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C:\AUsers\Ady\Decanat\Planuri de invatamant\Planuri de invatamant 2018-2019\Corectate2\"/>
    </mc:Choice>
  </mc:AlternateContent>
  <xr:revisionPtr revIDLastSave="0" documentId="13_ncr:1_{AA370DFC-B325-4145-8084-5974A401C1C3}" xr6:coauthVersionLast="31" xr6:coauthVersionMax="31" xr10:uidLastSave="{00000000-0000-0000-0000-000000000000}"/>
  <bookViews>
    <workbookView xWindow="0" yWindow="0" windowWidth="23040" windowHeight="9072" xr2:uid="{00000000-000D-0000-FFFF-FFFF00000000}"/>
  </bookViews>
  <sheets>
    <sheet name="Sheet1" sheetId="1" r:id="rId1"/>
    <sheet name="Sheet2" sheetId="2" r:id="rId2"/>
    <sheet name="Sheet3" sheetId="3" r:id="rId3"/>
  </sheets>
  <calcPr calcId="179017"/>
</workbook>
</file>

<file path=xl/calcChain.xml><?xml version="1.0" encoding="utf-8"?>
<calcChain xmlns="http://schemas.openxmlformats.org/spreadsheetml/2006/main">
  <c r="K160" i="1" l="1"/>
  <c r="K159" i="1"/>
  <c r="J159" i="1"/>
  <c r="Q152" i="1" l="1"/>
  <c r="P152" i="1" s="1"/>
  <c r="O152" i="1"/>
  <c r="A234" i="1" l="1"/>
  <c r="J234" i="1"/>
  <c r="K234" i="1"/>
  <c r="L234" i="1"/>
  <c r="M234" i="1"/>
  <c r="N234" i="1"/>
  <c r="Q68" i="1" l="1"/>
  <c r="O68" i="1"/>
  <c r="Q82" i="1"/>
  <c r="O82" i="1"/>
  <c r="P68" i="1" l="1"/>
  <c r="P82" i="1"/>
  <c r="M282" i="1"/>
  <c r="L282" i="1"/>
  <c r="K282" i="1"/>
  <c r="T281" i="1"/>
  <c r="S281" i="1"/>
  <c r="R281" i="1"/>
  <c r="M281" i="1"/>
  <c r="L281" i="1"/>
  <c r="K281" i="1"/>
  <c r="J281" i="1"/>
  <c r="Q280" i="1"/>
  <c r="O280" i="1"/>
  <c r="Q279" i="1"/>
  <c r="O279" i="1"/>
  <c r="Q277" i="1"/>
  <c r="O277" i="1"/>
  <c r="Q276" i="1"/>
  <c r="O276" i="1"/>
  <c r="Q274" i="1"/>
  <c r="O274" i="1"/>
  <c r="Q272" i="1"/>
  <c r="O272" i="1"/>
  <c r="Q270" i="1"/>
  <c r="O270" i="1"/>
  <c r="Q268" i="1"/>
  <c r="O268" i="1"/>
  <c r="U241" i="1"/>
  <c r="T241" i="1"/>
  <c r="S241" i="1"/>
  <c r="R241" i="1"/>
  <c r="N241" i="1"/>
  <c r="M241" i="1"/>
  <c r="L241" i="1"/>
  <c r="K241" i="1"/>
  <c r="J241" i="1"/>
  <c r="A241" i="1"/>
  <c r="U240" i="1"/>
  <c r="T240" i="1"/>
  <c r="S240" i="1"/>
  <c r="R240" i="1"/>
  <c r="N240" i="1"/>
  <c r="M240" i="1"/>
  <c r="L240" i="1"/>
  <c r="K240" i="1"/>
  <c r="J240" i="1"/>
  <c r="A240" i="1"/>
  <c r="U237" i="1"/>
  <c r="T237" i="1"/>
  <c r="S237" i="1"/>
  <c r="R237" i="1"/>
  <c r="N237" i="1"/>
  <c r="M237" i="1"/>
  <c r="L237" i="1"/>
  <c r="K237" i="1"/>
  <c r="J237" i="1"/>
  <c r="A237" i="1"/>
  <c r="U236" i="1"/>
  <c r="T236" i="1"/>
  <c r="S236" i="1"/>
  <c r="R236" i="1"/>
  <c r="N236" i="1"/>
  <c r="M236" i="1"/>
  <c r="L236" i="1"/>
  <c r="K236" i="1"/>
  <c r="J236" i="1"/>
  <c r="A236" i="1"/>
  <c r="U235" i="1"/>
  <c r="T235" i="1"/>
  <c r="S235" i="1"/>
  <c r="R235" i="1"/>
  <c r="N235" i="1"/>
  <c r="M235" i="1"/>
  <c r="L235" i="1"/>
  <c r="K235" i="1"/>
  <c r="J235" i="1"/>
  <c r="A235" i="1"/>
  <c r="U234" i="1"/>
  <c r="T234" i="1"/>
  <c r="S234" i="1"/>
  <c r="R234" i="1"/>
  <c r="U222" i="1"/>
  <c r="T222" i="1"/>
  <c r="S222" i="1"/>
  <c r="R222" i="1"/>
  <c r="N222" i="1"/>
  <c r="M222" i="1"/>
  <c r="L222" i="1"/>
  <c r="K222" i="1"/>
  <c r="J222" i="1"/>
  <c r="A222" i="1"/>
  <c r="U221" i="1"/>
  <c r="T221" i="1"/>
  <c r="S221" i="1"/>
  <c r="R221" i="1"/>
  <c r="N221" i="1"/>
  <c r="M221" i="1"/>
  <c r="L221" i="1"/>
  <c r="K221" i="1"/>
  <c r="J221" i="1"/>
  <c r="A221" i="1"/>
  <c r="U220" i="1"/>
  <c r="T220" i="1"/>
  <c r="S220" i="1"/>
  <c r="R220" i="1"/>
  <c r="N220" i="1"/>
  <c r="M220" i="1"/>
  <c r="L220" i="1"/>
  <c r="K220" i="1"/>
  <c r="J220" i="1"/>
  <c r="A220" i="1"/>
  <c r="U219" i="1"/>
  <c r="T219" i="1"/>
  <c r="S219" i="1"/>
  <c r="R219" i="1"/>
  <c r="N219" i="1"/>
  <c r="M219" i="1"/>
  <c r="L219" i="1"/>
  <c r="K219" i="1"/>
  <c r="J219" i="1"/>
  <c r="A219" i="1"/>
  <c r="U218" i="1"/>
  <c r="T218" i="1"/>
  <c r="S218" i="1"/>
  <c r="R218" i="1"/>
  <c r="N218" i="1"/>
  <c r="M218" i="1"/>
  <c r="L218" i="1"/>
  <c r="K218" i="1"/>
  <c r="J218" i="1"/>
  <c r="A218" i="1"/>
  <c r="U215" i="1"/>
  <c r="T215" i="1"/>
  <c r="S215" i="1"/>
  <c r="R215" i="1"/>
  <c r="N215" i="1"/>
  <c r="M215" i="1"/>
  <c r="L215" i="1"/>
  <c r="K215" i="1"/>
  <c r="J215" i="1"/>
  <c r="A215" i="1"/>
  <c r="U214" i="1"/>
  <c r="T214" i="1"/>
  <c r="S214" i="1"/>
  <c r="R214" i="1"/>
  <c r="N214" i="1"/>
  <c r="M214" i="1"/>
  <c r="L214" i="1"/>
  <c r="K214" i="1"/>
  <c r="J214" i="1"/>
  <c r="A214" i="1"/>
  <c r="U213" i="1"/>
  <c r="T213" i="1"/>
  <c r="S213" i="1"/>
  <c r="R213" i="1"/>
  <c r="N213" i="1"/>
  <c r="M213" i="1"/>
  <c r="L213" i="1"/>
  <c r="K213" i="1"/>
  <c r="J213" i="1"/>
  <c r="A213" i="1"/>
  <c r="U212" i="1"/>
  <c r="T212" i="1"/>
  <c r="S212" i="1"/>
  <c r="R212" i="1"/>
  <c r="N212" i="1"/>
  <c r="M212" i="1"/>
  <c r="L212" i="1"/>
  <c r="K212" i="1"/>
  <c r="J212" i="1"/>
  <c r="A212" i="1"/>
  <c r="U211" i="1"/>
  <c r="T211" i="1"/>
  <c r="S211" i="1"/>
  <c r="R211" i="1"/>
  <c r="N211" i="1"/>
  <c r="M211" i="1"/>
  <c r="L211" i="1"/>
  <c r="K211" i="1"/>
  <c r="J211" i="1"/>
  <c r="A211" i="1"/>
  <c r="U210" i="1"/>
  <c r="T210" i="1"/>
  <c r="S210" i="1"/>
  <c r="R210" i="1"/>
  <c r="N210" i="1"/>
  <c r="M210" i="1"/>
  <c r="L210" i="1"/>
  <c r="K210" i="1"/>
  <c r="J210" i="1"/>
  <c r="A210" i="1"/>
  <c r="U209" i="1"/>
  <c r="T209" i="1"/>
  <c r="S209" i="1"/>
  <c r="R209" i="1"/>
  <c r="N209" i="1"/>
  <c r="M209" i="1"/>
  <c r="L209" i="1"/>
  <c r="K209" i="1"/>
  <c r="J209" i="1"/>
  <c r="A209" i="1"/>
  <c r="U208" i="1"/>
  <c r="T208" i="1"/>
  <c r="S208" i="1"/>
  <c r="R208" i="1"/>
  <c r="N208" i="1"/>
  <c r="M208" i="1"/>
  <c r="L208" i="1"/>
  <c r="K208" i="1"/>
  <c r="J208" i="1"/>
  <c r="A208" i="1"/>
  <c r="U206" i="1"/>
  <c r="T206" i="1"/>
  <c r="S206" i="1"/>
  <c r="R206" i="1"/>
  <c r="N206" i="1"/>
  <c r="M206" i="1"/>
  <c r="L206" i="1"/>
  <c r="K206" i="1"/>
  <c r="J206" i="1"/>
  <c r="A206" i="1"/>
  <c r="U205" i="1"/>
  <c r="T205" i="1"/>
  <c r="S205" i="1"/>
  <c r="R205" i="1"/>
  <c r="N205" i="1"/>
  <c r="M205" i="1"/>
  <c r="L205" i="1"/>
  <c r="K205" i="1"/>
  <c r="J205" i="1"/>
  <c r="A205" i="1"/>
  <c r="U204" i="1"/>
  <c r="T204" i="1"/>
  <c r="S204" i="1"/>
  <c r="R204" i="1"/>
  <c r="N204" i="1"/>
  <c r="M204" i="1"/>
  <c r="L204" i="1"/>
  <c r="K204" i="1"/>
  <c r="J204" i="1"/>
  <c r="A204" i="1"/>
  <c r="U203" i="1"/>
  <c r="T203" i="1"/>
  <c r="S203" i="1"/>
  <c r="R203" i="1"/>
  <c r="N203" i="1"/>
  <c r="M203" i="1"/>
  <c r="L203" i="1"/>
  <c r="K203" i="1"/>
  <c r="J203" i="1"/>
  <c r="A203" i="1"/>
  <c r="U202" i="1"/>
  <c r="T202" i="1"/>
  <c r="S202" i="1"/>
  <c r="R202" i="1"/>
  <c r="N202" i="1"/>
  <c r="M202" i="1"/>
  <c r="L202" i="1"/>
  <c r="K202" i="1"/>
  <c r="J202" i="1"/>
  <c r="A202" i="1"/>
  <c r="U188" i="1" a="1"/>
  <c r="U188" i="1" s="1"/>
  <c r="T188" i="1" a="1"/>
  <c r="T188" i="1" s="1"/>
  <c r="T189" i="1" s="1"/>
  <c r="S188" i="1" a="1"/>
  <c r="S188" i="1" s="1"/>
  <c r="S189" i="1" s="1"/>
  <c r="R188" i="1" a="1"/>
  <c r="R188" i="1" s="1"/>
  <c r="R189" i="1" s="1"/>
  <c r="Q188" i="1" a="1"/>
  <c r="Q188" i="1" s="1"/>
  <c r="Q189" i="1" s="1"/>
  <c r="P188" i="1" a="1"/>
  <c r="P188" i="1" s="1"/>
  <c r="P189" i="1" s="1"/>
  <c r="O188" i="1" a="1"/>
  <c r="O188" i="1" s="1"/>
  <c r="O189" i="1" s="1"/>
  <c r="N188" i="1" a="1"/>
  <c r="N188" i="1" s="1"/>
  <c r="N189" i="1" s="1"/>
  <c r="M188" i="1" a="1"/>
  <c r="M188" i="1" s="1"/>
  <c r="M189" i="1" s="1"/>
  <c r="L188" i="1" a="1"/>
  <c r="L188" i="1" s="1"/>
  <c r="L189" i="1" s="1"/>
  <c r="K188" i="1" a="1"/>
  <c r="K188" i="1" s="1"/>
  <c r="K189" i="1" s="1"/>
  <c r="J188" i="1" a="1"/>
  <c r="J188" i="1" s="1"/>
  <c r="J189" i="1" s="1"/>
  <c r="A188" i="1" a="1"/>
  <c r="A188" i="1" s="1"/>
  <c r="U185" i="1"/>
  <c r="T185" i="1"/>
  <c r="S185" i="1"/>
  <c r="R185" i="1"/>
  <c r="N185" i="1"/>
  <c r="M185" i="1"/>
  <c r="L185" i="1"/>
  <c r="K185" i="1"/>
  <c r="J185" i="1"/>
  <c r="A185" i="1"/>
  <c r="U184" i="1"/>
  <c r="T184" i="1"/>
  <c r="S184" i="1"/>
  <c r="R184" i="1"/>
  <c r="N184" i="1"/>
  <c r="M184" i="1"/>
  <c r="L184" i="1"/>
  <c r="K184" i="1"/>
  <c r="J184" i="1"/>
  <c r="A184" i="1"/>
  <c r="U183" i="1"/>
  <c r="T183" i="1"/>
  <c r="S183" i="1"/>
  <c r="R183" i="1"/>
  <c r="N183" i="1"/>
  <c r="M183" i="1"/>
  <c r="L183" i="1"/>
  <c r="K183" i="1"/>
  <c r="J183" i="1"/>
  <c r="U182" i="1"/>
  <c r="T182" i="1"/>
  <c r="S182" i="1"/>
  <c r="R182" i="1"/>
  <c r="N182" i="1"/>
  <c r="M182" i="1"/>
  <c r="L182" i="1"/>
  <c r="K182" i="1"/>
  <c r="J182" i="1"/>
  <c r="A182" i="1"/>
  <c r="U181" i="1"/>
  <c r="T181" i="1"/>
  <c r="S181" i="1"/>
  <c r="R181" i="1"/>
  <c r="N181" i="1"/>
  <c r="M181" i="1"/>
  <c r="L181" i="1"/>
  <c r="K181" i="1"/>
  <c r="J181" i="1"/>
  <c r="A181" i="1"/>
  <c r="U180" i="1"/>
  <c r="T180" i="1"/>
  <c r="S180" i="1"/>
  <c r="R180" i="1"/>
  <c r="N180" i="1"/>
  <c r="M180" i="1"/>
  <c r="L180" i="1"/>
  <c r="K180" i="1"/>
  <c r="J180" i="1"/>
  <c r="A180" i="1"/>
  <c r="U179" i="1"/>
  <c r="T179" i="1"/>
  <c r="S179" i="1"/>
  <c r="R179" i="1"/>
  <c r="N179" i="1"/>
  <c r="M179" i="1"/>
  <c r="L179" i="1"/>
  <c r="K179" i="1"/>
  <c r="J179" i="1"/>
  <c r="A179" i="1"/>
  <c r="U178" i="1"/>
  <c r="T178" i="1"/>
  <c r="S178" i="1"/>
  <c r="R178" i="1"/>
  <c r="N178" i="1"/>
  <c r="M178" i="1"/>
  <c r="L178" i="1"/>
  <c r="K178" i="1"/>
  <c r="J178" i="1"/>
  <c r="A178" i="1"/>
  <c r="U177" i="1"/>
  <c r="T177" i="1"/>
  <c r="S177" i="1"/>
  <c r="R177" i="1"/>
  <c r="N177" i="1"/>
  <c r="M177" i="1"/>
  <c r="L177" i="1"/>
  <c r="K177" i="1"/>
  <c r="J177" i="1"/>
  <c r="A177" i="1"/>
  <c r="U176" i="1"/>
  <c r="T176" i="1"/>
  <c r="S176" i="1"/>
  <c r="R176" i="1"/>
  <c r="N176" i="1"/>
  <c r="M176" i="1"/>
  <c r="L176" i="1"/>
  <c r="K176" i="1"/>
  <c r="J176" i="1"/>
  <c r="A176" i="1"/>
  <c r="U175" i="1"/>
  <c r="T175" i="1"/>
  <c r="S175" i="1"/>
  <c r="R175" i="1"/>
  <c r="N175" i="1"/>
  <c r="M175" i="1"/>
  <c r="L175" i="1"/>
  <c r="K175" i="1"/>
  <c r="J175" i="1"/>
  <c r="A175" i="1"/>
  <c r="U174" i="1"/>
  <c r="T174" i="1"/>
  <c r="S174" i="1"/>
  <c r="R174" i="1"/>
  <c r="N174" i="1"/>
  <c r="M174" i="1"/>
  <c r="L174" i="1"/>
  <c r="K174" i="1"/>
  <c r="J174" i="1"/>
  <c r="A174" i="1"/>
  <c r="U173" i="1"/>
  <c r="T173" i="1"/>
  <c r="S173" i="1"/>
  <c r="R173" i="1"/>
  <c r="N173" i="1"/>
  <c r="M173" i="1"/>
  <c r="L173" i="1"/>
  <c r="K173" i="1"/>
  <c r="J173" i="1"/>
  <c r="A173" i="1"/>
  <c r="U172" i="1"/>
  <c r="T172" i="1"/>
  <c r="S172" i="1"/>
  <c r="R172" i="1"/>
  <c r="N172" i="1"/>
  <c r="M172" i="1"/>
  <c r="L172" i="1"/>
  <c r="K172" i="1"/>
  <c r="J172" i="1"/>
  <c r="A172" i="1"/>
  <c r="U171" i="1"/>
  <c r="T171" i="1"/>
  <c r="S171" i="1"/>
  <c r="R171" i="1"/>
  <c r="N171" i="1"/>
  <c r="M171" i="1"/>
  <c r="L171" i="1"/>
  <c r="K171" i="1"/>
  <c r="J171" i="1"/>
  <c r="N160" i="1"/>
  <c r="M160" i="1"/>
  <c r="L160" i="1"/>
  <c r="U159" i="1"/>
  <c r="T159" i="1"/>
  <c r="S159" i="1"/>
  <c r="R159" i="1"/>
  <c r="N159" i="1"/>
  <c r="M159" i="1"/>
  <c r="L159" i="1"/>
  <c r="Q158" i="1"/>
  <c r="O158" i="1"/>
  <c r="Q156" i="1"/>
  <c r="O156" i="1"/>
  <c r="Q155" i="1"/>
  <c r="O155" i="1"/>
  <c r="Q153" i="1"/>
  <c r="O153" i="1"/>
  <c r="Q151" i="1"/>
  <c r="O151" i="1"/>
  <c r="N142" i="1"/>
  <c r="M142" i="1"/>
  <c r="L142" i="1"/>
  <c r="K142" i="1"/>
  <c r="U141" i="1"/>
  <c r="T141" i="1"/>
  <c r="S141" i="1"/>
  <c r="R141" i="1"/>
  <c r="N141" i="1"/>
  <c r="M141" i="1"/>
  <c r="L141" i="1"/>
  <c r="K141" i="1"/>
  <c r="J141" i="1"/>
  <c r="Q140" i="1"/>
  <c r="O140" i="1"/>
  <c r="Q139" i="1"/>
  <c r="O139" i="1"/>
  <c r="Q138" i="1"/>
  <c r="O138" i="1"/>
  <c r="Q136" i="1"/>
  <c r="O136" i="1"/>
  <c r="Q135" i="1"/>
  <c r="O135" i="1"/>
  <c r="Q133" i="1"/>
  <c r="O133" i="1"/>
  <c r="Q132" i="1"/>
  <c r="O132" i="1"/>
  <c r="Q130" i="1"/>
  <c r="O130" i="1"/>
  <c r="Q129" i="1"/>
  <c r="O129" i="1"/>
  <c r="Q128" i="1"/>
  <c r="O128" i="1"/>
  <c r="Q127" i="1"/>
  <c r="O127" i="1"/>
  <c r="Q125" i="1"/>
  <c r="O125" i="1"/>
  <c r="Q124" i="1"/>
  <c r="O124" i="1"/>
  <c r="Q123" i="1"/>
  <c r="O123" i="1"/>
  <c r="Q122" i="1"/>
  <c r="O122" i="1"/>
  <c r="Q120" i="1"/>
  <c r="O120" i="1"/>
  <c r="Q119" i="1"/>
  <c r="O119" i="1"/>
  <c r="Q118" i="1"/>
  <c r="O118" i="1"/>
  <c r="Q116" i="1"/>
  <c r="O116" i="1"/>
  <c r="Q115" i="1"/>
  <c r="O115" i="1"/>
  <c r="U109" i="1"/>
  <c r="T109" i="1"/>
  <c r="S109" i="1"/>
  <c r="R109" i="1"/>
  <c r="N109" i="1"/>
  <c r="M109" i="1"/>
  <c r="L109" i="1"/>
  <c r="K109" i="1"/>
  <c r="J109" i="1"/>
  <c r="Q108" i="1"/>
  <c r="Q241" i="1" s="1"/>
  <c r="O108" i="1"/>
  <c r="O241" i="1" s="1"/>
  <c r="Q107" i="1"/>
  <c r="Q240" i="1" s="1"/>
  <c r="O107" i="1"/>
  <c r="O240" i="1" s="1"/>
  <c r="Q106" i="1"/>
  <c r="Q222" i="1" s="1"/>
  <c r="O106" i="1"/>
  <c r="O222" i="1" s="1"/>
  <c r="Q105" i="1"/>
  <c r="Q221" i="1" s="1"/>
  <c r="O105" i="1"/>
  <c r="O221" i="1" s="1"/>
  <c r="Q104" i="1"/>
  <c r="Q220" i="1" s="1"/>
  <c r="O104" i="1"/>
  <c r="O220" i="1" s="1"/>
  <c r="Q103" i="1"/>
  <c r="Q219" i="1" s="1"/>
  <c r="O103" i="1"/>
  <c r="O219" i="1" s="1"/>
  <c r="Q102" i="1"/>
  <c r="Q218" i="1" s="1"/>
  <c r="O102" i="1"/>
  <c r="O218" i="1" s="1"/>
  <c r="U97" i="1"/>
  <c r="T97" i="1"/>
  <c r="S97" i="1"/>
  <c r="R97" i="1"/>
  <c r="N97" i="1"/>
  <c r="M97" i="1"/>
  <c r="L97" i="1"/>
  <c r="K97" i="1"/>
  <c r="J97" i="1"/>
  <c r="Q96" i="1"/>
  <c r="Q214" i="1" s="1"/>
  <c r="O96" i="1"/>
  <c r="O214" i="1" s="1"/>
  <c r="Q95" i="1"/>
  <c r="Q212" i="1" s="1"/>
  <c r="O95" i="1"/>
  <c r="O212" i="1" s="1"/>
  <c r="Q94" i="1"/>
  <c r="Q211" i="1" s="1"/>
  <c r="O94" i="1"/>
  <c r="O211" i="1" s="1"/>
  <c r="Q93" i="1"/>
  <c r="Q210" i="1" s="1"/>
  <c r="O93" i="1"/>
  <c r="O210" i="1" s="1"/>
  <c r="Q92" i="1"/>
  <c r="Q213" i="1" s="1"/>
  <c r="O92" i="1"/>
  <c r="O213" i="1" s="1"/>
  <c r="Q91" i="1"/>
  <c r="Q209" i="1" s="1"/>
  <c r="O91" i="1"/>
  <c r="O209" i="1" s="1"/>
  <c r="Q90" i="1"/>
  <c r="Q208" i="1" s="1"/>
  <c r="O90" i="1"/>
  <c r="O208" i="1" s="1"/>
  <c r="U83" i="1"/>
  <c r="T83" i="1"/>
  <c r="S83" i="1"/>
  <c r="R83" i="1"/>
  <c r="N83" i="1"/>
  <c r="M83" i="1"/>
  <c r="L83" i="1"/>
  <c r="K83" i="1"/>
  <c r="J83" i="1"/>
  <c r="Q237" i="1"/>
  <c r="O237" i="1"/>
  <c r="Q81" i="1"/>
  <c r="Q207" i="1" s="1"/>
  <c r="O81" i="1"/>
  <c r="O207" i="1" s="1"/>
  <c r="Q80" i="1"/>
  <c r="Q206" i="1" s="1"/>
  <c r="O80" i="1"/>
  <c r="O206" i="1" s="1"/>
  <c r="Q79" i="1"/>
  <c r="Q185" i="1" s="1"/>
  <c r="O79" i="1"/>
  <c r="O185" i="1" s="1"/>
  <c r="Q78" i="1"/>
  <c r="Q184" i="1" s="1"/>
  <c r="O78" i="1"/>
  <c r="O184" i="1" s="1"/>
  <c r="Q77" i="1"/>
  <c r="Q215" i="1" s="1"/>
  <c r="O77" i="1"/>
  <c r="O215" i="1" s="1"/>
  <c r="Q76" i="1"/>
  <c r="Q183" i="1" s="1"/>
  <c r="O76" i="1"/>
  <c r="O183" i="1" s="1"/>
  <c r="U69" i="1"/>
  <c r="T69" i="1"/>
  <c r="S69" i="1"/>
  <c r="R69" i="1"/>
  <c r="N69" i="1"/>
  <c r="M69" i="1"/>
  <c r="L69" i="1"/>
  <c r="K69" i="1"/>
  <c r="J69" i="1"/>
  <c r="Q236" i="1"/>
  <c r="O236" i="1"/>
  <c r="Q67" i="1"/>
  <c r="Q205" i="1" s="1"/>
  <c r="O67" i="1"/>
  <c r="O205" i="1" s="1"/>
  <c r="Q66" i="1"/>
  <c r="Q204" i="1" s="1"/>
  <c r="O66" i="1"/>
  <c r="O204" i="1" s="1"/>
  <c r="Q65" i="1"/>
  <c r="Q182" i="1" s="1"/>
  <c r="O65" i="1"/>
  <c r="O182" i="1" s="1"/>
  <c r="Q64" i="1"/>
  <c r="Q203" i="1" s="1"/>
  <c r="O64" i="1"/>
  <c r="O203" i="1" s="1"/>
  <c r="Q63" i="1"/>
  <c r="Q181" i="1" s="1"/>
  <c r="O63" i="1"/>
  <c r="O181" i="1" s="1"/>
  <c r="Q62" i="1"/>
  <c r="Q180" i="1" s="1"/>
  <c r="O62" i="1"/>
  <c r="O180" i="1" s="1"/>
  <c r="U57" i="1"/>
  <c r="T57" i="1"/>
  <c r="S57" i="1"/>
  <c r="R57" i="1"/>
  <c r="N57" i="1"/>
  <c r="M57" i="1"/>
  <c r="L57" i="1"/>
  <c r="K57" i="1"/>
  <c r="J57" i="1"/>
  <c r="Q56" i="1"/>
  <c r="Q235" i="1" s="1"/>
  <c r="O56" i="1"/>
  <c r="O235" i="1" s="1"/>
  <c r="Q55" i="1"/>
  <c r="Q202" i="1" s="1"/>
  <c r="O55" i="1"/>
  <c r="O202" i="1" s="1"/>
  <c r="Q54" i="1"/>
  <c r="Q179" i="1" s="1"/>
  <c r="O54" i="1"/>
  <c r="O179" i="1" s="1"/>
  <c r="Q53" i="1"/>
  <c r="Q178" i="1" s="1"/>
  <c r="O53" i="1"/>
  <c r="O178" i="1" s="1"/>
  <c r="Q52" i="1"/>
  <c r="Q177" i="1" s="1"/>
  <c r="O52" i="1"/>
  <c r="O177" i="1" s="1"/>
  <c r="Q51" i="1"/>
  <c r="Q176" i="1" s="1"/>
  <c r="O51" i="1"/>
  <c r="O176" i="1" s="1"/>
  <c r="U46" i="1"/>
  <c r="T46" i="1"/>
  <c r="S46" i="1"/>
  <c r="R46" i="1"/>
  <c r="N46" i="1"/>
  <c r="M46" i="1"/>
  <c r="L46" i="1"/>
  <c r="K46" i="1"/>
  <c r="J46" i="1"/>
  <c r="Q45" i="1"/>
  <c r="Q234" i="1" s="1"/>
  <c r="O45" i="1"/>
  <c r="O234" i="1" s="1"/>
  <c r="Q44" i="1"/>
  <c r="Q175" i="1" s="1"/>
  <c r="O44" i="1"/>
  <c r="O175" i="1" s="1"/>
  <c r="Q43" i="1"/>
  <c r="Q174" i="1" s="1"/>
  <c r="O43" i="1"/>
  <c r="O174" i="1" s="1"/>
  <c r="Q42" i="1"/>
  <c r="Q173" i="1" s="1"/>
  <c r="O42" i="1"/>
  <c r="O173" i="1" s="1"/>
  <c r="Q41" i="1"/>
  <c r="Q172" i="1" s="1"/>
  <c r="O41" i="1"/>
  <c r="O172" i="1" s="1"/>
  <c r="Q40" i="1"/>
  <c r="O40" i="1"/>
  <c r="O171" i="1" s="1"/>
  <c r="V32" i="1"/>
  <c r="V31" i="1"/>
  <c r="V30" i="1"/>
  <c r="K283" i="1" l="1"/>
  <c r="P130" i="1"/>
  <c r="P133" i="1"/>
  <c r="P136" i="1"/>
  <c r="P139" i="1"/>
  <c r="P122" i="1"/>
  <c r="P277" i="1"/>
  <c r="P272" i="1"/>
  <c r="L216" i="1"/>
  <c r="S216" i="1"/>
  <c r="J223" i="1"/>
  <c r="N223" i="1"/>
  <c r="U223" i="1"/>
  <c r="L238" i="1"/>
  <c r="S238" i="1"/>
  <c r="L242" i="1"/>
  <c r="S242" i="1"/>
  <c r="P120" i="1"/>
  <c r="P93" i="1"/>
  <c r="P210" i="1" s="1"/>
  <c r="P115" i="1"/>
  <c r="P158" i="1"/>
  <c r="P128" i="1"/>
  <c r="M238" i="1"/>
  <c r="T238" i="1"/>
  <c r="M242" i="1"/>
  <c r="T242" i="1"/>
  <c r="P123" i="1"/>
  <c r="V46" i="1"/>
  <c r="P156" i="1"/>
  <c r="P276" i="1"/>
  <c r="V57" i="1"/>
  <c r="P116" i="1"/>
  <c r="P119" i="1"/>
  <c r="P127" i="1"/>
  <c r="P153" i="1"/>
  <c r="V109" i="1"/>
  <c r="O159" i="1"/>
  <c r="K161" i="1"/>
  <c r="S253" i="1"/>
  <c r="S255" i="1" s="1"/>
  <c r="P140" i="1"/>
  <c r="K162" i="1"/>
  <c r="K186" i="1"/>
  <c r="K190" i="1" s="1"/>
  <c r="V83" i="1"/>
  <c r="P43" i="1"/>
  <c r="P174" i="1" s="1"/>
  <c r="J186" i="1"/>
  <c r="J190" i="1" s="1"/>
  <c r="N186" i="1"/>
  <c r="N190" i="1" s="1"/>
  <c r="U186" i="1"/>
  <c r="U190" i="1" s="1"/>
  <c r="K193" i="1" s="1"/>
  <c r="K216" i="1"/>
  <c r="R216" i="1"/>
  <c r="M223" i="1"/>
  <c r="T223" i="1"/>
  <c r="K238" i="1"/>
  <c r="R238" i="1"/>
  <c r="K242" i="1"/>
  <c r="R242" i="1"/>
  <c r="P65" i="1"/>
  <c r="P182" i="1" s="1"/>
  <c r="O186" i="1"/>
  <c r="O190" i="1" s="1"/>
  <c r="Q46" i="1"/>
  <c r="S186" i="1"/>
  <c r="S190" i="1" s="1"/>
  <c r="M216" i="1"/>
  <c r="T216" i="1"/>
  <c r="K223" i="1"/>
  <c r="R223" i="1"/>
  <c r="O282" i="1"/>
  <c r="P274" i="1"/>
  <c r="P280" i="1"/>
  <c r="O142" i="1"/>
  <c r="P45" i="1"/>
  <c r="P234" i="1" s="1"/>
  <c r="P51" i="1"/>
  <c r="P176" i="1" s="1"/>
  <c r="P67" i="1"/>
  <c r="P205" i="1" s="1"/>
  <c r="T253" i="1"/>
  <c r="T255" i="1" s="1"/>
  <c r="P77" i="1"/>
  <c r="P215" i="1" s="1"/>
  <c r="P95" i="1"/>
  <c r="P212" i="1" s="1"/>
  <c r="U253" i="1"/>
  <c r="U255" i="1" s="1"/>
  <c r="P103" i="1"/>
  <c r="P219" i="1" s="1"/>
  <c r="Q141" i="1"/>
  <c r="P124" i="1"/>
  <c r="P132" i="1"/>
  <c r="Q142" i="1"/>
  <c r="L186" i="1"/>
  <c r="L190" i="1" s="1"/>
  <c r="P53" i="1"/>
  <c r="P178" i="1" s="1"/>
  <c r="V69" i="1"/>
  <c r="P79" i="1"/>
  <c r="P185" i="1" s="1"/>
  <c r="V97" i="1"/>
  <c r="O223" i="1"/>
  <c r="P105" i="1"/>
  <c r="P221" i="1" s="1"/>
  <c r="O242" i="1"/>
  <c r="P118" i="1"/>
  <c r="P125" i="1"/>
  <c r="P129" i="1"/>
  <c r="P138" i="1"/>
  <c r="P155" i="1"/>
  <c r="M186" i="1"/>
  <c r="M191" i="1" s="1"/>
  <c r="T186" i="1"/>
  <c r="T190" i="1" s="1"/>
  <c r="J216" i="1"/>
  <c r="N216" i="1"/>
  <c r="U216" i="1"/>
  <c r="U224" i="1" s="1"/>
  <c r="K227" i="1" s="1"/>
  <c r="L223" i="1"/>
  <c r="S223" i="1"/>
  <c r="J238" i="1"/>
  <c r="N238" i="1"/>
  <c r="U238" i="1"/>
  <c r="J242" i="1"/>
  <c r="N242" i="1"/>
  <c r="U242" i="1"/>
  <c r="Q282" i="1"/>
  <c r="P41" i="1"/>
  <c r="P172" i="1" s="1"/>
  <c r="P55" i="1"/>
  <c r="P202" i="1" s="1"/>
  <c r="P63" i="1"/>
  <c r="P181" i="1" s="1"/>
  <c r="P81" i="1"/>
  <c r="P207" i="1" s="1"/>
  <c r="P91" i="1"/>
  <c r="P209" i="1" s="1"/>
  <c r="Q223" i="1"/>
  <c r="P107" i="1"/>
  <c r="P240" i="1" s="1"/>
  <c r="K144" i="1"/>
  <c r="K143" i="1"/>
  <c r="P270" i="1"/>
  <c r="P279" i="1"/>
  <c r="J254" i="1"/>
  <c r="Q69" i="1"/>
  <c r="O83" i="1"/>
  <c r="S5" i="1" s="1"/>
  <c r="V6" i="1" s="1"/>
  <c r="Q97" i="1"/>
  <c r="O109" i="1"/>
  <c r="S6" i="1" s="1"/>
  <c r="V8" i="1" s="1"/>
  <c r="O141" i="1"/>
  <c r="Q160" i="1"/>
  <c r="O160" i="1"/>
  <c r="Q171" i="1"/>
  <c r="Q186" i="1" s="1"/>
  <c r="O57" i="1"/>
  <c r="S4" i="1" s="1"/>
  <c r="V4" i="1" s="1"/>
  <c r="P42" i="1"/>
  <c r="P173" i="1" s="1"/>
  <c r="O238" i="1"/>
  <c r="O46" i="1"/>
  <c r="P52" i="1"/>
  <c r="P177" i="1" s="1"/>
  <c r="O216" i="1"/>
  <c r="P56" i="1"/>
  <c r="P235" i="1" s="1"/>
  <c r="P62" i="1"/>
  <c r="P66" i="1"/>
  <c r="P204" i="1" s="1"/>
  <c r="P78" i="1"/>
  <c r="P184" i="1" s="1"/>
  <c r="P237" i="1"/>
  <c r="P90" i="1"/>
  <c r="P94" i="1"/>
  <c r="P211" i="1" s="1"/>
  <c r="P104" i="1"/>
  <c r="P220" i="1" s="1"/>
  <c r="P108" i="1"/>
  <c r="P241" i="1" s="1"/>
  <c r="P135" i="1"/>
  <c r="R186" i="1"/>
  <c r="R190" i="1" s="1"/>
  <c r="O69" i="1"/>
  <c r="P5" i="1" s="1"/>
  <c r="V5" i="1" s="1"/>
  <c r="Q83" i="1"/>
  <c r="O97" i="1"/>
  <c r="P6" i="1" s="1"/>
  <c r="V7" i="1" s="1"/>
  <c r="Q109" i="1"/>
  <c r="Q57" i="1"/>
  <c r="P40" i="1"/>
  <c r="P44" i="1"/>
  <c r="P175" i="1" s="1"/>
  <c r="Q238" i="1"/>
  <c r="P54" i="1"/>
  <c r="P179" i="1" s="1"/>
  <c r="Q216" i="1"/>
  <c r="P64" i="1"/>
  <c r="P203" i="1" s="1"/>
  <c r="P236" i="1"/>
  <c r="P76" i="1"/>
  <c r="P80" i="1"/>
  <c r="P206" i="1" s="1"/>
  <c r="P92" i="1"/>
  <c r="P213" i="1" s="1"/>
  <c r="P96" i="1"/>
  <c r="P214" i="1" s="1"/>
  <c r="P102" i="1"/>
  <c r="P106" i="1"/>
  <c r="P222" i="1" s="1"/>
  <c r="Q242" i="1"/>
  <c r="P151" i="1"/>
  <c r="Q159" i="1"/>
  <c r="Q281" i="1"/>
  <c r="O281" i="1"/>
  <c r="P268" i="1"/>
  <c r="N225" i="1" l="1"/>
  <c r="J224" i="1"/>
  <c r="S224" i="1"/>
  <c r="M244" i="1"/>
  <c r="S243" i="1"/>
  <c r="L243" i="1"/>
  <c r="L225" i="1"/>
  <c r="L244" i="1"/>
  <c r="K191" i="1"/>
  <c r="T243" i="1"/>
  <c r="M243" i="1"/>
  <c r="O191" i="1"/>
  <c r="M190" i="1"/>
  <c r="L224" i="1"/>
  <c r="R224" i="1"/>
  <c r="N191" i="1"/>
  <c r="K243" i="1"/>
  <c r="P242" i="1"/>
  <c r="M224" i="1"/>
  <c r="K244" i="1"/>
  <c r="K224" i="1"/>
  <c r="T224" i="1"/>
  <c r="R243" i="1"/>
  <c r="K225" i="1"/>
  <c r="N244" i="1"/>
  <c r="J243" i="1"/>
  <c r="P238" i="1"/>
  <c r="M225" i="1"/>
  <c r="N243" i="1"/>
  <c r="U243" i="1"/>
  <c r="K246" i="1" s="1"/>
  <c r="V276" i="1" s="1"/>
  <c r="V278" i="1" s="1"/>
  <c r="L191" i="1"/>
  <c r="N224" i="1"/>
  <c r="P142" i="1"/>
  <c r="L254" i="1" s="1"/>
  <c r="O254" i="1" s="1"/>
  <c r="V254" i="1" s="1"/>
  <c r="P281" i="1"/>
  <c r="P282" i="1"/>
  <c r="O283" i="1" s="1"/>
  <c r="P218" i="1"/>
  <c r="P223" i="1" s="1"/>
  <c r="P109" i="1"/>
  <c r="O224" i="1"/>
  <c r="O225" i="1"/>
  <c r="P183" i="1"/>
  <c r="P83" i="1"/>
  <c r="P159" i="1"/>
  <c r="P160" i="1"/>
  <c r="Q244" i="1"/>
  <c r="Q243" i="1"/>
  <c r="K163" i="1"/>
  <c r="P208" i="1"/>
  <c r="P216" i="1" s="1"/>
  <c r="P97" i="1"/>
  <c r="P180" i="1"/>
  <c r="P69" i="1"/>
  <c r="K145" i="1"/>
  <c r="P57" i="1"/>
  <c r="J253" i="1"/>
  <c r="P4" i="1"/>
  <c r="V3" i="1" s="1"/>
  <c r="O161" i="1"/>
  <c r="H254" i="1"/>
  <c r="Q224" i="1"/>
  <c r="Q225" i="1"/>
  <c r="P171" i="1"/>
  <c r="P46" i="1"/>
  <c r="O243" i="1"/>
  <c r="O244" i="1"/>
  <c r="Q190" i="1"/>
  <c r="Q191" i="1"/>
  <c r="P141" i="1"/>
  <c r="K226" i="1" l="1"/>
  <c r="K228" i="1" s="1"/>
  <c r="O143" i="1"/>
  <c r="K192" i="1"/>
  <c r="K194" i="1" s="1"/>
  <c r="P243" i="1"/>
  <c r="K245" i="1"/>
  <c r="K247" i="1" s="1"/>
  <c r="P244" i="1"/>
  <c r="O245" i="1" s="1"/>
  <c r="P224" i="1"/>
  <c r="P225" i="1"/>
  <c r="O226" i="1" s="1"/>
  <c r="L253" i="1"/>
  <c r="L255" i="1" s="1"/>
  <c r="P186" i="1"/>
  <c r="J255" i="1"/>
  <c r="H253" i="1"/>
  <c r="O253" i="1"/>
  <c r="O255" i="1" s="1"/>
  <c r="V277" i="1" l="1"/>
  <c r="V279" i="1" s="1"/>
  <c r="P190" i="1"/>
  <c r="P191" i="1"/>
  <c r="O192" i="1" s="1"/>
  <c r="H255" i="1"/>
  <c r="Q254" i="1" s="1"/>
  <c r="Q253" i="1" l="1"/>
  <c r="Q25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Gelu Gherghin</author>
  </authors>
  <commentList>
    <comment ref="P4" authorId="0" shapeId="0" xr:uid="{00000000-0006-0000-0000-000001000000}">
      <text>
        <r>
          <rPr>
            <sz val="11"/>
            <color rgb="FF000000"/>
            <rFont val="Calibri"/>
            <family val="2"/>
            <charset val="238"/>
          </rPr>
          <t>Gelu Gherghin:
Date preluate automat din tabelele cu discipline pe semestre. Nu introduceți manual.
Valoarea de minim 22 ore/săptămână se aplică majorității domeniilor, dar unele standarde specifice prevăd alte valori. Verificați standardul domeniului dumneavoastră.</t>
        </r>
      </text>
    </comment>
    <comment ref="S4" authorId="0" shapeId="0" xr:uid="{00000000-0006-0000-0000-000002000000}">
      <text>
        <r>
          <rPr>
            <sz val="11"/>
            <color rgb="FF000000"/>
            <rFont val="Calibri"/>
            <family val="2"/>
            <charset val="238"/>
          </rPr>
          <t>Gelu Gherghin:
Date preluate automat din tabelele cu discipline pe semestre. Nu introduceți manual.
Valoarea de minim 22 ore/săptămână se aplică majorității domeniilor, dar unele standarde specifice prevăd alte valori. Verificați standardul domeniului dumneavoastră.</t>
        </r>
      </text>
    </comment>
    <comment ref="P5" authorId="0" shapeId="0" xr:uid="{00000000-0006-0000-0000-000003000000}">
      <text>
        <r>
          <rPr>
            <sz val="11"/>
            <color rgb="FF000000"/>
            <rFont val="Calibri"/>
            <family val="2"/>
            <charset val="238"/>
          </rPr>
          <t>Gelu Gherghin:
Date preluate automat din tabelele cu discipline pe semestre. Nu introduceți manual.
Valoarea de minim 22 ore/săptămână se aplică majorității domeniilor, dar unele standarde specifice prevăd alte valori. Verificați standardul domeniului dumneavoastră.</t>
        </r>
      </text>
    </comment>
    <comment ref="S5" authorId="0" shapeId="0" xr:uid="{00000000-0006-0000-0000-000004000000}">
      <text>
        <r>
          <rPr>
            <sz val="11"/>
            <color rgb="FF000000"/>
            <rFont val="Calibri"/>
            <family val="2"/>
            <charset val="238"/>
          </rPr>
          <t>Gelu Gherghin:
Date preluate automat din tabelele cu discipline pe semestre. Nu introduceți manual.
Valoarea de minim 22 ore/săptămână se aplică majorității domeniilor, dar unele standarde specifice prevăd alte valori. Verificați standardul domeniului dumneavoastră.</t>
        </r>
      </text>
    </comment>
    <comment ref="A6" authorId="0" shapeId="0" xr:uid="{00000000-0006-0000-0000-000005000000}">
      <text>
        <r>
          <rPr>
            <sz val="11"/>
            <color rgb="FF000000"/>
            <rFont val="Calibri"/>
            <family val="2"/>
            <charset val="238"/>
          </rPr>
          <t>Gelu Gherghin:
Se introduce numele domeniului, conform ultimului nomenclator publicat</t>
        </r>
      </text>
    </comment>
    <comment ref="P6" authorId="0" shapeId="0" xr:uid="{00000000-0006-0000-0000-000006000000}">
      <text>
        <r>
          <rPr>
            <sz val="11"/>
            <color rgb="FF000000"/>
            <rFont val="Calibri"/>
            <family val="2"/>
            <charset val="238"/>
          </rPr>
          <t>Gelu Gherghin:
Date preluate automat din tabelele cu discipline pe semestre. Nu introduceți manual.
Valoarea de minim 22 ore/săptămână se aplică majorității domeniilor, dar unele standarde specifice prevăd alte valori. Verificați standardul domeniului dumneavoastră.</t>
        </r>
      </text>
    </comment>
    <comment ref="S6" authorId="0" shapeId="0" xr:uid="{00000000-0006-0000-0000-000007000000}">
      <text>
        <r>
          <rPr>
            <sz val="11"/>
            <color rgb="FF000000"/>
            <rFont val="Calibri"/>
            <family val="2"/>
            <charset val="238"/>
          </rPr>
          <t>Gelu Gherghin:
Date preluate automat din tabelele cu discipline pe semestre. Nu introduceți manual.
Valoarea de minim 22 ore/săptămână se aplică majorității domeniilor, dar unele standarde specifice prevăd alte valori. Verificați standardul domeniului dumneavoastră.</t>
        </r>
      </text>
    </comment>
    <comment ref="A7" authorId="0" shapeId="0" xr:uid="{00000000-0006-0000-0000-000008000000}">
      <text>
        <r>
          <rPr>
            <sz val="11"/>
            <color rgb="FF000000"/>
            <rFont val="Calibri"/>
            <family val="2"/>
            <charset val="238"/>
          </rPr>
          <t>Gelu Gherghin:
Se introduce numele programului de studiu, conform ultimului H.G. referitor la structura universităților publicat</t>
        </r>
      </text>
    </comment>
    <comment ref="A8" authorId="0" shapeId="0" xr:uid="{00000000-0006-0000-0000-000009000000}">
      <text>
        <r>
          <rPr>
            <sz val="11"/>
            <color rgb="FF000000"/>
            <rFont val="Calibri"/>
            <family val="2"/>
            <charset val="238"/>
          </rPr>
          <t>Gelu Gherghin:
Se introduce limba de predare, așa cum apare în H.G. -ul din care luați denumirea programului</t>
        </r>
      </text>
    </comment>
    <comment ref="A9" authorId="0" shapeId="0" xr:uid="{00000000-0006-0000-0000-00000A000000}">
      <text>
        <r>
          <rPr>
            <sz val="11"/>
            <color rgb="FF000000"/>
            <rFont val="Calibri"/>
            <family val="2"/>
            <charset val="238"/>
          </rPr>
          <t>Gelu Gherghin:
Se introduce titlul absolventului, conform ultimului H.G. referitor la titluri publicat</t>
        </r>
      </text>
    </comment>
    <comment ref="M14" authorId="0" shapeId="0" xr:uid="{00000000-0006-0000-0000-00000B000000}">
      <text>
        <r>
          <rPr>
            <sz val="11"/>
            <color rgb="FF000000"/>
            <rFont val="Calibri"/>
            <family val="2"/>
            <charset val="238"/>
          </rPr>
          <t>Gelu Gherghin:
În această secțiune puteți adăuga câte rânduri sunt necesare, păstrând o aranjare decentă în pagină. 
Lucrați cât mai simplu, să nu fie nevoie de multe rânduri. În mod obligatoriu se trece numărul și codul pachetului. Folosiți terminologia din machetă, adică "Se alege o disciplină din pachetul  opțional 1 (cod pachet)" sau "Se aleg două discipline din pachetul  opțional 1 (cod pachet)" sau "Se alege câte o disciplină din pachetele optionale 1 (cod pachet), 2 (cod pachet) și două discipline din pachetul 3 (cod pachet)".
Nu are sens să trecem aici codul fiecărei discipline din pachet, acelea vor fi detaliate oricum în tabelul opționalelor. Aici doar ar încărca inutil pagina de gardă și ar putea altera aranjarea în pagină.
Pachetele optionale vor primi la cod litera X în locul limbii de predare. De exemplu: MLX0001, MLX0002, MLX0003, etc. pentru Facultatea de Matematică și Informatică</t>
        </r>
      </text>
    </comment>
    <comment ref="A15" authorId="0" shapeId="0" xr:uid="{00000000-0006-0000-0000-00000C000000}">
      <text>
        <r>
          <rPr>
            <sz val="11"/>
            <color rgb="FF000000"/>
            <rFont val="Calibri"/>
            <family val="2"/>
            <charset val="238"/>
          </rPr>
          <t xml:space="preserve">Gelu Gherghin:
nr. credite obligatorii + nr. credite opționale trebuie să dea 180
</t>
        </r>
      </text>
    </comment>
    <comment ref="A16" authorId="0" shapeId="0" xr:uid="{00000000-0006-0000-0000-00000D000000}">
      <text>
        <r>
          <rPr>
            <sz val="11"/>
            <color rgb="FF000000"/>
            <rFont val="Calibri"/>
            <family val="2"/>
            <charset val="238"/>
          </rPr>
          <t>Gelu Gherghin:
Alegeți o singură variantă: fie 6 credite - 2 semestre, fie 12 credite - 4 semestre alocate limbilor străine. Ștergeți cealaltă variantă!
*Pentru mai mult de 2 semestre este nevoie de justificare scrisă adresată Rectoratului
ATENȚIE! Creditele alocate limbilor străine sunt incluse în cele 180, sau sunt suplimentare acestora? (Verificati în tabelele cu discipline aferente semestrelor în care se studiază limba străină.) Dacă sunt suplimentare celor 180, ele trebuie mutate după "Și", înainte de cele 4  credite alocate disciplinei Educație fizică.  În ambele situații e corect numai dacă Obligatorii+Opționale=180</t>
        </r>
      </text>
    </comment>
    <comment ref="A18" authorId="0" shapeId="0" xr:uid="{00000000-0006-0000-0000-00000E000000}">
      <text>
        <r>
          <rPr>
            <sz val="11"/>
            <color rgb="FF000000"/>
            <rFont val="Calibri"/>
            <family val="2"/>
            <charset val="238"/>
          </rPr>
          <t xml:space="preserve">Gelu Gherghin:
În cazul în care creditele alocate Limbii străine sunt suplimentare celor 180, rândul referitor la aceasta trebuie mutat mai jos de "Și"
</t>
        </r>
      </text>
    </comment>
    <comment ref="A20" authorId="0" shapeId="0" xr:uid="{00000000-0006-0000-0000-00000F000000}">
      <text>
        <r>
          <rPr>
            <sz val="11"/>
            <color rgb="FF000000"/>
            <rFont val="Calibri"/>
            <family val="2"/>
            <charset val="238"/>
          </rPr>
          <t>Gelu Gherghin:
Numărul de credite la examenul de licență depinde de numărul probelor.</t>
        </r>
      </text>
    </comment>
    <comment ref="M27" authorId="0" shapeId="0" xr:uid="{00000000-0006-0000-0000-000010000000}">
      <text>
        <r>
          <rPr>
            <sz val="11"/>
            <color rgb="FF000000"/>
            <rFont val="Calibri"/>
            <family val="2"/>
            <charset val="238"/>
          </rPr>
          <t>Gelu Gherghin:
Introduceți cel puțin trei denumiri de instituții europene de învățământ superior</t>
        </r>
      </text>
    </comment>
    <comment ref="O38" authorId="0" shapeId="0" xr:uid="{00000000-0006-0000-0000-000011000000}">
      <text>
        <r>
          <rPr>
            <sz val="11"/>
            <color rgb="FF000000"/>
            <rFont val="Calibri"/>
            <family val="2"/>
            <charset val="238"/>
          </rPr>
          <t>Gelu Gherghin:
În coloanele orelor alocate studiului (F, I,T) sunt formule de calcul. Nu interveniți în aceste celule, valorile se vor calcula automat.</t>
        </r>
      </text>
    </comment>
    <comment ref="R38" authorId="0" shapeId="0" xr:uid="{00000000-0006-0000-0000-000012000000}">
      <text>
        <r>
          <rPr>
            <sz val="11"/>
            <color rgb="FF000000"/>
            <rFont val="Calibri"/>
            <family val="2"/>
            <charset val="238"/>
          </rPr>
          <t>Gelu Gherghin:
Pentru fiecare disciplină alegeți o singură formă de evaluare. Conform regulamentului ECTS, cel puțin 50% dintre disciplinele unui semestru  trebuie evaluate prin Examen (adică E&gt;= C+VP)</t>
        </r>
      </text>
    </comment>
    <comment ref="U38" authorId="0" shapeId="0" xr:uid="{00000000-0006-0000-0000-000013000000}">
      <text>
        <r>
          <rPr>
            <sz val="11"/>
            <color rgb="FF000000"/>
            <rFont val="Calibri"/>
            <family val="2"/>
            <charset val="238"/>
          </rPr>
          <t>Gelu Gherghin:
Alegeți Tipul disciplinei din standardul specific ARACIS</t>
        </r>
      </text>
    </comment>
    <comment ref="A45" authorId="0" shapeId="0" xr:uid="{00000000-0006-0000-0000-000014000000}">
      <text>
        <r>
          <rPr>
            <sz val="11"/>
            <color rgb="FF000000"/>
            <rFont val="Calibri"/>
            <family val="2"/>
            <charset val="238"/>
          </rPr>
          <t>Gelu Gherghin:
Nu modificați nimic legat de disciplina Educație Fizică. Cele două credite pentru această disciplină trebuie alocate suplimentar celor 30 de credite ale semestrului.</t>
        </r>
      </text>
    </comment>
    <comment ref="O49" authorId="0" shapeId="0" xr:uid="{00000000-0006-0000-0000-000015000000}">
      <text>
        <r>
          <rPr>
            <sz val="11"/>
            <color rgb="FF000000"/>
            <rFont val="Calibri"/>
            <family val="2"/>
            <charset val="238"/>
          </rPr>
          <t>Gelu Gherghin:
În coloanele orelor alocate studiului (F, I,T) sunt formule de calcul. Nu interveniți în aceste celule, valorile se vor calcula automat.</t>
        </r>
      </text>
    </comment>
    <comment ref="R49" authorId="0" shapeId="0" xr:uid="{00000000-0006-0000-0000-000016000000}">
      <text>
        <r>
          <rPr>
            <sz val="11"/>
            <color rgb="FF000000"/>
            <rFont val="Calibri"/>
            <family val="2"/>
            <charset val="238"/>
          </rPr>
          <t>Gelu Gherghin:
Pentru fiecare disciplină alegeți o singură formă de evaluare. Conform regulamentului ECTS, cel puțin 50% dintre disciplinele unui semestru  trebuie evaluate prin Examen (adică E&gt;= C+VP)</t>
        </r>
      </text>
    </comment>
    <comment ref="U49" authorId="0" shapeId="0" xr:uid="{00000000-0006-0000-0000-000017000000}">
      <text>
        <r>
          <rPr>
            <sz val="11"/>
            <color rgb="FF000000"/>
            <rFont val="Calibri"/>
            <family val="2"/>
            <charset val="238"/>
          </rPr>
          <t>Gelu Gherghin:
Alegeți Tipul disciplinei din standardul specific ARACIS</t>
        </r>
      </text>
    </comment>
    <comment ref="A56" authorId="0" shapeId="0" xr:uid="{00000000-0006-0000-0000-000018000000}">
      <text>
        <r>
          <rPr>
            <sz val="11"/>
            <color rgb="FF000000"/>
            <rFont val="Calibri"/>
            <family val="2"/>
            <charset val="238"/>
          </rPr>
          <t>Gelu Gherghin:
Nu modificați nimic legat de disciplina Educație Fizică. Cele două credite pentru această disciplină trebuie alocate suplimentar celor 30 de credite ale semestrului.</t>
        </r>
      </text>
    </comment>
    <comment ref="O60" authorId="0" shapeId="0" xr:uid="{00000000-0006-0000-0000-000019000000}">
      <text>
        <r>
          <rPr>
            <sz val="11"/>
            <color rgb="FF000000"/>
            <rFont val="Calibri"/>
            <family val="2"/>
            <charset val="238"/>
          </rPr>
          <t>Gelu Gherghin:
În coloanele orelor alocate studiului (F, I,T) sunt formule de calcul. Nu interveniți în aceste celule, valorile se vor calcula automat.</t>
        </r>
      </text>
    </comment>
    <comment ref="R60" authorId="0" shapeId="0" xr:uid="{00000000-0006-0000-0000-00001A000000}">
      <text>
        <r>
          <rPr>
            <sz val="11"/>
            <color rgb="FF000000"/>
            <rFont val="Calibri"/>
            <family val="2"/>
            <charset val="238"/>
          </rPr>
          <t>Gelu Gherghin:
Pentru fiecare disciplină alegeți o singură formă de evaluare. Conform regulamentului ECTS, cel puțin 50% dintre disciplinele unui semestru  trebuie evaluate prin Examen (adică E&gt;= C+VP)</t>
        </r>
      </text>
    </comment>
    <comment ref="U60" authorId="0" shapeId="0" xr:uid="{00000000-0006-0000-0000-00001B000000}">
      <text>
        <r>
          <rPr>
            <sz val="11"/>
            <color rgb="FF000000"/>
            <rFont val="Calibri"/>
            <family val="2"/>
            <charset val="238"/>
          </rPr>
          <t>Gelu Gherghin:
Alegeți Tipul disciplinei din standardul specific ARACIS</t>
        </r>
      </text>
    </comment>
    <comment ref="A68" authorId="1" shapeId="0" xr:uid="{00000000-0006-0000-0000-00001C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Nu modificați nimic în acest rând alocat Limbii străine și nu introduceți alte rânduri pentru fiecare limba străină. Cel mult se poate introduce un cod generic, dar NU codurile și denumirile tuturor limbilor. Acestea se vor detalia în primul rând de sub tabel</t>
        </r>
      </text>
    </comment>
    <comment ref="A70" authorId="1" shapeId="0" xr:uid="{00000000-0006-0000-0000-00001D000000}">
      <text>
        <r>
          <rPr>
            <b/>
            <sz val="9"/>
            <color indexed="81"/>
            <rFont val="Tahoma"/>
            <family val="2"/>
            <charset val="238"/>
          </rPr>
          <t xml:space="preserve">Gelu Gherghin: 
</t>
        </r>
        <r>
          <rPr>
            <sz val="9"/>
            <color indexed="10"/>
            <rFont val="Tahoma"/>
            <family val="2"/>
            <charset val="238"/>
          </rPr>
          <t xml:space="preserve">Treceți aici toate limbilie străine pe care studenții le pot alege, împreună cu codurile aferente. ACESTEA SUNT LIMBILE STRĂINE DIN OFERTA DLSS, CU CODURILE AFERENTE SEMESTRULUI III. </t>
        </r>
      </text>
    </comment>
    <comment ref="O74" authorId="0" shapeId="0" xr:uid="{00000000-0006-0000-0000-00001E000000}">
      <text>
        <r>
          <rPr>
            <sz val="11"/>
            <color rgb="FF000000"/>
            <rFont val="Calibri"/>
            <family val="2"/>
            <charset val="238"/>
          </rPr>
          <t>Gelu Gherghin:
În coloanele orelor alocate studiului (F, I,T) sunt formule de calcul. Nu interveniți în aceste celule, valorile se vor calcula automat.</t>
        </r>
      </text>
    </comment>
    <comment ref="R74" authorId="0" shapeId="0" xr:uid="{00000000-0006-0000-0000-00001F000000}">
      <text>
        <r>
          <rPr>
            <sz val="11"/>
            <color rgb="FF000000"/>
            <rFont val="Calibri"/>
            <family val="2"/>
            <charset val="238"/>
          </rPr>
          <t>Gelu Gherghin:
Pentru fiecare disciplină alegeți o singură formă de evaluare. Conform regulamentului ECTS, cel puțin 50% dintre disciplinele unui semestru  trebuie evaluate prin Examen (adică E&gt;= C+VP)</t>
        </r>
      </text>
    </comment>
    <comment ref="U74" authorId="0" shapeId="0" xr:uid="{00000000-0006-0000-0000-000020000000}">
      <text>
        <r>
          <rPr>
            <sz val="11"/>
            <color rgb="FF000000"/>
            <rFont val="Calibri"/>
            <family val="2"/>
            <charset val="238"/>
          </rPr>
          <t>Gelu Gherghin:
Alegeți Tipul disciplinei din standardul specific ARACIS</t>
        </r>
      </text>
    </comment>
    <comment ref="A82" authorId="1" shapeId="0" xr:uid="{00000000-0006-0000-0000-000021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Nu modificați nimic în acest rând alocat Limbii străine și nu introduceți alte rânduri pentru fiecare limba străină. Cel mult se poate introduce un cod generic, dar NU codurile și denumirile tuturor limbilor. Acestea se vor detalia în primul rând de sub tabel</t>
        </r>
      </text>
    </comment>
    <comment ref="A84" authorId="1" shapeId="0" xr:uid="{00000000-0006-0000-0000-000022000000}">
      <text>
        <r>
          <rPr>
            <b/>
            <sz val="9"/>
            <color indexed="81"/>
            <rFont val="Tahoma"/>
            <family val="2"/>
            <charset val="238"/>
          </rPr>
          <t xml:space="preserve">Gelu Gherghin: 
</t>
        </r>
        <r>
          <rPr>
            <sz val="9"/>
            <color indexed="10"/>
            <rFont val="Tahoma"/>
            <family val="2"/>
            <charset val="238"/>
          </rPr>
          <t>Treceți aici toate limbilie străine pe care studenții le pot alege, împreună cu codurile aferente. ACESTEA SUNT LIMBILE STRĂINE DIN OFERTA DLSS, CU CODURILE AFERENTE SEMESTRULUI IV.</t>
        </r>
      </text>
    </comment>
    <comment ref="O88" authorId="0" shapeId="0" xr:uid="{00000000-0006-0000-0000-000023000000}">
      <text>
        <r>
          <rPr>
            <sz val="11"/>
            <color rgb="FF000000"/>
            <rFont val="Calibri"/>
            <family val="2"/>
            <charset val="238"/>
          </rPr>
          <t>Gelu Gherghin:
În coloanele orelor alocate studiului (F, I,T) sunt formule de calcul. Nu interveniți în aceste celule, valorile se vor calcula automat.</t>
        </r>
      </text>
    </comment>
    <comment ref="R88" authorId="0" shapeId="0" xr:uid="{00000000-0006-0000-0000-000024000000}">
      <text>
        <r>
          <rPr>
            <sz val="11"/>
            <color rgb="FF000000"/>
            <rFont val="Calibri"/>
            <family val="2"/>
            <charset val="238"/>
          </rPr>
          <t>Gelu Gherghin:
Pentru fiecare disciplină alegeți o singură formă de evaluare. Conform regulamentului ECTS, cel puțin 50% dintre disciplinele unui semestru  trebuie evaluate prin Examen (adică E&gt;= C+VP)</t>
        </r>
      </text>
    </comment>
    <comment ref="U88" authorId="0" shapeId="0" xr:uid="{00000000-0006-0000-0000-000025000000}">
      <text>
        <r>
          <rPr>
            <sz val="11"/>
            <color rgb="FF000000"/>
            <rFont val="Calibri"/>
            <family val="2"/>
            <charset val="238"/>
          </rPr>
          <t>Gelu Gherghin:
Alegeți Tipul disciplinei din standardul specific ARACIS</t>
        </r>
      </text>
    </comment>
    <comment ref="O100" authorId="0" shapeId="0" xr:uid="{00000000-0006-0000-0000-000026000000}">
      <text>
        <r>
          <rPr>
            <sz val="11"/>
            <color rgb="FF000000"/>
            <rFont val="Calibri"/>
            <family val="2"/>
            <charset val="238"/>
          </rPr>
          <t>Gelu Gherghin:
În coloanele orelor alocate studiului (F, I,T) sunt formule de calcul. Nu interveniți în aceste celule, valorile se vor calcula automat.</t>
        </r>
      </text>
    </comment>
    <comment ref="R100" authorId="0" shapeId="0" xr:uid="{00000000-0006-0000-0000-000027000000}">
      <text>
        <r>
          <rPr>
            <sz val="11"/>
            <color rgb="FF000000"/>
            <rFont val="Calibri"/>
            <family val="2"/>
            <charset val="238"/>
          </rPr>
          <t>Gelu Gherghin:
Pentru fiecare disciplină alegeți o singură formă de evaluare. Conform regulamentului ECTS, cel puțin 50% dintre disciplinele unui semestru  trebuie evaluate prin Examen (adică E&gt;= C+VP)</t>
        </r>
      </text>
    </comment>
    <comment ref="U100" authorId="0" shapeId="0" xr:uid="{00000000-0006-0000-0000-000028000000}">
      <text>
        <r>
          <rPr>
            <sz val="11"/>
            <color rgb="FF000000"/>
            <rFont val="Calibri"/>
            <family val="2"/>
            <charset val="238"/>
          </rPr>
          <t>Gelu Gherghin:
Alegeți Tipul disciplinei din standardul specific ARACIS</t>
        </r>
      </text>
    </comment>
    <comment ref="A111" authorId="0" shapeId="0" xr:uid="{00000000-0006-0000-0000-000029000000}">
      <text>
        <r>
          <rPr>
            <sz val="11"/>
            <color rgb="FF000000"/>
            <rFont val="Calibri"/>
            <family val="2"/>
            <charset val="238"/>
          </rPr>
          <t>Gelu Gherghin:
Pentru ca o disciplină să fie opțională, fiecare pachet trebuie să conțină cel puțin n+1 opțiuni, unde n este numărul de discipline care se aleg din pachet. În caz contrar, opționalul este, de fapt, obligatoriu. De exemplu, dacă dintr-un pachet se alege o disciplină, trebuie să existe cel puțin 2 discipline/pachet; dacă se aleg două, trebuie cel puțin 3 discipline/pachet, etc.</t>
        </r>
      </text>
    </comment>
    <comment ref="J112" authorId="0" shapeId="0" xr:uid="{00000000-0006-0000-0000-00002A000000}">
      <text>
        <r>
          <rPr>
            <sz val="11"/>
            <color rgb="FF000000"/>
            <rFont val="Calibri"/>
            <family val="2"/>
            <charset val="238"/>
          </rPr>
          <t>Gelu Gherghin:
TOATE DISCIPLINELE DINTR-UN PACHET TREBUIE SĂ AIBĂ ACELAȘI NUMĂR DE CREDITE (încât un student să poată acumula 30  de credite/semestru,  indiferent de opțiune)</t>
        </r>
      </text>
    </comment>
    <comment ref="O112" authorId="0" shapeId="0" xr:uid="{00000000-0006-0000-0000-00002B000000}">
      <text>
        <r>
          <rPr>
            <sz val="11"/>
            <color rgb="FF000000"/>
            <rFont val="Calibri"/>
            <family val="2"/>
            <charset val="238"/>
          </rPr>
          <t>Gelu Gherghin:
În coloanele orelor alocate studiului (F, I,T) sunt formule de calcul. Nu interveniți în aceste celule, valorile se vor calcula automat.</t>
        </r>
      </text>
    </comment>
    <comment ref="R112" authorId="0" shapeId="0" xr:uid="{00000000-0006-0000-0000-00002C000000}">
      <text>
        <r>
          <rPr>
            <sz val="11"/>
            <color rgb="FF000000"/>
            <rFont val="Calibri"/>
            <family val="2"/>
            <charset val="238"/>
          </rPr>
          <t xml:space="preserve">Gelu Gherghin:
Pentru fiecare disciplină alegeți o singură formă de evaluare. </t>
        </r>
      </text>
    </comment>
    <comment ref="U112" authorId="0" shapeId="0" xr:uid="{00000000-0006-0000-0000-00002D000000}">
      <text>
        <r>
          <rPr>
            <sz val="11"/>
            <color rgb="FF000000"/>
            <rFont val="Calibri"/>
            <family val="2"/>
            <charset val="238"/>
          </rPr>
          <t xml:space="preserve">Gelu Gherghin:
SE RECOMANDA CA TOATE DISCIPLINELE DINTR-UN PACHET DE OPȚIONALE SĂ FIE DE ACELAȘI TIP. 
În caz contrar, în tabelele din anexa planului de învățământ pachetul va fi raportat în tabelul aferent tipului de curs care se regăsește cel mai frecvent în pachet. 
De exemplu, un pachet cu 2 DF și 1 DS se va raporta în tabelul DF. Un pachet cu 2 DF și 4 DS se va raporta în tabelul DS. </t>
        </r>
      </text>
    </comment>
    <comment ref="A114" authorId="0" shapeId="0" xr:uid="{00000000-0006-0000-0000-00002E000000}">
      <text>
        <r>
          <rPr>
            <sz val="11"/>
            <color rgb="FF000000"/>
            <rFont val="Calibri"/>
            <family val="2"/>
            <charset val="238"/>
          </rPr>
          <t>Gelu Gherghin:
Pachetele optionale vor primi la cod litera X în locul limbii de predare. De exemplu: MLX0001, MLX0002, MLX0003, etc. pentru Facultatea de Matematică și Informatică</t>
        </r>
      </text>
    </comment>
    <comment ref="A117" authorId="0" shapeId="0" xr:uid="{00000000-0006-0000-0000-00002F000000}">
      <text>
        <r>
          <rPr>
            <sz val="11"/>
            <color rgb="FF000000"/>
            <rFont val="Calibri"/>
            <family val="2"/>
            <charset val="238"/>
          </rPr>
          <t>Gelu Gherghin:
Pachetele optionale vor primi la cod litera X în locul limbii de predare. De exemplu: MLX0001, MLX0002, MLX0003, etc. pentru Facultatea de Matematică și Informatică</t>
        </r>
      </text>
    </comment>
    <comment ref="A121" authorId="0" shapeId="0" xr:uid="{00000000-0006-0000-0000-000030000000}">
      <text>
        <r>
          <rPr>
            <sz val="11"/>
            <color rgb="FF000000"/>
            <rFont val="Calibri"/>
            <family val="2"/>
            <charset val="238"/>
          </rPr>
          <t>Gelu Gherghin:
Pachetele optionale vor primi la cod litera X în locul limbii de predare. De exemplu: MLX0001, MLX0002, MLX0003, etc. pentru Facultatea de Matematică și Informatică</t>
        </r>
      </text>
    </comment>
    <comment ref="A126" authorId="0" shapeId="0" xr:uid="{00000000-0006-0000-0000-000031000000}">
      <text>
        <r>
          <rPr>
            <sz val="11"/>
            <color rgb="FF000000"/>
            <rFont val="Calibri"/>
            <family val="2"/>
            <charset val="238"/>
          </rPr>
          <t>Gelu Gherghin:
Pachetele optionale vor primi la cod litera X în locul limbii de predare. De exemplu: MLX0001, MLX0002, MLX0003, etc. pentru Facultatea de Matematică și Informatică</t>
        </r>
      </text>
    </comment>
    <comment ref="A131" authorId="0" shapeId="0" xr:uid="{00000000-0006-0000-0000-000032000000}">
      <text>
        <r>
          <rPr>
            <sz val="11"/>
            <color rgb="FF000000"/>
            <rFont val="Calibri"/>
            <family val="2"/>
            <charset val="238"/>
          </rPr>
          <t>Gelu Gherghin:
Pachetele optionale vor primi la cod litera X în locul limbii de predare. De exemplu: MLX0001, MLX0002, MLX0003, etc. pentru Facultatea de Matematică și Informatică</t>
        </r>
      </text>
    </comment>
    <comment ref="A134" authorId="0" shapeId="0" xr:uid="{00000000-0006-0000-0000-000033000000}">
      <text>
        <r>
          <rPr>
            <sz val="11"/>
            <color rgb="FF000000"/>
            <rFont val="Calibri"/>
            <family val="2"/>
            <charset val="238"/>
          </rPr>
          <t>Gelu Gherghin:
Pachetele optionale vor primi la cod litera X în locul limbii de predare. De exemplu: MLX0001, MLX0002, MLX0003, etc. pentru Facultatea de Matematică și Informatică</t>
        </r>
      </text>
    </comment>
    <comment ref="A137" authorId="0" shapeId="0" xr:uid="{00000000-0006-0000-0000-000034000000}">
      <text>
        <r>
          <rPr>
            <sz val="11"/>
            <color rgb="FF000000"/>
            <rFont val="Calibri"/>
            <family val="2"/>
            <charset val="238"/>
          </rPr>
          <t>Gelu Gherghin:
Pachetele optionale vor primi la cod litera X în locul limbii de predare. De exemplu: MLX0001, MLX0002, MLX0003, etc. pentru Facultatea de Matematică și Informatică</t>
        </r>
      </text>
    </comment>
    <comment ref="R142" authorId="0" shapeId="0" xr:uid="{00000000-0006-0000-0000-000035000000}">
      <text>
        <r>
          <rPr>
            <sz val="11"/>
            <color rgb="FF000000"/>
            <rFont val="Calibri"/>
            <family val="2"/>
            <charset val="238"/>
          </rPr>
          <t>Gelu Gherghin:
ATENȚIE!
Formulele de total/coloană și de procent opționale sunt implementate pentru situația tipică în care se alege o singură disciplină din fiecare cele șase pachete.
Dacă se adaugă pachete suplimentare sau în situația particulară în care dintr-un pachet se alege mai mult de o disciplină, acest lucru trebuie să se reflecte în formulele de total pe coloane și în formula de calcul al procentului.</t>
        </r>
      </text>
    </comment>
    <comment ref="A145" authorId="0" shapeId="0" xr:uid="{00000000-0006-0000-0000-000036000000}">
      <text>
        <r>
          <rPr>
            <sz val="11"/>
            <color rgb="FF000000"/>
            <rFont val="Calibri"/>
            <family val="2"/>
            <charset val="238"/>
          </rPr>
          <t>Gelu Gherghin:
Procentul de ore fizice trebuie să se încadreze în intervalul impus de standardul ARACIS specific domeniului în care se încadrează specializarea. Dacă nu se obține o valoare între aceste limite, va trebui să introduceți opțiuni suplimentare: fie pachete suplimentare, fie posibilitatea ca studenâii să aleagă mai multe discipine din fiecare pachet.</t>
        </r>
      </text>
    </comment>
    <comment ref="A147" authorId="0" shapeId="0" xr:uid="{00000000-0006-0000-0000-000037000000}">
      <text>
        <r>
          <rPr>
            <sz val="11"/>
            <color rgb="FF000000"/>
            <rFont val="Calibri"/>
            <family val="2"/>
            <charset val="238"/>
          </rPr>
          <t>Gelu Gherghin:
Disciplinele facultative se trec doar în acest tabel! 
Ele nu vor apărea nici în tabelele cu discipline pe semestre, nici în tabelele cu tipuri de discipline (DF, DS, DC, DD, DCOU). 
De asemenea, numărul de discipline/ore/credite alocate facultativelor nu se iau în considerare în calcularea procentelor din celelalte tabele și nici la Bilanțul general.
Dacă nu aveți deloc discipline facultative, ștergeți acest tabel cu totul.</t>
        </r>
      </text>
    </comment>
    <comment ref="O148" authorId="0" shapeId="0" xr:uid="{00000000-0006-0000-0000-000038000000}">
      <text>
        <r>
          <rPr>
            <sz val="11"/>
            <color rgb="FF000000"/>
            <rFont val="Calibri"/>
            <family val="2"/>
            <charset val="238"/>
          </rPr>
          <t>Gelu Gherghin:
În coloanele orelor alocate studiului (F, I,T) sunt formule de calcul. Nu interveniți în aceste celule, valorile se vor calcula automat.</t>
        </r>
      </text>
    </comment>
    <comment ref="R148" authorId="0" shapeId="0" xr:uid="{00000000-0006-0000-0000-000039000000}">
      <text>
        <r>
          <rPr>
            <sz val="11"/>
            <color rgb="FF000000"/>
            <rFont val="Calibri"/>
            <family val="2"/>
            <charset val="238"/>
          </rPr>
          <t xml:space="preserve">Gelu Gherghin:
Pentru fiecare disciplină alegeți o singură formă de evaluare. </t>
        </r>
      </text>
    </comment>
    <comment ref="U148" authorId="0" shapeId="0" xr:uid="{00000000-0006-0000-0000-00003A000000}">
      <text>
        <r>
          <rPr>
            <sz val="11"/>
            <color rgb="FF000000"/>
            <rFont val="Calibri"/>
            <family val="2"/>
            <charset val="238"/>
          </rPr>
          <t>Gelu Gherghin:
Alegeți Tipul disciplinei din standardul specific ARACIS</t>
        </r>
      </text>
    </comment>
    <comment ref="A162" authorId="0" shapeId="0" xr:uid="{00000000-0006-0000-0000-00003B000000}">
      <text>
        <r>
          <rPr>
            <sz val="11"/>
            <color rgb="FF000000"/>
            <rFont val="Calibri"/>
            <family val="2"/>
            <charset val="238"/>
          </rPr>
          <t>Gelu Gherghin:
Pentru ca procentul calculat automat să fie corect, ștergeți toate rândurile din tabel rămase necompletate.</t>
        </r>
      </text>
    </comment>
    <comment ref="A193" authorId="0" shapeId="0" xr:uid="{00000000-0006-0000-0000-00003C000000}">
      <text>
        <r>
          <rPr>
            <sz val="11"/>
            <color rgb="FF000000"/>
            <rFont val="Calibri"/>
            <family val="2"/>
            <charset val="238"/>
          </rPr>
          <t>Gelu Gherghin:
Pentru ca procentul calculat automat să fie corect, ștergeți toate rândurile din tabel rămase necompletate.</t>
        </r>
      </text>
    </comment>
    <comment ref="A227" authorId="0" shapeId="0" xr:uid="{00000000-0006-0000-0000-00003D000000}">
      <text>
        <r>
          <rPr>
            <sz val="11"/>
            <color rgb="FF000000"/>
            <rFont val="Calibri"/>
            <family val="2"/>
            <charset val="238"/>
          </rPr>
          <t>Gelu Gherghin:
Pentru ca procentul calculat automat să fie corect, ștergeți toate rândurile din tabel rămase necompletate.</t>
        </r>
      </text>
    </comment>
    <comment ref="B234" authorId="0" shapeId="0" xr:uid="{00000000-0006-0000-0000-00003E000000}">
      <text>
        <r>
          <rPr>
            <sz val="11"/>
            <color rgb="FF000000"/>
            <rFont val="Calibri"/>
            <family val="2"/>
            <charset val="238"/>
          </rPr>
          <t>Gelu Gherghin:
ÎN ACEST TABEL NU SE INTRODUC DATE DIN TASTATURA. 
Pentru a completa tabelul, veți proceda astfel:
În fiecare celulă din coloana marcată cu galben veți alege cu mouse-ul o disciplină din lista celor deja introduse în tabelele aferente semestrelor. Datele  respectivei discipline vor apărea automat și în acest tabel, deoarece celulele coloanelor J,K,L,M,N,O,P,Q,R,S,T conțin formule de preluare automată. 
Dacă inserați rânduri noi în tabel, copiați conținutul unui rând existent în rândul nou, pentru a avea formulele de preluare automată și în noile rânduri.</t>
        </r>
      </text>
    </comment>
    <comment ref="A246" authorId="0" shapeId="0" xr:uid="{00000000-0006-0000-0000-00003F000000}">
      <text>
        <r>
          <rPr>
            <sz val="11"/>
            <color rgb="FF000000"/>
            <rFont val="Calibri"/>
            <family val="2"/>
            <charset val="238"/>
          </rPr>
          <t>Gelu Gherghin:
Pentru ca procentul calculat automat să fie corect, ștergeți toate rândurile din tabel rămase necompletate.</t>
        </r>
      </text>
    </comment>
    <comment ref="S254" authorId="0" shapeId="0" xr:uid="{00000000-0006-0000-0000-000040000000}">
      <text>
        <r>
          <rPr>
            <sz val="11"/>
            <color rgb="FF000000"/>
            <rFont val="Calibri"/>
            <family val="2"/>
            <charset val="238"/>
          </rPr>
          <t>Gelu Gherghin:
Introduceți manual suma creditelor la disciplinele opționale din semestrele 1 + 2</t>
        </r>
      </text>
    </comment>
    <comment ref="T254" authorId="0" shapeId="0" xr:uid="{00000000-0006-0000-0000-000041000000}">
      <text>
        <r>
          <rPr>
            <sz val="11"/>
            <color rgb="FF000000"/>
            <rFont val="Calibri"/>
            <family val="2"/>
            <charset val="238"/>
          </rPr>
          <t>Gelu Gherghin:
Introduceți manual suma creditelor la disciplinele opționale din semestrele 3 + 4</t>
        </r>
      </text>
    </comment>
    <comment ref="U254" authorId="0" shapeId="0" xr:uid="{00000000-0006-0000-0000-000042000000}">
      <text>
        <r>
          <rPr>
            <sz val="11"/>
            <color rgb="FF000000"/>
            <rFont val="Calibri"/>
            <family val="2"/>
            <charset val="238"/>
          </rPr>
          <t>Gelu Gherghin:
Introduceți manual suma creditelor la disciplinele opționale din semestrele 5 + 6</t>
        </r>
      </text>
    </comment>
    <comment ref="A264" authorId="0" shapeId="0" xr:uid="{00000000-0006-0000-0000-000043000000}">
      <text>
        <r>
          <rPr>
            <sz val="11"/>
            <color rgb="FF000000"/>
            <rFont val="Calibri"/>
            <family val="2"/>
            <charset val="238"/>
          </rPr>
          <t>Gelu Gherghin:
Recomandăm ca tabelul cu Modulul Pedagogic să fie trecut pe o pagină separată, după Bilanțul General.</t>
        </r>
      </text>
    </comment>
    <comment ref="B274" authorId="0" shapeId="0" xr:uid="{00000000-0006-0000-0000-000044000000}">
      <text>
        <r>
          <rPr>
            <sz val="11"/>
            <color rgb="FF000000"/>
            <rFont val="Calibri"/>
            <family val="2"/>
            <charset val="238"/>
          </rPr>
          <t>Gelu Gherghin:
Alegeți o singură disciplină, într-o singură limbă de predare, din lista de didactici de mai jos. Vă rugăm să nu faceți alte modificări în tabel.
Didactica specialităţii:
Didactica limbii şi literaturii maghiare
Didactica istoriei (română, maghiară, germană )
Didactica etnologiei (maghiară )
Didactica filosofiei (română, maghiară)
Didactica sociologiei si a asistenţei sociale (română, maghiară)
Didactica  ştiinţelor socio-umane (română, maghiară)
Didactica economiei (română, maghiară, germană )
Didactica psihologiei (română, maghiară )
Didactica pedagogiei (română, maghiară )
Didactica teologiei  (religiei ) ortodoxe (română)
Didactica teologiei  (religiei ) greco-catolice (română)
Didactica teologiei  (religiei ) reformate (maghiară)
Didactica teologiei  (religiei ) romano-catolice (maghiară)
Didactica educaţiei fizice şi a kinetoterapiei (română, maghiară)
Didactica fizicii , a ingineriei fizicii şi a fizicii medicale (română, maghiară) 
Didactica chimiei şi a ingineriei chimice (română, maghiară)
Didactica matematicii (română, maghiară, germană)
Didactica informaticii (română, maghiară, germană)
Didactica biologiei (română, maghiară, germană) 
Didactica ecologiei (română, maghiară)
Didactica geografiei şi a geografiei turismului (română, maghiară, germană)                 
Didactica geologiei (română, maghiară)
Didactica ştiinţei mediului (română, maghiară)
Didactica specializării pedagogia muzicii (maghiară)
Didactica specializării teatru şi film (română, maghiară)</t>
        </r>
      </text>
    </comment>
  </commentList>
</comments>
</file>

<file path=xl/sharedStrings.xml><?xml version="1.0" encoding="utf-8"?>
<sst xmlns="http://schemas.openxmlformats.org/spreadsheetml/2006/main" count="701" uniqueCount="273">
  <si>
    <t>PLAN DE ÎNVĂŢĂMÂNT  valabil începând din anul universitar 2018-2019</t>
  </si>
  <si>
    <t xml:space="preserve">III. NUMĂRUL ORELOR PE SĂPTĂMANĂ </t>
  </si>
  <si>
    <t>UNIVERSITATEA BABEŞ-BOLYAI CLUJ-NAPOCA</t>
  </si>
  <si>
    <t>Semestrul I</t>
  </si>
  <si>
    <t>Semestrul II</t>
  </si>
  <si>
    <t>FACULTATEA DE MATEMATICĂ ȘI INFORMATICĂ</t>
  </si>
  <si>
    <t>Anul I</t>
  </si>
  <si>
    <t>Anul II</t>
  </si>
  <si>
    <t>Anul III</t>
  </si>
  <si>
    <r>
      <rPr>
        <b/>
        <sz val="10"/>
        <color rgb="FF000000"/>
        <rFont val="Times New Roman"/>
        <family val="1"/>
        <charset val="238"/>
      </rPr>
      <t>IV.EXAMENUL DE LICENŢĂ</t>
    </r>
    <r>
      <rPr>
        <sz val="10"/>
        <color rgb="FF000000"/>
        <rFont val="Times New Roman"/>
        <family val="1"/>
        <charset val="238"/>
      </rPr>
      <t xml:space="preserve"> - perioada iunie-iulie (1 săptămână)
Proba 1: Evaluarea cunoştinţelor fundamentale şi de specialitate - 10 credite
Proba 2: Prezentarea şi susţinerea lucrării de licenţă - 10 credite
</t>
    </r>
  </si>
  <si>
    <t>Titlul absolventului: Licențiat în Matematică</t>
  </si>
  <si>
    <t>ÎN TOATE TABELELE DIN ACEASTĂ MACHETĂ, TREBUIE SĂ INTRODUCEȚI  CONȚINUT NUMAI ÎN CELULELE MARCATE CU GALBEN. 
NICIO CELULĂ GALBENA NU TREBUIE SĂ RĂMÂNĂ  NECOMPLETATĂ.</t>
  </si>
  <si>
    <t>I. CERINŢE PENTRU OBŢINEREA DIPLOMEI DE LICENŢĂ</t>
  </si>
  <si>
    <t>V. MODUL DE ALEGERE A DISCIPLINELOR OPŢIONALE</t>
  </si>
  <si>
    <t>180 de credite din care:</t>
  </si>
  <si>
    <t>Sem. 3: Se alege  o disciplină din pachetul opțional 1 (MLX2201)</t>
  </si>
  <si>
    <t>Sem. 4: Se alege  o disciplină din pachetul opțional 2 (MLX2202)</t>
  </si>
  <si>
    <t xml:space="preserve">     38 de credite la disciplinele opţionale;</t>
  </si>
  <si>
    <t>Sem. 5: Se alege  o disciplină din pachetul opțional 3 (MLX2203)</t>
  </si>
  <si>
    <t>Și</t>
  </si>
  <si>
    <t>Sem. 5: Se alege  o disciplină din pachetul opțional 4 (MLX2204)</t>
  </si>
  <si>
    <t>Sem. 6: Se alege  o disciplină din pachetul opțional 6 (MLX2206)</t>
  </si>
  <si>
    <t>Sem. 6: Se alege  o disciplină din pachetul opțional 7 (MLX2207)</t>
  </si>
  <si>
    <t>În contul a cel mult 3 discipline opţionale generale, studentul are dreptul să aleagă 3 discipline de la alte specializări ale facultăţilor din Universitatea Babeş-Bolyai, respectând condiționările din planurile de învățământ ale respectivelor specializări.</t>
  </si>
  <si>
    <t>Pentru a ocupa posturi didactice în învăţământul preuniversitar obligatoriu, absolvenţii de studii universitare trebuie să finalizeze programul de studii psihopedagogice de minimum 30 de credite transferabile oferit de către Departamentul pentru Pregătirea Personalului Didactic (DPPD) şi să posede Certificat de absolvire a DPPD, Nivelul I.</t>
  </si>
  <si>
    <t>II. DESFĂŞURAREA STUDIILOR (în număr de săptămani)</t>
  </si>
  <si>
    <t>Activităţi didactice</t>
  </si>
  <si>
    <t>Sesiune de examene</t>
  </si>
  <si>
    <t>L.P comasate</t>
  </si>
  <si>
    <t>Stagii de practică</t>
  </si>
  <si>
    <t>Vacanţă</t>
  </si>
  <si>
    <t>Sem I</t>
  </si>
  <si>
    <t>Sem II</t>
  </si>
  <si>
    <t>I</t>
  </si>
  <si>
    <t>V</t>
  </si>
  <si>
    <t>R</t>
  </si>
  <si>
    <t xml:space="preserve">iarna </t>
  </si>
  <si>
    <t>prim</t>
  </si>
  <si>
    <t>vara</t>
  </si>
  <si>
    <t>VII. TABELUL DISCIPLINELOR</t>
  </si>
  <si>
    <t>DF</t>
  </si>
  <si>
    <t>DS</t>
  </si>
  <si>
    <t>DC</t>
  </si>
  <si>
    <t>ANUL I, SEMESTRUL 1</t>
  </si>
  <si>
    <t>COD</t>
  </si>
  <si>
    <t>DENUMIREA DISCIPLINELOR</t>
  </si>
  <si>
    <t>Credite ECTS</t>
  </si>
  <si>
    <t>Ore fizice săptămânale</t>
  </si>
  <si>
    <t>Ore alocate studiului</t>
  </si>
  <si>
    <t>Forme de evaluare</t>
  </si>
  <si>
    <t>Felul disciplinei</t>
  </si>
  <si>
    <t>C</t>
  </si>
  <si>
    <t>S</t>
  </si>
  <si>
    <t>LP</t>
  </si>
  <si>
    <t>P</t>
  </si>
  <si>
    <t>F</t>
  </si>
  <si>
    <t>T</t>
  </si>
  <si>
    <t>E</t>
  </si>
  <si>
    <t>VP</t>
  </si>
  <si>
    <t>YLU0011</t>
  </si>
  <si>
    <t>TOTAL</t>
  </si>
  <si>
    <t>*</t>
  </si>
  <si>
    <t>ANUL I, SEMESTRUL 2</t>
  </si>
  <si>
    <t>YLU0012</t>
  </si>
  <si>
    <t>Educație fizică 2</t>
  </si>
  <si>
    <t>ANUL II, SEMESTRUL 3</t>
  </si>
  <si>
    <t>MLX2201</t>
  </si>
  <si>
    <t>ANUL II, SEMESTRUL 4</t>
  </si>
  <si>
    <t>MLX2202</t>
  </si>
  <si>
    <t>ANUL III, SEMESTRUL 5</t>
  </si>
  <si>
    <t>MLX2203</t>
  </si>
  <si>
    <t>MLX2204</t>
  </si>
  <si>
    <t>ANUL III, SEMESTRUL 6</t>
  </si>
  <si>
    <t>MLX2206</t>
  </si>
  <si>
    <t>MLX2207</t>
  </si>
  <si>
    <t>DISCIPLINE OPȚIONALE</t>
  </si>
  <si>
    <t>PACHET OPȚIONAL 1 (An II, Semestrul 3)</t>
  </si>
  <si>
    <t>PACHET OPȚIONAL 2 (An II, Semestrul 4)</t>
  </si>
  <si>
    <t>PACHET OPȚIONAL 3 (An III, Semestrul 5)</t>
  </si>
  <si>
    <t>PACHET OPȚIONAL 4 (An III, Semestrul 5)</t>
  </si>
  <si>
    <t>PACHET OPȚIONAL 5 (An III, Semestrul 5)</t>
  </si>
  <si>
    <t>PACHET OPȚIONAL 6 (An III, Semestrul 6)</t>
  </si>
  <si>
    <t xml:space="preserve">TOTAL CREDITE / ORE PE SĂPTĂMÂNĂ / EVALUĂRI / TOTAL DISCIPLINE </t>
  </si>
  <si>
    <t xml:space="preserve">TOTAL ORE FIZICE / TOTAL ORE ALOCATE STUDIULUI </t>
  </si>
  <si>
    <t>PROCENT DIN NUMĂRUL TOTAL DE DISCIPLINE</t>
  </si>
  <si>
    <t xml:space="preserve">PROCENT DIN NUMĂRUL TOTAL DE ORE FIZICE </t>
  </si>
  <si>
    <t>DISCIPLINE FACULTATIVE</t>
  </si>
  <si>
    <t>An I, Semestrul 1</t>
  </si>
  <si>
    <t>An I, Semestrul 2</t>
  </si>
  <si>
    <t>MLE2008</t>
  </si>
  <si>
    <t>An III, Semestrul 5</t>
  </si>
  <si>
    <t>PROCENT DIN NUMĂRUL TOTAL DE ORE FIZICE</t>
  </si>
  <si>
    <t xml:space="preserve">Anexă la Planul de Învățământ specializarea / programul de studiu: </t>
  </si>
  <si>
    <t>DISCIPLINE DE PREGĂTIRE FUNDAMENTALĂ (DF)</t>
  </si>
  <si>
    <t>Semestrele 1 - 5 (14 săptămâni)</t>
  </si>
  <si>
    <t>Semestrul 6 (12 săptămâni)</t>
  </si>
  <si>
    <t>DISCIPLINE DE SPECIALIATE (DS)</t>
  </si>
  <si>
    <t>Semestrul  6 (12 săptămâni)</t>
  </si>
  <si>
    <t>DISCIPLINE COMPLEMANTARE (DC)</t>
  </si>
  <si>
    <t>BILANȚ GENERAL</t>
  </si>
  <si>
    <t>DISCIPLINE</t>
  </si>
  <si>
    <t>ORE FIZICE</t>
  </si>
  <si>
    <t>ORE ALOCATE STUDIULUI</t>
  </si>
  <si>
    <t>%</t>
  </si>
  <si>
    <t>NR. DE CREDITE</t>
  </si>
  <si>
    <t>AN I</t>
  </si>
  <si>
    <t>AN II</t>
  </si>
  <si>
    <t>AN III</t>
  </si>
  <si>
    <t>OBLIGATORII</t>
  </si>
  <si>
    <t>OPȚIONALE</t>
  </si>
  <si>
    <t>MODUL PEDAGOCIC - Nivelul I: 30 de credite ECTS  + 5 credite ECTS aferente examenului de absolvire</t>
  </si>
  <si>
    <t xml:space="preserve">PROGRAM DE STUDII PSIHOPEDAGOGICE </t>
  </si>
  <si>
    <t>VDP 1101</t>
  </si>
  <si>
    <t>Psihologia educaţiei</t>
  </si>
  <si>
    <t>DPPF</t>
  </si>
  <si>
    <t>VDP 1202</t>
  </si>
  <si>
    <t>Pedagogie I: 
- Fundamentele pedagogiei 
- Teoria şi metodologia curriculumului</t>
  </si>
  <si>
    <t>An II, Semestrul 3</t>
  </si>
  <si>
    <t>VDP 2303</t>
  </si>
  <si>
    <t>Pedagogie II:
- Teoria şi metodologia instruirii 
- Teoria şi metodologia evaluării</t>
  </si>
  <si>
    <t>An II, Semestrul 4</t>
  </si>
  <si>
    <t>Chei de verificare: Planul este corect dacă adunând procentele din toate tipurile de discipline  se obține 100%</t>
  </si>
  <si>
    <t>VDP 2404</t>
  </si>
  <si>
    <t>DPDPS</t>
  </si>
  <si>
    <t>DF+DS+DC</t>
  </si>
  <si>
    <t>VDP 3505</t>
  </si>
  <si>
    <t>Instruire asistată de calculator</t>
  </si>
  <si>
    <t xml:space="preserve">Procent total discipline </t>
  </si>
  <si>
    <t>VDP 3506</t>
  </si>
  <si>
    <t>Practică pedagogică  în învăţământul preuniversitar obligatoriu (1)</t>
  </si>
  <si>
    <t>Procent total ore fizie</t>
  </si>
  <si>
    <t>An III, Semestrul 6</t>
  </si>
  <si>
    <t>VDP 3607</t>
  </si>
  <si>
    <t>Managementul clasei de elevi</t>
  </si>
  <si>
    <t>VDP 3608</t>
  </si>
  <si>
    <t>Practică pedagogică  în învăţământul preuniversitar obligatoriu (2)</t>
  </si>
  <si>
    <t xml:space="preserve">TOTAL CREDITE / ORE PE SĂPTĂMÂNĂ / EVALUĂRI </t>
  </si>
  <si>
    <t>DPPF – Discipline de pregătire psihopedagogică fundamentală (obligatorii)                                       DPDPS – Discipline de pregătire didactică şi practică de specialitate (obligatorii)</t>
  </si>
  <si>
    <r>
      <t xml:space="preserve">Domeniul: </t>
    </r>
    <r>
      <rPr>
        <b/>
        <sz val="10"/>
        <rFont val="Times New Roman"/>
        <family val="1"/>
        <charset val="238"/>
      </rPr>
      <t>Matematică</t>
    </r>
  </si>
  <si>
    <r>
      <t xml:space="preserve">Specializarea/Programul de studiu: </t>
    </r>
    <r>
      <rPr>
        <b/>
        <sz val="10"/>
        <rFont val="Times New Roman"/>
        <family val="1"/>
        <charset val="238"/>
      </rPr>
      <t>Matematică Informatică</t>
    </r>
  </si>
  <si>
    <r>
      <t xml:space="preserve">Durata studiilor: </t>
    </r>
    <r>
      <rPr>
        <b/>
        <sz val="10"/>
        <color rgb="FF000000"/>
        <rFont val="Times New Roman"/>
        <family val="1"/>
        <charset val="238"/>
      </rPr>
      <t>6 semestre</t>
    </r>
  </si>
  <si>
    <r>
      <t xml:space="preserve">Forma de învăţământ: </t>
    </r>
    <r>
      <rPr>
        <b/>
        <sz val="10"/>
        <color rgb="FF000000"/>
        <rFont val="Times New Roman"/>
        <family val="1"/>
        <charset val="238"/>
      </rPr>
      <t>cu frecvenţă</t>
    </r>
  </si>
  <si>
    <r>
      <rPr>
        <b/>
        <sz val="10"/>
        <rFont val="Times New Roman"/>
        <family val="1"/>
        <charset val="238"/>
      </rPr>
      <t xml:space="preserve">  </t>
    </r>
    <r>
      <rPr>
        <b/>
        <sz val="10"/>
        <color rgb="FFFF0000"/>
        <rFont val="Times New Roman"/>
        <family val="1"/>
        <charset val="238"/>
      </rPr>
      <t xml:space="preserve"> </t>
    </r>
    <r>
      <rPr>
        <b/>
        <sz val="10"/>
        <rFont val="Times New Roman"/>
        <family val="1"/>
        <charset val="238"/>
      </rPr>
      <t xml:space="preserve">142 </t>
    </r>
    <r>
      <rPr>
        <sz val="10"/>
        <rFont val="Times New Roman"/>
        <family val="1"/>
        <charset val="238"/>
      </rPr>
      <t>de credite la disciplinele obligatorii;</t>
    </r>
  </si>
  <si>
    <r>
      <t xml:space="preserve"> </t>
    </r>
    <r>
      <rPr>
        <b/>
        <sz val="10"/>
        <rFont val="Times New Roman"/>
        <family val="1"/>
        <charset val="238"/>
      </rPr>
      <t xml:space="preserve"> 20 </t>
    </r>
    <r>
      <rPr>
        <sz val="10"/>
        <rFont val="Times New Roman"/>
        <family val="1"/>
        <charset val="238"/>
      </rPr>
      <t xml:space="preserve">de credite la examenul de licenţă </t>
    </r>
  </si>
  <si>
    <r>
      <t xml:space="preserve">    </t>
    </r>
    <r>
      <rPr>
        <b/>
        <sz val="10"/>
        <color rgb="FF000000"/>
        <rFont val="Times New Roman"/>
        <family val="1"/>
        <charset val="238"/>
      </rPr>
      <t>6</t>
    </r>
    <r>
      <rPr>
        <sz val="10"/>
        <color rgb="FF000000"/>
        <rFont val="Times New Roman"/>
        <family val="1"/>
        <charset val="238"/>
      </rPr>
      <t xml:space="preserve"> credite pentru o limbă străină (2 semestre)</t>
    </r>
  </si>
  <si>
    <r>
      <t xml:space="preserve">  </t>
    </r>
    <r>
      <rPr>
        <b/>
        <sz val="10"/>
        <color rgb="FF000000"/>
        <rFont val="Times New Roman"/>
        <family val="1"/>
        <charset val="238"/>
      </rPr>
      <t xml:space="preserve">  4</t>
    </r>
    <r>
      <rPr>
        <sz val="10"/>
        <color rgb="FF000000"/>
        <rFont val="Times New Roman"/>
        <family val="1"/>
        <charset val="238"/>
      </rPr>
      <t xml:space="preserve"> credite pentru disciplina Educație fizică</t>
    </r>
  </si>
  <si>
    <t>Limba străină 1</t>
  </si>
  <si>
    <t>Limba străină 2</t>
  </si>
  <si>
    <r>
      <t xml:space="preserve">Didactica specialităţii: </t>
    </r>
    <r>
      <rPr>
        <i/>
        <sz val="10"/>
        <rFont val="Times New Roman"/>
        <family val="1"/>
        <charset val="238"/>
      </rPr>
      <t>Didactica matematicii (română)</t>
    </r>
  </si>
  <si>
    <t>*LLU0013, Limba engleză - curs practic limbaj specializat; LLU0023, Limba franceză - curs practic limbaj specializat; LL0033, Limba germană - curs practic limbaj specializat; LL0043, Limba italiană - curs practic limbaj specializat; LL0053 - Limba spaniolă - curs practic limbaj specializat; LL0063 - Limba rusă - curs practic limbaj specializat.</t>
  </si>
  <si>
    <t>*LLU0014, Limba engleză - curs practic limbaj specializat; LLU0024, Limba franceză - curs practic limbaj specializat; LL0034, Limba germană - curs practic limbaj specializat; LL0044, Limba italiană - curs practic limbaj specializat; LL0054 - Limba spaniolă - curs practic limbaj specializat; LL0064- Limba rusă - curs practic limbaj specializat.</t>
  </si>
  <si>
    <t>PACHET OPȚIONAL 7 (An III, Semestrul 6)</t>
  </si>
  <si>
    <t>VI.  UNIVERSITĂŢI EUROPENE DE REFERINŢĂ: 
Planul de învățământ urmează în proporție de 80% planurile de învățământ ale Univ. Munchen, Univ. ”Tor Vergata” Roma și Univ. Milano.</t>
  </si>
  <si>
    <r>
      <t xml:space="preserve">Limba de predare: </t>
    </r>
    <r>
      <rPr>
        <b/>
        <sz val="10"/>
        <rFont val="Times New Roman"/>
        <family val="1"/>
        <charset val="238"/>
      </rPr>
      <t>engleză</t>
    </r>
  </si>
  <si>
    <t>Algebra 1 (Algebra liniară) / Linear Algebra</t>
  </si>
  <si>
    <t>MLE0019</t>
  </si>
  <si>
    <t>MLE0070</t>
  </si>
  <si>
    <t>Logică matematică și teoria mulțimilor / Mathematical Logic and Set Theory</t>
  </si>
  <si>
    <t>MLE0001</t>
  </si>
  <si>
    <t>Analiză matematică 1 (Analiza pe R) / Calculus on R</t>
  </si>
  <si>
    <t>MLE0013</t>
  </si>
  <si>
    <t>Geometrie 1 (Geometrie analitică) / Analytical Geometry</t>
  </si>
  <si>
    <t>Algoritmi si Programare / Algorithms and Programming</t>
  </si>
  <si>
    <t xml:space="preserve">Educație fizică 1 </t>
  </si>
  <si>
    <t>MLE0021</t>
  </si>
  <si>
    <t xml:space="preserve">Algebra 2 (Structuri algebrice de bază) / Basic Algebraic Structures </t>
  </si>
  <si>
    <t>MLE0071</t>
  </si>
  <si>
    <t>Analiză matematică 2 (Calcul diferențial și integral în R^n) / Calculus 2 (Differential and Integral Calculus in R^n)</t>
  </si>
  <si>
    <t>MLE0015</t>
  </si>
  <si>
    <t>Geometrie 2 (Geometrie afină) / Affine Geometry</t>
  </si>
  <si>
    <t>MLE5006</t>
  </si>
  <si>
    <t>Programare orientată obiect / Object Oriented Programming</t>
  </si>
  <si>
    <t xml:space="preserve">Structuri de date / Data structures </t>
  </si>
  <si>
    <t>MLE5008</t>
  </si>
  <si>
    <t>Metode avansate de programare / Advanced Programming Methods</t>
  </si>
  <si>
    <t>MLE0008</t>
  </si>
  <si>
    <t>Analiză complexă / Complex Analysis</t>
  </si>
  <si>
    <t>Curs optional 1 / Optional 1</t>
  </si>
  <si>
    <t>MLE0009</t>
  </si>
  <si>
    <t>Ecuații diferențiale / Differential Equations</t>
  </si>
  <si>
    <t>MLE5027</t>
  </si>
  <si>
    <t>Baze de date / Databases</t>
  </si>
  <si>
    <t>MLE5004</t>
  </si>
  <si>
    <t>Arhitectura sistemelor de calcul / Computer Systems Architecture</t>
  </si>
  <si>
    <t>Analiză reală / Real Analysis</t>
  </si>
  <si>
    <t>MLE0027</t>
  </si>
  <si>
    <t>Analiză numerică / Numerical Analysis</t>
  </si>
  <si>
    <t>MLE0025</t>
  </si>
  <si>
    <t>Mecanică teoretică / Theoretical Mechanics</t>
  </si>
  <si>
    <t xml:space="preserve">Teoria probabilităților / Probability Theory </t>
  </si>
  <si>
    <t>MLE5007</t>
  </si>
  <si>
    <t>Sisteme de operare / Operating Systems</t>
  </si>
  <si>
    <t>Curs opțional 2 / Optional 2</t>
  </si>
  <si>
    <t>MLE0030</t>
  </si>
  <si>
    <t>Statistică matematică / Mathematical Statistics</t>
  </si>
  <si>
    <t>MLE5023</t>
  </si>
  <si>
    <t>Limbaje formale și tehnici de compilare / Formal Languages and Compiler Design Methods</t>
  </si>
  <si>
    <t>MLE5012</t>
  </si>
  <si>
    <t>Proiect colectiv / Team Project</t>
  </si>
  <si>
    <t>MLE0011</t>
  </si>
  <si>
    <t>Ecuații cu derivate parțiale / Partial Differential Equations</t>
  </si>
  <si>
    <t>Curs opțional 3 / Optional 3</t>
  </si>
  <si>
    <t>Curs optional 4 / Optional 4</t>
  </si>
  <si>
    <t>Curs optional 5 (Practica de specialitate) / Optional 5 (Internship)</t>
  </si>
  <si>
    <t>MLE0005</t>
  </si>
  <si>
    <t>Tehnici de optimizare / Optimizations Techniques</t>
  </si>
  <si>
    <t>MLE5011</t>
  </si>
  <si>
    <t>Ingineria sistemelor soft / Software Engineering</t>
  </si>
  <si>
    <t>MLE5029</t>
  </si>
  <si>
    <t>Inteligență artificială / Artificial Intelligence</t>
  </si>
  <si>
    <t>MLE5015</t>
  </si>
  <si>
    <t>Programare Web / Web Programming</t>
  </si>
  <si>
    <t>MLE2001</t>
  </si>
  <si>
    <t>Elaborarea lucrării de licență / Work for Graduation Project</t>
  </si>
  <si>
    <t>Curs opțional 6 / Optional 6</t>
  </si>
  <si>
    <t>Curs opțional 7 / Optional 7</t>
  </si>
  <si>
    <t>MLE0016</t>
  </si>
  <si>
    <t>MLE0044</t>
  </si>
  <si>
    <t>Geometrie diferențială / Differential Geometry</t>
  </si>
  <si>
    <t>Aplicații ale geometriei în informatică / Applications of Geometry in Computer Science</t>
  </si>
  <si>
    <t>MLE0038</t>
  </si>
  <si>
    <t>MLE0033</t>
  </si>
  <si>
    <t>MLE0041</t>
  </si>
  <si>
    <t>Capitole speciale de ecuații diferențiale ordinare / Special Chapters of Ordinary Differential Equations</t>
  </si>
  <si>
    <t>Complemente de analiză matematică / Complements of Mathematical Analysis</t>
  </si>
  <si>
    <t>Complemente de geometrie / Complements of Geometry</t>
  </si>
  <si>
    <t>MLE0026</t>
  </si>
  <si>
    <t>MLE0024</t>
  </si>
  <si>
    <t>MLE0004</t>
  </si>
  <si>
    <t>MLE0046</t>
  </si>
  <si>
    <t>Software matematic / Mathematical Software</t>
  </si>
  <si>
    <t xml:space="preserve">Astronomie / Astronomy </t>
  </si>
  <si>
    <t>Analiză funcțională / Functional Analysis</t>
  </si>
  <si>
    <t>Complemente de algebră / Complements of Algebra</t>
  </si>
  <si>
    <t>MLE5048</t>
  </si>
  <si>
    <t>MLE5044</t>
  </si>
  <si>
    <t>MLE5060</t>
  </si>
  <si>
    <t>MLE5002</t>
  </si>
  <si>
    <t>Instrumente CASE / CASE Instruments</t>
  </si>
  <si>
    <t xml:space="preserve">Rețele de calculatoare / Computer Networks </t>
  </si>
  <si>
    <t>Practică de specialitate în matematică / Internship in Mathematics</t>
  </si>
  <si>
    <t>Practică de specialitate în informatică / Internship in Computer Science</t>
  </si>
  <si>
    <t>MLE5025</t>
  </si>
  <si>
    <t>MLE0949</t>
  </si>
  <si>
    <t>Algoritmica grafurilor / Graph Algorithms</t>
  </si>
  <si>
    <t>Criptografie / Cryptography</t>
  </si>
  <si>
    <t>Interacţiunea om-calculator / Human Computer Interaction</t>
  </si>
  <si>
    <t xml:space="preserve">Grafică pe calculator / Computer Graphics  </t>
  </si>
  <si>
    <t>MLE2006</t>
  </si>
  <si>
    <t>MLE7007</t>
  </si>
  <si>
    <t>MLE2005</t>
  </si>
  <si>
    <t>Istoria matematicii / History of Mathematics</t>
  </si>
  <si>
    <t>Istoria informaticii / History of Computer Science</t>
  </si>
  <si>
    <t>Metodologia documentării și elaborării unei lucrări științifice / Methodology of documentation and elaboration of a scientific paper</t>
  </si>
  <si>
    <t>MLE0018</t>
  </si>
  <si>
    <t>Matematica de bază / Basic Mathematics</t>
  </si>
  <si>
    <t>MLE7005</t>
  </si>
  <si>
    <t xml:space="preserve">Comunicare și dezvoltare profesională în informatică / Communication and Professional Development in Computer Science </t>
  </si>
  <si>
    <t>Limba engleză - formare și informare academică (curs pentru începători) / English - Training and Academic Information (course for beginners)</t>
  </si>
  <si>
    <t>MLE2002</t>
  </si>
  <si>
    <t>Metode avansate de rezolvare a problemelor de matematică și informatică / Advanced Problem Solving Techniques in Mathematics and Computer Science</t>
  </si>
  <si>
    <t>MLE2003</t>
  </si>
  <si>
    <t>Redactarea documentelor matematice în LaTeX / LaTeX Typesetting of Mathematical Documents</t>
  </si>
  <si>
    <t>MLE0074</t>
  </si>
  <si>
    <t>Dezvoltarea competențelor profesionale</t>
  </si>
  <si>
    <t>MLR7021</t>
  </si>
  <si>
    <t>Sem. 5: Se alege  o disciplină din pachetul opțional 5 (MLE2025)</t>
  </si>
  <si>
    <t>MLE5115</t>
  </si>
  <si>
    <t>MLE5105</t>
  </si>
  <si>
    <t>MLE1027</t>
  </si>
  <si>
    <t>MLE2025</t>
  </si>
  <si>
    <t>MLE2031</t>
  </si>
  <si>
    <t>MLE2032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</si>
</sst>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2" x14ac:knownFonts="1">
    <font>
      <sz val="11"/>
      <color rgb="FF000000"/>
      <name val="Calibri"/>
    </font>
    <font>
      <b/>
      <sz val="10"/>
      <color rgb="FF000000"/>
      <name val="Times New Roman"/>
      <family val="1"/>
      <charset val="238"/>
    </font>
    <font>
      <sz val="10"/>
      <color rgb="FF000000"/>
      <name val="Times New Roman"/>
      <family val="1"/>
      <charset val="238"/>
    </font>
    <font>
      <sz val="11"/>
      <name val="Calibri"/>
      <family val="2"/>
      <charset val="238"/>
    </font>
    <font>
      <sz val="10"/>
      <color rgb="FF000000"/>
      <name val="Calibri"/>
      <family val="2"/>
      <charset val="238"/>
    </font>
    <font>
      <b/>
      <sz val="11"/>
      <color rgb="FF000000"/>
      <name val="Times New Roman"/>
      <family val="1"/>
      <charset val="238"/>
    </font>
    <font>
      <sz val="10"/>
      <color rgb="FFFF0000"/>
      <name val="Times New Roman"/>
      <family val="1"/>
      <charset val="238"/>
    </font>
    <font>
      <sz val="10"/>
      <color rgb="FFFFFFFF"/>
      <name val="Times New Roman"/>
      <family val="1"/>
      <charset val="238"/>
    </font>
    <font>
      <sz val="10"/>
      <name val="Times New Roman"/>
      <family val="1"/>
      <charset val="238"/>
    </font>
    <font>
      <b/>
      <sz val="9"/>
      <color rgb="FF000000"/>
      <name val="Times New Roman"/>
      <family val="1"/>
      <charset val="238"/>
    </font>
    <font>
      <b/>
      <sz val="10"/>
      <color rgb="FFFF0000"/>
      <name val="Times New Roman"/>
      <family val="1"/>
      <charset val="238"/>
    </font>
    <font>
      <b/>
      <sz val="10"/>
      <name val="Times New Roman"/>
      <family val="1"/>
      <charset val="238"/>
    </font>
    <font>
      <sz val="10"/>
      <color rgb="FF000000"/>
      <name val="Times New Roman"/>
      <family val="1"/>
      <charset val="238"/>
    </font>
    <font>
      <b/>
      <sz val="10"/>
      <color rgb="FF000000"/>
      <name val="Times New Roman"/>
      <family val="1"/>
      <charset val="238"/>
    </font>
    <font>
      <sz val="10"/>
      <name val="Times New Roman"/>
      <family val="1"/>
      <charset val="238"/>
    </font>
    <font>
      <b/>
      <sz val="9"/>
      <color indexed="81"/>
      <name val="Tahoma"/>
      <family val="2"/>
      <charset val="238"/>
    </font>
    <font>
      <sz val="9"/>
      <color indexed="10"/>
      <name val="Tahoma"/>
      <family val="2"/>
      <charset val="238"/>
    </font>
    <font>
      <sz val="10"/>
      <color indexed="8"/>
      <name val="Times New Roman"/>
      <family val="1"/>
    </font>
    <font>
      <sz val="9"/>
      <color indexed="81"/>
      <name val="Tahoma"/>
      <family val="2"/>
      <charset val="238"/>
    </font>
    <font>
      <i/>
      <sz val="10"/>
      <name val="Times New Roman"/>
      <family val="1"/>
      <charset val="238"/>
    </font>
    <font>
      <sz val="11"/>
      <color rgb="FF000000"/>
      <name val="Calibri"/>
      <family val="2"/>
      <charset val="238"/>
    </font>
    <font>
      <sz val="10"/>
      <color indexed="8"/>
      <name val="Times New Roman"/>
      <family val="1"/>
      <charset val="238"/>
    </font>
  </fonts>
  <fills count="9">
    <fill>
      <patternFill patternType="none"/>
    </fill>
    <fill>
      <patternFill patternType="gray125"/>
    </fill>
    <fill>
      <patternFill patternType="solid">
        <fgColor rgb="FFFF0000"/>
        <bgColor rgb="FFFF0000"/>
      </patternFill>
    </fill>
    <fill>
      <patternFill patternType="solid">
        <fgColor rgb="FFFFFFFF"/>
        <bgColor rgb="FFFFFFFF"/>
      </patternFill>
    </fill>
    <fill>
      <patternFill patternType="solid">
        <fgColor rgb="FF00B0F0"/>
        <bgColor rgb="FF00B0F0"/>
      </patternFill>
    </fill>
    <fill>
      <patternFill patternType="solid">
        <fgColor rgb="FFFFFF99"/>
        <bgColor rgb="FFFFFF99"/>
      </patternFill>
    </fill>
    <fill>
      <patternFill patternType="solid">
        <fgColor rgb="FFFFFF00"/>
        <bgColor rgb="FFFFFF00"/>
      </patternFill>
    </fill>
    <fill>
      <patternFill patternType="solid">
        <fgColor rgb="FFFFFFCC"/>
        <bgColor rgb="FFFFFFCC"/>
      </patternFill>
    </fill>
    <fill>
      <patternFill patternType="solid">
        <fgColor theme="0"/>
        <bgColor indexed="64"/>
      </patternFill>
    </fill>
  </fills>
  <borders count="3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196">
    <xf numFmtId="0" fontId="0" fillId="0" borderId="0" xfId="0" applyFont="1" applyAlignment="1"/>
    <xf numFmtId="0" fontId="2" fillId="0" borderId="0" xfId="0" applyFont="1"/>
    <xf numFmtId="0" fontId="1" fillId="0" borderId="0" xfId="0" applyFont="1" applyAlignment="1">
      <alignment horizontal="left" vertical="center" wrapText="1"/>
    </xf>
    <xf numFmtId="0" fontId="2" fillId="0" borderId="0" xfId="0" applyFont="1" applyAlignment="1">
      <alignment vertical="top" wrapText="1"/>
    </xf>
    <xf numFmtId="0" fontId="2" fillId="0" borderId="0" xfId="0" applyFont="1" applyAlignment="1">
      <alignment horizontal="left" vertical="top" wrapText="1"/>
    </xf>
    <xf numFmtId="0" fontId="2" fillId="0" borderId="0" xfId="0" applyFont="1" applyAlignment="1">
      <alignment vertical="center"/>
    </xf>
    <xf numFmtId="0" fontId="1" fillId="0" borderId="0" xfId="0" applyFont="1" applyAlignment="1">
      <alignment horizontal="left" vertical="top" wrapText="1"/>
    </xf>
    <xf numFmtId="0" fontId="2" fillId="0" borderId="0" xfId="0" applyFont="1" applyAlignment="1">
      <alignment vertical="center" wrapText="1"/>
    </xf>
    <xf numFmtId="0" fontId="2" fillId="0" borderId="0" xfId="0" applyFont="1" applyAlignment="1">
      <alignment horizontal="left" vertical="center" wrapText="1"/>
    </xf>
    <xf numFmtId="0" fontId="2" fillId="0" borderId="1" xfId="0" applyFont="1" applyBorder="1" applyAlignment="1">
      <alignment horizontal="center" vertical="center"/>
    </xf>
    <xf numFmtId="0" fontId="1" fillId="0" borderId="17" xfId="0" applyFont="1" applyBorder="1" applyAlignment="1">
      <alignment horizontal="center" vertical="center" wrapText="1"/>
    </xf>
    <xf numFmtId="0" fontId="1" fillId="0" borderId="1" xfId="0" applyFont="1" applyBorder="1" applyAlignment="1">
      <alignment vertical="center"/>
    </xf>
    <xf numFmtId="0" fontId="2" fillId="0" borderId="17" xfId="0" applyFont="1" applyBorder="1" applyAlignment="1">
      <alignment horizontal="center" vertical="center" wrapText="1"/>
    </xf>
    <xf numFmtId="0" fontId="2" fillId="5" borderId="17" xfId="0" applyFont="1" applyFill="1" applyBorder="1" applyAlignment="1">
      <alignment horizontal="center" vertical="center" wrapText="1"/>
    </xf>
    <xf numFmtId="49" fontId="2" fillId="5" borderId="17" xfId="0" applyNumberFormat="1" applyFont="1" applyFill="1" applyBorder="1" applyAlignment="1">
      <alignment horizontal="center" vertical="center" wrapText="1"/>
    </xf>
    <xf numFmtId="0" fontId="4" fillId="0" borderId="0" xfId="0" applyFont="1"/>
    <xf numFmtId="0" fontId="2" fillId="0" borderId="0" xfId="0" applyFont="1" applyAlignment="1">
      <alignment wrapText="1"/>
    </xf>
    <xf numFmtId="0" fontId="1" fillId="0" borderId="17" xfId="0" applyFont="1" applyBorder="1" applyAlignment="1">
      <alignment vertical="center"/>
    </xf>
    <xf numFmtId="0" fontId="2" fillId="0" borderId="19" xfId="0" applyFont="1" applyBorder="1"/>
    <xf numFmtId="0" fontId="6" fillId="0" borderId="0" xfId="0" applyFont="1"/>
    <xf numFmtId="0" fontId="7" fillId="0" borderId="0" xfId="0" applyFont="1"/>
    <xf numFmtId="0" fontId="2" fillId="5" borderId="17" xfId="0" applyFont="1" applyFill="1" applyBorder="1" applyAlignment="1">
      <alignment horizontal="left" vertical="center"/>
    </xf>
    <xf numFmtId="0" fontId="2" fillId="5" borderId="17" xfId="0" applyFont="1" applyFill="1" applyBorder="1" applyAlignment="1">
      <alignment horizontal="center" vertical="center"/>
    </xf>
    <xf numFmtId="0" fontId="2" fillId="0" borderId="17" xfId="0" applyFont="1" applyBorder="1" applyAlignment="1">
      <alignment horizontal="center" vertical="center"/>
    </xf>
    <xf numFmtId="1" fontId="2" fillId="0" borderId="17" xfId="0" applyNumberFormat="1" applyFont="1" applyBorder="1" applyAlignment="1">
      <alignment horizontal="center" vertical="center"/>
    </xf>
    <xf numFmtId="2" fontId="2" fillId="5" borderId="17" xfId="0" applyNumberFormat="1" applyFont="1" applyFill="1" applyBorder="1" applyAlignment="1">
      <alignment horizontal="center" vertical="center"/>
    </xf>
    <xf numFmtId="0" fontId="2" fillId="3" borderId="17" xfId="0" applyFont="1" applyFill="1" applyBorder="1" applyAlignment="1">
      <alignment horizontal="center" vertical="center"/>
    </xf>
    <xf numFmtId="0" fontId="2" fillId="3" borderId="17" xfId="0" applyFont="1" applyFill="1" applyBorder="1" applyAlignment="1">
      <alignment horizontal="center" vertical="center"/>
    </xf>
    <xf numFmtId="1" fontId="2" fillId="3" borderId="17" xfId="0" applyNumberFormat="1" applyFont="1" applyFill="1" applyBorder="1" applyAlignment="1">
      <alignment horizontal="center" vertical="center"/>
    </xf>
    <xf numFmtId="2" fontId="2" fillId="3" borderId="17" xfId="0" applyNumberFormat="1" applyFont="1" applyFill="1" applyBorder="1" applyAlignment="1">
      <alignment horizontal="center" vertical="center"/>
    </xf>
    <xf numFmtId="0" fontId="2" fillId="3" borderId="17" xfId="0" applyFont="1" applyFill="1" applyBorder="1" applyAlignment="1">
      <alignment horizontal="center" vertical="center" wrapText="1"/>
    </xf>
    <xf numFmtId="0" fontId="8" fillId="0" borderId="0" xfId="0" applyFont="1" applyAlignment="1">
      <alignment vertical="top" wrapText="1"/>
    </xf>
    <xf numFmtId="0" fontId="1" fillId="0" borderId="17" xfId="0" applyFont="1" applyBorder="1" applyAlignment="1">
      <alignment horizontal="center" vertical="center"/>
    </xf>
    <xf numFmtId="1" fontId="1" fillId="0" borderId="17" xfId="0" applyNumberFormat="1" applyFont="1" applyBorder="1"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2" fillId="0" borderId="17" xfId="0" applyFont="1" applyBorder="1" applyAlignment="1">
      <alignment horizontal="center" vertical="center"/>
    </xf>
    <xf numFmtId="0" fontId="2" fillId="5" borderId="17" xfId="0" applyFont="1" applyFill="1" applyBorder="1" applyAlignment="1">
      <alignment horizontal="center" vertical="center"/>
    </xf>
    <xf numFmtId="0" fontId="1" fillId="5" borderId="17" xfId="0" applyFont="1" applyFill="1" applyBorder="1" applyAlignment="1">
      <alignment horizontal="center" vertical="center"/>
    </xf>
    <xf numFmtId="1" fontId="2" fillId="5" borderId="17" xfId="0" applyNumberFormat="1" applyFont="1" applyFill="1" applyBorder="1" applyAlignment="1">
      <alignment horizontal="left" vertical="center"/>
    </xf>
    <xf numFmtId="1" fontId="2" fillId="5" borderId="17" xfId="0" applyNumberFormat="1" applyFont="1" applyFill="1" applyBorder="1" applyAlignment="1">
      <alignment horizontal="center" vertical="center"/>
    </xf>
    <xf numFmtId="1" fontId="2" fillId="5" borderId="17" xfId="0" applyNumberFormat="1" applyFont="1" applyFill="1" applyBorder="1" applyAlignment="1">
      <alignment horizontal="center" vertical="center" wrapText="1"/>
    </xf>
    <xf numFmtId="1" fontId="2" fillId="5" borderId="17" xfId="0" applyNumberFormat="1" applyFont="1" applyFill="1" applyBorder="1" applyAlignment="1">
      <alignment horizontal="left" vertical="center"/>
    </xf>
    <xf numFmtId="1" fontId="2" fillId="5" borderId="17" xfId="0" applyNumberFormat="1" applyFont="1" applyFill="1" applyBorder="1" applyAlignment="1">
      <alignment horizontal="center" vertical="center"/>
    </xf>
    <xf numFmtId="1" fontId="2" fillId="5" borderId="17" xfId="0" applyNumberFormat="1" applyFont="1" applyFill="1" applyBorder="1" applyAlignment="1">
      <alignment horizontal="center" vertical="center" wrapText="1"/>
    </xf>
    <xf numFmtId="0" fontId="2" fillId="0" borderId="0" xfId="0" applyFont="1" applyAlignment="1">
      <alignment vertical="top"/>
    </xf>
    <xf numFmtId="49" fontId="1" fillId="0" borderId="17" xfId="0" applyNumberFormat="1" applyFont="1" applyBorder="1" applyAlignment="1">
      <alignment horizontal="center" vertical="center"/>
    </xf>
    <xf numFmtId="1" fontId="1" fillId="0" borderId="0" xfId="0" applyNumberFormat="1" applyFont="1" applyAlignment="1">
      <alignment horizontal="center" vertical="center"/>
    </xf>
    <xf numFmtId="0" fontId="2" fillId="0" borderId="17" xfId="0" applyFont="1" applyBorder="1" applyAlignment="1">
      <alignment horizontal="left" vertical="center"/>
    </xf>
    <xf numFmtId="164" fontId="2" fillId="0" borderId="17" xfId="0" applyNumberFormat="1" applyFont="1" applyBorder="1" applyAlignment="1">
      <alignment horizontal="center" vertical="center"/>
    </xf>
    <xf numFmtId="1" fontId="1" fillId="0" borderId="16" xfId="0" applyNumberFormat="1" applyFont="1" applyBorder="1" applyAlignment="1">
      <alignment horizontal="center" vertical="center"/>
    </xf>
    <xf numFmtId="0" fontId="2" fillId="0" borderId="17" xfId="0" applyFont="1" applyBorder="1" applyAlignment="1">
      <alignment horizontal="left" vertical="center"/>
    </xf>
    <xf numFmtId="1" fontId="2" fillId="0" borderId="17" xfId="0" applyNumberFormat="1" applyFont="1" applyBorder="1" applyAlignment="1">
      <alignment horizontal="center" vertical="center"/>
    </xf>
    <xf numFmtId="164" fontId="2" fillId="0" borderId="17" xfId="0" applyNumberFormat="1" applyFont="1" applyBorder="1" applyAlignment="1">
      <alignment horizontal="center" vertical="center"/>
    </xf>
    <xf numFmtId="0" fontId="1" fillId="0" borderId="0" xfId="0" applyFont="1" applyAlignment="1">
      <alignment horizontal="center" vertical="center" wrapText="1"/>
    </xf>
    <xf numFmtId="9" fontId="1" fillId="0" borderId="0" xfId="0" applyNumberFormat="1" applyFont="1" applyAlignment="1">
      <alignment horizontal="center" vertical="center"/>
    </xf>
    <xf numFmtId="1" fontId="2" fillId="3" borderId="17" xfId="0" applyNumberFormat="1" applyFont="1" applyFill="1" applyBorder="1" applyAlignment="1">
      <alignment horizontal="left" vertical="center"/>
    </xf>
    <xf numFmtId="1" fontId="2" fillId="3" borderId="17" xfId="0" applyNumberFormat="1" applyFont="1" applyFill="1" applyBorder="1" applyAlignment="1">
      <alignment horizontal="center" vertical="center" wrapText="1"/>
    </xf>
    <xf numFmtId="0" fontId="0" fillId="0" borderId="0" xfId="0" applyFont="1" applyAlignment="1">
      <alignment vertical="center" wrapText="1"/>
    </xf>
    <xf numFmtId="0" fontId="2" fillId="0" borderId="0" xfId="0" applyFont="1" applyAlignment="1">
      <alignment horizontal="left" vertical="center"/>
    </xf>
    <xf numFmtId="0" fontId="11" fillId="0" borderId="0" xfId="0" applyFont="1" applyAlignment="1">
      <alignment horizontal="center" vertical="center" wrapText="1"/>
    </xf>
    <xf numFmtId="0" fontId="2" fillId="0" borderId="0" xfId="0" applyFont="1" applyAlignment="1">
      <alignment horizontal="center" vertical="center" wrapText="1"/>
    </xf>
    <xf numFmtId="1" fontId="1" fillId="3" borderId="17" xfId="0" applyNumberFormat="1" applyFont="1" applyFill="1" applyBorder="1" applyAlignment="1">
      <alignment horizontal="center" vertical="center"/>
    </xf>
    <xf numFmtId="0" fontId="1" fillId="3" borderId="17" xfId="0" applyFont="1" applyFill="1" applyBorder="1" applyAlignment="1">
      <alignment horizontal="center" vertical="center"/>
    </xf>
    <xf numFmtId="0" fontId="2" fillId="5" borderId="1" xfId="0" applyFont="1" applyFill="1" applyBorder="1" applyAlignment="1">
      <alignment horizontal="left" vertical="center"/>
    </xf>
    <xf numFmtId="0" fontId="0" fillId="0" borderId="0" xfId="0" applyFont="1" applyAlignment="1"/>
    <xf numFmtId="0" fontId="2" fillId="0" borderId="0" xfId="0" applyFont="1"/>
    <xf numFmtId="0" fontId="2" fillId="0" borderId="0" xfId="0" applyFont="1" applyAlignment="1">
      <alignment wrapText="1"/>
    </xf>
    <xf numFmtId="0" fontId="2" fillId="0" borderId="14" xfId="0" applyFont="1" applyBorder="1"/>
    <xf numFmtId="0" fontId="12" fillId="0" borderId="0" xfId="0" applyFont="1" applyAlignment="1">
      <alignment vertical="center"/>
    </xf>
    <xf numFmtId="0" fontId="12" fillId="0" borderId="0" xfId="0" applyFont="1" applyAlignment="1">
      <alignment vertical="center" wrapText="1"/>
    </xf>
    <xf numFmtId="0" fontId="12" fillId="0" borderId="0" xfId="0" applyFont="1"/>
    <xf numFmtId="0" fontId="17" fillId="0" borderId="26" xfId="0" applyFont="1" applyFill="1" applyBorder="1" applyAlignment="1" applyProtection="1">
      <alignment horizontal="center"/>
      <protection locked="0"/>
    </xf>
    <xf numFmtId="0" fontId="17" fillId="0" borderId="26" xfId="0" applyFont="1" applyFill="1" applyBorder="1" applyAlignment="1" applyProtection="1">
      <alignment horizontal="center" vertical="center"/>
      <protection locked="0"/>
    </xf>
    <xf numFmtId="0" fontId="17" fillId="0" borderId="26" xfId="0" applyFont="1" applyFill="1" applyBorder="1" applyAlignment="1" applyProtection="1">
      <alignment horizontal="center" vertical="center" wrapText="1"/>
      <protection locked="0"/>
    </xf>
    <xf numFmtId="0" fontId="17" fillId="0" borderId="26" xfId="0" applyFont="1" applyFill="1" applyBorder="1" applyAlignment="1" applyProtection="1">
      <alignment horizontal="center" vertical="center"/>
    </xf>
    <xf numFmtId="1" fontId="17" fillId="0" borderId="26" xfId="0" applyNumberFormat="1" applyFont="1" applyFill="1" applyBorder="1" applyAlignment="1" applyProtection="1">
      <alignment horizontal="center" vertical="center"/>
    </xf>
    <xf numFmtId="2" fontId="17" fillId="8" borderId="26" xfId="0" applyNumberFormat="1" applyFont="1" applyFill="1" applyBorder="1" applyAlignment="1" applyProtection="1">
      <alignment horizontal="center" vertical="center"/>
    </xf>
    <xf numFmtId="0" fontId="2" fillId="5" borderId="3" xfId="0" applyFont="1" applyFill="1" applyBorder="1" applyAlignment="1">
      <alignment horizontal="center" vertical="center"/>
    </xf>
    <xf numFmtId="0" fontId="0" fillId="0" borderId="0" xfId="0" applyFont="1" applyAlignment="1">
      <alignment wrapText="1"/>
    </xf>
    <xf numFmtId="0" fontId="0" fillId="0" borderId="0" xfId="0" applyFont="1" applyAlignment="1"/>
    <xf numFmtId="0" fontId="2" fillId="0" borderId="0" xfId="0" applyFont="1"/>
    <xf numFmtId="0" fontId="3" fillId="0" borderId="14" xfId="0" applyFont="1" applyBorder="1"/>
    <xf numFmtId="0" fontId="1" fillId="0" borderId="14" xfId="0" applyFont="1" applyBorder="1" applyAlignment="1">
      <alignment horizontal="left" vertical="center"/>
    </xf>
    <xf numFmtId="10" fontId="1" fillId="0" borderId="14" xfId="0" applyNumberFormat="1" applyFont="1" applyBorder="1" applyAlignment="1">
      <alignment horizontal="center" vertical="center"/>
    </xf>
    <xf numFmtId="0" fontId="0" fillId="0" borderId="0" xfId="0" applyFont="1" applyAlignment="1"/>
    <xf numFmtId="0" fontId="2" fillId="0" borderId="0" xfId="0" applyFont="1"/>
    <xf numFmtId="0" fontId="1" fillId="0" borderId="0" xfId="0" applyFont="1"/>
    <xf numFmtId="0" fontId="0" fillId="0" borderId="0" xfId="0" applyFont="1" applyAlignment="1"/>
    <xf numFmtId="0" fontId="1" fillId="0" borderId="1" xfId="0" applyFont="1" applyBorder="1" applyAlignment="1">
      <alignment horizontal="center" vertical="center" wrapText="1"/>
    </xf>
    <xf numFmtId="0" fontId="3" fillId="0" borderId="2" xfId="0" applyFont="1" applyBorder="1"/>
    <xf numFmtId="0" fontId="3" fillId="0" borderId="3" xfId="0" applyFont="1" applyBorder="1"/>
    <xf numFmtId="0" fontId="2" fillId="2" borderId="4" xfId="0" applyFont="1" applyFill="1" applyBorder="1" applyAlignment="1">
      <alignment wrapText="1"/>
    </xf>
    <xf numFmtId="0" fontId="3" fillId="0" borderId="5" xfId="0" applyFont="1" applyBorder="1"/>
    <xf numFmtId="0" fontId="3" fillId="0" borderId="6" xfId="0" applyFont="1" applyBorder="1"/>
    <xf numFmtId="0" fontId="2" fillId="3" borderId="1" xfId="0" applyFont="1" applyFill="1" applyBorder="1" applyAlignment="1">
      <alignment horizontal="center" vertical="center" wrapText="1"/>
    </xf>
    <xf numFmtId="0" fontId="12" fillId="0" borderId="0" xfId="0" applyFont="1" applyAlignment="1">
      <alignment vertical="center"/>
    </xf>
    <xf numFmtId="0" fontId="12" fillId="0" borderId="0" xfId="0" applyFont="1" applyAlignment="1"/>
    <xf numFmtId="0" fontId="12" fillId="0" borderId="0" xfId="0" applyFont="1" applyAlignment="1">
      <alignment horizontal="left" vertical="center" wrapText="1"/>
    </xf>
    <xf numFmtId="0" fontId="13" fillId="0" borderId="0" xfId="0" applyFont="1" applyAlignment="1">
      <alignment horizontal="left" vertical="center" wrapText="1"/>
    </xf>
    <xf numFmtId="0" fontId="13" fillId="0" borderId="0" xfId="0" applyFont="1" applyAlignment="1">
      <alignment horizontal="left" vertical="center"/>
    </xf>
    <xf numFmtId="0" fontId="12" fillId="0" borderId="0" xfId="0" applyFont="1" applyAlignment="1">
      <alignment vertical="center" wrapText="1"/>
    </xf>
    <xf numFmtId="0" fontId="1" fillId="4" borderId="7" xfId="0" applyFont="1" applyFill="1" applyBorder="1" applyAlignment="1">
      <alignment horizontal="left" vertical="top" wrapText="1"/>
    </xf>
    <xf numFmtId="0" fontId="3" fillId="0" borderId="8" xfId="0" applyFont="1" applyBorder="1"/>
    <xf numFmtId="0" fontId="3" fillId="0" borderId="9" xfId="0" applyFont="1" applyBorder="1"/>
    <xf numFmtId="0" fontId="3" fillId="0" borderId="10" xfId="0" applyFont="1" applyBorder="1"/>
    <xf numFmtId="0" fontId="3" fillId="0" borderId="11" xfId="0" applyFont="1" applyBorder="1"/>
    <xf numFmtId="0" fontId="3" fillId="0" borderId="12" xfId="0" applyFont="1" applyBorder="1"/>
    <xf numFmtId="0" fontId="3" fillId="0" borderId="13" xfId="0" applyFont="1" applyBorder="1"/>
    <xf numFmtId="0" fontId="3" fillId="0" borderId="14" xfId="0" applyFont="1" applyBorder="1"/>
    <xf numFmtId="0" fontId="2" fillId="0" borderId="0" xfId="0" applyFont="1" applyAlignment="1">
      <alignment horizontal="left" vertical="center" wrapText="1"/>
    </xf>
    <xf numFmtId="0" fontId="2" fillId="0" borderId="0" xfId="0" applyFont="1" applyAlignment="1">
      <alignment vertical="center" wrapText="1"/>
    </xf>
    <xf numFmtId="0" fontId="2" fillId="0" borderId="1" xfId="0" applyFont="1" applyBorder="1" applyAlignment="1">
      <alignment horizontal="center" vertical="center" wrapText="1"/>
    </xf>
    <xf numFmtId="0" fontId="1" fillId="0" borderId="1" xfId="0" applyFont="1" applyBorder="1" applyAlignment="1">
      <alignment horizontal="left" vertical="center" wrapText="1"/>
    </xf>
    <xf numFmtId="0" fontId="2" fillId="5" borderId="1" xfId="0" applyFont="1" applyFill="1" applyBorder="1" applyAlignment="1">
      <alignment horizontal="left" vertical="center"/>
    </xf>
    <xf numFmtId="0" fontId="1" fillId="0" borderId="0" xfId="0" applyFont="1" applyAlignment="1">
      <alignment horizontal="left" vertical="top" wrapText="1"/>
    </xf>
    <xf numFmtId="0" fontId="2" fillId="0" borderId="0" xfId="0" applyFont="1" applyAlignment="1">
      <alignment horizontal="left" vertical="top" wrapText="1"/>
    </xf>
    <xf numFmtId="0" fontId="13" fillId="0" borderId="0" xfId="0" applyFont="1" applyAlignment="1">
      <alignment vertical="center"/>
    </xf>
    <xf numFmtId="0" fontId="2" fillId="0" borderId="0" xfId="0" applyFont="1" applyAlignment="1">
      <alignment vertical="center"/>
    </xf>
    <xf numFmtId="0" fontId="13" fillId="0" borderId="15" xfId="0" applyFont="1" applyBorder="1"/>
    <xf numFmtId="0" fontId="14" fillId="0" borderId="15" xfId="0" applyFont="1" applyBorder="1"/>
    <xf numFmtId="0" fontId="1" fillId="0" borderId="16" xfId="0" applyFont="1" applyBorder="1" applyAlignment="1">
      <alignment horizontal="center" vertical="center" wrapText="1"/>
    </xf>
    <xf numFmtId="0" fontId="3" fillId="0" borderId="18" xfId="0" applyFont="1" applyBorder="1"/>
    <xf numFmtId="0" fontId="1" fillId="0" borderId="16" xfId="0" applyFont="1" applyBorder="1" applyAlignment="1">
      <alignment horizontal="center" vertical="center"/>
    </xf>
    <xf numFmtId="0" fontId="1" fillId="0" borderId="20" xfId="0" applyFont="1" applyBorder="1" applyAlignment="1">
      <alignment horizontal="center" vertical="center"/>
    </xf>
    <xf numFmtId="0" fontId="3" fillId="0" borderId="19" xfId="0" applyFont="1" applyBorder="1"/>
    <xf numFmtId="0" fontId="3" fillId="0" borderId="21" xfId="0" applyFont="1" applyBorder="1"/>
    <xf numFmtId="0" fontId="3" fillId="0" borderId="22" xfId="0" applyFont="1" applyBorder="1"/>
    <xf numFmtId="0" fontId="3" fillId="0" borderId="15" xfId="0" applyFont="1" applyBorder="1"/>
    <xf numFmtId="0" fontId="3" fillId="0" borderId="23" xfId="0" applyFont="1" applyBorder="1"/>
    <xf numFmtId="0" fontId="1" fillId="0" borderId="24" xfId="0" applyFont="1" applyBorder="1" applyAlignment="1">
      <alignment horizontal="center" vertical="center" wrapText="1"/>
    </xf>
    <xf numFmtId="1" fontId="2" fillId="5" borderId="1" xfId="0" applyNumberFormat="1" applyFont="1" applyFill="1" applyBorder="1" applyAlignment="1">
      <alignment horizontal="left" vertical="center"/>
    </xf>
    <xf numFmtId="0" fontId="1" fillId="0" borderId="22" xfId="0" applyFont="1" applyBorder="1" applyAlignment="1">
      <alignment horizontal="center" vertical="center" wrapText="1"/>
    </xf>
    <xf numFmtId="0" fontId="1" fillId="0" borderId="1" xfId="0" applyFont="1" applyBorder="1" applyAlignment="1">
      <alignment horizontal="center" vertical="center"/>
    </xf>
    <xf numFmtId="10" fontId="1" fillId="0" borderId="1" xfId="0" applyNumberFormat="1" applyFont="1" applyBorder="1" applyAlignment="1">
      <alignment horizontal="center" vertical="center"/>
    </xf>
    <xf numFmtId="2" fontId="2" fillId="0" borderId="20" xfId="0" applyNumberFormat="1" applyFont="1" applyBorder="1" applyAlignment="1">
      <alignment horizontal="center" vertical="center" wrapText="1"/>
    </xf>
    <xf numFmtId="1" fontId="1" fillId="0" borderId="1" xfId="0" applyNumberFormat="1" applyFont="1" applyBorder="1" applyAlignment="1">
      <alignment horizontal="center" vertical="center"/>
    </xf>
    <xf numFmtId="1" fontId="2" fillId="5" borderId="1" xfId="0" applyNumberFormat="1" applyFont="1" applyFill="1" applyBorder="1" applyAlignment="1">
      <alignment horizontal="left" vertical="center" wrapText="1"/>
    </xf>
    <xf numFmtId="0" fontId="3" fillId="0" borderId="2" xfId="0" applyFont="1" applyBorder="1" applyAlignment="1">
      <alignment wrapText="1"/>
    </xf>
    <xf numFmtId="0" fontId="3" fillId="0" borderId="3" xfId="0" applyFont="1" applyBorder="1" applyAlignment="1">
      <alignment wrapText="1"/>
    </xf>
    <xf numFmtId="0" fontId="5" fillId="0" borderId="0" xfId="0" applyFont="1" applyAlignment="1">
      <alignment horizontal="center" vertical="center"/>
    </xf>
    <xf numFmtId="0" fontId="17" fillId="0" borderId="27" xfId="0" applyFont="1" applyFill="1" applyBorder="1" applyAlignment="1" applyProtection="1">
      <alignment horizontal="left" vertical="center"/>
      <protection locked="0"/>
    </xf>
    <xf numFmtId="0" fontId="17" fillId="0" borderId="28" xfId="0" applyFont="1" applyFill="1" applyBorder="1" applyAlignment="1" applyProtection="1">
      <alignment horizontal="left" vertical="center"/>
      <protection locked="0"/>
    </xf>
    <xf numFmtId="0" fontId="17" fillId="0" borderId="29" xfId="0" applyFont="1" applyFill="1" applyBorder="1" applyAlignment="1" applyProtection="1">
      <alignment horizontal="left" vertical="center"/>
      <protection locked="0"/>
    </xf>
    <xf numFmtId="0" fontId="2" fillId="0" borderId="1" xfId="0" applyFont="1" applyBorder="1" applyAlignment="1">
      <alignment horizontal="left" vertical="center"/>
    </xf>
    <xf numFmtId="0" fontId="2" fillId="3" borderId="1" xfId="0" applyFont="1" applyFill="1" applyBorder="1" applyAlignment="1">
      <alignment horizontal="left" vertical="center"/>
    </xf>
    <xf numFmtId="0" fontId="2" fillId="5" borderId="20" xfId="0" applyFont="1" applyFill="1" applyBorder="1" applyAlignment="1">
      <alignment horizontal="left" vertical="center"/>
    </xf>
    <xf numFmtId="0" fontId="2" fillId="0" borderId="0" xfId="0" applyFont="1" applyAlignment="1">
      <alignment vertical="top" wrapText="1"/>
    </xf>
    <xf numFmtId="0" fontId="2" fillId="0" borderId="25" xfId="0" applyFont="1" applyBorder="1"/>
    <xf numFmtId="0" fontId="2" fillId="5" borderId="1" xfId="0" applyFont="1" applyFill="1" applyBorder="1" applyAlignment="1">
      <alignment horizontal="left" vertical="center" wrapText="1"/>
    </xf>
    <xf numFmtId="0" fontId="2" fillId="5" borderId="1" xfId="0" applyFont="1" applyFill="1" applyBorder="1" applyAlignment="1">
      <alignment horizontal="left" vertical="top"/>
    </xf>
    <xf numFmtId="0" fontId="9" fillId="0" borderId="1" xfId="0" applyFont="1" applyBorder="1" applyAlignment="1">
      <alignment horizontal="left" vertical="center" wrapText="1"/>
    </xf>
    <xf numFmtId="0" fontId="2" fillId="0" borderId="0" xfId="0" applyFont="1"/>
    <xf numFmtId="0" fontId="2" fillId="0" borderId="0" xfId="0" applyFont="1" applyAlignment="1">
      <alignment wrapText="1"/>
    </xf>
    <xf numFmtId="0" fontId="2" fillId="5" borderId="26" xfId="0" applyFont="1" applyFill="1" applyBorder="1" applyAlignment="1">
      <alignment horizontal="left" vertical="center" wrapText="1"/>
    </xf>
    <xf numFmtId="0" fontId="3" fillId="0" borderId="26" xfId="0" applyFont="1" applyBorder="1" applyAlignment="1">
      <alignment wrapText="1"/>
    </xf>
    <xf numFmtId="0" fontId="2" fillId="5" borderId="26" xfId="0" applyFont="1" applyFill="1" applyBorder="1" applyAlignment="1">
      <alignment horizontal="left" vertical="center"/>
    </xf>
    <xf numFmtId="0" fontId="3" fillId="0" borderId="26" xfId="0" applyFont="1" applyBorder="1"/>
    <xf numFmtId="0" fontId="2" fillId="5" borderId="22" xfId="0" applyFont="1" applyFill="1" applyBorder="1" applyAlignment="1">
      <alignment horizontal="left" vertical="center"/>
    </xf>
    <xf numFmtId="10" fontId="1" fillId="0" borderId="1" xfId="0" applyNumberFormat="1" applyFont="1" applyBorder="1" applyAlignment="1">
      <alignment horizontal="left" vertical="center"/>
    </xf>
    <xf numFmtId="0" fontId="1" fillId="0" borderId="20" xfId="0" applyFont="1" applyBorder="1" applyAlignment="1">
      <alignment horizontal="left" vertical="center" wrapText="1"/>
    </xf>
    <xf numFmtId="0" fontId="1" fillId="0" borderId="1" xfId="0" applyFont="1" applyBorder="1" applyAlignment="1">
      <alignment horizontal="left" vertical="center"/>
    </xf>
    <xf numFmtId="2" fontId="2" fillId="0" borderId="20" xfId="0" applyNumberFormat="1" applyFont="1" applyBorder="1" applyAlignment="1">
      <alignment horizontal="center" vertical="center"/>
    </xf>
    <xf numFmtId="0" fontId="1" fillId="0" borderId="0" xfId="0" applyFont="1" applyAlignment="1">
      <alignment horizontal="center" vertical="center"/>
    </xf>
    <xf numFmtId="0" fontId="2" fillId="0" borderId="1" xfId="0" applyFont="1" applyBorder="1" applyAlignment="1">
      <alignment horizontal="left" vertical="top"/>
    </xf>
    <xf numFmtId="0" fontId="2" fillId="0" borderId="25" xfId="0" applyFont="1" applyBorder="1" applyAlignment="1">
      <alignment wrapText="1"/>
    </xf>
    <xf numFmtId="1" fontId="2" fillId="3" borderId="1" xfId="0" applyNumberFormat="1" applyFont="1" applyFill="1" applyBorder="1" applyAlignment="1">
      <alignment horizontal="left" vertical="center" wrapText="1"/>
    </xf>
    <xf numFmtId="1" fontId="1" fillId="3" borderId="1" xfId="0" applyNumberFormat="1" applyFont="1" applyFill="1" applyBorder="1" applyAlignment="1">
      <alignment horizontal="center" vertical="center"/>
    </xf>
    <xf numFmtId="0" fontId="10" fillId="6" borderId="20" xfId="0" applyFont="1" applyFill="1" applyBorder="1" applyAlignment="1">
      <alignment horizontal="center" vertical="center" wrapText="1"/>
    </xf>
    <xf numFmtId="10" fontId="2" fillId="0" borderId="1" xfId="0" applyNumberFormat="1" applyFont="1" applyBorder="1" applyAlignment="1">
      <alignment horizontal="center" vertical="center" wrapText="1"/>
    </xf>
    <xf numFmtId="9" fontId="2" fillId="0" borderId="1" xfId="0" applyNumberFormat="1" applyFont="1" applyBorder="1" applyAlignment="1">
      <alignment horizontal="center"/>
    </xf>
    <xf numFmtId="0" fontId="1" fillId="0" borderId="20" xfId="0" applyFont="1" applyBorder="1" applyAlignment="1">
      <alignment horizontal="center" vertical="center" wrapText="1"/>
    </xf>
    <xf numFmtId="1" fontId="2" fillId="3" borderId="1" xfId="0" applyNumberFormat="1" applyFont="1" applyFill="1" applyBorder="1" applyAlignment="1">
      <alignment horizontal="center" vertical="center"/>
    </xf>
    <xf numFmtId="1" fontId="12" fillId="5" borderId="1" xfId="0" applyNumberFormat="1" applyFont="1" applyFill="1" applyBorder="1" applyAlignment="1">
      <alignment horizontal="left" vertical="center" wrapText="1"/>
    </xf>
    <xf numFmtId="0" fontId="14" fillId="0" borderId="2" xfId="0" applyFont="1" applyBorder="1"/>
    <xf numFmtId="0" fontId="14" fillId="0" borderId="3" xfId="0" applyFont="1" applyBorder="1"/>
    <xf numFmtId="1" fontId="2" fillId="3" borderId="1" xfId="0" applyNumberFormat="1" applyFont="1" applyFill="1" applyBorder="1" applyAlignment="1">
      <alignment horizontal="left" vertical="center"/>
    </xf>
    <xf numFmtId="0" fontId="1" fillId="0" borderId="0" xfId="0" applyFont="1" applyAlignment="1">
      <alignment horizontal="left" vertical="center"/>
    </xf>
    <xf numFmtId="0" fontId="1" fillId="0" borderId="15" xfId="0" applyFont="1" applyBorder="1"/>
    <xf numFmtId="2" fontId="2" fillId="3" borderId="20" xfId="0" applyNumberFormat="1" applyFont="1" applyFill="1" applyBorder="1" applyAlignment="1">
      <alignment horizontal="center" vertical="center"/>
    </xf>
    <xf numFmtId="0" fontId="1" fillId="3" borderId="20"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1" fillId="0" borderId="0" xfId="0" applyFont="1" applyAlignment="1">
      <alignment horizontal="left" vertical="center" wrapText="1"/>
    </xf>
    <xf numFmtId="0" fontId="11" fillId="0" borderId="2" xfId="0" applyFont="1" applyBorder="1" applyAlignment="1">
      <alignment horizontal="left" vertical="center" wrapText="1"/>
    </xf>
    <xf numFmtId="9" fontId="1" fillId="0" borderId="1" xfId="0" applyNumberFormat="1" applyFont="1" applyBorder="1" applyAlignment="1">
      <alignment horizontal="center" vertical="center"/>
    </xf>
    <xf numFmtId="1"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xf>
    <xf numFmtId="1" fontId="1" fillId="0" borderId="1" xfId="0" applyNumberFormat="1" applyFont="1" applyBorder="1" applyAlignment="1">
      <alignment horizontal="center" vertical="center" wrapText="1"/>
    </xf>
    <xf numFmtId="1" fontId="2" fillId="0" borderId="1" xfId="0" applyNumberFormat="1" applyFont="1" applyBorder="1" applyAlignment="1">
      <alignment horizontal="center"/>
    </xf>
    <xf numFmtId="0" fontId="1" fillId="3" borderId="1" xfId="0" applyFont="1" applyFill="1" applyBorder="1" applyAlignment="1">
      <alignment horizontal="center" vertical="center"/>
    </xf>
    <xf numFmtId="0" fontId="11" fillId="0" borderId="2" xfId="0" applyFont="1" applyBorder="1" applyAlignment="1">
      <alignment horizontal="center" vertical="center" wrapText="1"/>
    </xf>
    <xf numFmtId="0" fontId="2" fillId="7" borderId="1" xfId="0" applyFont="1" applyFill="1" applyBorder="1" applyAlignment="1">
      <alignment horizontal="center" vertical="center" wrapText="1"/>
    </xf>
    <xf numFmtId="0" fontId="21" fillId="0" borderId="30" xfId="0" applyFont="1" applyBorder="1" applyAlignment="1" applyProtection="1">
      <alignment horizontal="left" vertical="center" wrapText="1"/>
    </xf>
    <xf numFmtId="0" fontId="21" fillId="0" borderId="14" xfId="0" applyFont="1" applyBorder="1" applyAlignment="1" applyProtection="1">
      <alignment horizontal="left" vertical="center" wrapText="1"/>
    </xf>
    <xf numFmtId="0" fontId="2" fillId="5" borderId="2" xfId="0" applyFont="1" applyFill="1" applyBorder="1" applyAlignment="1">
      <alignment horizontal="left" vertical="center"/>
    </xf>
    <xf numFmtId="0" fontId="2" fillId="5" borderId="3" xfId="0" applyFont="1" applyFill="1" applyBorder="1" applyAlignment="1">
      <alignment horizontal="left" vertical="center"/>
    </xf>
  </cellXfs>
  <cellStyles count="1">
    <cellStyle name="Normal" xfId="0" builtinId="0"/>
  </cellStyles>
  <dxfs count="40">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ill>
        <patternFill patternType="solid">
          <fgColor rgb="FF00B050"/>
          <bgColor rgb="FF00B050"/>
        </patternFill>
      </fill>
    </dxf>
    <dxf>
      <fill>
        <patternFill patternType="solid">
          <fgColor rgb="FFC00000"/>
          <bgColor rgb="FFC00000"/>
        </patternFill>
      </fill>
    </dxf>
    <dxf>
      <fill>
        <patternFill patternType="solid">
          <fgColor rgb="FF92D050"/>
          <bgColor rgb="FF92D05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ill>
        <patternFill patternType="solid">
          <fgColor rgb="FF00B050"/>
          <bgColor rgb="FF00B050"/>
        </patternFill>
      </fill>
    </dxf>
    <dxf>
      <fill>
        <patternFill patternType="solid">
          <fgColor rgb="FFC00000"/>
          <bgColor rgb="FFC0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ill>
        <patternFill patternType="solid">
          <fgColor rgb="FF00B050"/>
          <bgColor rgb="FF00B050"/>
        </patternFill>
      </fill>
    </dxf>
    <dxf>
      <fill>
        <patternFill patternType="solid">
          <fgColor rgb="FFC00000"/>
          <bgColor rgb="FFC00000"/>
        </patternFill>
      </fill>
    </dxf>
    <dxf>
      <fill>
        <patternFill patternType="solid">
          <fgColor rgb="FFC00000"/>
          <bgColor rgb="FFC00000"/>
        </patternFill>
      </fill>
    </dxf>
    <dxf>
      <fill>
        <patternFill patternType="solid">
          <fgColor rgb="FF00B050"/>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22</xdr:col>
      <xdr:colOff>180975</xdr:colOff>
      <xdr:row>48</xdr:row>
      <xdr:rowOff>323850</xdr:rowOff>
    </xdr:to>
    <xdr:sp macro="" textlink="">
      <xdr:nvSpPr>
        <xdr:cNvPr id="1093" name="Rectangle 69" hidden="1">
          <a:extLst>
            <a:ext uri="{FF2B5EF4-FFF2-40B4-BE49-F238E27FC236}">
              <a16:creationId xmlns:a16="http://schemas.microsoft.com/office/drawing/2014/main" id="{00000000-0008-0000-0000-00004504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22</xdr:col>
      <xdr:colOff>180975</xdr:colOff>
      <xdr:row>48</xdr:row>
      <xdr:rowOff>323850</xdr:rowOff>
    </xdr:to>
    <xdr:sp macro="" textlink="">
      <xdr:nvSpPr>
        <xdr:cNvPr id="2" name="AutoShape 69">
          <a:extLst>
            <a:ext uri="{FF2B5EF4-FFF2-40B4-BE49-F238E27FC236}">
              <a16:creationId xmlns:a16="http://schemas.microsoft.com/office/drawing/2014/main" id="{00000000-0008-0000-0000-000002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22</xdr:col>
      <xdr:colOff>180975</xdr:colOff>
      <xdr:row>50</xdr:row>
      <xdr:rowOff>323850</xdr:rowOff>
    </xdr:to>
    <xdr:sp macro="" textlink="">
      <xdr:nvSpPr>
        <xdr:cNvPr id="3" name="AutoShape 69">
          <a:extLst>
            <a:ext uri="{FF2B5EF4-FFF2-40B4-BE49-F238E27FC236}">
              <a16:creationId xmlns:a16="http://schemas.microsoft.com/office/drawing/2014/main" id="{00000000-0008-0000-0000-000003000000}"/>
            </a:ext>
          </a:extLst>
        </xdr:cNvPr>
        <xdr:cNvSpPr>
          <a:spLocks noChangeArrowheads="1"/>
        </xdr:cNvSpPr>
      </xdr:nvSpPr>
      <xdr:spPr bwMode="auto">
        <a:xfrm>
          <a:off x="0" y="0"/>
          <a:ext cx="9486900" cy="91916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22</xdr:col>
      <xdr:colOff>180975</xdr:colOff>
      <xdr:row>50</xdr:row>
      <xdr:rowOff>323850</xdr:rowOff>
    </xdr:to>
    <xdr:sp macro="" textlink="">
      <xdr:nvSpPr>
        <xdr:cNvPr id="4" name="AutoShape 69">
          <a:extLst>
            <a:ext uri="{FF2B5EF4-FFF2-40B4-BE49-F238E27FC236}">
              <a16:creationId xmlns:a16="http://schemas.microsoft.com/office/drawing/2014/main" id="{00000000-0008-0000-0000-000004000000}"/>
            </a:ext>
          </a:extLst>
        </xdr:cNvPr>
        <xdr:cNvSpPr>
          <a:spLocks noChangeArrowheads="1"/>
        </xdr:cNvSpPr>
      </xdr:nvSpPr>
      <xdr:spPr bwMode="auto">
        <a:xfrm>
          <a:off x="0" y="0"/>
          <a:ext cx="9486900" cy="91916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22</xdr:col>
      <xdr:colOff>180975</xdr:colOff>
      <xdr:row>50</xdr:row>
      <xdr:rowOff>323850</xdr:rowOff>
    </xdr:to>
    <xdr:sp macro="" textlink="">
      <xdr:nvSpPr>
        <xdr:cNvPr id="5" name="AutoShape 69">
          <a:extLst>
            <a:ext uri="{FF2B5EF4-FFF2-40B4-BE49-F238E27FC236}">
              <a16:creationId xmlns:a16="http://schemas.microsoft.com/office/drawing/2014/main" id="{00000000-0008-0000-0000-000005000000}"/>
            </a:ext>
          </a:extLst>
        </xdr:cNvPr>
        <xdr:cNvSpPr>
          <a:spLocks noChangeArrowheads="1"/>
        </xdr:cNvSpPr>
      </xdr:nvSpPr>
      <xdr:spPr bwMode="auto">
        <a:xfrm>
          <a:off x="0" y="0"/>
          <a:ext cx="9486900" cy="91916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22</xdr:col>
      <xdr:colOff>180975</xdr:colOff>
      <xdr:row>50</xdr:row>
      <xdr:rowOff>323850</xdr:rowOff>
    </xdr:to>
    <xdr:sp macro="" textlink="">
      <xdr:nvSpPr>
        <xdr:cNvPr id="6" name="AutoShape 69">
          <a:extLst>
            <a:ext uri="{FF2B5EF4-FFF2-40B4-BE49-F238E27FC236}">
              <a16:creationId xmlns:a16="http://schemas.microsoft.com/office/drawing/2014/main" id="{00000000-0008-0000-0000-000006000000}"/>
            </a:ext>
          </a:extLst>
        </xdr:cNvPr>
        <xdr:cNvSpPr>
          <a:spLocks noChangeArrowheads="1"/>
        </xdr:cNvSpPr>
      </xdr:nvSpPr>
      <xdr:spPr bwMode="auto">
        <a:xfrm>
          <a:off x="0" y="0"/>
          <a:ext cx="9486900" cy="91916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22</xdr:col>
      <xdr:colOff>180975</xdr:colOff>
      <xdr:row>50</xdr:row>
      <xdr:rowOff>323850</xdr:rowOff>
    </xdr:to>
    <xdr:sp macro="" textlink="">
      <xdr:nvSpPr>
        <xdr:cNvPr id="7" name="AutoShape 69">
          <a:extLst>
            <a:ext uri="{FF2B5EF4-FFF2-40B4-BE49-F238E27FC236}">
              <a16:creationId xmlns:a16="http://schemas.microsoft.com/office/drawing/2014/main" id="{00000000-0008-0000-0000-000007000000}"/>
            </a:ext>
          </a:extLst>
        </xdr:cNvPr>
        <xdr:cNvSpPr>
          <a:spLocks noChangeArrowheads="1"/>
        </xdr:cNvSpPr>
      </xdr:nvSpPr>
      <xdr:spPr bwMode="auto">
        <a:xfrm>
          <a:off x="0" y="0"/>
          <a:ext cx="9486900" cy="91916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22</xdr:col>
      <xdr:colOff>180975</xdr:colOff>
      <xdr:row>50</xdr:row>
      <xdr:rowOff>323850</xdr:rowOff>
    </xdr:to>
    <xdr:sp macro="" textlink="">
      <xdr:nvSpPr>
        <xdr:cNvPr id="8" name="AutoShape 69">
          <a:extLst>
            <a:ext uri="{FF2B5EF4-FFF2-40B4-BE49-F238E27FC236}">
              <a16:creationId xmlns:a16="http://schemas.microsoft.com/office/drawing/2014/main" id="{00000000-0008-0000-0000-000008000000}"/>
            </a:ext>
          </a:extLst>
        </xdr:cNvPr>
        <xdr:cNvSpPr>
          <a:spLocks noChangeArrowheads="1"/>
        </xdr:cNvSpPr>
      </xdr:nvSpPr>
      <xdr:spPr bwMode="auto">
        <a:xfrm>
          <a:off x="0" y="0"/>
          <a:ext cx="9486900" cy="91916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22</xdr:col>
      <xdr:colOff>180975</xdr:colOff>
      <xdr:row>50</xdr:row>
      <xdr:rowOff>323850</xdr:rowOff>
    </xdr:to>
    <xdr:sp macro="" textlink="">
      <xdr:nvSpPr>
        <xdr:cNvPr id="9" name="AutoShape 69">
          <a:extLst>
            <a:ext uri="{FF2B5EF4-FFF2-40B4-BE49-F238E27FC236}">
              <a16:creationId xmlns:a16="http://schemas.microsoft.com/office/drawing/2014/main" id="{00000000-0008-0000-0000-000009000000}"/>
            </a:ext>
          </a:extLst>
        </xdr:cNvPr>
        <xdr:cNvSpPr>
          <a:spLocks noChangeArrowheads="1"/>
        </xdr:cNvSpPr>
      </xdr:nvSpPr>
      <xdr:spPr bwMode="auto">
        <a:xfrm>
          <a:off x="0" y="0"/>
          <a:ext cx="9486900" cy="91916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22</xdr:col>
      <xdr:colOff>180975</xdr:colOff>
      <xdr:row>50</xdr:row>
      <xdr:rowOff>323850</xdr:rowOff>
    </xdr:to>
    <xdr:sp macro="" textlink="">
      <xdr:nvSpPr>
        <xdr:cNvPr id="10" name="AutoShape 69">
          <a:extLst>
            <a:ext uri="{FF2B5EF4-FFF2-40B4-BE49-F238E27FC236}">
              <a16:creationId xmlns:a16="http://schemas.microsoft.com/office/drawing/2014/main" id="{00000000-0008-0000-0000-00000A000000}"/>
            </a:ext>
          </a:extLst>
        </xdr:cNvPr>
        <xdr:cNvSpPr>
          <a:spLocks noChangeArrowheads="1"/>
        </xdr:cNvSpPr>
      </xdr:nvSpPr>
      <xdr:spPr bwMode="auto">
        <a:xfrm>
          <a:off x="0" y="0"/>
          <a:ext cx="9486900" cy="91916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22</xdr:col>
      <xdr:colOff>180975</xdr:colOff>
      <xdr:row>50</xdr:row>
      <xdr:rowOff>323850</xdr:rowOff>
    </xdr:to>
    <xdr:sp macro="" textlink="">
      <xdr:nvSpPr>
        <xdr:cNvPr id="11" name="AutoShape 69">
          <a:extLst>
            <a:ext uri="{FF2B5EF4-FFF2-40B4-BE49-F238E27FC236}">
              <a16:creationId xmlns:a16="http://schemas.microsoft.com/office/drawing/2014/main" id="{00000000-0008-0000-0000-00000B000000}"/>
            </a:ext>
          </a:extLst>
        </xdr:cNvPr>
        <xdr:cNvSpPr>
          <a:spLocks noChangeArrowheads="1"/>
        </xdr:cNvSpPr>
      </xdr:nvSpPr>
      <xdr:spPr bwMode="auto">
        <a:xfrm>
          <a:off x="0" y="0"/>
          <a:ext cx="9486900" cy="91916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22</xdr:col>
      <xdr:colOff>180975</xdr:colOff>
      <xdr:row>50</xdr:row>
      <xdr:rowOff>323850</xdr:rowOff>
    </xdr:to>
    <xdr:sp macro="" textlink="">
      <xdr:nvSpPr>
        <xdr:cNvPr id="12" name="AutoShape 69">
          <a:extLst>
            <a:ext uri="{FF2B5EF4-FFF2-40B4-BE49-F238E27FC236}">
              <a16:creationId xmlns:a16="http://schemas.microsoft.com/office/drawing/2014/main" id="{00000000-0008-0000-0000-00000C000000}"/>
            </a:ext>
          </a:extLst>
        </xdr:cNvPr>
        <xdr:cNvSpPr>
          <a:spLocks noChangeArrowheads="1"/>
        </xdr:cNvSpPr>
      </xdr:nvSpPr>
      <xdr:spPr bwMode="auto">
        <a:xfrm>
          <a:off x="0" y="0"/>
          <a:ext cx="9677400" cy="91916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22</xdr:col>
      <xdr:colOff>180975</xdr:colOff>
      <xdr:row>50</xdr:row>
      <xdr:rowOff>323850</xdr:rowOff>
    </xdr:to>
    <xdr:sp macro="" textlink="">
      <xdr:nvSpPr>
        <xdr:cNvPr id="13" name="AutoShape 69">
          <a:extLst>
            <a:ext uri="{FF2B5EF4-FFF2-40B4-BE49-F238E27FC236}">
              <a16:creationId xmlns:a16="http://schemas.microsoft.com/office/drawing/2014/main" id="{00000000-0008-0000-0000-00000D000000}"/>
            </a:ext>
          </a:extLst>
        </xdr:cNvPr>
        <xdr:cNvSpPr>
          <a:spLocks noChangeArrowheads="1"/>
        </xdr:cNvSpPr>
      </xdr:nvSpPr>
      <xdr:spPr bwMode="auto">
        <a:xfrm>
          <a:off x="0" y="0"/>
          <a:ext cx="9525000" cy="91916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22</xdr:col>
      <xdr:colOff>180975</xdr:colOff>
      <xdr:row>50</xdr:row>
      <xdr:rowOff>323850</xdr:rowOff>
    </xdr:to>
    <xdr:sp macro="" textlink="">
      <xdr:nvSpPr>
        <xdr:cNvPr id="14" name="AutoShape 69">
          <a:extLst>
            <a:ext uri="{FF2B5EF4-FFF2-40B4-BE49-F238E27FC236}">
              <a16:creationId xmlns:a16="http://schemas.microsoft.com/office/drawing/2014/main" id="{00000000-0008-0000-0000-00000E000000}"/>
            </a:ext>
          </a:extLst>
        </xdr:cNvPr>
        <xdr:cNvSpPr>
          <a:spLocks noChangeArrowheads="1"/>
        </xdr:cNvSpPr>
      </xdr:nvSpPr>
      <xdr:spPr bwMode="auto">
        <a:xfrm>
          <a:off x="0" y="0"/>
          <a:ext cx="9267825" cy="91916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22</xdr:col>
      <xdr:colOff>180975</xdr:colOff>
      <xdr:row>50</xdr:row>
      <xdr:rowOff>323850</xdr:rowOff>
    </xdr:to>
    <xdr:sp macro="" textlink="">
      <xdr:nvSpPr>
        <xdr:cNvPr id="15" name="AutoShape 69">
          <a:extLst>
            <a:ext uri="{FF2B5EF4-FFF2-40B4-BE49-F238E27FC236}">
              <a16:creationId xmlns:a16="http://schemas.microsoft.com/office/drawing/2014/main" id="{00000000-0008-0000-0000-00000F000000}"/>
            </a:ext>
          </a:extLst>
        </xdr:cNvPr>
        <xdr:cNvSpPr>
          <a:spLocks noChangeArrowheads="1"/>
        </xdr:cNvSpPr>
      </xdr:nvSpPr>
      <xdr:spPr bwMode="auto">
        <a:xfrm>
          <a:off x="0" y="0"/>
          <a:ext cx="9267825" cy="91916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22</xdr:col>
      <xdr:colOff>180975</xdr:colOff>
      <xdr:row>50</xdr:row>
      <xdr:rowOff>323850</xdr:rowOff>
    </xdr:to>
    <xdr:sp macro="" textlink="">
      <xdr:nvSpPr>
        <xdr:cNvPr id="16" name="AutoShape 69">
          <a:extLst>
            <a:ext uri="{FF2B5EF4-FFF2-40B4-BE49-F238E27FC236}">
              <a16:creationId xmlns:a16="http://schemas.microsoft.com/office/drawing/2014/main" id="{00000000-0008-0000-0000-000010000000}"/>
            </a:ext>
          </a:extLst>
        </xdr:cNvPr>
        <xdr:cNvSpPr>
          <a:spLocks noChangeArrowheads="1"/>
        </xdr:cNvSpPr>
      </xdr:nvSpPr>
      <xdr:spPr bwMode="auto">
        <a:xfrm>
          <a:off x="0" y="0"/>
          <a:ext cx="9267825" cy="9363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22</xdr:col>
      <xdr:colOff>180975</xdr:colOff>
      <xdr:row>50</xdr:row>
      <xdr:rowOff>323850</xdr:rowOff>
    </xdr:to>
    <xdr:sp macro="" textlink="">
      <xdr:nvSpPr>
        <xdr:cNvPr id="17" name="AutoShape 69">
          <a:extLst>
            <a:ext uri="{FF2B5EF4-FFF2-40B4-BE49-F238E27FC236}">
              <a16:creationId xmlns:a16="http://schemas.microsoft.com/office/drawing/2014/main" id="{00000000-0008-0000-0000-000011000000}"/>
            </a:ext>
          </a:extLst>
        </xdr:cNvPr>
        <xdr:cNvSpPr>
          <a:spLocks noChangeArrowheads="1"/>
        </xdr:cNvSpPr>
      </xdr:nvSpPr>
      <xdr:spPr bwMode="auto">
        <a:xfrm>
          <a:off x="0" y="0"/>
          <a:ext cx="9267825" cy="9363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22</xdr:col>
      <xdr:colOff>180975</xdr:colOff>
      <xdr:row>50</xdr:row>
      <xdr:rowOff>323850</xdr:rowOff>
    </xdr:to>
    <xdr:sp macro="" textlink="">
      <xdr:nvSpPr>
        <xdr:cNvPr id="18" name="AutoShape 69">
          <a:extLst>
            <a:ext uri="{FF2B5EF4-FFF2-40B4-BE49-F238E27FC236}">
              <a16:creationId xmlns:a16="http://schemas.microsoft.com/office/drawing/2014/main" id="{00000000-0008-0000-0000-000012000000}"/>
            </a:ext>
          </a:extLst>
        </xdr:cNvPr>
        <xdr:cNvSpPr>
          <a:spLocks noChangeArrowheads="1"/>
        </xdr:cNvSpPr>
      </xdr:nvSpPr>
      <xdr:spPr bwMode="auto">
        <a:xfrm>
          <a:off x="0" y="0"/>
          <a:ext cx="9267825" cy="93630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22</xdr:col>
      <xdr:colOff>180975</xdr:colOff>
      <xdr:row>50</xdr:row>
      <xdr:rowOff>323850</xdr:rowOff>
    </xdr:to>
    <xdr:sp macro="" textlink="">
      <xdr:nvSpPr>
        <xdr:cNvPr id="19" name="AutoShape 69">
          <a:extLst>
            <a:ext uri="{FF2B5EF4-FFF2-40B4-BE49-F238E27FC236}">
              <a16:creationId xmlns:a16="http://schemas.microsoft.com/office/drawing/2014/main" id="{00000000-0008-0000-0000-000013000000}"/>
            </a:ext>
          </a:extLst>
        </xdr:cNvPr>
        <xdr:cNvSpPr>
          <a:spLocks noChangeArrowheads="1"/>
        </xdr:cNvSpPr>
      </xdr:nvSpPr>
      <xdr:spPr bwMode="auto">
        <a:xfrm>
          <a:off x="0" y="0"/>
          <a:ext cx="9334500" cy="9239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22</xdr:col>
      <xdr:colOff>180975</xdr:colOff>
      <xdr:row>50</xdr:row>
      <xdr:rowOff>323850</xdr:rowOff>
    </xdr:to>
    <xdr:sp macro="" textlink="">
      <xdr:nvSpPr>
        <xdr:cNvPr id="20" name="AutoShape 69">
          <a:extLst>
            <a:ext uri="{FF2B5EF4-FFF2-40B4-BE49-F238E27FC236}">
              <a16:creationId xmlns:a16="http://schemas.microsoft.com/office/drawing/2014/main" id="{00000000-0008-0000-0000-000014000000}"/>
            </a:ext>
          </a:extLst>
        </xdr:cNvPr>
        <xdr:cNvSpPr>
          <a:spLocks noChangeArrowheads="1"/>
        </xdr:cNvSpPr>
      </xdr:nvSpPr>
      <xdr:spPr bwMode="auto">
        <a:xfrm>
          <a:off x="0" y="0"/>
          <a:ext cx="9334500" cy="9239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22</xdr:col>
      <xdr:colOff>180975</xdr:colOff>
      <xdr:row>50</xdr:row>
      <xdr:rowOff>323850</xdr:rowOff>
    </xdr:to>
    <xdr:sp macro="" textlink="">
      <xdr:nvSpPr>
        <xdr:cNvPr id="21" name="AutoShape 69">
          <a:extLst>
            <a:ext uri="{FF2B5EF4-FFF2-40B4-BE49-F238E27FC236}">
              <a16:creationId xmlns:a16="http://schemas.microsoft.com/office/drawing/2014/main" id="{00000000-0008-0000-0000-000015000000}"/>
            </a:ext>
          </a:extLst>
        </xdr:cNvPr>
        <xdr:cNvSpPr>
          <a:spLocks noChangeArrowheads="1"/>
        </xdr:cNvSpPr>
      </xdr:nvSpPr>
      <xdr:spPr bwMode="auto">
        <a:xfrm>
          <a:off x="0" y="0"/>
          <a:ext cx="9334500" cy="9239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22</xdr:col>
      <xdr:colOff>180975</xdr:colOff>
      <xdr:row>50</xdr:row>
      <xdr:rowOff>323850</xdr:rowOff>
    </xdr:to>
    <xdr:sp macro="" textlink="">
      <xdr:nvSpPr>
        <xdr:cNvPr id="22" name="AutoShape 69">
          <a:extLst>
            <a:ext uri="{FF2B5EF4-FFF2-40B4-BE49-F238E27FC236}">
              <a16:creationId xmlns:a16="http://schemas.microsoft.com/office/drawing/2014/main" id="{00000000-0008-0000-0000-000016000000}"/>
            </a:ext>
          </a:extLst>
        </xdr:cNvPr>
        <xdr:cNvSpPr>
          <a:spLocks noChangeArrowheads="1"/>
        </xdr:cNvSpPr>
      </xdr:nvSpPr>
      <xdr:spPr bwMode="auto">
        <a:xfrm>
          <a:off x="0" y="0"/>
          <a:ext cx="9334500" cy="9239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22</xdr:col>
      <xdr:colOff>180975</xdr:colOff>
      <xdr:row>50</xdr:row>
      <xdr:rowOff>323850</xdr:rowOff>
    </xdr:to>
    <xdr:sp macro="" textlink="">
      <xdr:nvSpPr>
        <xdr:cNvPr id="23" name="AutoShape 69">
          <a:extLst>
            <a:ext uri="{FF2B5EF4-FFF2-40B4-BE49-F238E27FC236}">
              <a16:creationId xmlns:a16="http://schemas.microsoft.com/office/drawing/2014/main" id="{00000000-0008-0000-0000-000017000000}"/>
            </a:ext>
          </a:extLst>
        </xdr:cNvPr>
        <xdr:cNvSpPr>
          <a:spLocks noChangeArrowheads="1"/>
        </xdr:cNvSpPr>
      </xdr:nvSpPr>
      <xdr:spPr bwMode="auto">
        <a:xfrm>
          <a:off x="0" y="0"/>
          <a:ext cx="9334500" cy="9239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22</xdr:col>
      <xdr:colOff>144780</xdr:colOff>
      <xdr:row>50</xdr:row>
      <xdr:rowOff>259080</xdr:rowOff>
    </xdr:to>
    <xdr:sp macro="" textlink="">
      <xdr:nvSpPr>
        <xdr:cNvPr id="24" name="AutoShape 69">
          <a:extLst>
            <a:ext uri="{FF2B5EF4-FFF2-40B4-BE49-F238E27FC236}">
              <a16:creationId xmlns:a16="http://schemas.microsoft.com/office/drawing/2014/main" id="{00000000-0008-0000-0000-000018000000}"/>
            </a:ext>
          </a:extLst>
        </xdr:cNvPr>
        <xdr:cNvSpPr>
          <a:spLocks noChangeArrowheads="1"/>
        </xdr:cNvSpPr>
      </xdr:nvSpPr>
      <xdr:spPr bwMode="auto">
        <a:xfrm>
          <a:off x="0" y="0"/>
          <a:ext cx="9540240" cy="9113520"/>
        </a:xfrm>
        <a:custGeom>
          <a:avLst/>
          <a:gdLst/>
          <a:ahLst/>
          <a:cxnLst/>
          <a:rect l="0" t="0" r="0" b="0"/>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993"/>
  <sheetViews>
    <sheetView tabSelected="1" view="pageLayout" topLeftCell="A112" zoomScaleNormal="100" workbookViewId="0">
      <selection activeCell="A134" sqref="A134"/>
    </sheetView>
  </sheetViews>
  <sheetFormatPr defaultColWidth="14.44140625" defaultRowHeight="15" customHeight="1" x14ac:dyDescent="0.3"/>
  <cols>
    <col min="1" max="1" width="8.5546875" customWidth="1"/>
    <col min="2" max="2" width="7.109375" customWidth="1"/>
    <col min="3" max="3" width="7.33203125" customWidth="1"/>
    <col min="4" max="5" width="4.6640625" customWidth="1"/>
    <col min="6" max="6" width="4.5546875" customWidth="1"/>
    <col min="7" max="8" width="8.109375" customWidth="1"/>
    <col min="9" max="9" width="5.44140625" customWidth="1"/>
    <col min="10" max="10" width="7.5546875" customWidth="1"/>
    <col min="11" max="11" width="5.6640625" customWidth="1"/>
    <col min="12" max="12" width="4.88671875" customWidth="1"/>
    <col min="13" max="14" width="5.5546875" customWidth="1"/>
    <col min="15" max="15" width="5.6640625" customWidth="1"/>
    <col min="16" max="16" width="5.109375" customWidth="1"/>
    <col min="17" max="17" width="5.44140625" customWidth="1"/>
    <col min="18" max="18" width="5.5546875" customWidth="1"/>
    <col min="19" max="19" width="5" customWidth="1"/>
    <col min="20" max="20" width="4.44140625" customWidth="1"/>
    <col min="21" max="22" width="9" customWidth="1"/>
    <col min="23" max="32" width="9.109375" customWidth="1"/>
  </cols>
  <sheetData>
    <row r="1" spans="1:32" ht="15.75" customHeight="1" x14ac:dyDescent="0.3">
      <c r="A1" s="100" t="s">
        <v>0</v>
      </c>
      <c r="B1" s="97"/>
      <c r="C1" s="97"/>
      <c r="D1" s="97"/>
      <c r="E1" s="97"/>
      <c r="F1" s="97"/>
      <c r="G1" s="97"/>
      <c r="H1" s="97"/>
      <c r="I1" s="97"/>
      <c r="J1" s="97"/>
      <c r="K1" s="97"/>
      <c r="L1" s="1"/>
      <c r="M1" s="87" t="s">
        <v>1</v>
      </c>
      <c r="N1" s="88"/>
      <c r="O1" s="88"/>
      <c r="P1" s="88"/>
      <c r="Q1" s="88"/>
      <c r="R1" s="88"/>
      <c r="S1" s="88"/>
      <c r="T1" s="88"/>
      <c r="U1" s="88"/>
      <c r="V1" s="1"/>
      <c r="W1" s="1"/>
      <c r="X1" s="1"/>
      <c r="Y1" s="1"/>
      <c r="Z1" s="1"/>
      <c r="AA1" s="1"/>
      <c r="AB1" s="1"/>
      <c r="AC1" s="1"/>
      <c r="AD1" s="1"/>
      <c r="AE1" s="1"/>
      <c r="AF1" s="1"/>
    </row>
    <row r="2" spans="1:32" ht="6.75" customHeight="1" x14ac:dyDescent="0.3">
      <c r="A2" s="100"/>
      <c r="B2" s="97"/>
      <c r="C2" s="97"/>
      <c r="D2" s="97"/>
      <c r="E2" s="97"/>
      <c r="F2" s="97"/>
      <c r="G2" s="97"/>
      <c r="H2" s="97"/>
      <c r="I2" s="97"/>
      <c r="J2" s="97"/>
      <c r="K2" s="97"/>
      <c r="L2" s="1"/>
      <c r="M2" s="1"/>
      <c r="N2" s="1"/>
      <c r="O2" s="1"/>
      <c r="P2" s="1"/>
      <c r="Q2" s="1"/>
      <c r="R2" s="1"/>
      <c r="S2" s="1"/>
      <c r="T2" s="1"/>
      <c r="U2" s="1"/>
      <c r="V2" s="1"/>
      <c r="W2" s="1"/>
      <c r="X2" s="1"/>
      <c r="Y2" s="1"/>
      <c r="Z2" s="1"/>
      <c r="AA2" s="1"/>
      <c r="AB2" s="1"/>
      <c r="AC2" s="1"/>
      <c r="AD2" s="1"/>
      <c r="AE2" s="1"/>
      <c r="AF2" s="1"/>
    </row>
    <row r="3" spans="1:32" ht="18" customHeight="1" x14ac:dyDescent="0.3">
      <c r="A3" s="99" t="s">
        <v>2</v>
      </c>
      <c r="B3" s="97"/>
      <c r="C3" s="97"/>
      <c r="D3" s="97"/>
      <c r="E3" s="97"/>
      <c r="F3" s="97"/>
      <c r="G3" s="97"/>
      <c r="H3" s="97"/>
      <c r="I3" s="97"/>
      <c r="J3" s="97"/>
      <c r="K3" s="97"/>
      <c r="L3" s="1"/>
      <c r="M3" s="112"/>
      <c r="N3" s="90"/>
      <c r="O3" s="91"/>
      <c r="P3" s="89" t="s">
        <v>3</v>
      </c>
      <c r="Q3" s="90"/>
      <c r="R3" s="91"/>
      <c r="S3" s="89" t="s">
        <v>4</v>
      </c>
      <c r="T3" s="90"/>
      <c r="U3" s="91"/>
      <c r="V3" s="92" t="str">
        <f>IF(P4&gt;=22,"Corect","Trebuie alocate cel puțin 22 de ore pe săptămână")</f>
        <v>Corect</v>
      </c>
      <c r="W3" s="93"/>
      <c r="X3" s="93"/>
      <c r="Y3" s="94"/>
      <c r="Z3" s="3"/>
      <c r="AA3" s="3"/>
      <c r="AB3" s="1"/>
      <c r="AC3" s="1"/>
      <c r="AD3" s="1"/>
      <c r="AE3" s="1"/>
      <c r="AF3" s="1"/>
    </row>
    <row r="4" spans="1:32" ht="17.25" customHeight="1" x14ac:dyDescent="0.3">
      <c r="A4" s="99" t="s">
        <v>5</v>
      </c>
      <c r="B4" s="97"/>
      <c r="C4" s="97"/>
      <c r="D4" s="97"/>
      <c r="E4" s="97"/>
      <c r="F4" s="97"/>
      <c r="G4" s="97"/>
      <c r="H4" s="97"/>
      <c r="I4" s="97"/>
      <c r="J4" s="97"/>
      <c r="K4" s="97"/>
      <c r="L4" s="1"/>
      <c r="M4" s="113" t="s">
        <v>6</v>
      </c>
      <c r="N4" s="90"/>
      <c r="O4" s="91"/>
      <c r="P4" s="95">
        <f>O46</f>
        <v>25</v>
      </c>
      <c r="Q4" s="90"/>
      <c r="R4" s="91"/>
      <c r="S4" s="95">
        <f>O57</f>
        <v>24</v>
      </c>
      <c r="T4" s="90"/>
      <c r="U4" s="91"/>
      <c r="V4" s="92" t="str">
        <f>IF(S4&gt;=22,"Corect","Trebuie alocate cel puțin 22 de ore pe săptămână")</f>
        <v>Corect</v>
      </c>
      <c r="W4" s="93"/>
      <c r="X4" s="93"/>
      <c r="Y4" s="94"/>
      <c r="Z4" s="3"/>
      <c r="AA4" s="3"/>
      <c r="AB4" s="1"/>
      <c r="AC4" s="1"/>
      <c r="AD4" s="1"/>
      <c r="AE4" s="1"/>
      <c r="AF4" s="1"/>
    </row>
    <row r="5" spans="1:32" ht="16.5" customHeight="1" x14ac:dyDescent="0.3">
      <c r="A5" s="97"/>
      <c r="B5" s="97"/>
      <c r="C5" s="97"/>
      <c r="D5" s="97"/>
      <c r="E5" s="97"/>
      <c r="F5" s="97"/>
      <c r="G5" s="97"/>
      <c r="H5" s="97"/>
      <c r="I5" s="97"/>
      <c r="J5" s="97"/>
      <c r="K5" s="97"/>
      <c r="L5" s="1"/>
      <c r="M5" s="113" t="s">
        <v>7</v>
      </c>
      <c r="N5" s="90"/>
      <c r="O5" s="91"/>
      <c r="P5" s="95">
        <f>O69</f>
        <v>27</v>
      </c>
      <c r="Q5" s="90"/>
      <c r="R5" s="91"/>
      <c r="S5" s="95">
        <f>O83</f>
        <v>28</v>
      </c>
      <c r="T5" s="90"/>
      <c r="U5" s="91"/>
      <c r="V5" s="92" t="str">
        <f>IF(P5&gt;=22,"Corect","Trebuie alocate cel puțin 22 de ore pe săptămână")</f>
        <v>Corect</v>
      </c>
      <c r="W5" s="93"/>
      <c r="X5" s="93"/>
      <c r="Y5" s="94"/>
      <c r="Z5" s="3"/>
      <c r="AA5" s="3"/>
      <c r="AB5" s="1"/>
      <c r="AC5" s="1"/>
      <c r="AD5" s="1"/>
      <c r="AE5" s="1"/>
      <c r="AF5" s="1"/>
    </row>
    <row r="6" spans="1:32" ht="15" customHeight="1" x14ac:dyDescent="0.3">
      <c r="A6" s="98" t="s">
        <v>138</v>
      </c>
      <c r="B6" s="97"/>
      <c r="C6" s="97"/>
      <c r="D6" s="97"/>
      <c r="E6" s="97"/>
      <c r="F6" s="97"/>
      <c r="G6" s="97"/>
      <c r="H6" s="97"/>
      <c r="I6" s="97"/>
      <c r="J6" s="97"/>
      <c r="K6" s="97"/>
      <c r="L6" s="1"/>
      <c r="M6" s="113" t="s">
        <v>8</v>
      </c>
      <c r="N6" s="90"/>
      <c r="O6" s="91"/>
      <c r="P6" s="95">
        <f>O97</f>
        <v>25</v>
      </c>
      <c r="Q6" s="90"/>
      <c r="R6" s="91"/>
      <c r="S6" s="95">
        <f>O109</f>
        <v>25</v>
      </c>
      <c r="T6" s="90"/>
      <c r="U6" s="91"/>
      <c r="V6" s="92" t="str">
        <f>IF(S5&gt;=22,"Corect","Trebuie alocate cel puțin 22 de ore pe săptămână")</f>
        <v>Corect</v>
      </c>
      <c r="W6" s="93"/>
      <c r="X6" s="93"/>
      <c r="Y6" s="94"/>
      <c r="Z6" s="3"/>
      <c r="AA6" s="3"/>
      <c r="AB6" s="1"/>
      <c r="AC6" s="1"/>
      <c r="AD6" s="1"/>
      <c r="AE6" s="1"/>
      <c r="AF6" s="1"/>
    </row>
    <row r="7" spans="1:32" ht="18" customHeight="1" x14ac:dyDescent="0.3">
      <c r="A7" s="101" t="s">
        <v>139</v>
      </c>
      <c r="B7" s="97"/>
      <c r="C7" s="97"/>
      <c r="D7" s="97"/>
      <c r="E7" s="97"/>
      <c r="F7" s="97"/>
      <c r="G7" s="97"/>
      <c r="H7" s="97"/>
      <c r="I7" s="97"/>
      <c r="J7" s="97"/>
      <c r="K7" s="97"/>
      <c r="L7" s="1"/>
      <c r="M7" s="1"/>
      <c r="N7" s="1"/>
      <c r="O7" s="1"/>
      <c r="P7" s="1"/>
      <c r="Q7" s="1"/>
      <c r="R7" s="1"/>
      <c r="S7" s="1"/>
      <c r="T7" s="1"/>
      <c r="U7" s="1"/>
      <c r="V7" s="92" t="str">
        <f>IF(P6&gt;=22,"Corect","Trebuie alocate cel puțin 22 de ore pe săptămână")</f>
        <v>Corect</v>
      </c>
      <c r="W7" s="93"/>
      <c r="X7" s="93"/>
      <c r="Y7" s="94"/>
      <c r="Z7" s="3"/>
      <c r="AA7" s="3"/>
      <c r="AB7" s="1"/>
      <c r="AC7" s="1"/>
      <c r="AD7" s="1"/>
      <c r="AE7" s="1"/>
      <c r="AF7" s="1"/>
    </row>
    <row r="8" spans="1:32" ht="18.75" customHeight="1" x14ac:dyDescent="0.3">
      <c r="A8" s="118" t="s">
        <v>153</v>
      </c>
      <c r="B8" s="97"/>
      <c r="C8" s="97"/>
      <c r="D8" s="97"/>
      <c r="E8" s="97"/>
      <c r="F8" s="97"/>
      <c r="G8" s="97"/>
      <c r="H8" s="97"/>
      <c r="I8" s="97"/>
      <c r="J8" s="97"/>
      <c r="K8" s="97"/>
      <c r="L8" s="1"/>
      <c r="M8" s="116" t="s">
        <v>9</v>
      </c>
      <c r="N8" s="88"/>
      <c r="O8" s="88"/>
      <c r="P8" s="88"/>
      <c r="Q8" s="88"/>
      <c r="R8" s="88"/>
      <c r="S8" s="88"/>
      <c r="T8" s="88"/>
      <c r="U8" s="88"/>
      <c r="V8" s="92" t="str">
        <f>IF(S6&gt;=22,"Corect","Trebuie alocate cel puțin 22 de ore pe săptămână")</f>
        <v>Corect</v>
      </c>
      <c r="W8" s="93"/>
      <c r="X8" s="93"/>
      <c r="Y8" s="94"/>
      <c r="Z8" s="3"/>
      <c r="AA8" s="3"/>
      <c r="AB8" s="1"/>
      <c r="AC8" s="1"/>
      <c r="AD8" s="1"/>
      <c r="AE8" s="1"/>
      <c r="AF8" s="1"/>
    </row>
    <row r="9" spans="1:32" ht="15" customHeight="1" x14ac:dyDescent="0.3">
      <c r="A9" s="96" t="s">
        <v>10</v>
      </c>
      <c r="B9" s="97"/>
      <c r="C9" s="97"/>
      <c r="D9" s="97"/>
      <c r="E9" s="97"/>
      <c r="F9" s="97"/>
      <c r="G9" s="97"/>
      <c r="H9" s="97"/>
      <c r="I9" s="97"/>
      <c r="J9" s="97"/>
      <c r="K9" s="97"/>
      <c r="L9" s="1"/>
      <c r="M9" s="88"/>
      <c r="N9" s="88"/>
      <c r="O9" s="88"/>
      <c r="P9" s="88"/>
      <c r="Q9" s="88"/>
      <c r="R9" s="88"/>
      <c r="S9" s="88"/>
      <c r="T9" s="88"/>
      <c r="U9" s="88"/>
      <c r="V9" s="1"/>
      <c r="W9" s="1"/>
      <c r="X9" s="1"/>
      <c r="Y9" s="1"/>
      <c r="Z9" s="1"/>
      <c r="AA9" s="1"/>
      <c r="AB9" s="1"/>
      <c r="AC9" s="1"/>
      <c r="AD9" s="1"/>
      <c r="AE9" s="1"/>
      <c r="AF9" s="1"/>
    </row>
    <row r="10" spans="1:32" ht="16.5" customHeight="1" x14ac:dyDescent="0.3">
      <c r="A10" s="96" t="s">
        <v>140</v>
      </c>
      <c r="B10" s="97"/>
      <c r="C10" s="97"/>
      <c r="D10" s="97"/>
      <c r="E10" s="97"/>
      <c r="F10" s="97"/>
      <c r="G10" s="97"/>
      <c r="H10" s="97"/>
      <c r="I10" s="97"/>
      <c r="J10" s="97"/>
      <c r="K10" s="97"/>
      <c r="L10" s="1"/>
      <c r="M10" s="88"/>
      <c r="N10" s="88"/>
      <c r="O10" s="88"/>
      <c r="P10" s="88"/>
      <c r="Q10" s="88"/>
      <c r="R10" s="88"/>
      <c r="S10" s="88"/>
      <c r="T10" s="88"/>
      <c r="U10" s="88"/>
      <c r="V10" s="102" t="s">
        <v>11</v>
      </c>
      <c r="W10" s="103"/>
      <c r="X10" s="103"/>
      <c r="Y10" s="104"/>
      <c r="Z10" s="6"/>
      <c r="AA10" s="6"/>
      <c r="AB10" s="1"/>
      <c r="AC10" s="1"/>
      <c r="AD10" s="1"/>
      <c r="AE10" s="1"/>
      <c r="AF10" s="1"/>
    </row>
    <row r="11" spans="1:32" ht="12.75" customHeight="1" x14ac:dyDescent="0.3">
      <c r="A11" s="96" t="s">
        <v>141</v>
      </c>
      <c r="B11" s="97"/>
      <c r="C11" s="97"/>
      <c r="D11" s="97"/>
      <c r="E11" s="97"/>
      <c r="F11" s="97"/>
      <c r="G11" s="97"/>
      <c r="H11" s="97"/>
      <c r="I11" s="97"/>
      <c r="J11" s="97"/>
      <c r="K11" s="97"/>
      <c r="L11" s="1"/>
      <c r="M11" s="88"/>
      <c r="N11" s="88"/>
      <c r="O11" s="88"/>
      <c r="P11" s="88"/>
      <c r="Q11" s="88"/>
      <c r="R11" s="88"/>
      <c r="S11" s="88"/>
      <c r="T11" s="88"/>
      <c r="U11" s="88"/>
      <c r="V11" s="105"/>
      <c r="W11" s="88"/>
      <c r="X11" s="88"/>
      <c r="Y11" s="106"/>
      <c r="Z11" s="6"/>
      <c r="AA11" s="6"/>
      <c r="AB11" s="1"/>
      <c r="AC11" s="1"/>
      <c r="AD11" s="1"/>
      <c r="AE11" s="1"/>
      <c r="AF11" s="1"/>
    </row>
    <row r="12" spans="1:32" ht="10.5" customHeight="1" x14ac:dyDescent="0.3">
      <c r="A12" s="96"/>
      <c r="B12" s="97"/>
      <c r="C12" s="97"/>
      <c r="D12" s="97"/>
      <c r="E12" s="97"/>
      <c r="F12" s="97"/>
      <c r="G12" s="97"/>
      <c r="H12" s="97"/>
      <c r="I12" s="97"/>
      <c r="J12" s="97"/>
      <c r="K12" s="97"/>
      <c r="L12" s="1"/>
      <c r="M12" s="7"/>
      <c r="N12" s="7"/>
      <c r="O12" s="7"/>
      <c r="P12" s="7"/>
      <c r="Q12" s="7"/>
      <c r="R12" s="7"/>
      <c r="S12" s="7"/>
      <c r="T12" s="1"/>
      <c r="U12" s="1"/>
      <c r="V12" s="105"/>
      <c r="W12" s="88"/>
      <c r="X12" s="88"/>
      <c r="Y12" s="106"/>
      <c r="Z12" s="6"/>
      <c r="AA12" s="6"/>
      <c r="AB12" s="1"/>
      <c r="AC12" s="1"/>
      <c r="AD12" s="1"/>
      <c r="AE12" s="1"/>
      <c r="AF12" s="1"/>
    </row>
    <row r="13" spans="1:32" ht="12.75" customHeight="1" x14ac:dyDescent="0.3">
      <c r="A13" s="117" t="s">
        <v>12</v>
      </c>
      <c r="B13" s="97"/>
      <c r="C13" s="97"/>
      <c r="D13" s="97"/>
      <c r="E13" s="97"/>
      <c r="F13" s="97"/>
      <c r="G13" s="97"/>
      <c r="H13" s="97"/>
      <c r="I13" s="97"/>
      <c r="J13" s="97"/>
      <c r="K13" s="97"/>
      <c r="L13" s="1"/>
      <c r="M13" s="115" t="s">
        <v>13</v>
      </c>
      <c r="N13" s="88"/>
      <c r="O13" s="88"/>
      <c r="P13" s="88"/>
      <c r="Q13" s="88"/>
      <c r="R13" s="88"/>
      <c r="S13" s="88"/>
      <c r="T13" s="88"/>
      <c r="U13" s="88"/>
      <c r="V13" s="105"/>
      <c r="W13" s="88"/>
      <c r="X13" s="88"/>
      <c r="Y13" s="106"/>
      <c r="Z13" s="1"/>
      <c r="AA13" s="1"/>
      <c r="AB13" s="1"/>
      <c r="AC13" s="1"/>
      <c r="AD13" s="1"/>
      <c r="AE13" s="1"/>
      <c r="AF13" s="1"/>
    </row>
    <row r="14" spans="1:32" ht="12.75" customHeight="1" x14ac:dyDescent="0.3">
      <c r="A14" s="117" t="s">
        <v>14</v>
      </c>
      <c r="B14" s="97"/>
      <c r="C14" s="97"/>
      <c r="D14" s="97"/>
      <c r="E14" s="97"/>
      <c r="F14" s="97"/>
      <c r="G14" s="97"/>
      <c r="H14" s="97"/>
      <c r="I14" s="97"/>
      <c r="J14" s="97"/>
      <c r="K14" s="97"/>
      <c r="L14" s="1"/>
      <c r="M14" s="110" t="s">
        <v>15</v>
      </c>
      <c r="N14" s="88"/>
      <c r="O14" s="88"/>
      <c r="P14" s="88"/>
      <c r="Q14" s="88"/>
      <c r="R14" s="88"/>
      <c r="S14" s="88"/>
      <c r="T14" s="88"/>
      <c r="U14" s="88"/>
      <c r="V14" s="105"/>
      <c r="W14" s="88"/>
      <c r="X14" s="88"/>
      <c r="Y14" s="106"/>
      <c r="Z14" s="1"/>
      <c r="AA14" s="1"/>
      <c r="AB14" s="1"/>
      <c r="AC14" s="1"/>
      <c r="AD14" s="1"/>
      <c r="AE14" s="1"/>
      <c r="AF14" s="1"/>
    </row>
    <row r="15" spans="1:32" ht="15" customHeight="1" x14ac:dyDescent="0.3">
      <c r="A15" s="96" t="s">
        <v>142</v>
      </c>
      <c r="B15" s="97"/>
      <c r="C15" s="97"/>
      <c r="D15" s="97"/>
      <c r="E15" s="97"/>
      <c r="F15" s="97"/>
      <c r="G15" s="97"/>
      <c r="H15" s="97"/>
      <c r="I15" s="97"/>
      <c r="J15" s="97"/>
      <c r="K15" s="97"/>
      <c r="L15" s="1"/>
      <c r="M15" s="111" t="s">
        <v>16</v>
      </c>
      <c r="N15" s="88"/>
      <c r="O15" s="88"/>
      <c r="P15" s="88"/>
      <c r="Q15" s="88"/>
      <c r="R15" s="88"/>
      <c r="S15" s="88"/>
      <c r="T15" s="88"/>
      <c r="U15" s="88"/>
      <c r="V15" s="107"/>
      <c r="W15" s="108"/>
      <c r="X15" s="108"/>
      <c r="Y15" s="109"/>
      <c r="Z15" s="3"/>
      <c r="AA15" s="3"/>
      <c r="AB15" s="1"/>
      <c r="AC15" s="1"/>
      <c r="AD15" s="1"/>
      <c r="AE15" s="1"/>
      <c r="AF15" s="1"/>
    </row>
    <row r="16" spans="1:32" ht="15" customHeight="1" x14ac:dyDescent="0.3">
      <c r="A16" s="117" t="s">
        <v>17</v>
      </c>
      <c r="B16" s="97"/>
      <c r="C16" s="97"/>
      <c r="D16" s="97"/>
      <c r="E16" s="97"/>
      <c r="F16" s="97"/>
      <c r="G16" s="97"/>
      <c r="H16" s="97"/>
      <c r="I16" s="97"/>
      <c r="J16" s="97"/>
      <c r="K16" s="97"/>
      <c r="L16" s="1"/>
      <c r="M16" s="111" t="s">
        <v>18</v>
      </c>
      <c r="N16" s="88"/>
      <c r="O16" s="88"/>
      <c r="P16" s="88"/>
      <c r="Q16" s="88"/>
      <c r="R16" s="88"/>
      <c r="S16" s="88"/>
      <c r="T16" s="88"/>
      <c r="U16" s="88"/>
      <c r="V16" s="3"/>
      <c r="W16" s="3"/>
      <c r="X16" s="3"/>
      <c r="Y16" s="3"/>
      <c r="Z16" s="3"/>
      <c r="AA16" s="3"/>
      <c r="AB16" s="1"/>
      <c r="AC16" s="1"/>
      <c r="AD16" s="1"/>
      <c r="AE16" s="1"/>
      <c r="AF16" s="1"/>
    </row>
    <row r="17" spans="1:32" ht="15" customHeight="1" x14ac:dyDescent="0.3">
      <c r="A17" s="96" t="s">
        <v>19</v>
      </c>
      <c r="B17" s="97"/>
      <c r="C17" s="97"/>
      <c r="D17" s="97"/>
      <c r="E17" s="97"/>
      <c r="F17" s="97"/>
      <c r="G17" s="97"/>
      <c r="H17" s="97"/>
      <c r="I17" s="97"/>
      <c r="J17" s="97"/>
      <c r="K17" s="97"/>
      <c r="L17" s="1"/>
      <c r="M17" s="116" t="s">
        <v>20</v>
      </c>
      <c r="N17" s="88"/>
      <c r="O17" s="88"/>
      <c r="P17" s="88"/>
      <c r="Q17" s="88"/>
      <c r="R17" s="88"/>
      <c r="S17" s="88"/>
      <c r="T17" s="88"/>
      <c r="U17" s="88"/>
      <c r="V17" s="3"/>
      <c r="W17" s="3"/>
      <c r="X17" s="3"/>
      <c r="Y17" s="3"/>
      <c r="Z17" s="3"/>
      <c r="AA17" s="3"/>
      <c r="AB17" s="1"/>
      <c r="AC17" s="1"/>
      <c r="AD17" s="1"/>
      <c r="AE17" s="1"/>
      <c r="AF17" s="1"/>
    </row>
    <row r="18" spans="1:32" ht="14.25" customHeight="1" x14ac:dyDescent="0.3">
      <c r="A18" s="96" t="s">
        <v>144</v>
      </c>
      <c r="B18" s="97"/>
      <c r="C18" s="97"/>
      <c r="D18" s="97"/>
      <c r="E18" s="97"/>
      <c r="F18" s="97"/>
      <c r="G18" s="97"/>
      <c r="H18" s="97"/>
      <c r="I18" s="97"/>
      <c r="J18" s="97"/>
      <c r="K18" s="97"/>
      <c r="L18" s="1"/>
      <c r="M18" s="116" t="s">
        <v>266</v>
      </c>
      <c r="N18" s="88"/>
      <c r="O18" s="88"/>
      <c r="P18" s="88"/>
      <c r="Q18" s="88"/>
      <c r="R18" s="88"/>
      <c r="S18" s="88"/>
      <c r="T18" s="88"/>
      <c r="U18" s="88"/>
      <c r="V18" s="3"/>
      <c r="W18" s="3"/>
      <c r="X18" s="3"/>
      <c r="Y18" s="3"/>
      <c r="Z18" s="3"/>
      <c r="AA18" s="3"/>
      <c r="AB18" s="1"/>
      <c r="AC18" s="1"/>
      <c r="AD18" s="1"/>
      <c r="AE18" s="1"/>
      <c r="AF18" s="1"/>
    </row>
    <row r="19" spans="1:32" ht="14.25" customHeight="1" x14ac:dyDescent="0.3">
      <c r="A19" s="96" t="s">
        <v>145</v>
      </c>
      <c r="B19" s="97"/>
      <c r="C19" s="97"/>
      <c r="D19" s="97"/>
      <c r="E19" s="97"/>
      <c r="F19" s="97"/>
      <c r="G19" s="97"/>
      <c r="H19" s="97"/>
      <c r="I19" s="97"/>
      <c r="J19" s="97"/>
      <c r="K19" s="97"/>
      <c r="L19" s="1"/>
      <c r="M19" s="116" t="s">
        <v>21</v>
      </c>
      <c r="N19" s="88"/>
      <c r="O19" s="88"/>
      <c r="P19" s="88"/>
      <c r="Q19" s="88"/>
      <c r="R19" s="88"/>
      <c r="S19" s="88"/>
      <c r="T19" s="88"/>
      <c r="U19" s="88"/>
      <c r="V19" s="3"/>
      <c r="W19" s="3"/>
      <c r="X19" s="3"/>
      <c r="Y19" s="3"/>
      <c r="Z19" s="3"/>
      <c r="AA19" s="3"/>
      <c r="AB19" s="1"/>
      <c r="AC19" s="1"/>
      <c r="AD19" s="1"/>
      <c r="AE19" s="1"/>
      <c r="AF19" s="1"/>
    </row>
    <row r="20" spans="1:32" ht="15" customHeight="1" x14ac:dyDescent="0.3">
      <c r="A20" s="96" t="s">
        <v>143</v>
      </c>
      <c r="B20" s="97"/>
      <c r="C20" s="97"/>
      <c r="D20" s="97"/>
      <c r="E20" s="97"/>
      <c r="F20" s="97"/>
      <c r="G20" s="97"/>
      <c r="H20" s="97"/>
      <c r="I20" s="97"/>
      <c r="J20" s="97"/>
      <c r="K20" s="97"/>
      <c r="L20" s="1"/>
      <c r="M20" s="116" t="s">
        <v>22</v>
      </c>
      <c r="N20" s="88"/>
      <c r="O20" s="88"/>
      <c r="P20" s="88"/>
      <c r="Q20" s="88"/>
      <c r="R20" s="88"/>
      <c r="S20" s="88"/>
      <c r="T20" s="88"/>
      <c r="U20" s="88"/>
      <c r="V20" s="3"/>
      <c r="W20" s="3"/>
      <c r="X20" s="3"/>
      <c r="Y20" s="3"/>
      <c r="Z20" s="3"/>
      <c r="AA20" s="3"/>
      <c r="AB20" s="1"/>
      <c r="AC20" s="1"/>
      <c r="AD20" s="1"/>
      <c r="AE20" s="1"/>
      <c r="AF20" s="1"/>
    </row>
    <row r="21" spans="1:32" ht="6.75" customHeight="1" x14ac:dyDescent="0.3">
      <c r="A21" s="69"/>
      <c r="B21" s="69"/>
      <c r="C21" s="69"/>
      <c r="D21" s="69"/>
      <c r="E21" s="69"/>
      <c r="F21" s="69"/>
      <c r="G21" s="69"/>
      <c r="H21" s="69"/>
      <c r="I21" s="69"/>
      <c r="J21" s="69"/>
      <c r="K21" s="69"/>
      <c r="L21" s="1"/>
      <c r="M21" s="110" t="s">
        <v>23</v>
      </c>
      <c r="N21" s="88"/>
      <c r="O21" s="88"/>
      <c r="P21" s="88"/>
      <c r="Q21" s="88"/>
      <c r="R21" s="88"/>
      <c r="S21" s="88"/>
      <c r="T21" s="88"/>
      <c r="U21" s="88"/>
      <c r="V21" s="3"/>
      <c r="W21" s="3"/>
      <c r="X21" s="3"/>
      <c r="Y21" s="3"/>
      <c r="Z21" s="3"/>
      <c r="AA21" s="3"/>
      <c r="AB21" s="1"/>
      <c r="AC21" s="1"/>
      <c r="AD21" s="1"/>
      <c r="AE21" s="1"/>
      <c r="AF21" s="1"/>
    </row>
    <row r="22" spans="1:32" ht="7.5" customHeight="1" x14ac:dyDescent="0.3">
      <c r="A22" s="101" t="s">
        <v>24</v>
      </c>
      <c r="B22" s="97"/>
      <c r="C22" s="97"/>
      <c r="D22" s="97"/>
      <c r="E22" s="97"/>
      <c r="F22" s="97"/>
      <c r="G22" s="97"/>
      <c r="H22" s="97"/>
      <c r="I22" s="97"/>
      <c r="J22" s="97"/>
      <c r="K22" s="97"/>
      <c r="L22" s="1"/>
      <c r="M22" s="88"/>
      <c r="N22" s="88"/>
      <c r="O22" s="88"/>
      <c r="P22" s="88"/>
      <c r="Q22" s="88"/>
      <c r="R22" s="88"/>
      <c r="S22" s="88"/>
      <c r="T22" s="88"/>
      <c r="U22" s="88"/>
      <c r="V22" s="3"/>
      <c r="W22" s="3"/>
      <c r="X22" s="3"/>
      <c r="Y22" s="3"/>
      <c r="Z22" s="3"/>
      <c r="AA22" s="3"/>
      <c r="AB22" s="1"/>
      <c r="AC22" s="1"/>
      <c r="AD22" s="1"/>
      <c r="AE22" s="1"/>
      <c r="AF22" s="1"/>
    </row>
    <row r="23" spans="1:32" ht="15" customHeight="1" x14ac:dyDescent="0.3">
      <c r="A23" s="97"/>
      <c r="B23" s="97"/>
      <c r="C23" s="97"/>
      <c r="D23" s="97"/>
      <c r="E23" s="97"/>
      <c r="F23" s="97"/>
      <c r="G23" s="97"/>
      <c r="H23" s="97"/>
      <c r="I23" s="97"/>
      <c r="J23" s="97"/>
      <c r="K23" s="97"/>
      <c r="L23" s="1"/>
      <c r="M23" s="88"/>
      <c r="N23" s="88"/>
      <c r="O23" s="88"/>
      <c r="P23" s="88"/>
      <c r="Q23" s="88"/>
      <c r="R23" s="88"/>
      <c r="S23" s="88"/>
      <c r="T23" s="88"/>
      <c r="U23" s="88"/>
      <c r="V23" s="3"/>
      <c r="W23" s="3"/>
      <c r="X23" s="3"/>
      <c r="Y23" s="3"/>
      <c r="Z23" s="3"/>
      <c r="AA23" s="3"/>
      <c r="AB23" s="1"/>
      <c r="AC23" s="1"/>
      <c r="AD23" s="1"/>
      <c r="AE23" s="1"/>
      <c r="AF23" s="1"/>
    </row>
    <row r="24" spans="1:32" ht="15" customHeight="1" x14ac:dyDescent="0.3">
      <c r="A24" s="97"/>
      <c r="B24" s="97"/>
      <c r="C24" s="97"/>
      <c r="D24" s="97"/>
      <c r="E24" s="97"/>
      <c r="F24" s="97"/>
      <c r="G24" s="97"/>
      <c r="H24" s="97"/>
      <c r="I24" s="97"/>
      <c r="J24" s="97"/>
      <c r="K24" s="97"/>
      <c r="L24" s="1"/>
      <c r="M24" s="88"/>
      <c r="N24" s="88"/>
      <c r="O24" s="88"/>
      <c r="P24" s="88"/>
      <c r="Q24" s="88"/>
      <c r="R24" s="88"/>
      <c r="S24" s="88"/>
      <c r="T24" s="88"/>
      <c r="U24" s="88"/>
      <c r="V24" s="3"/>
      <c r="W24" s="3"/>
      <c r="X24" s="3"/>
      <c r="Y24" s="3"/>
      <c r="Z24" s="3"/>
      <c r="AA24" s="3"/>
      <c r="AB24" s="1"/>
      <c r="AC24" s="1"/>
      <c r="AD24" s="1"/>
      <c r="AE24" s="1"/>
      <c r="AF24" s="1"/>
    </row>
    <row r="25" spans="1:32" ht="17.25" customHeight="1" x14ac:dyDescent="0.3">
      <c r="A25" s="97"/>
      <c r="B25" s="97"/>
      <c r="C25" s="97"/>
      <c r="D25" s="97"/>
      <c r="E25" s="97"/>
      <c r="F25" s="97"/>
      <c r="G25" s="97"/>
      <c r="H25" s="97"/>
      <c r="I25" s="97"/>
      <c r="J25" s="97"/>
      <c r="K25" s="97"/>
      <c r="L25" s="1"/>
      <c r="M25" s="88"/>
      <c r="N25" s="88"/>
      <c r="O25" s="88"/>
      <c r="P25" s="88"/>
      <c r="Q25" s="88"/>
      <c r="R25" s="88"/>
      <c r="S25" s="88"/>
      <c r="T25" s="88"/>
      <c r="U25" s="88"/>
      <c r="V25" s="3"/>
      <c r="W25" s="3"/>
      <c r="X25" s="3"/>
      <c r="Y25" s="3"/>
      <c r="Z25" s="3"/>
      <c r="AA25" s="3"/>
      <c r="AB25" s="1"/>
      <c r="AC25" s="1"/>
      <c r="AD25" s="1"/>
      <c r="AE25" s="1"/>
      <c r="AF25" s="1"/>
    </row>
    <row r="26" spans="1:32" ht="6" customHeight="1" x14ac:dyDescent="0.3">
      <c r="A26" s="70"/>
      <c r="B26" s="70"/>
      <c r="C26" s="70"/>
      <c r="D26" s="70"/>
      <c r="E26" s="70"/>
      <c r="F26" s="70"/>
      <c r="G26" s="70"/>
      <c r="H26" s="70"/>
      <c r="I26" s="70"/>
      <c r="J26" s="70"/>
      <c r="K26" s="70"/>
      <c r="L26" s="1"/>
      <c r="M26" s="4"/>
      <c r="N26" s="4"/>
      <c r="O26" s="4"/>
      <c r="P26" s="4"/>
      <c r="Q26" s="4"/>
      <c r="R26" s="4"/>
      <c r="S26" s="4"/>
      <c r="T26" s="1"/>
      <c r="U26" s="1"/>
      <c r="V26" s="3"/>
      <c r="W26" s="3"/>
      <c r="X26" s="3"/>
      <c r="Y26" s="3"/>
      <c r="Z26" s="3"/>
      <c r="AA26" s="3"/>
      <c r="AB26" s="1"/>
      <c r="AC26" s="1"/>
      <c r="AD26" s="1"/>
      <c r="AE26" s="1"/>
      <c r="AF26" s="1"/>
    </row>
    <row r="27" spans="1:32" ht="12.75" customHeight="1" x14ac:dyDescent="0.3">
      <c r="A27" s="119" t="s">
        <v>25</v>
      </c>
      <c r="B27" s="120"/>
      <c r="C27" s="120"/>
      <c r="D27" s="120"/>
      <c r="E27" s="120"/>
      <c r="F27" s="120"/>
      <c r="G27" s="120"/>
      <c r="H27" s="71"/>
      <c r="I27" s="71"/>
      <c r="J27" s="71"/>
      <c r="K27" s="71"/>
      <c r="L27" s="1"/>
      <c r="M27" s="147" t="s">
        <v>152</v>
      </c>
      <c r="N27" s="88"/>
      <c r="O27" s="88"/>
      <c r="P27" s="88"/>
      <c r="Q27" s="88"/>
      <c r="R27" s="88"/>
      <c r="S27" s="88"/>
      <c r="T27" s="88"/>
      <c r="U27" s="88"/>
      <c r="V27" s="3"/>
      <c r="W27" s="3"/>
      <c r="X27" s="3"/>
      <c r="Y27" s="3"/>
      <c r="Z27" s="3"/>
      <c r="AA27" s="3"/>
      <c r="AB27" s="1"/>
      <c r="AC27" s="1"/>
      <c r="AD27" s="1"/>
      <c r="AE27" s="1"/>
      <c r="AF27" s="1"/>
    </row>
    <row r="28" spans="1:32" ht="26.25" customHeight="1" x14ac:dyDescent="0.3">
      <c r="A28" s="9"/>
      <c r="B28" s="89" t="s">
        <v>26</v>
      </c>
      <c r="C28" s="91"/>
      <c r="D28" s="89" t="s">
        <v>27</v>
      </c>
      <c r="E28" s="90"/>
      <c r="F28" s="91"/>
      <c r="G28" s="121" t="s">
        <v>28</v>
      </c>
      <c r="H28" s="121" t="s">
        <v>29</v>
      </c>
      <c r="I28" s="89" t="s">
        <v>30</v>
      </c>
      <c r="J28" s="90"/>
      <c r="K28" s="91"/>
      <c r="L28" s="1"/>
      <c r="M28" s="88"/>
      <c r="N28" s="88"/>
      <c r="O28" s="88"/>
      <c r="P28" s="88"/>
      <c r="Q28" s="88"/>
      <c r="R28" s="88"/>
      <c r="S28" s="88"/>
      <c r="T28" s="88"/>
      <c r="U28" s="88"/>
      <c r="V28" s="1"/>
      <c r="W28" s="1"/>
      <c r="X28" s="1"/>
      <c r="Y28" s="1"/>
      <c r="Z28" s="1"/>
      <c r="AA28" s="1"/>
      <c r="AB28" s="1"/>
      <c r="AC28" s="1"/>
      <c r="AD28" s="1"/>
      <c r="AE28" s="1"/>
      <c r="AF28" s="1"/>
    </row>
    <row r="29" spans="1:32" ht="14.25" customHeight="1" x14ac:dyDescent="0.3">
      <c r="A29" s="9"/>
      <c r="B29" s="10" t="s">
        <v>31</v>
      </c>
      <c r="C29" s="10" t="s">
        <v>32</v>
      </c>
      <c r="D29" s="10" t="s">
        <v>33</v>
      </c>
      <c r="E29" s="10" t="s">
        <v>34</v>
      </c>
      <c r="F29" s="10" t="s">
        <v>35</v>
      </c>
      <c r="G29" s="122"/>
      <c r="H29" s="122"/>
      <c r="I29" s="10" t="s">
        <v>36</v>
      </c>
      <c r="J29" s="10" t="s">
        <v>37</v>
      </c>
      <c r="K29" s="10" t="s">
        <v>38</v>
      </c>
      <c r="L29" s="1"/>
      <c r="M29" s="88"/>
      <c r="N29" s="88"/>
      <c r="O29" s="88"/>
      <c r="P29" s="88"/>
      <c r="Q29" s="88"/>
      <c r="R29" s="88"/>
      <c r="S29" s="88"/>
      <c r="T29" s="88"/>
      <c r="U29" s="88"/>
      <c r="V29" s="1"/>
      <c r="W29" s="1"/>
      <c r="X29" s="1"/>
      <c r="Y29" s="1"/>
      <c r="Z29" s="1"/>
      <c r="AA29" s="1"/>
      <c r="AB29" s="1"/>
      <c r="AC29" s="1"/>
      <c r="AD29" s="1"/>
      <c r="AE29" s="1"/>
      <c r="AF29" s="1"/>
    </row>
    <row r="30" spans="1:32" ht="17.25" customHeight="1" x14ac:dyDescent="0.3">
      <c r="A30" s="11" t="s">
        <v>6</v>
      </c>
      <c r="B30" s="12">
        <v>14</v>
      </c>
      <c r="C30" s="12">
        <v>14</v>
      </c>
      <c r="D30" s="13">
        <v>3</v>
      </c>
      <c r="E30" s="13">
        <v>3</v>
      </c>
      <c r="F30" s="13">
        <v>2</v>
      </c>
      <c r="G30" s="13"/>
      <c r="H30" s="14"/>
      <c r="I30" s="13">
        <v>3</v>
      </c>
      <c r="J30" s="13">
        <v>1</v>
      </c>
      <c r="K30" s="13">
        <v>12</v>
      </c>
      <c r="L30" s="15"/>
      <c r="M30" s="88"/>
      <c r="N30" s="88"/>
      <c r="O30" s="88"/>
      <c r="P30" s="88"/>
      <c r="Q30" s="88"/>
      <c r="R30" s="88"/>
      <c r="S30" s="88"/>
      <c r="T30" s="88"/>
      <c r="U30" s="88"/>
      <c r="V30" s="153" t="str">
        <f t="shared" ref="V30:V32" si="0">IF(SUM(B30:K30)=52,"Corect","Suma trebuie să fie 52")</f>
        <v>Corect</v>
      </c>
      <c r="W30" s="88"/>
      <c r="X30" s="1"/>
      <c r="Y30" s="1"/>
      <c r="Z30" s="1"/>
      <c r="AA30" s="1"/>
      <c r="AB30" s="1"/>
      <c r="AC30" s="1"/>
      <c r="AD30" s="1"/>
      <c r="AE30" s="1"/>
      <c r="AF30" s="1"/>
    </row>
    <row r="31" spans="1:32" ht="15" customHeight="1" x14ac:dyDescent="0.3">
      <c r="A31" s="11" t="s">
        <v>7</v>
      </c>
      <c r="B31" s="12">
        <v>14</v>
      </c>
      <c r="C31" s="12">
        <v>14</v>
      </c>
      <c r="D31" s="13">
        <v>3</v>
      </c>
      <c r="E31" s="13">
        <v>3</v>
      </c>
      <c r="F31" s="13">
        <v>2</v>
      </c>
      <c r="G31" s="13"/>
      <c r="H31" s="13">
        <v>4</v>
      </c>
      <c r="I31" s="13">
        <v>3</v>
      </c>
      <c r="J31" s="13">
        <v>1</v>
      </c>
      <c r="K31" s="13">
        <v>8</v>
      </c>
      <c r="L31" s="1"/>
      <c r="M31" s="88"/>
      <c r="N31" s="88"/>
      <c r="O31" s="88"/>
      <c r="P31" s="88"/>
      <c r="Q31" s="88"/>
      <c r="R31" s="88"/>
      <c r="S31" s="88"/>
      <c r="T31" s="88"/>
      <c r="U31" s="88"/>
      <c r="V31" s="153" t="str">
        <f t="shared" si="0"/>
        <v>Corect</v>
      </c>
      <c r="W31" s="88"/>
      <c r="X31" s="1"/>
      <c r="Y31" s="1"/>
      <c r="Z31" s="1"/>
      <c r="AA31" s="1"/>
      <c r="AB31" s="1"/>
      <c r="AC31" s="1"/>
      <c r="AD31" s="1"/>
      <c r="AE31" s="1"/>
      <c r="AF31" s="1"/>
    </row>
    <row r="32" spans="1:32" ht="15.75" customHeight="1" x14ac:dyDescent="0.3">
      <c r="A32" s="17" t="s">
        <v>8</v>
      </c>
      <c r="B32" s="12">
        <v>14</v>
      </c>
      <c r="C32" s="12">
        <v>12</v>
      </c>
      <c r="D32" s="13">
        <v>3</v>
      </c>
      <c r="E32" s="13">
        <v>3</v>
      </c>
      <c r="F32" s="13">
        <v>2</v>
      </c>
      <c r="G32" s="13">
        <v>2</v>
      </c>
      <c r="H32" s="14"/>
      <c r="I32" s="13">
        <v>3</v>
      </c>
      <c r="J32" s="13">
        <v>1</v>
      </c>
      <c r="K32" s="13">
        <v>12</v>
      </c>
      <c r="L32" s="1"/>
      <c r="M32" s="88"/>
      <c r="N32" s="88"/>
      <c r="O32" s="88"/>
      <c r="P32" s="88"/>
      <c r="Q32" s="88"/>
      <c r="R32" s="88"/>
      <c r="S32" s="88"/>
      <c r="T32" s="88"/>
      <c r="U32" s="88"/>
      <c r="V32" s="153" t="str">
        <f t="shared" si="0"/>
        <v>Corect</v>
      </c>
      <c r="W32" s="88"/>
      <c r="X32" s="1"/>
      <c r="Y32" s="1"/>
      <c r="Z32" s="1"/>
      <c r="AA32" s="1"/>
      <c r="AB32" s="1"/>
      <c r="AC32" s="1"/>
      <c r="AD32" s="1"/>
      <c r="AE32" s="1"/>
      <c r="AF32" s="1"/>
    </row>
    <row r="33" spans="1:32" ht="21" customHeight="1" x14ac:dyDescent="0.3">
      <c r="A33" s="18"/>
      <c r="B33" s="18"/>
      <c r="C33" s="18"/>
      <c r="D33" s="18"/>
      <c r="E33" s="18"/>
      <c r="F33" s="18"/>
      <c r="G33" s="18"/>
      <c r="H33" s="1"/>
      <c r="I33" s="1"/>
      <c r="J33" s="1"/>
      <c r="K33" s="1"/>
      <c r="L33" s="1"/>
      <c r="M33" s="88"/>
      <c r="N33" s="88"/>
      <c r="O33" s="88"/>
      <c r="P33" s="88"/>
      <c r="Q33" s="88"/>
      <c r="R33" s="88"/>
      <c r="S33" s="88"/>
      <c r="T33" s="88"/>
      <c r="U33" s="88"/>
      <c r="V33" s="1"/>
      <c r="W33" s="1"/>
      <c r="X33" s="1"/>
      <c r="Y33" s="1"/>
      <c r="Z33" s="1"/>
      <c r="AA33" s="1"/>
      <c r="AB33" s="1"/>
      <c r="AC33" s="1"/>
      <c r="AD33" s="1"/>
      <c r="AE33" s="1"/>
      <c r="AF33" s="1"/>
    </row>
    <row r="34" spans="1:32" ht="15" customHeight="1" x14ac:dyDescent="0.3">
      <c r="A34" s="1"/>
      <c r="B34" s="7"/>
      <c r="C34" s="7"/>
      <c r="D34" s="7"/>
      <c r="E34" s="7"/>
      <c r="F34" s="7"/>
      <c r="G34" s="7"/>
      <c r="H34" s="1"/>
      <c r="I34" s="1"/>
      <c r="J34" s="1"/>
      <c r="K34" s="1"/>
      <c r="L34" s="1"/>
      <c r="M34" s="5"/>
      <c r="N34" s="5"/>
      <c r="O34" s="5"/>
      <c r="P34" s="5"/>
      <c r="Q34" s="5"/>
      <c r="R34" s="5"/>
      <c r="S34" s="5"/>
      <c r="T34" s="5"/>
      <c r="U34" s="1"/>
      <c r="V34" s="1"/>
      <c r="W34" s="1"/>
      <c r="X34" s="1"/>
      <c r="Y34" s="1"/>
      <c r="Z34" s="1"/>
      <c r="AA34" s="1"/>
      <c r="AB34" s="1"/>
      <c r="AC34" s="1"/>
      <c r="AD34" s="1"/>
      <c r="AE34" s="1"/>
      <c r="AF34" s="1"/>
    </row>
    <row r="35" spans="1:32" ht="16.5" customHeight="1" x14ac:dyDescent="0.3">
      <c r="A35" s="140" t="s">
        <v>39</v>
      </c>
      <c r="B35" s="88"/>
      <c r="C35" s="88"/>
      <c r="D35" s="88"/>
      <c r="E35" s="88"/>
      <c r="F35" s="88"/>
      <c r="G35" s="88"/>
      <c r="H35" s="88"/>
      <c r="I35" s="88"/>
      <c r="J35" s="88"/>
      <c r="K35" s="88"/>
      <c r="L35" s="88"/>
      <c r="M35" s="88"/>
      <c r="N35" s="88"/>
      <c r="O35" s="88"/>
      <c r="P35" s="88"/>
      <c r="Q35" s="88"/>
      <c r="R35" s="88"/>
      <c r="S35" s="88"/>
      <c r="T35" s="88"/>
      <c r="U35" s="88"/>
      <c r="V35" s="1"/>
      <c r="W35" s="1"/>
      <c r="X35" s="1"/>
      <c r="Y35" s="1"/>
      <c r="Z35" s="1"/>
      <c r="AA35" s="1"/>
      <c r="AB35" s="1"/>
      <c r="AC35" s="1"/>
      <c r="AD35" s="1"/>
      <c r="AE35" s="1"/>
      <c r="AF35" s="1"/>
    </row>
    <row r="36" spans="1:32" ht="3.75" hidden="1" customHeight="1" x14ac:dyDescent="0.3">
      <c r="A36" s="1"/>
      <c r="B36" s="1"/>
      <c r="C36" s="1"/>
      <c r="D36" s="1"/>
      <c r="E36" s="1"/>
      <c r="F36" s="1"/>
      <c r="G36" s="1"/>
      <c r="H36" s="1"/>
      <c r="I36" s="1"/>
      <c r="J36" s="1"/>
      <c r="K36" s="1"/>
      <c r="L36" s="1"/>
      <c r="M36" s="1"/>
      <c r="N36" s="1"/>
      <c r="O36" s="19"/>
      <c r="P36" s="20" t="s">
        <v>40</v>
      </c>
      <c r="Q36" s="20" t="s">
        <v>41</v>
      </c>
      <c r="R36" s="20" t="s">
        <v>42</v>
      </c>
      <c r="S36" s="20"/>
      <c r="T36" s="20"/>
      <c r="U36" s="20"/>
      <c r="V36" s="1"/>
      <c r="W36" s="1"/>
      <c r="X36" s="1"/>
      <c r="Y36" s="1"/>
      <c r="Z36" s="1"/>
      <c r="AA36" s="1"/>
      <c r="AB36" s="1"/>
      <c r="AC36" s="1"/>
      <c r="AD36" s="1"/>
      <c r="AE36" s="1"/>
      <c r="AF36" s="1"/>
    </row>
    <row r="37" spans="1:32" ht="17.25" customHeight="1" x14ac:dyDescent="0.3">
      <c r="A37" s="133" t="s">
        <v>43</v>
      </c>
      <c r="B37" s="90"/>
      <c r="C37" s="90"/>
      <c r="D37" s="90"/>
      <c r="E37" s="90"/>
      <c r="F37" s="90"/>
      <c r="G37" s="90"/>
      <c r="H37" s="90"/>
      <c r="I37" s="90"/>
      <c r="J37" s="90"/>
      <c r="K37" s="90"/>
      <c r="L37" s="90"/>
      <c r="M37" s="90"/>
      <c r="N37" s="90"/>
      <c r="O37" s="90"/>
      <c r="P37" s="90"/>
      <c r="Q37" s="90"/>
      <c r="R37" s="90"/>
      <c r="S37" s="90"/>
      <c r="T37" s="90"/>
      <c r="U37" s="91"/>
      <c r="V37" s="1"/>
      <c r="W37" s="1"/>
      <c r="X37" s="1"/>
      <c r="Y37" s="1"/>
      <c r="Z37" s="1"/>
      <c r="AA37" s="1"/>
      <c r="AB37" s="1"/>
      <c r="AC37" s="1"/>
      <c r="AD37" s="1"/>
      <c r="AE37" s="1"/>
      <c r="AF37" s="1"/>
    </row>
    <row r="38" spans="1:32" ht="14.4" x14ac:dyDescent="0.3">
      <c r="A38" s="123" t="s">
        <v>44</v>
      </c>
      <c r="B38" s="124" t="s">
        <v>45</v>
      </c>
      <c r="C38" s="125"/>
      <c r="D38" s="125"/>
      <c r="E38" s="125"/>
      <c r="F38" s="125"/>
      <c r="G38" s="125"/>
      <c r="H38" s="125"/>
      <c r="I38" s="126"/>
      <c r="J38" s="121" t="s">
        <v>46</v>
      </c>
      <c r="K38" s="89" t="s">
        <v>47</v>
      </c>
      <c r="L38" s="90"/>
      <c r="M38" s="90"/>
      <c r="N38" s="91"/>
      <c r="O38" s="132" t="s">
        <v>48</v>
      </c>
      <c r="P38" s="128"/>
      <c r="Q38" s="129"/>
      <c r="R38" s="132" t="s">
        <v>49</v>
      </c>
      <c r="S38" s="128"/>
      <c r="T38" s="129"/>
      <c r="U38" s="130" t="s">
        <v>50</v>
      </c>
      <c r="V38" s="1"/>
      <c r="W38" s="1"/>
      <c r="X38" s="1"/>
      <c r="Y38" s="1"/>
      <c r="Z38" s="1"/>
      <c r="AA38" s="1"/>
      <c r="AB38" s="1"/>
      <c r="AC38" s="1"/>
      <c r="AD38" s="1"/>
      <c r="AE38" s="1"/>
      <c r="AF38" s="1"/>
    </row>
    <row r="39" spans="1:32" ht="14.4" x14ac:dyDescent="0.3">
      <c r="A39" s="122"/>
      <c r="B39" s="127"/>
      <c r="C39" s="128"/>
      <c r="D39" s="128"/>
      <c r="E39" s="128"/>
      <c r="F39" s="128"/>
      <c r="G39" s="128"/>
      <c r="H39" s="128"/>
      <c r="I39" s="129"/>
      <c r="J39" s="122"/>
      <c r="K39" s="10" t="s">
        <v>51</v>
      </c>
      <c r="L39" s="10" t="s">
        <v>52</v>
      </c>
      <c r="M39" s="10" t="s">
        <v>53</v>
      </c>
      <c r="N39" s="10" t="s">
        <v>54</v>
      </c>
      <c r="O39" s="10" t="s">
        <v>55</v>
      </c>
      <c r="P39" s="10" t="s">
        <v>33</v>
      </c>
      <c r="Q39" s="10" t="s">
        <v>56</v>
      </c>
      <c r="R39" s="10" t="s">
        <v>57</v>
      </c>
      <c r="S39" s="10" t="s">
        <v>51</v>
      </c>
      <c r="T39" s="10" t="s">
        <v>58</v>
      </c>
      <c r="U39" s="122"/>
      <c r="V39" s="1"/>
      <c r="W39" s="1"/>
      <c r="X39" s="1"/>
      <c r="Y39" s="1"/>
      <c r="Z39" s="1"/>
      <c r="AA39" s="1"/>
      <c r="AB39" s="1"/>
      <c r="AC39" s="1"/>
      <c r="AD39" s="1"/>
      <c r="AE39" s="1"/>
      <c r="AF39" s="1"/>
    </row>
    <row r="40" spans="1:32" ht="12.75" customHeight="1" x14ac:dyDescent="0.3">
      <c r="A40" s="21" t="s">
        <v>155</v>
      </c>
      <c r="B40" s="146" t="s">
        <v>154</v>
      </c>
      <c r="C40" s="125"/>
      <c r="D40" s="125"/>
      <c r="E40" s="125"/>
      <c r="F40" s="125"/>
      <c r="G40" s="125"/>
      <c r="H40" s="125"/>
      <c r="I40" s="126"/>
      <c r="J40" s="22">
        <v>6</v>
      </c>
      <c r="K40" s="22">
        <v>2</v>
      </c>
      <c r="L40" s="22">
        <v>2</v>
      </c>
      <c r="M40" s="22">
        <v>0</v>
      </c>
      <c r="N40" s="22">
        <v>0</v>
      </c>
      <c r="O40" s="23">
        <f t="shared" ref="O40:O45" si="1">K40+L40+M40+N40</f>
        <v>4</v>
      </c>
      <c r="P40" s="24">
        <f t="shared" ref="P40:P45" si="2">Q40-O40</f>
        <v>7</v>
      </c>
      <c r="Q40" s="24">
        <f t="shared" ref="Q40:Q45" si="3">ROUND(PRODUCT(J40,25)/14,0)</f>
        <v>11</v>
      </c>
      <c r="R40" s="25" t="s">
        <v>57</v>
      </c>
      <c r="S40" s="22"/>
      <c r="T40" s="13"/>
      <c r="U40" s="22" t="s">
        <v>40</v>
      </c>
      <c r="V40" s="1"/>
      <c r="W40" s="1"/>
      <c r="X40" s="1"/>
      <c r="Y40" s="1"/>
      <c r="Z40" s="1"/>
      <c r="AA40" s="1"/>
      <c r="AB40" s="1"/>
      <c r="AC40" s="1"/>
      <c r="AD40" s="1"/>
      <c r="AE40" s="1"/>
      <c r="AF40" s="1"/>
    </row>
    <row r="41" spans="1:32" ht="27" customHeight="1" x14ac:dyDescent="0.3">
      <c r="A41" s="64" t="s">
        <v>156</v>
      </c>
      <c r="B41" s="154" t="s">
        <v>157</v>
      </c>
      <c r="C41" s="155"/>
      <c r="D41" s="155"/>
      <c r="E41" s="155"/>
      <c r="F41" s="155"/>
      <c r="G41" s="155"/>
      <c r="H41" s="155"/>
      <c r="I41" s="155"/>
      <c r="J41" s="78">
        <v>6</v>
      </c>
      <c r="K41" s="22">
        <v>2</v>
      </c>
      <c r="L41" s="22">
        <v>2</v>
      </c>
      <c r="M41" s="22">
        <v>0</v>
      </c>
      <c r="N41" s="22">
        <v>0</v>
      </c>
      <c r="O41" s="23">
        <f t="shared" si="1"/>
        <v>4</v>
      </c>
      <c r="P41" s="24">
        <f t="shared" si="2"/>
        <v>7</v>
      </c>
      <c r="Q41" s="24">
        <f t="shared" si="3"/>
        <v>11</v>
      </c>
      <c r="R41" s="25"/>
      <c r="S41" s="22"/>
      <c r="T41" s="13" t="s">
        <v>58</v>
      </c>
      <c r="U41" s="22" t="s">
        <v>40</v>
      </c>
      <c r="V41" s="1"/>
      <c r="W41" s="1"/>
      <c r="X41" s="1"/>
      <c r="Y41" s="1"/>
      <c r="Z41" s="1"/>
      <c r="AA41" s="1"/>
      <c r="AB41" s="1"/>
      <c r="AC41" s="1"/>
      <c r="AD41" s="1"/>
      <c r="AE41" s="1"/>
      <c r="AF41" s="1"/>
    </row>
    <row r="42" spans="1:32" ht="13.5" customHeight="1" x14ac:dyDescent="0.3">
      <c r="A42" s="64" t="s">
        <v>158</v>
      </c>
      <c r="B42" s="156" t="s">
        <v>159</v>
      </c>
      <c r="C42" s="157"/>
      <c r="D42" s="157"/>
      <c r="E42" s="157"/>
      <c r="F42" s="157"/>
      <c r="G42" s="157"/>
      <c r="H42" s="157"/>
      <c r="I42" s="157"/>
      <c r="J42" s="78">
        <v>6</v>
      </c>
      <c r="K42" s="22">
        <v>3</v>
      </c>
      <c r="L42" s="22">
        <v>2</v>
      </c>
      <c r="M42" s="22">
        <v>0</v>
      </c>
      <c r="N42" s="22">
        <v>0</v>
      </c>
      <c r="O42" s="23">
        <f t="shared" si="1"/>
        <v>5</v>
      </c>
      <c r="P42" s="24">
        <f t="shared" si="2"/>
        <v>6</v>
      </c>
      <c r="Q42" s="24">
        <f t="shared" si="3"/>
        <v>11</v>
      </c>
      <c r="R42" s="25" t="s">
        <v>57</v>
      </c>
      <c r="S42" s="22"/>
      <c r="T42" s="13"/>
      <c r="U42" s="22" t="s">
        <v>40</v>
      </c>
      <c r="V42" s="1"/>
      <c r="W42" s="1"/>
      <c r="X42" s="1"/>
      <c r="Y42" s="1"/>
      <c r="Z42" s="1"/>
      <c r="AA42" s="1"/>
      <c r="AB42" s="1"/>
      <c r="AC42" s="1"/>
      <c r="AD42" s="1"/>
      <c r="AE42" s="1"/>
      <c r="AF42" s="1"/>
    </row>
    <row r="43" spans="1:32" ht="12.75" customHeight="1" x14ac:dyDescent="0.3">
      <c r="A43" s="21" t="s">
        <v>160</v>
      </c>
      <c r="B43" s="158" t="s">
        <v>161</v>
      </c>
      <c r="C43" s="128"/>
      <c r="D43" s="128"/>
      <c r="E43" s="128"/>
      <c r="F43" s="128"/>
      <c r="G43" s="128"/>
      <c r="H43" s="128"/>
      <c r="I43" s="129"/>
      <c r="J43" s="22">
        <v>6</v>
      </c>
      <c r="K43" s="22">
        <v>2</v>
      </c>
      <c r="L43" s="22">
        <v>2</v>
      </c>
      <c r="M43" s="22">
        <v>0</v>
      </c>
      <c r="N43" s="22">
        <v>0</v>
      </c>
      <c r="O43" s="23">
        <f t="shared" si="1"/>
        <v>4</v>
      </c>
      <c r="P43" s="24">
        <f t="shared" si="2"/>
        <v>7</v>
      </c>
      <c r="Q43" s="24">
        <f t="shared" si="3"/>
        <v>11</v>
      </c>
      <c r="R43" s="25" t="s">
        <v>57</v>
      </c>
      <c r="S43" s="22"/>
      <c r="T43" s="13"/>
      <c r="U43" s="22" t="s">
        <v>40</v>
      </c>
      <c r="V43" s="1"/>
      <c r="W43" s="1"/>
      <c r="X43" s="1"/>
      <c r="Y43" s="1"/>
      <c r="Z43" s="1"/>
      <c r="AA43" s="1"/>
      <c r="AB43" s="1"/>
      <c r="AC43" s="1"/>
      <c r="AD43" s="1"/>
      <c r="AE43" s="1"/>
      <c r="AF43" s="1"/>
    </row>
    <row r="44" spans="1:32" ht="12.75" customHeight="1" x14ac:dyDescent="0.3">
      <c r="A44" s="21" t="s">
        <v>267</v>
      </c>
      <c r="B44" s="114" t="s">
        <v>162</v>
      </c>
      <c r="C44" s="90"/>
      <c r="D44" s="90"/>
      <c r="E44" s="90"/>
      <c r="F44" s="90"/>
      <c r="G44" s="90"/>
      <c r="H44" s="90"/>
      <c r="I44" s="91"/>
      <c r="J44" s="22">
        <v>6</v>
      </c>
      <c r="K44" s="22">
        <v>2</v>
      </c>
      <c r="L44" s="22">
        <v>2</v>
      </c>
      <c r="M44" s="22">
        <v>2</v>
      </c>
      <c r="N44" s="22">
        <v>0</v>
      </c>
      <c r="O44" s="23">
        <f t="shared" si="1"/>
        <v>6</v>
      </c>
      <c r="P44" s="24">
        <f t="shared" si="2"/>
        <v>5</v>
      </c>
      <c r="Q44" s="24">
        <f t="shared" si="3"/>
        <v>11</v>
      </c>
      <c r="R44" s="25"/>
      <c r="S44" s="22" t="s">
        <v>51</v>
      </c>
      <c r="T44" s="13"/>
      <c r="U44" s="22" t="s">
        <v>40</v>
      </c>
      <c r="V44" s="1"/>
      <c r="W44" s="1"/>
      <c r="X44" s="1"/>
      <c r="Y44" s="1"/>
      <c r="Z44" s="1"/>
      <c r="AA44" s="1"/>
      <c r="AB44" s="1"/>
      <c r="AC44" s="1"/>
      <c r="AD44" s="1"/>
      <c r="AE44" s="1"/>
      <c r="AF44" s="1"/>
    </row>
    <row r="45" spans="1:32" ht="12.75" customHeight="1" x14ac:dyDescent="0.3">
      <c r="A45" s="23" t="s">
        <v>59</v>
      </c>
      <c r="B45" s="145" t="s">
        <v>163</v>
      </c>
      <c r="C45" s="90"/>
      <c r="D45" s="90"/>
      <c r="E45" s="90"/>
      <c r="F45" s="90"/>
      <c r="G45" s="90"/>
      <c r="H45" s="90"/>
      <c r="I45" s="91"/>
      <c r="J45" s="26">
        <v>2</v>
      </c>
      <c r="K45" s="27">
        <v>0</v>
      </c>
      <c r="L45" s="27">
        <v>2</v>
      </c>
      <c r="M45" s="27">
        <v>0</v>
      </c>
      <c r="N45" s="27">
        <v>0</v>
      </c>
      <c r="O45" s="27">
        <f t="shared" si="1"/>
        <v>2</v>
      </c>
      <c r="P45" s="28">
        <f t="shared" si="2"/>
        <v>2</v>
      </c>
      <c r="Q45" s="28">
        <f t="shared" si="3"/>
        <v>4</v>
      </c>
      <c r="R45" s="29"/>
      <c r="S45" s="27"/>
      <c r="T45" s="30" t="s">
        <v>58</v>
      </c>
      <c r="U45" s="27" t="s">
        <v>42</v>
      </c>
      <c r="V45" s="31"/>
      <c r="W45" s="31"/>
      <c r="X45" s="31"/>
      <c r="Y45" s="31"/>
      <c r="Z45" s="31"/>
      <c r="AA45" s="1"/>
      <c r="AB45" s="1"/>
      <c r="AC45" s="1"/>
      <c r="AD45" s="1"/>
      <c r="AE45" s="1"/>
      <c r="AF45" s="1"/>
    </row>
    <row r="46" spans="1:32" ht="12.75" customHeight="1" x14ac:dyDescent="0.3">
      <c r="A46" s="32" t="s">
        <v>60</v>
      </c>
      <c r="B46" s="133"/>
      <c r="C46" s="90"/>
      <c r="D46" s="90"/>
      <c r="E46" s="90"/>
      <c r="F46" s="90"/>
      <c r="G46" s="90"/>
      <c r="H46" s="90"/>
      <c r="I46" s="91"/>
      <c r="J46" s="32">
        <f t="shared" ref="J46:Q46" si="4">SUM(J40:J45)</f>
        <v>32</v>
      </c>
      <c r="K46" s="32">
        <f t="shared" si="4"/>
        <v>11</v>
      </c>
      <c r="L46" s="32">
        <f t="shared" si="4"/>
        <v>12</v>
      </c>
      <c r="M46" s="32">
        <f t="shared" si="4"/>
        <v>2</v>
      </c>
      <c r="N46" s="32">
        <f t="shared" si="4"/>
        <v>0</v>
      </c>
      <c r="O46" s="32">
        <f t="shared" si="4"/>
        <v>25</v>
      </c>
      <c r="P46" s="33">
        <f t="shared" si="4"/>
        <v>34</v>
      </c>
      <c r="Q46" s="33">
        <f t="shared" si="4"/>
        <v>59</v>
      </c>
      <c r="R46" s="32">
        <f>COUNTIF(R40:R45,"E")</f>
        <v>3</v>
      </c>
      <c r="S46" s="32">
        <f>COUNTIF(S40:S45,"C")</f>
        <v>1</v>
      </c>
      <c r="T46" s="32">
        <f>COUNTIF(T40:T45,"VP")</f>
        <v>2</v>
      </c>
      <c r="U46" s="23">
        <f>COUNTA(U40:U45)</f>
        <v>6</v>
      </c>
      <c r="V46" s="152" t="str">
        <f>IF(R46&gt;=SUM(S46:T46),"Corect","E trebuie să fie cel puțin egal cu C+VP")</f>
        <v>Corect</v>
      </c>
      <c r="W46" s="88"/>
      <c r="X46" s="88"/>
      <c r="Y46" s="1"/>
      <c r="Z46" s="1"/>
      <c r="AA46" s="1"/>
      <c r="AB46" s="1"/>
      <c r="AC46" s="1"/>
      <c r="AD46" s="1"/>
      <c r="AE46" s="1"/>
      <c r="AF46" s="1"/>
    </row>
    <row r="47" spans="1:32" ht="3" customHeight="1" x14ac:dyDescent="0.3">
      <c r="A47" s="66"/>
      <c r="B47" s="34"/>
      <c r="C47" s="34"/>
      <c r="D47" s="34"/>
      <c r="E47" s="34"/>
      <c r="F47" s="34"/>
      <c r="G47" s="34"/>
      <c r="H47" s="34"/>
      <c r="I47" s="34"/>
      <c r="J47" s="34"/>
      <c r="K47" s="34"/>
      <c r="L47" s="34"/>
      <c r="M47" s="34"/>
      <c r="N47" s="34"/>
      <c r="O47" s="34"/>
      <c r="P47" s="34"/>
      <c r="Q47" s="34"/>
      <c r="R47" s="34"/>
      <c r="S47" s="34"/>
      <c r="T47" s="34"/>
      <c r="U47" s="35"/>
      <c r="V47" s="1"/>
      <c r="W47" s="1"/>
      <c r="X47" s="1"/>
      <c r="Y47" s="1"/>
      <c r="Z47" s="1"/>
      <c r="AA47" s="1"/>
      <c r="AB47" s="1"/>
      <c r="AC47" s="1"/>
      <c r="AD47" s="1"/>
      <c r="AE47" s="1"/>
      <c r="AF47" s="1"/>
    </row>
    <row r="48" spans="1:32" ht="16.5" customHeight="1" x14ac:dyDescent="0.3">
      <c r="A48" s="133" t="s">
        <v>62</v>
      </c>
      <c r="B48" s="90"/>
      <c r="C48" s="90"/>
      <c r="D48" s="90"/>
      <c r="E48" s="90"/>
      <c r="F48" s="90"/>
      <c r="G48" s="90"/>
      <c r="H48" s="90"/>
      <c r="I48" s="90"/>
      <c r="J48" s="90"/>
      <c r="K48" s="90"/>
      <c r="L48" s="90"/>
      <c r="M48" s="90"/>
      <c r="N48" s="90"/>
      <c r="O48" s="90"/>
      <c r="P48" s="90"/>
      <c r="Q48" s="90"/>
      <c r="R48" s="90"/>
      <c r="S48" s="90"/>
      <c r="T48" s="90"/>
      <c r="U48" s="91"/>
      <c r="V48" s="1"/>
      <c r="W48" s="1"/>
      <c r="X48" s="1"/>
      <c r="Y48" s="1"/>
      <c r="Z48" s="1"/>
      <c r="AA48" s="1"/>
      <c r="AB48" s="1"/>
      <c r="AC48" s="1"/>
      <c r="AD48" s="1"/>
      <c r="AE48" s="1"/>
      <c r="AF48" s="1"/>
    </row>
    <row r="49" spans="1:32" ht="14.4" x14ac:dyDescent="0.3">
      <c r="A49" s="123" t="s">
        <v>44</v>
      </c>
      <c r="B49" s="124" t="s">
        <v>45</v>
      </c>
      <c r="C49" s="125"/>
      <c r="D49" s="125"/>
      <c r="E49" s="125"/>
      <c r="F49" s="125"/>
      <c r="G49" s="125"/>
      <c r="H49" s="125"/>
      <c r="I49" s="126"/>
      <c r="J49" s="121" t="s">
        <v>46</v>
      </c>
      <c r="K49" s="89" t="s">
        <v>47</v>
      </c>
      <c r="L49" s="90"/>
      <c r="M49" s="90"/>
      <c r="N49" s="91"/>
      <c r="O49" s="132" t="s">
        <v>48</v>
      </c>
      <c r="P49" s="128"/>
      <c r="Q49" s="129"/>
      <c r="R49" s="132" t="s">
        <v>49</v>
      </c>
      <c r="S49" s="128"/>
      <c r="T49" s="129"/>
      <c r="U49" s="130" t="s">
        <v>50</v>
      </c>
      <c r="V49" s="1"/>
      <c r="W49" s="1"/>
      <c r="X49" s="1"/>
      <c r="Y49" s="1"/>
      <c r="Z49" s="1"/>
      <c r="AA49" s="1"/>
      <c r="AB49" s="1"/>
      <c r="AC49" s="1"/>
      <c r="AD49" s="1"/>
      <c r="AE49" s="1"/>
      <c r="AF49" s="1"/>
    </row>
    <row r="50" spans="1:32" ht="12.75" customHeight="1" x14ac:dyDescent="0.3">
      <c r="A50" s="122"/>
      <c r="B50" s="127"/>
      <c r="C50" s="128"/>
      <c r="D50" s="128"/>
      <c r="E50" s="128"/>
      <c r="F50" s="128"/>
      <c r="G50" s="128"/>
      <c r="H50" s="128"/>
      <c r="I50" s="129"/>
      <c r="J50" s="122"/>
      <c r="K50" s="10" t="s">
        <v>51</v>
      </c>
      <c r="L50" s="10" t="s">
        <v>52</v>
      </c>
      <c r="M50" s="10" t="s">
        <v>53</v>
      </c>
      <c r="N50" s="10" t="s">
        <v>54</v>
      </c>
      <c r="O50" s="10" t="s">
        <v>55</v>
      </c>
      <c r="P50" s="10" t="s">
        <v>33</v>
      </c>
      <c r="Q50" s="10" t="s">
        <v>56</v>
      </c>
      <c r="R50" s="10" t="s">
        <v>57</v>
      </c>
      <c r="S50" s="10" t="s">
        <v>51</v>
      </c>
      <c r="T50" s="10" t="s">
        <v>58</v>
      </c>
      <c r="U50" s="122"/>
      <c r="V50" s="1"/>
      <c r="W50" s="1"/>
      <c r="X50" s="1"/>
      <c r="Y50" s="1"/>
      <c r="Z50" s="1"/>
      <c r="AA50" s="1"/>
      <c r="AB50" s="1"/>
      <c r="AC50" s="1"/>
      <c r="AD50" s="1"/>
      <c r="AE50" s="1"/>
      <c r="AF50" s="1"/>
    </row>
    <row r="51" spans="1:32" ht="12.75" customHeight="1" x14ac:dyDescent="0.3">
      <c r="A51" s="21" t="s">
        <v>164</v>
      </c>
      <c r="B51" s="114" t="s">
        <v>165</v>
      </c>
      <c r="C51" s="90"/>
      <c r="D51" s="90"/>
      <c r="E51" s="90"/>
      <c r="F51" s="90"/>
      <c r="G51" s="90"/>
      <c r="H51" s="90"/>
      <c r="I51" s="91"/>
      <c r="J51" s="22">
        <v>6</v>
      </c>
      <c r="K51" s="22">
        <v>2</v>
      </c>
      <c r="L51" s="22">
        <v>2</v>
      </c>
      <c r="M51" s="22">
        <v>0</v>
      </c>
      <c r="N51" s="22">
        <v>0</v>
      </c>
      <c r="O51" s="23">
        <f t="shared" ref="O51:O56" si="5">K51+L51+M51+N51</f>
        <v>4</v>
      </c>
      <c r="P51" s="24">
        <f t="shared" ref="P51:P56" si="6">Q51-O51</f>
        <v>7</v>
      </c>
      <c r="Q51" s="24">
        <f t="shared" ref="Q51:Q56" si="7">ROUND(PRODUCT(J51,25)/14,0)</f>
        <v>11</v>
      </c>
      <c r="R51" s="25" t="s">
        <v>57</v>
      </c>
      <c r="S51" s="22"/>
      <c r="T51" s="13"/>
      <c r="U51" s="22" t="s">
        <v>40</v>
      </c>
      <c r="V51" s="1"/>
      <c r="W51" s="1"/>
      <c r="X51" s="1"/>
      <c r="Y51" s="1"/>
      <c r="Z51" s="1"/>
      <c r="AA51" s="1"/>
      <c r="AB51" s="1"/>
      <c r="AC51" s="1"/>
      <c r="AD51" s="1"/>
      <c r="AE51" s="1"/>
      <c r="AF51" s="1"/>
    </row>
    <row r="52" spans="1:32" ht="29.25" customHeight="1" x14ac:dyDescent="0.3">
      <c r="A52" s="21" t="s">
        <v>166</v>
      </c>
      <c r="B52" s="149" t="s">
        <v>167</v>
      </c>
      <c r="C52" s="138"/>
      <c r="D52" s="138"/>
      <c r="E52" s="138"/>
      <c r="F52" s="138"/>
      <c r="G52" s="138"/>
      <c r="H52" s="138"/>
      <c r="I52" s="139"/>
      <c r="J52" s="22">
        <v>6</v>
      </c>
      <c r="K52" s="22">
        <v>3</v>
      </c>
      <c r="L52" s="22">
        <v>3</v>
      </c>
      <c r="M52" s="22">
        <v>0</v>
      </c>
      <c r="N52" s="22">
        <v>0</v>
      </c>
      <c r="O52" s="23">
        <f t="shared" si="5"/>
        <v>6</v>
      </c>
      <c r="P52" s="24">
        <f t="shared" si="6"/>
        <v>5</v>
      </c>
      <c r="Q52" s="24">
        <f t="shared" si="7"/>
        <v>11</v>
      </c>
      <c r="R52" s="25" t="s">
        <v>57</v>
      </c>
      <c r="S52" s="22"/>
      <c r="T52" s="13"/>
      <c r="U52" s="22" t="s">
        <v>40</v>
      </c>
      <c r="V52" s="1"/>
      <c r="W52" s="1"/>
      <c r="X52" s="1"/>
      <c r="Y52" s="1"/>
      <c r="Z52" s="1"/>
      <c r="AA52" s="1"/>
      <c r="AB52" s="1"/>
      <c r="AC52" s="1"/>
      <c r="AD52" s="1"/>
      <c r="AE52" s="1"/>
      <c r="AF52" s="1"/>
    </row>
    <row r="53" spans="1:32" ht="18" customHeight="1" x14ac:dyDescent="0.3">
      <c r="A53" s="21" t="s">
        <v>168</v>
      </c>
      <c r="B53" s="114" t="s">
        <v>169</v>
      </c>
      <c r="C53" s="90"/>
      <c r="D53" s="90"/>
      <c r="E53" s="90"/>
      <c r="F53" s="90"/>
      <c r="G53" s="90"/>
      <c r="H53" s="90"/>
      <c r="I53" s="91"/>
      <c r="J53" s="22">
        <v>6</v>
      </c>
      <c r="K53" s="22">
        <v>2</v>
      </c>
      <c r="L53" s="22">
        <v>2</v>
      </c>
      <c r="M53" s="22">
        <v>0</v>
      </c>
      <c r="N53" s="22">
        <v>0</v>
      </c>
      <c r="O53" s="23">
        <f t="shared" si="5"/>
        <v>4</v>
      </c>
      <c r="P53" s="24">
        <f t="shared" si="6"/>
        <v>7</v>
      </c>
      <c r="Q53" s="24">
        <f t="shared" si="7"/>
        <v>11</v>
      </c>
      <c r="R53" s="25"/>
      <c r="S53" s="22"/>
      <c r="T53" s="13" t="s">
        <v>58</v>
      </c>
      <c r="U53" s="22" t="s">
        <v>40</v>
      </c>
      <c r="V53" s="1"/>
      <c r="W53" s="1"/>
      <c r="X53" s="1"/>
      <c r="Y53" s="1"/>
      <c r="Z53" s="1"/>
      <c r="AA53" s="1"/>
      <c r="AB53" s="1"/>
      <c r="AC53" s="1"/>
      <c r="AD53" s="1"/>
      <c r="AE53" s="1"/>
      <c r="AF53" s="1"/>
    </row>
    <row r="54" spans="1:32" ht="12.75" customHeight="1" x14ac:dyDescent="0.3">
      <c r="A54" s="21" t="s">
        <v>170</v>
      </c>
      <c r="B54" s="114" t="s">
        <v>171</v>
      </c>
      <c r="C54" s="90"/>
      <c r="D54" s="90"/>
      <c r="E54" s="90"/>
      <c r="F54" s="90"/>
      <c r="G54" s="90"/>
      <c r="H54" s="90"/>
      <c r="I54" s="91"/>
      <c r="J54" s="22">
        <v>6</v>
      </c>
      <c r="K54" s="22">
        <v>2</v>
      </c>
      <c r="L54" s="22">
        <v>1</v>
      </c>
      <c r="M54" s="22">
        <v>2</v>
      </c>
      <c r="N54" s="22">
        <v>0</v>
      </c>
      <c r="O54" s="23">
        <f t="shared" si="5"/>
        <v>5</v>
      </c>
      <c r="P54" s="24">
        <f t="shared" si="6"/>
        <v>6</v>
      </c>
      <c r="Q54" s="24">
        <f t="shared" si="7"/>
        <v>11</v>
      </c>
      <c r="R54" s="25" t="s">
        <v>57</v>
      </c>
      <c r="S54" s="22"/>
      <c r="T54" s="13"/>
      <c r="U54" s="22" t="s">
        <v>40</v>
      </c>
      <c r="V54" s="1"/>
      <c r="W54" s="1"/>
      <c r="X54" s="1"/>
      <c r="Y54" s="1"/>
      <c r="Z54" s="1"/>
      <c r="AA54" s="1"/>
      <c r="AB54" s="1"/>
      <c r="AC54" s="1"/>
      <c r="AD54" s="1"/>
      <c r="AE54" s="1"/>
      <c r="AF54" s="1"/>
    </row>
    <row r="55" spans="1:32" ht="12.75" customHeight="1" x14ac:dyDescent="0.3">
      <c r="A55" s="21" t="s">
        <v>268</v>
      </c>
      <c r="B55" s="114" t="s">
        <v>172</v>
      </c>
      <c r="C55" s="90"/>
      <c r="D55" s="90"/>
      <c r="E55" s="90"/>
      <c r="F55" s="90"/>
      <c r="G55" s="90"/>
      <c r="H55" s="90"/>
      <c r="I55" s="91"/>
      <c r="J55" s="22">
        <v>6</v>
      </c>
      <c r="K55" s="22">
        <v>2</v>
      </c>
      <c r="L55" s="22">
        <v>1</v>
      </c>
      <c r="M55" s="22">
        <v>0</v>
      </c>
      <c r="N55" s="22">
        <v>0</v>
      </c>
      <c r="O55" s="23">
        <f t="shared" si="5"/>
        <v>3</v>
      </c>
      <c r="P55" s="24">
        <f t="shared" si="6"/>
        <v>8</v>
      </c>
      <c r="Q55" s="24">
        <f t="shared" si="7"/>
        <v>11</v>
      </c>
      <c r="R55" s="25"/>
      <c r="S55" s="22" t="s">
        <v>51</v>
      </c>
      <c r="T55" s="13"/>
      <c r="U55" s="22" t="s">
        <v>41</v>
      </c>
      <c r="V55" s="1"/>
      <c r="W55" s="1"/>
      <c r="X55" s="1"/>
      <c r="Y55" s="1"/>
      <c r="Z55" s="1"/>
      <c r="AA55" s="1"/>
      <c r="AB55" s="1"/>
      <c r="AC55" s="1"/>
      <c r="AD55" s="1"/>
      <c r="AE55" s="1"/>
      <c r="AF55" s="1"/>
    </row>
    <row r="56" spans="1:32" ht="12.75" customHeight="1" x14ac:dyDescent="0.3">
      <c r="A56" s="23" t="s">
        <v>63</v>
      </c>
      <c r="B56" s="144" t="s">
        <v>64</v>
      </c>
      <c r="C56" s="90"/>
      <c r="D56" s="90"/>
      <c r="E56" s="90"/>
      <c r="F56" s="90"/>
      <c r="G56" s="90"/>
      <c r="H56" s="90"/>
      <c r="I56" s="91"/>
      <c r="J56" s="36">
        <v>2</v>
      </c>
      <c r="K56" s="23">
        <v>0</v>
      </c>
      <c r="L56" s="23">
        <v>2</v>
      </c>
      <c r="M56" s="23">
        <v>0</v>
      </c>
      <c r="N56" s="23">
        <v>0</v>
      </c>
      <c r="O56" s="23">
        <f t="shared" si="5"/>
        <v>2</v>
      </c>
      <c r="P56" s="24">
        <f t="shared" si="6"/>
        <v>2</v>
      </c>
      <c r="Q56" s="24">
        <f t="shared" si="7"/>
        <v>4</v>
      </c>
      <c r="R56" s="29"/>
      <c r="S56" s="27"/>
      <c r="T56" s="30" t="s">
        <v>58</v>
      </c>
      <c r="U56" s="27" t="s">
        <v>42</v>
      </c>
      <c r="V56" s="31"/>
      <c r="W56" s="31"/>
      <c r="X56" s="31"/>
      <c r="Y56" s="31"/>
      <c r="Z56" s="31"/>
      <c r="AA56" s="1"/>
      <c r="AB56" s="1"/>
      <c r="AC56" s="1"/>
      <c r="AD56" s="1"/>
      <c r="AE56" s="1"/>
      <c r="AF56" s="1"/>
    </row>
    <row r="57" spans="1:32" ht="12.75" customHeight="1" x14ac:dyDescent="0.3">
      <c r="A57" s="32" t="s">
        <v>60</v>
      </c>
      <c r="B57" s="133"/>
      <c r="C57" s="90"/>
      <c r="D57" s="90"/>
      <c r="E57" s="90"/>
      <c r="F57" s="90"/>
      <c r="G57" s="90"/>
      <c r="H57" s="90"/>
      <c r="I57" s="91"/>
      <c r="J57" s="32">
        <f t="shared" ref="J57:Q57" si="8">SUM(J51:J56)</f>
        <v>32</v>
      </c>
      <c r="K57" s="32">
        <f t="shared" si="8"/>
        <v>11</v>
      </c>
      <c r="L57" s="32">
        <f t="shared" si="8"/>
        <v>11</v>
      </c>
      <c r="M57" s="32">
        <f t="shared" si="8"/>
        <v>2</v>
      </c>
      <c r="N57" s="32">
        <f t="shared" si="8"/>
        <v>0</v>
      </c>
      <c r="O57" s="32">
        <f t="shared" si="8"/>
        <v>24</v>
      </c>
      <c r="P57" s="33">
        <f t="shared" si="8"/>
        <v>35</v>
      </c>
      <c r="Q57" s="33">
        <f t="shared" si="8"/>
        <v>59</v>
      </c>
      <c r="R57" s="32">
        <f>COUNTIF(R51:R56,"E")</f>
        <v>3</v>
      </c>
      <c r="S57" s="32">
        <f>COUNTIF(S51:S56,"C")</f>
        <v>1</v>
      </c>
      <c r="T57" s="32">
        <f>COUNTIF(T51:T56,"VP")</f>
        <v>2</v>
      </c>
      <c r="U57" s="23">
        <f>COUNTA(U51:U56)</f>
        <v>6</v>
      </c>
      <c r="V57" s="152" t="str">
        <f>IF(R57&gt;=SUM(S57:T57),"Corect","E trebuie să fie cel puțin egal cu C+VP")</f>
        <v>Corect</v>
      </c>
      <c r="W57" s="88"/>
      <c r="X57" s="88"/>
      <c r="Y57" s="1"/>
      <c r="Z57" s="1"/>
      <c r="AA57" s="1"/>
      <c r="AB57" s="1"/>
      <c r="AC57" s="1"/>
      <c r="AD57" s="1"/>
      <c r="AE57" s="1"/>
      <c r="AF57" s="1"/>
    </row>
    <row r="58" spans="1:32" ht="3.75" customHeight="1" x14ac:dyDescent="0.3">
      <c r="A58" s="66"/>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row>
    <row r="59" spans="1:32" ht="18" customHeight="1" x14ac:dyDescent="0.3">
      <c r="A59" s="133" t="s">
        <v>65</v>
      </c>
      <c r="B59" s="90"/>
      <c r="C59" s="90"/>
      <c r="D59" s="90"/>
      <c r="E59" s="90"/>
      <c r="F59" s="90"/>
      <c r="G59" s="90"/>
      <c r="H59" s="90"/>
      <c r="I59" s="90"/>
      <c r="J59" s="90"/>
      <c r="K59" s="90"/>
      <c r="L59" s="90"/>
      <c r="M59" s="90"/>
      <c r="N59" s="90"/>
      <c r="O59" s="90"/>
      <c r="P59" s="90"/>
      <c r="Q59" s="90"/>
      <c r="R59" s="90"/>
      <c r="S59" s="90"/>
      <c r="T59" s="90"/>
      <c r="U59" s="91"/>
      <c r="V59" s="1"/>
      <c r="W59" s="1"/>
      <c r="X59" s="1"/>
      <c r="Y59" s="1"/>
      <c r="Z59" s="1"/>
      <c r="AA59" s="1"/>
      <c r="AB59" s="1"/>
      <c r="AC59" s="1"/>
      <c r="AD59" s="1"/>
      <c r="AE59" s="1"/>
      <c r="AF59" s="1"/>
    </row>
    <row r="60" spans="1:32" ht="14.4" x14ac:dyDescent="0.3">
      <c r="A60" s="123" t="s">
        <v>44</v>
      </c>
      <c r="B60" s="124" t="s">
        <v>45</v>
      </c>
      <c r="C60" s="125"/>
      <c r="D60" s="125"/>
      <c r="E60" s="125"/>
      <c r="F60" s="125"/>
      <c r="G60" s="125"/>
      <c r="H60" s="125"/>
      <c r="I60" s="126"/>
      <c r="J60" s="121" t="s">
        <v>46</v>
      </c>
      <c r="K60" s="89" t="s">
        <v>47</v>
      </c>
      <c r="L60" s="90"/>
      <c r="M60" s="90"/>
      <c r="N60" s="91"/>
      <c r="O60" s="132" t="s">
        <v>48</v>
      </c>
      <c r="P60" s="128"/>
      <c r="Q60" s="129"/>
      <c r="R60" s="132" t="s">
        <v>49</v>
      </c>
      <c r="S60" s="128"/>
      <c r="T60" s="129"/>
      <c r="U60" s="130" t="s">
        <v>50</v>
      </c>
      <c r="V60" s="1"/>
      <c r="W60" s="1"/>
      <c r="X60" s="1"/>
      <c r="Y60" s="1"/>
      <c r="Z60" s="1"/>
      <c r="AA60" s="1"/>
      <c r="AB60" s="1"/>
      <c r="AC60" s="1"/>
      <c r="AD60" s="1"/>
      <c r="AE60" s="1"/>
      <c r="AF60" s="1"/>
    </row>
    <row r="61" spans="1:32" ht="12.75" customHeight="1" x14ac:dyDescent="0.3">
      <c r="A61" s="122"/>
      <c r="B61" s="127"/>
      <c r="C61" s="128"/>
      <c r="D61" s="128"/>
      <c r="E61" s="128"/>
      <c r="F61" s="128"/>
      <c r="G61" s="128"/>
      <c r="H61" s="128"/>
      <c r="I61" s="129"/>
      <c r="J61" s="122"/>
      <c r="K61" s="10" t="s">
        <v>51</v>
      </c>
      <c r="L61" s="10" t="s">
        <v>52</v>
      </c>
      <c r="M61" s="10" t="s">
        <v>53</v>
      </c>
      <c r="N61" s="10" t="s">
        <v>54</v>
      </c>
      <c r="O61" s="10" t="s">
        <v>55</v>
      </c>
      <c r="P61" s="10" t="s">
        <v>33</v>
      </c>
      <c r="Q61" s="10" t="s">
        <v>56</v>
      </c>
      <c r="R61" s="10" t="s">
        <v>57</v>
      </c>
      <c r="S61" s="10" t="s">
        <v>51</v>
      </c>
      <c r="T61" s="10" t="s">
        <v>58</v>
      </c>
      <c r="U61" s="122"/>
      <c r="V61" s="1"/>
      <c r="W61" s="1"/>
      <c r="X61" s="1"/>
      <c r="Y61" s="1"/>
      <c r="Z61" s="1"/>
      <c r="AA61" s="1"/>
      <c r="AB61" s="1"/>
      <c r="AC61" s="1"/>
      <c r="AD61" s="1"/>
      <c r="AE61" s="1"/>
      <c r="AF61" s="1"/>
    </row>
    <row r="62" spans="1:32" ht="12.75" customHeight="1" x14ac:dyDescent="0.3">
      <c r="A62" s="21" t="s">
        <v>173</v>
      </c>
      <c r="B62" s="114" t="s">
        <v>174</v>
      </c>
      <c r="C62" s="90"/>
      <c r="D62" s="90"/>
      <c r="E62" s="90"/>
      <c r="F62" s="90"/>
      <c r="G62" s="90"/>
      <c r="H62" s="90"/>
      <c r="I62" s="91"/>
      <c r="J62" s="22">
        <v>5</v>
      </c>
      <c r="K62" s="22">
        <v>2</v>
      </c>
      <c r="L62" s="22">
        <v>1</v>
      </c>
      <c r="M62" s="22">
        <v>1</v>
      </c>
      <c r="N62" s="22">
        <v>0</v>
      </c>
      <c r="O62" s="23">
        <f t="shared" ref="O62:O68" si="9">K62+L62+M62+N62</f>
        <v>4</v>
      </c>
      <c r="P62" s="24">
        <f t="shared" ref="P62:P68" si="10">Q62-O62</f>
        <v>5</v>
      </c>
      <c r="Q62" s="24">
        <f t="shared" ref="Q62:Q68" si="11">ROUND(PRODUCT(J62,25)/14,0)</f>
        <v>9</v>
      </c>
      <c r="R62" s="25"/>
      <c r="S62" s="22" t="s">
        <v>51</v>
      </c>
      <c r="T62" s="13"/>
      <c r="U62" s="22" t="s">
        <v>40</v>
      </c>
      <c r="V62" s="1"/>
      <c r="W62" s="1"/>
      <c r="X62" s="1"/>
      <c r="Y62" s="1"/>
      <c r="Z62" s="1"/>
      <c r="AA62" s="1"/>
      <c r="AB62" s="1"/>
      <c r="AC62" s="1"/>
      <c r="AD62" s="1"/>
      <c r="AE62" s="1"/>
      <c r="AF62" s="1"/>
    </row>
    <row r="63" spans="1:32" ht="12.75" customHeight="1" x14ac:dyDescent="0.3">
      <c r="A63" s="21" t="s">
        <v>175</v>
      </c>
      <c r="B63" s="114" t="s">
        <v>176</v>
      </c>
      <c r="C63" s="90"/>
      <c r="D63" s="90"/>
      <c r="E63" s="90"/>
      <c r="F63" s="90"/>
      <c r="G63" s="90"/>
      <c r="H63" s="90"/>
      <c r="I63" s="91"/>
      <c r="J63" s="22">
        <v>5</v>
      </c>
      <c r="K63" s="22">
        <v>2</v>
      </c>
      <c r="L63" s="22">
        <v>2</v>
      </c>
      <c r="M63" s="22">
        <v>0</v>
      </c>
      <c r="N63" s="22">
        <v>0</v>
      </c>
      <c r="O63" s="23">
        <f t="shared" si="9"/>
        <v>4</v>
      </c>
      <c r="P63" s="24">
        <f t="shared" si="10"/>
        <v>5</v>
      </c>
      <c r="Q63" s="24">
        <f t="shared" si="11"/>
        <v>9</v>
      </c>
      <c r="R63" s="25" t="s">
        <v>57</v>
      </c>
      <c r="S63" s="22"/>
      <c r="T63" s="13"/>
      <c r="U63" s="22" t="s">
        <v>40</v>
      </c>
      <c r="V63" s="1"/>
      <c r="W63" s="1"/>
      <c r="X63" s="1"/>
      <c r="Y63" s="1"/>
      <c r="Z63" s="1"/>
      <c r="AA63" s="1"/>
      <c r="AB63" s="1"/>
      <c r="AC63" s="1"/>
      <c r="AD63" s="1"/>
      <c r="AE63" s="1"/>
      <c r="AF63" s="1"/>
    </row>
    <row r="64" spans="1:32" ht="12.75" customHeight="1" x14ac:dyDescent="0.3">
      <c r="A64" s="21" t="s">
        <v>66</v>
      </c>
      <c r="B64" s="114" t="s">
        <v>177</v>
      </c>
      <c r="C64" s="90"/>
      <c r="D64" s="90"/>
      <c r="E64" s="90"/>
      <c r="F64" s="90"/>
      <c r="G64" s="90"/>
      <c r="H64" s="90"/>
      <c r="I64" s="91"/>
      <c r="J64" s="22">
        <v>5</v>
      </c>
      <c r="K64" s="22">
        <v>2</v>
      </c>
      <c r="L64" s="22">
        <v>2</v>
      </c>
      <c r="M64" s="22">
        <v>0</v>
      </c>
      <c r="N64" s="22">
        <v>0</v>
      </c>
      <c r="O64" s="23">
        <f t="shared" si="9"/>
        <v>4</v>
      </c>
      <c r="P64" s="24">
        <f t="shared" si="10"/>
        <v>5</v>
      </c>
      <c r="Q64" s="24">
        <f t="shared" si="11"/>
        <v>9</v>
      </c>
      <c r="R64" s="25"/>
      <c r="S64" s="22"/>
      <c r="T64" s="13" t="s">
        <v>58</v>
      </c>
      <c r="U64" s="22" t="s">
        <v>41</v>
      </c>
      <c r="V64" s="1"/>
      <c r="W64" s="1"/>
      <c r="X64" s="1"/>
      <c r="Y64" s="1"/>
      <c r="Z64" s="1"/>
      <c r="AA64" s="1"/>
      <c r="AB64" s="1"/>
      <c r="AC64" s="1"/>
      <c r="AD64" s="1"/>
      <c r="AE64" s="1"/>
      <c r="AF64" s="1"/>
    </row>
    <row r="65" spans="1:32" ht="12.75" customHeight="1" x14ac:dyDescent="0.3">
      <c r="A65" s="21" t="s">
        <v>178</v>
      </c>
      <c r="B65" s="114" t="s">
        <v>179</v>
      </c>
      <c r="C65" s="90"/>
      <c r="D65" s="90"/>
      <c r="E65" s="90"/>
      <c r="F65" s="90"/>
      <c r="G65" s="90"/>
      <c r="H65" s="90"/>
      <c r="I65" s="91"/>
      <c r="J65" s="22">
        <v>5</v>
      </c>
      <c r="K65" s="22">
        <v>2</v>
      </c>
      <c r="L65" s="22">
        <v>2</v>
      </c>
      <c r="M65" s="22">
        <v>1</v>
      </c>
      <c r="N65" s="22">
        <v>0</v>
      </c>
      <c r="O65" s="23">
        <f t="shared" si="9"/>
        <v>5</v>
      </c>
      <c r="P65" s="24">
        <f t="shared" si="10"/>
        <v>4</v>
      </c>
      <c r="Q65" s="24">
        <f t="shared" si="11"/>
        <v>9</v>
      </c>
      <c r="R65" s="25" t="s">
        <v>57</v>
      </c>
      <c r="S65" s="22"/>
      <c r="T65" s="13"/>
      <c r="U65" s="22" t="s">
        <v>40</v>
      </c>
      <c r="V65" s="1"/>
      <c r="W65" s="1"/>
      <c r="X65" s="1"/>
      <c r="Y65" s="1"/>
      <c r="Z65" s="1"/>
      <c r="AA65" s="1"/>
      <c r="AB65" s="1"/>
      <c r="AC65" s="1"/>
      <c r="AD65" s="1"/>
      <c r="AE65" s="1"/>
      <c r="AF65" s="1"/>
    </row>
    <row r="66" spans="1:32" ht="12.75" customHeight="1" x14ac:dyDescent="0.3">
      <c r="A66" s="21" t="s">
        <v>180</v>
      </c>
      <c r="B66" s="114" t="s">
        <v>181</v>
      </c>
      <c r="C66" s="90"/>
      <c r="D66" s="90"/>
      <c r="E66" s="90"/>
      <c r="F66" s="90"/>
      <c r="G66" s="90"/>
      <c r="H66" s="90"/>
      <c r="I66" s="91"/>
      <c r="J66" s="22">
        <v>5</v>
      </c>
      <c r="K66" s="22">
        <v>2</v>
      </c>
      <c r="L66" s="22">
        <v>1</v>
      </c>
      <c r="M66" s="22">
        <v>1</v>
      </c>
      <c r="N66" s="22">
        <v>0</v>
      </c>
      <c r="O66" s="23">
        <f t="shared" si="9"/>
        <v>4</v>
      </c>
      <c r="P66" s="24">
        <f t="shared" si="10"/>
        <v>5</v>
      </c>
      <c r="Q66" s="24">
        <f t="shared" si="11"/>
        <v>9</v>
      </c>
      <c r="R66" s="25" t="s">
        <v>57</v>
      </c>
      <c r="S66" s="22"/>
      <c r="T66" s="13"/>
      <c r="U66" s="22" t="s">
        <v>41</v>
      </c>
      <c r="V66" s="1"/>
      <c r="W66" s="1"/>
      <c r="X66" s="1"/>
      <c r="Y66" s="1"/>
      <c r="Z66" s="1"/>
      <c r="AA66" s="1"/>
      <c r="AB66" s="1"/>
      <c r="AC66" s="1"/>
      <c r="AD66" s="1"/>
      <c r="AE66" s="1"/>
      <c r="AF66" s="1"/>
    </row>
    <row r="67" spans="1:32" ht="12.75" customHeight="1" x14ac:dyDescent="0.3">
      <c r="A67" s="21" t="s">
        <v>182</v>
      </c>
      <c r="B67" s="114" t="s">
        <v>183</v>
      </c>
      <c r="C67" s="90"/>
      <c r="D67" s="90"/>
      <c r="E67" s="90"/>
      <c r="F67" s="90"/>
      <c r="G67" s="90"/>
      <c r="H67" s="90"/>
      <c r="I67" s="91"/>
      <c r="J67" s="22">
        <v>5</v>
      </c>
      <c r="K67" s="22">
        <v>2</v>
      </c>
      <c r="L67" s="22">
        <v>1</v>
      </c>
      <c r="M67" s="22">
        <v>1</v>
      </c>
      <c r="N67" s="22">
        <v>0</v>
      </c>
      <c r="O67" s="23">
        <f t="shared" si="9"/>
        <v>4</v>
      </c>
      <c r="P67" s="24">
        <f t="shared" si="10"/>
        <v>5</v>
      </c>
      <c r="Q67" s="24">
        <f t="shared" si="11"/>
        <v>9</v>
      </c>
      <c r="R67" s="25" t="s">
        <v>57</v>
      </c>
      <c r="S67" s="22"/>
      <c r="T67" s="13"/>
      <c r="U67" s="22" t="s">
        <v>41</v>
      </c>
      <c r="V67" s="1"/>
      <c r="W67" s="1"/>
      <c r="X67" s="1"/>
      <c r="Y67" s="1"/>
      <c r="Z67" s="1"/>
      <c r="AA67" s="1"/>
      <c r="AB67" s="1"/>
      <c r="AC67" s="1"/>
      <c r="AD67" s="1"/>
      <c r="AE67" s="1"/>
      <c r="AF67" s="1"/>
    </row>
    <row r="68" spans="1:32" ht="12.75" customHeight="1" x14ac:dyDescent="0.3">
      <c r="A68" s="72" t="s">
        <v>61</v>
      </c>
      <c r="B68" s="141" t="s">
        <v>146</v>
      </c>
      <c r="C68" s="142"/>
      <c r="D68" s="142"/>
      <c r="E68" s="142"/>
      <c r="F68" s="142"/>
      <c r="G68" s="142"/>
      <c r="H68" s="142"/>
      <c r="I68" s="143"/>
      <c r="J68" s="73">
        <v>3</v>
      </c>
      <c r="K68" s="73">
        <v>0</v>
      </c>
      <c r="L68" s="73">
        <v>2</v>
      </c>
      <c r="M68" s="73">
        <v>0</v>
      </c>
      <c r="N68" s="73">
        <v>0</v>
      </c>
      <c r="O68" s="75">
        <f t="shared" si="9"/>
        <v>2</v>
      </c>
      <c r="P68" s="76">
        <f t="shared" si="10"/>
        <v>3</v>
      </c>
      <c r="Q68" s="76">
        <f t="shared" si="11"/>
        <v>5</v>
      </c>
      <c r="R68" s="77"/>
      <c r="S68" s="73" t="s">
        <v>51</v>
      </c>
      <c r="T68" s="74"/>
      <c r="U68" s="73" t="s">
        <v>42</v>
      </c>
      <c r="V68" s="1"/>
      <c r="W68" s="1"/>
      <c r="X68" s="1"/>
      <c r="Y68" s="1"/>
      <c r="Z68" s="1"/>
      <c r="AA68" s="1"/>
      <c r="AB68" s="1"/>
      <c r="AC68" s="1"/>
      <c r="AD68" s="1"/>
      <c r="AE68" s="1"/>
      <c r="AF68" s="1"/>
    </row>
    <row r="69" spans="1:32" ht="12.75" customHeight="1" x14ac:dyDescent="0.3">
      <c r="A69" s="32" t="s">
        <v>60</v>
      </c>
      <c r="B69" s="133"/>
      <c r="C69" s="90"/>
      <c r="D69" s="90"/>
      <c r="E69" s="90"/>
      <c r="F69" s="90"/>
      <c r="G69" s="90"/>
      <c r="H69" s="90"/>
      <c r="I69" s="91"/>
      <c r="J69" s="32">
        <f t="shared" ref="J69:Q69" si="12">SUM(J62:J68)</f>
        <v>33</v>
      </c>
      <c r="K69" s="32">
        <f t="shared" si="12"/>
        <v>12</v>
      </c>
      <c r="L69" s="32">
        <f t="shared" si="12"/>
        <v>11</v>
      </c>
      <c r="M69" s="32">
        <f t="shared" si="12"/>
        <v>4</v>
      </c>
      <c r="N69" s="32">
        <f t="shared" si="12"/>
        <v>0</v>
      </c>
      <c r="O69" s="32">
        <f t="shared" si="12"/>
        <v>27</v>
      </c>
      <c r="P69" s="33">
        <f t="shared" si="12"/>
        <v>32</v>
      </c>
      <c r="Q69" s="33">
        <f t="shared" si="12"/>
        <v>59</v>
      </c>
      <c r="R69" s="32">
        <f>COUNTIF(R62:R68,"E")</f>
        <v>4</v>
      </c>
      <c r="S69" s="32">
        <f>COUNTIF(S62:S68,"C")</f>
        <v>2</v>
      </c>
      <c r="T69" s="32">
        <f>COUNTIF(T62:T68,"VP")</f>
        <v>1</v>
      </c>
      <c r="U69" s="23">
        <f>COUNTA(U62:U68)</f>
        <v>7</v>
      </c>
      <c r="V69" s="148" t="str">
        <f>IF(R69&gt;=SUM(S69:T69),"Corect","E trebuie să fie cel puțin egal cu C+VP")</f>
        <v>Corect</v>
      </c>
      <c r="W69" s="88"/>
      <c r="X69" s="88"/>
      <c r="Y69" s="1"/>
      <c r="Z69" s="1"/>
      <c r="AA69" s="1"/>
      <c r="AB69" s="1"/>
      <c r="AC69" s="1"/>
      <c r="AD69" s="1"/>
      <c r="AE69" s="1"/>
      <c r="AF69" s="1"/>
    </row>
    <row r="70" spans="1:32" s="65" customFormat="1" ht="12.75" customHeight="1" x14ac:dyDescent="0.3">
      <c r="A70" s="192" t="s">
        <v>149</v>
      </c>
      <c r="B70" s="192"/>
      <c r="C70" s="192"/>
      <c r="D70" s="192"/>
      <c r="E70" s="192"/>
      <c r="F70" s="192"/>
      <c r="G70" s="192"/>
      <c r="H70" s="192"/>
      <c r="I70" s="192"/>
      <c r="J70" s="192"/>
      <c r="K70" s="192"/>
      <c r="L70" s="192"/>
      <c r="M70" s="192"/>
      <c r="N70" s="192"/>
      <c r="O70" s="192"/>
      <c r="P70" s="192"/>
      <c r="Q70" s="192"/>
      <c r="R70" s="192"/>
      <c r="S70" s="192"/>
      <c r="T70" s="192"/>
      <c r="U70" s="192"/>
      <c r="V70" s="68"/>
      <c r="Y70" s="66"/>
      <c r="Z70" s="66"/>
      <c r="AA70" s="66"/>
      <c r="AB70" s="66"/>
      <c r="AC70" s="66"/>
      <c r="AD70" s="66"/>
      <c r="AE70" s="66"/>
      <c r="AF70" s="66"/>
    </row>
    <row r="71" spans="1:32" s="65" customFormat="1" ht="12.75" customHeight="1" x14ac:dyDescent="0.3">
      <c r="A71" s="193"/>
      <c r="B71" s="193"/>
      <c r="C71" s="193"/>
      <c r="D71" s="193"/>
      <c r="E71" s="193"/>
      <c r="F71" s="193"/>
      <c r="G71" s="193"/>
      <c r="H71" s="193"/>
      <c r="I71" s="193"/>
      <c r="J71" s="193"/>
      <c r="K71" s="193"/>
      <c r="L71" s="193"/>
      <c r="M71" s="193"/>
      <c r="N71" s="193"/>
      <c r="O71" s="193"/>
      <c r="P71" s="193"/>
      <c r="Q71" s="193"/>
      <c r="R71" s="193"/>
      <c r="S71" s="193"/>
      <c r="T71" s="193"/>
      <c r="U71" s="193"/>
      <c r="V71" s="68"/>
      <c r="Y71" s="66"/>
      <c r="Z71" s="66"/>
      <c r="AA71" s="66"/>
      <c r="AB71" s="66"/>
      <c r="AC71" s="66"/>
      <c r="AD71" s="66"/>
      <c r="AE71" s="66"/>
      <c r="AF71" s="66"/>
    </row>
    <row r="72" spans="1:32" ht="3.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row>
    <row r="73" spans="1:32" ht="18.75" customHeight="1" x14ac:dyDescent="0.3">
      <c r="A73" s="133" t="s">
        <v>67</v>
      </c>
      <c r="B73" s="90"/>
      <c r="C73" s="90"/>
      <c r="D73" s="90"/>
      <c r="E73" s="90"/>
      <c r="F73" s="90"/>
      <c r="G73" s="90"/>
      <c r="H73" s="90"/>
      <c r="I73" s="90"/>
      <c r="J73" s="90"/>
      <c r="K73" s="90"/>
      <c r="L73" s="90"/>
      <c r="M73" s="90"/>
      <c r="N73" s="90"/>
      <c r="O73" s="90"/>
      <c r="P73" s="90"/>
      <c r="Q73" s="90"/>
      <c r="R73" s="90"/>
      <c r="S73" s="90"/>
      <c r="T73" s="90"/>
      <c r="U73" s="91"/>
      <c r="V73" s="1"/>
      <c r="W73" s="1"/>
      <c r="X73" s="1"/>
      <c r="Y73" s="1"/>
      <c r="Z73" s="1"/>
      <c r="AA73" s="1"/>
      <c r="AB73" s="1"/>
      <c r="AC73" s="1"/>
      <c r="AD73" s="1"/>
      <c r="AE73" s="1"/>
      <c r="AF73" s="1"/>
    </row>
    <row r="74" spans="1:32" ht="14.4" x14ac:dyDescent="0.3">
      <c r="A74" s="123" t="s">
        <v>44</v>
      </c>
      <c r="B74" s="124" t="s">
        <v>45</v>
      </c>
      <c r="C74" s="125"/>
      <c r="D74" s="125"/>
      <c r="E74" s="125"/>
      <c r="F74" s="125"/>
      <c r="G74" s="125"/>
      <c r="H74" s="125"/>
      <c r="I74" s="126"/>
      <c r="J74" s="121" t="s">
        <v>46</v>
      </c>
      <c r="K74" s="89" t="s">
        <v>47</v>
      </c>
      <c r="L74" s="90"/>
      <c r="M74" s="90"/>
      <c r="N74" s="91"/>
      <c r="O74" s="132" t="s">
        <v>48</v>
      </c>
      <c r="P74" s="128"/>
      <c r="Q74" s="129"/>
      <c r="R74" s="132" t="s">
        <v>49</v>
      </c>
      <c r="S74" s="128"/>
      <c r="T74" s="129"/>
      <c r="U74" s="130" t="s">
        <v>50</v>
      </c>
      <c r="V74" s="1"/>
      <c r="W74" s="1"/>
      <c r="X74" s="1"/>
      <c r="Y74" s="1"/>
      <c r="Z74" s="1"/>
      <c r="AA74" s="1"/>
      <c r="AB74" s="1"/>
      <c r="AC74" s="1"/>
      <c r="AD74" s="1"/>
      <c r="AE74" s="1"/>
      <c r="AF74" s="1"/>
    </row>
    <row r="75" spans="1:32" ht="15" customHeight="1" x14ac:dyDescent="0.3">
      <c r="A75" s="122"/>
      <c r="B75" s="127"/>
      <c r="C75" s="128"/>
      <c r="D75" s="128"/>
      <c r="E75" s="128"/>
      <c r="F75" s="128"/>
      <c r="G75" s="128"/>
      <c r="H75" s="128"/>
      <c r="I75" s="129"/>
      <c r="J75" s="122"/>
      <c r="K75" s="10" t="s">
        <v>51</v>
      </c>
      <c r="L75" s="10" t="s">
        <v>52</v>
      </c>
      <c r="M75" s="10" t="s">
        <v>53</v>
      </c>
      <c r="N75" s="10" t="s">
        <v>54</v>
      </c>
      <c r="O75" s="10" t="s">
        <v>55</v>
      </c>
      <c r="P75" s="10" t="s">
        <v>33</v>
      </c>
      <c r="Q75" s="10" t="s">
        <v>56</v>
      </c>
      <c r="R75" s="10" t="s">
        <v>57</v>
      </c>
      <c r="S75" s="10" t="s">
        <v>51</v>
      </c>
      <c r="T75" s="10" t="s">
        <v>58</v>
      </c>
      <c r="U75" s="122"/>
      <c r="V75" s="1"/>
      <c r="W75" s="1"/>
      <c r="X75" s="1"/>
      <c r="Y75" s="1"/>
      <c r="Z75" s="1"/>
      <c r="AA75" s="1"/>
      <c r="AB75" s="1"/>
      <c r="AC75" s="1"/>
      <c r="AD75" s="1"/>
      <c r="AE75" s="1"/>
      <c r="AF75" s="1"/>
    </row>
    <row r="76" spans="1:32" ht="12.75" customHeight="1" x14ac:dyDescent="0.3">
      <c r="A76" s="21" t="s">
        <v>263</v>
      </c>
      <c r="B76" s="114" t="s">
        <v>184</v>
      </c>
      <c r="C76" s="90"/>
      <c r="D76" s="90"/>
      <c r="E76" s="90"/>
      <c r="F76" s="90"/>
      <c r="G76" s="90"/>
      <c r="H76" s="90"/>
      <c r="I76" s="91"/>
      <c r="J76" s="22">
        <v>5</v>
      </c>
      <c r="K76" s="22">
        <v>2</v>
      </c>
      <c r="L76" s="22">
        <v>2</v>
      </c>
      <c r="M76" s="22">
        <v>0</v>
      </c>
      <c r="N76" s="22">
        <v>0</v>
      </c>
      <c r="O76" s="23">
        <f t="shared" ref="O76:O82" si="13">K76+L76+M76+N76</f>
        <v>4</v>
      </c>
      <c r="P76" s="24">
        <f t="shared" ref="P76:P82" si="14">Q76-O76</f>
        <v>5</v>
      </c>
      <c r="Q76" s="24">
        <f t="shared" ref="Q76:Q82" si="15">ROUND(PRODUCT(J76,25)/14,0)</f>
        <v>9</v>
      </c>
      <c r="R76" s="25"/>
      <c r="S76" s="22" t="s">
        <v>51</v>
      </c>
      <c r="T76" s="13"/>
      <c r="U76" s="22" t="s">
        <v>40</v>
      </c>
      <c r="V76" s="1"/>
      <c r="W76" s="1"/>
      <c r="X76" s="1"/>
      <c r="Y76" s="1"/>
      <c r="Z76" s="1"/>
      <c r="AA76" s="1"/>
      <c r="AB76" s="1"/>
      <c r="AC76" s="1"/>
      <c r="AD76" s="1"/>
      <c r="AE76" s="1"/>
      <c r="AF76" s="1"/>
    </row>
    <row r="77" spans="1:32" ht="12.75" customHeight="1" x14ac:dyDescent="0.3">
      <c r="A77" s="21" t="s">
        <v>185</v>
      </c>
      <c r="B77" s="114" t="s">
        <v>186</v>
      </c>
      <c r="C77" s="90"/>
      <c r="D77" s="90"/>
      <c r="E77" s="90"/>
      <c r="F77" s="90"/>
      <c r="G77" s="90"/>
      <c r="H77" s="90"/>
      <c r="I77" s="91"/>
      <c r="J77" s="22">
        <v>5</v>
      </c>
      <c r="K77" s="22">
        <v>2</v>
      </c>
      <c r="L77" s="22">
        <v>1</v>
      </c>
      <c r="M77" s="22">
        <v>2</v>
      </c>
      <c r="N77" s="22">
        <v>0</v>
      </c>
      <c r="O77" s="23">
        <f t="shared" si="13"/>
        <v>5</v>
      </c>
      <c r="P77" s="24">
        <f t="shared" si="14"/>
        <v>4</v>
      </c>
      <c r="Q77" s="24">
        <f t="shared" si="15"/>
        <v>9</v>
      </c>
      <c r="R77" s="25" t="s">
        <v>57</v>
      </c>
      <c r="S77" s="22"/>
      <c r="T77" s="13"/>
      <c r="U77" s="22" t="s">
        <v>41</v>
      </c>
      <c r="V77" s="1"/>
      <c r="W77" s="1"/>
      <c r="X77" s="1"/>
      <c r="Y77" s="1"/>
      <c r="Z77" s="1"/>
      <c r="AA77" s="1"/>
      <c r="AB77" s="1"/>
      <c r="AC77" s="1"/>
      <c r="AD77" s="1"/>
      <c r="AE77" s="1"/>
      <c r="AF77" s="1"/>
    </row>
    <row r="78" spans="1:32" ht="12.75" customHeight="1" x14ac:dyDescent="0.3">
      <c r="A78" s="21" t="s">
        <v>187</v>
      </c>
      <c r="B78" s="114" t="s">
        <v>188</v>
      </c>
      <c r="C78" s="90"/>
      <c r="D78" s="90"/>
      <c r="E78" s="90"/>
      <c r="F78" s="90"/>
      <c r="G78" s="90"/>
      <c r="H78" s="90"/>
      <c r="I78" s="91"/>
      <c r="J78" s="22">
        <v>5</v>
      </c>
      <c r="K78" s="22">
        <v>2</v>
      </c>
      <c r="L78" s="22">
        <v>2</v>
      </c>
      <c r="M78" s="22">
        <v>0</v>
      </c>
      <c r="N78" s="22">
        <v>0</v>
      </c>
      <c r="O78" s="23">
        <f t="shared" si="13"/>
        <v>4</v>
      </c>
      <c r="P78" s="24">
        <f t="shared" si="14"/>
        <v>5</v>
      </c>
      <c r="Q78" s="24">
        <f t="shared" si="15"/>
        <v>9</v>
      </c>
      <c r="R78" s="25" t="s">
        <v>57</v>
      </c>
      <c r="S78" s="22"/>
      <c r="T78" s="13"/>
      <c r="U78" s="22" t="s">
        <v>40</v>
      </c>
      <c r="V78" s="1"/>
      <c r="W78" s="1"/>
      <c r="X78" s="1"/>
      <c r="Y78" s="1"/>
      <c r="Z78" s="1"/>
      <c r="AA78" s="1"/>
      <c r="AB78" s="1"/>
      <c r="AC78" s="1"/>
      <c r="AD78" s="1"/>
      <c r="AE78" s="1"/>
      <c r="AF78" s="1"/>
    </row>
    <row r="79" spans="1:32" ht="12.75" customHeight="1" x14ac:dyDescent="0.3">
      <c r="A79" s="21" t="s">
        <v>269</v>
      </c>
      <c r="B79" s="114" t="s">
        <v>189</v>
      </c>
      <c r="C79" s="90"/>
      <c r="D79" s="90"/>
      <c r="E79" s="90"/>
      <c r="F79" s="90"/>
      <c r="G79" s="90"/>
      <c r="H79" s="90"/>
      <c r="I79" s="91"/>
      <c r="J79" s="22">
        <v>4</v>
      </c>
      <c r="K79" s="22">
        <v>2</v>
      </c>
      <c r="L79" s="22">
        <v>2</v>
      </c>
      <c r="M79" s="22">
        <v>0</v>
      </c>
      <c r="N79" s="22">
        <v>0</v>
      </c>
      <c r="O79" s="23">
        <f t="shared" si="13"/>
        <v>4</v>
      </c>
      <c r="P79" s="24">
        <f t="shared" si="14"/>
        <v>3</v>
      </c>
      <c r="Q79" s="24">
        <f t="shared" si="15"/>
        <v>7</v>
      </c>
      <c r="R79" s="25" t="s">
        <v>57</v>
      </c>
      <c r="S79" s="22"/>
      <c r="T79" s="13"/>
      <c r="U79" s="22" t="s">
        <v>40</v>
      </c>
      <c r="V79" s="1"/>
      <c r="W79" s="1"/>
      <c r="X79" s="1"/>
      <c r="Y79" s="1"/>
      <c r="Z79" s="1"/>
      <c r="AA79" s="1"/>
      <c r="AB79" s="1"/>
      <c r="AC79" s="1"/>
      <c r="AD79" s="1"/>
      <c r="AE79" s="1"/>
      <c r="AF79" s="1"/>
    </row>
    <row r="80" spans="1:32" ht="12.75" customHeight="1" x14ac:dyDescent="0.3">
      <c r="A80" s="21" t="s">
        <v>190</v>
      </c>
      <c r="B80" s="114" t="s">
        <v>191</v>
      </c>
      <c r="C80" s="90"/>
      <c r="D80" s="90"/>
      <c r="E80" s="90"/>
      <c r="F80" s="90"/>
      <c r="G80" s="90"/>
      <c r="H80" s="90"/>
      <c r="I80" s="91"/>
      <c r="J80" s="22">
        <v>4</v>
      </c>
      <c r="K80" s="22">
        <v>2</v>
      </c>
      <c r="L80" s="22">
        <v>0</v>
      </c>
      <c r="M80" s="22">
        <v>2</v>
      </c>
      <c r="N80" s="22">
        <v>0</v>
      </c>
      <c r="O80" s="23">
        <f t="shared" si="13"/>
        <v>4</v>
      </c>
      <c r="P80" s="24">
        <f t="shared" si="14"/>
        <v>3</v>
      </c>
      <c r="Q80" s="24">
        <f t="shared" si="15"/>
        <v>7</v>
      </c>
      <c r="R80" s="25" t="s">
        <v>57</v>
      </c>
      <c r="S80" s="22"/>
      <c r="T80" s="13"/>
      <c r="U80" s="22" t="s">
        <v>41</v>
      </c>
      <c r="V80" s="1"/>
      <c r="W80" s="1"/>
      <c r="X80" s="1"/>
      <c r="Y80" s="1"/>
      <c r="Z80" s="1"/>
      <c r="AA80" s="1"/>
      <c r="AB80" s="1"/>
      <c r="AC80" s="1"/>
      <c r="AD80" s="1"/>
      <c r="AE80" s="1"/>
      <c r="AF80" s="1"/>
    </row>
    <row r="81" spans="1:32" ht="12.75" customHeight="1" x14ac:dyDescent="0.3">
      <c r="A81" s="21" t="s">
        <v>68</v>
      </c>
      <c r="B81" s="114" t="s">
        <v>192</v>
      </c>
      <c r="C81" s="90"/>
      <c r="D81" s="90"/>
      <c r="E81" s="90"/>
      <c r="F81" s="90"/>
      <c r="G81" s="90"/>
      <c r="H81" s="90"/>
      <c r="I81" s="91"/>
      <c r="J81" s="22">
        <v>7</v>
      </c>
      <c r="K81" s="22">
        <v>2</v>
      </c>
      <c r="L81" s="22">
        <v>2</v>
      </c>
      <c r="M81" s="22">
        <v>0</v>
      </c>
      <c r="N81" s="22">
        <v>1</v>
      </c>
      <c r="O81" s="23">
        <f t="shared" si="13"/>
        <v>5</v>
      </c>
      <c r="P81" s="24">
        <f t="shared" si="14"/>
        <v>8</v>
      </c>
      <c r="Q81" s="24">
        <f t="shared" si="15"/>
        <v>13</v>
      </c>
      <c r="R81" s="25"/>
      <c r="S81" s="22"/>
      <c r="T81" s="13" t="s">
        <v>58</v>
      </c>
      <c r="U81" s="37" t="s">
        <v>41</v>
      </c>
      <c r="V81" s="1"/>
      <c r="W81" s="1"/>
      <c r="X81" s="1"/>
      <c r="Y81" s="1"/>
      <c r="Z81" s="1"/>
      <c r="AA81" s="1"/>
      <c r="AB81" s="1"/>
      <c r="AC81" s="1"/>
      <c r="AD81" s="1"/>
      <c r="AE81" s="1"/>
      <c r="AF81" s="1"/>
    </row>
    <row r="82" spans="1:32" ht="12.75" customHeight="1" x14ac:dyDescent="0.3">
      <c r="A82" s="72" t="s">
        <v>61</v>
      </c>
      <c r="B82" s="141" t="s">
        <v>147</v>
      </c>
      <c r="C82" s="142"/>
      <c r="D82" s="142"/>
      <c r="E82" s="142"/>
      <c r="F82" s="142"/>
      <c r="G82" s="142"/>
      <c r="H82" s="142"/>
      <c r="I82" s="143"/>
      <c r="J82" s="73">
        <v>3</v>
      </c>
      <c r="K82" s="73">
        <v>0</v>
      </c>
      <c r="L82" s="73">
        <v>2</v>
      </c>
      <c r="M82" s="73">
        <v>0</v>
      </c>
      <c r="N82" s="73">
        <v>0</v>
      </c>
      <c r="O82" s="75">
        <f t="shared" si="13"/>
        <v>2</v>
      </c>
      <c r="P82" s="76">
        <f t="shared" si="14"/>
        <v>3</v>
      </c>
      <c r="Q82" s="76">
        <f t="shared" si="15"/>
        <v>5</v>
      </c>
      <c r="R82" s="77"/>
      <c r="S82" s="73" t="s">
        <v>51</v>
      </c>
      <c r="T82" s="74"/>
      <c r="U82" s="73" t="s">
        <v>42</v>
      </c>
      <c r="V82" s="1"/>
      <c r="W82" s="1"/>
      <c r="X82" s="1"/>
      <c r="Y82" s="1"/>
      <c r="Z82" s="1"/>
      <c r="AA82" s="1"/>
      <c r="AB82" s="1"/>
      <c r="AC82" s="1"/>
      <c r="AD82" s="1"/>
      <c r="AE82" s="1"/>
      <c r="AF82" s="1"/>
    </row>
    <row r="83" spans="1:32" ht="12.75" customHeight="1" x14ac:dyDescent="0.3">
      <c r="A83" s="32" t="s">
        <v>60</v>
      </c>
      <c r="B83" s="133"/>
      <c r="C83" s="90"/>
      <c r="D83" s="90"/>
      <c r="E83" s="90"/>
      <c r="F83" s="90"/>
      <c r="G83" s="90"/>
      <c r="H83" s="90"/>
      <c r="I83" s="91"/>
      <c r="J83" s="32">
        <f t="shared" ref="J83:Q83" si="16">SUM(J76:J82)</f>
        <v>33</v>
      </c>
      <c r="K83" s="32">
        <f t="shared" si="16"/>
        <v>12</v>
      </c>
      <c r="L83" s="32">
        <f t="shared" si="16"/>
        <v>11</v>
      </c>
      <c r="M83" s="32">
        <f t="shared" si="16"/>
        <v>4</v>
      </c>
      <c r="N83" s="32">
        <f t="shared" si="16"/>
        <v>1</v>
      </c>
      <c r="O83" s="32">
        <f t="shared" si="16"/>
        <v>28</v>
      </c>
      <c r="P83" s="33">
        <f t="shared" si="16"/>
        <v>31</v>
      </c>
      <c r="Q83" s="33">
        <f t="shared" si="16"/>
        <v>59</v>
      </c>
      <c r="R83" s="32">
        <f>COUNTIF(R76:R82,"E")</f>
        <v>4</v>
      </c>
      <c r="S83" s="32">
        <f>COUNTIF(S76:S82,"C")</f>
        <v>2</v>
      </c>
      <c r="T83" s="32">
        <f>COUNTIF(T76:T82,"VP")</f>
        <v>1</v>
      </c>
      <c r="U83" s="23">
        <f>COUNTA(U76:U82)</f>
        <v>7</v>
      </c>
      <c r="V83" s="148" t="str">
        <f>IF(R83&gt;=SUM(S83:T83),"Corect","E trebuie să fie cel puțin egal cu C+VP")</f>
        <v>Corect</v>
      </c>
      <c r="W83" s="88"/>
      <c r="X83" s="88"/>
      <c r="Y83" s="1"/>
      <c r="Z83" s="1"/>
      <c r="AA83" s="1"/>
      <c r="AB83" s="1"/>
      <c r="AC83" s="1"/>
      <c r="AD83" s="1"/>
      <c r="AE83" s="1"/>
      <c r="AF83" s="1"/>
    </row>
    <row r="84" spans="1:32" ht="9" customHeight="1" x14ac:dyDescent="0.3">
      <c r="A84" s="192" t="s">
        <v>150</v>
      </c>
      <c r="B84" s="192"/>
      <c r="C84" s="192"/>
      <c r="D84" s="192"/>
      <c r="E84" s="192"/>
      <c r="F84" s="192"/>
      <c r="G84" s="192"/>
      <c r="H84" s="192"/>
      <c r="I84" s="192"/>
      <c r="J84" s="192"/>
      <c r="K84" s="192"/>
      <c r="L84" s="192"/>
      <c r="M84" s="192"/>
      <c r="N84" s="192"/>
      <c r="O84" s="192"/>
      <c r="P84" s="192"/>
      <c r="Q84" s="192"/>
      <c r="R84" s="192"/>
      <c r="S84" s="192"/>
      <c r="T84" s="192"/>
      <c r="U84" s="192"/>
      <c r="V84" s="1"/>
      <c r="W84" s="1"/>
      <c r="X84" s="1"/>
      <c r="Y84" s="1"/>
      <c r="Z84" s="1"/>
      <c r="AA84" s="1"/>
      <c r="AB84" s="1"/>
      <c r="AC84" s="1"/>
      <c r="AD84" s="1"/>
      <c r="AE84" s="1"/>
      <c r="AF84" s="1"/>
    </row>
    <row r="85" spans="1:32" ht="15.75" customHeight="1" x14ac:dyDescent="0.3">
      <c r="A85" s="193"/>
      <c r="B85" s="193"/>
      <c r="C85" s="193"/>
      <c r="D85" s="193"/>
      <c r="E85" s="193"/>
      <c r="F85" s="193"/>
      <c r="G85" s="193"/>
      <c r="H85" s="193"/>
      <c r="I85" s="193"/>
      <c r="J85" s="193"/>
      <c r="K85" s="193"/>
      <c r="L85" s="193"/>
      <c r="M85" s="193"/>
      <c r="N85" s="193"/>
      <c r="O85" s="193"/>
      <c r="P85" s="193"/>
      <c r="Q85" s="193"/>
      <c r="R85" s="193"/>
      <c r="S85" s="193"/>
      <c r="T85" s="193"/>
      <c r="U85" s="193"/>
      <c r="V85" s="1"/>
      <c r="W85" s="1"/>
      <c r="X85" s="1"/>
      <c r="Y85" s="1"/>
      <c r="Z85" s="1"/>
      <c r="AA85" s="1"/>
      <c r="AB85" s="1"/>
      <c r="AC85" s="1"/>
      <c r="AD85" s="1"/>
      <c r="AE85" s="1"/>
      <c r="AF85" s="1"/>
    </row>
    <row r="86" spans="1:32" ht="3.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row>
    <row r="87" spans="1:32" ht="18" customHeight="1" x14ac:dyDescent="0.3">
      <c r="A87" s="133" t="s">
        <v>69</v>
      </c>
      <c r="B87" s="90"/>
      <c r="C87" s="90"/>
      <c r="D87" s="90"/>
      <c r="E87" s="90"/>
      <c r="F87" s="90"/>
      <c r="G87" s="90"/>
      <c r="H87" s="90"/>
      <c r="I87" s="90"/>
      <c r="J87" s="90"/>
      <c r="K87" s="90"/>
      <c r="L87" s="90"/>
      <c r="M87" s="90"/>
      <c r="N87" s="90"/>
      <c r="O87" s="90"/>
      <c r="P87" s="90"/>
      <c r="Q87" s="90"/>
      <c r="R87" s="90"/>
      <c r="S87" s="90"/>
      <c r="T87" s="90"/>
      <c r="U87" s="91"/>
      <c r="V87" s="1"/>
      <c r="W87" s="1"/>
      <c r="X87" s="1"/>
      <c r="Y87" s="1"/>
      <c r="Z87" s="1"/>
      <c r="AA87" s="1"/>
      <c r="AB87" s="1"/>
      <c r="AC87" s="1"/>
      <c r="AD87" s="1"/>
      <c r="AE87" s="1"/>
      <c r="AF87" s="1"/>
    </row>
    <row r="88" spans="1:32" ht="14.4" x14ac:dyDescent="0.3">
      <c r="A88" s="123" t="s">
        <v>44</v>
      </c>
      <c r="B88" s="124" t="s">
        <v>45</v>
      </c>
      <c r="C88" s="125"/>
      <c r="D88" s="125"/>
      <c r="E88" s="125"/>
      <c r="F88" s="125"/>
      <c r="G88" s="125"/>
      <c r="H88" s="125"/>
      <c r="I88" s="126"/>
      <c r="J88" s="121" t="s">
        <v>46</v>
      </c>
      <c r="K88" s="89" t="s">
        <v>47</v>
      </c>
      <c r="L88" s="90"/>
      <c r="M88" s="90"/>
      <c r="N88" s="91"/>
      <c r="O88" s="132" t="s">
        <v>48</v>
      </c>
      <c r="P88" s="128"/>
      <c r="Q88" s="129"/>
      <c r="R88" s="132" t="s">
        <v>49</v>
      </c>
      <c r="S88" s="128"/>
      <c r="T88" s="129"/>
      <c r="U88" s="130" t="s">
        <v>50</v>
      </c>
      <c r="V88" s="1"/>
      <c r="W88" s="1"/>
      <c r="X88" s="1"/>
      <c r="Y88" s="1"/>
      <c r="Z88" s="1"/>
      <c r="AA88" s="1"/>
      <c r="AB88" s="1"/>
      <c r="AC88" s="1"/>
      <c r="AD88" s="1"/>
      <c r="AE88" s="1"/>
      <c r="AF88" s="1"/>
    </row>
    <row r="89" spans="1:32" ht="12.75" customHeight="1" x14ac:dyDescent="0.3">
      <c r="A89" s="122"/>
      <c r="B89" s="127"/>
      <c r="C89" s="128"/>
      <c r="D89" s="128"/>
      <c r="E89" s="128"/>
      <c r="F89" s="128"/>
      <c r="G89" s="128"/>
      <c r="H89" s="128"/>
      <c r="I89" s="129"/>
      <c r="J89" s="122"/>
      <c r="K89" s="10" t="s">
        <v>51</v>
      </c>
      <c r="L89" s="10" t="s">
        <v>52</v>
      </c>
      <c r="M89" s="10" t="s">
        <v>53</v>
      </c>
      <c r="N89" s="10" t="s">
        <v>54</v>
      </c>
      <c r="O89" s="10" t="s">
        <v>55</v>
      </c>
      <c r="P89" s="10" t="s">
        <v>33</v>
      </c>
      <c r="Q89" s="10" t="s">
        <v>56</v>
      </c>
      <c r="R89" s="10" t="s">
        <v>57</v>
      </c>
      <c r="S89" s="10" t="s">
        <v>51</v>
      </c>
      <c r="T89" s="10" t="s">
        <v>58</v>
      </c>
      <c r="U89" s="122"/>
      <c r="V89" s="1"/>
      <c r="W89" s="1"/>
      <c r="X89" s="1"/>
      <c r="Y89" s="1"/>
      <c r="Z89" s="1"/>
      <c r="AA89" s="1"/>
      <c r="AB89" s="1"/>
      <c r="AC89" s="1"/>
      <c r="AD89" s="1"/>
      <c r="AE89" s="1"/>
      <c r="AF89" s="1"/>
    </row>
    <row r="90" spans="1:32" ht="12.75" customHeight="1" x14ac:dyDescent="0.3">
      <c r="A90" s="21" t="s">
        <v>193</v>
      </c>
      <c r="B90" s="114" t="s">
        <v>194</v>
      </c>
      <c r="C90" s="90"/>
      <c r="D90" s="90"/>
      <c r="E90" s="90"/>
      <c r="F90" s="90"/>
      <c r="G90" s="90"/>
      <c r="H90" s="90"/>
      <c r="I90" s="91"/>
      <c r="J90" s="22">
        <v>4</v>
      </c>
      <c r="K90" s="22">
        <v>2</v>
      </c>
      <c r="L90" s="22">
        <v>2</v>
      </c>
      <c r="M90" s="22">
        <v>1</v>
      </c>
      <c r="N90" s="22">
        <v>0</v>
      </c>
      <c r="O90" s="23">
        <f t="shared" ref="O90:O96" si="17">K90+L90+M90+N90</f>
        <v>5</v>
      </c>
      <c r="P90" s="24">
        <f t="shared" ref="P90:P96" si="18">Q90-O90</f>
        <v>2</v>
      </c>
      <c r="Q90" s="24">
        <f t="shared" ref="Q90:Q96" si="19">ROUND(PRODUCT(J90,25)/14,0)</f>
        <v>7</v>
      </c>
      <c r="R90" s="25" t="s">
        <v>57</v>
      </c>
      <c r="S90" s="22"/>
      <c r="T90" s="13"/>
      <c r="U90" s="22" t="s">
        <v>41</v>
      </c>
      <c r="V90" s="1"/>
      <c r="W90" s="1"/>
      <c r="X90" s="1"/>
      <c r="Y90" s="1"/>
      <c r="Z90" s="1"/>
      <c r="AA90" s="1"/>
      <c r="AB90" s="1"/>
      <c r="AC90" s="1"/>
      <c r="AD90" s="1"/>
      <c r="AE90" s="1"/>
      <c r="AF90" s="1"/>
    </row>
    <row r="91" spans="1:32" ht="25.5" customHeight="1" x14ac:dyDescent="0.3">
      <c r="A91" s="21" t="s">
        <v>195</v>
      </c>
      <c r="B91" s="149" t="s">
        <v>196</v>
      </c>
      <c r="C91" s="138"/>
      <c r="D91" s="138"/>
      <c r="E91" s="138"/>
      <c r="F91" s="138"/>
      <c r="G91" s="138"/>
      <c r="H91" s="138"/>
      <c r="I91" s="139"/>
      <c r="J91" s="22">
        <v>3</v>
      </c>
      <c r="K91" s="22">
        <v>2</v>
      </c>
      <c r="L91" s="22">
        <v>1</v>
      </c>
      <c r="M91" s="22">
        <v>1</v>
      </c>
      <c r="N91" s="22">
        <v>0</v>
      </c>
      <c r="O91" s="23">
        <f t="shared" si="17"/>
        <v>4</v>
      </c>
      <c r="P91" s="24">
        <f t="shared" si="18"/>
        <v>1</v>
      </c>
      <c r="Q91" s="24">
        <f t="shared" si="19"/>
        <v>5</v>
      </c>
      <c r="R91" s="25" t="s">
        <v>57</v>
      </c>
      <c r="S91" s="22"/>
      <c r="T91" s="13"/>
      <c r="U91" s="22" t="s">
        <v>41</v>
      </c>
      <c r="V91" s="1"/>
      <c r="W91" s="1"/>
      <c r="X91" s="1"/>
      <c r="Y91" s="1"/>
      <c r="Z91" s="1"/>
      <c r="AA91" s="1"/>
      <c r="AB91" s="1"/>
      <c r="AC91" s="1"/>
      <c r="AD91" s="1"/>
      <c r="AE91" s="1"/>
      <c r="AF91" s="1"/>
    </row>
    <row r="92" spans="1:32" ht="12.75" customHeight="1" x14ac:dyDescent="0.3">
      <c r="A92" s="21" t="s">
        <v>197</v>
      </c>
      <c r="B92" s="114" t="s">
        <v>198</v>
      </c>
      <c r="C92" s="90"/>
      <c r="D92" s="90"/>
      <c r="E92" s="90"/>
      <c r="F92" s="90"/>
      <c r="G92" s="90"/>
      <c r="H92" s="90"/>
      <c r="I92" s="91"/>
      <c r="J92" s="22">
        <v>3</v>
      </c>
      <c r="K92" s="22">
        <v>0</v>
      </c>
      <c r="L92" s="22">
        <v>0</v>
      </c>
      <c r="M92" s="22">
        <v>2</v>
      </c>
      <c r="N92" s="22">
        <v>0</v>
      </c>
      <c r="O92" s="23">
        <f t="shared" si="17"/>
        <v>2</v>
      </c>
      <c r="P92" s="24">
        <f t="shared" si="18"/>
        <v>3</v>
      </c>
      <c r="Q92" s="24">
        <f t="shared" si="19"/>
        <v>5</v>
      </c>
      <c r="R92" s="25"/>
      <c r="S92" s="22" t="s">
        <v>51</v>
      </c>
      <c r="T92" s="13"/>
      <c r="U92" s="22" t="s">
        <v>41</v>
      </c>
      <c r="V92" s="1"/>
      <c r="W92" s="1"/>
      <c r="X92" s="1"/>
      <c r="Y92" s="1"/>
      <c r="Z92" s="1"/>
      <c r="AA92" s="1"/>
      <c r="AB92" s="1"/>
      <c r="AC92" s="1"/>
      <c r="AD92" s="1"/>
      <c r="AE92" s="1"/>
      <c r="AF92" s="1"/>
    </row>
    <row r="93" spans="1:32" ht="12.75" customHeight="1" x14ac:dyDescent="0.3">
      <c r="A93" s="21" t="s">
        <v>199</v>
      </c>
      <c r="B93" s="150" t="s">
        <v>200</v>
      </c>
      <c r="C93" s="90"/>
      <c r="D93" s="90"/>
      <c r="E93" s="90"/>
      <c r="F93" s="90"/>
      <c r="G93" s="90"/>
      <c r="H93" s="90"/>
      <c r="I93" s="91"/>
      <c r="J93" s="22">
        <v>4</v>
      </c>
      <c r="K93" s="22">
        <v>2</v>
      </c>
      <c r="L93" s="22">
        <v>2</v>
      </c>
      <c r="M93" s="22">
        <v>0</v>
      </c>
      <c r="N93" s="22">
        <v>0</v>
      </c>
      <c r="O93" s="23">
        <f t="shared" si="17"/>
        <v>4</v>
      </c>
      <c r="P93" s="24">
        <f t="shared" si="18"/>
        <v>3</v>
      </c>
      <c r="Q93" s="24">
        <f t="shared" si="19"/>
        <v>7</v>
      </c>
      <c r="R93" s="25" t="s">
        <v>57</v>
      </c>
      <c r="S93" s="22"/>
      <c r="T93" s="13"/>
      <c r="U93" s="22" t="s">
        <v>41</v>
      </c>
      <c r="V93" s="1"/>
      <c r="W93" s="1"/>
      <c r="X93" s="1"/>
      <c r="Y93" s="1"/>
      <c r="Z93" s="1"/>
      <c r="AA93" s="1"/>
      <c r="AB93" s="1"/>
      <c r="AC93" s="1"/>
      <c r="AD93" s="1"/>
      <c r="AE93" s="1"/>
      <c r="AF93" s="1"/>
    </row>
    <row r="94" spans="1:32" ht="12.75" customHeight="1" x14ac:dyDescent="0.3">
      <c r="A94" s="21" t="s">
        <v>70</v>
      </c>
      <c r="B94" s="114" t="s">
        <v>201</v>
      </c>
      <c r="C94" s="90"/>
      <c r="D94" s="90"/>
      <c r="E94" s="90"/>
      <c r="F94" s="90"/>
      <c r="G94" s="90"/>
      <c r="H94" s="90"/>
      <c r="I94" s="91"/>
      <c r="J94" s="22">
        <v>6</v>
      </c>
      <c r="K94" s="22">
        <v>2</v>
      </c>
      <c r="L94" s="22">
        <v>0</v>
      </c>
      <c r="M94" s="22">
        <v>2</v>
      </c>
      <c r="N94" s="22">
        <v>1</v>
      </c>
      <c r="O94" s="23">
        <f t="shared" si="17"/>
        <v>5</v>
      </c>
      <c r="P94" s="24">
        <f t="shared" si="18"/>
        <v>6</v>
      </c>
      <c r="Q94" s="24">
        <f t="shared" si="19"/>
        <v>11</v>
      </c>
      <c r="R94" s="25" t="s">
        <v>57</v>
      </c>
      <c r="S94" s="22"/>
      <c r="T94" s="13"/>
      <c r="U94" s="22" t="s">
        <v>41</v>
      </c>
      <c r="V94" s="1"/>
      <c r="W94" s="1"/>
      <c r="X94" s="1"/>
      <c r="Y94" s="1"/>
      <c r="Z94" s="1"/>
      <c r="AA94" s="1"/>
      <c r="AB94" s="1"/>
      <c r="AC94" s="1"/>
      <c r="AD94" s="1"/>
      <c r="AE94" s="1"/>
      <c r="AF94" s="1"/>
    </row>
    <row r="95" spans="1:32" ht="12.75" customHeight="1" x14ac:dyDescent="0.3">
      <c r="A95" s="21" t="s">
        <v>71</v>
      </c>
      <c r="B95" s="114" t="s">
        <v>202</v>
      </c>
      <c r="C95" s="90"/>
      <c r="D95" s="90"/>
      <c r="E95" s="90"/>
      <c r="F95" s="90"/>
      <c r="G95" s="90"/>
      <c r="H95" s="90"/>
      <c r="I95" s="91"/>
      <c r="J95" s="22">
        <v>7</v>
      </c>
      <c r="K95" s="22">
        <v>2</v>
      </c>
      <c r="L95" s="22">
        <v>0</v>
      </c>
      <c r="M95" s="22">
        <v>1</v>
      </c>
      <c r="N95" s="22">
        <v>1</v>
      </c>
      <c r="O95" s="23">
        <f t="shared" si="17"/>
        <v>4</v>
      </c>
      <c r="P95" s="24">
        <f t="shared" si="18"/>
        <v>9</v>
      </c>
      <c r="Q95" s="24">
        <f t="shared" si="19"/>
        <v>13</v>
      </c>
      <c r="R95" s="25"/>
      <c r="S95" s="22"/>
      <c r="T95" s="13" t="s">
        <v>58</v>
      </c>
      <c r="U95" s="22" t="s">
        <v>41</v>
      </c>
      <c r="V95" s="1"/>
      <c r="W95" s="1"/>
      <c r="X95" s="1"/>
      <c r="Y95" s="1"/>
      <c r="Z95" s="1"/>
      <c r="AA95" s="1"/>
      <c r="AB95" s="1"/>
      <c r="AC95" s="1"/>
      <c r="AD95" s="1"/>
      <c r="AE95" s="1"/>
      <c r="AF95" s="1"/>
    </row>
    <row r="96" spans="1:32" ht="12.75" customHeight="1" x14ac:dyDescent="0.3">
      <c r="A96" s="21" t="s">
        <v>270</v>
      </c>
      <c r="B96" s="114" t="s">
        <v>203</v>
      </c>
      <c r="C96" s="90"/>
      <c r="D96" s="90"/>
      <c r="E96" s="90"/>
      <c r="F96" s="90"/>
      <c r="G96" s="90"/>
      <c r="H96" s="90"/>
      <c r="I96" s="91"/>
      <c r="J96" s="22">
        <v>3</v>
      </c>
      <c r="K96" s="22">
        <v>0</v>
      </c>
      <c r="L96" s="22">
        <v>0</v>
      </c>
      <c r="M96" s="22">
        <v>1</v>
      </c>
      <c r="N96" s="22">
        <v>0</v>
      </c>
      <c r="O96" s="23">
        <f t="shared" si="17"/>
        <v>1</v>
      </c>
      <c r="P96" s="24">
        <f t="shared" si="18"/>
        <v>4</v>
      </c>
      <c r="Q96" s="24">
        <f t="shared" si="19"/>
        <v>5</v>
      </c>
      <c r="R96" s="25"/>
      <c r="S96" s="22" t="s">
        <v>51</v>
      </c>
      <c r="T96" s="13"/>
      <c r="U96" s="22" t="s">
        <v>41</v>
      </c>
      <c r="V96" s="1"/>
      <c r="W96" s="1"/>
      <c r="X96" s="1"/>
      <c r="Y96" s="1"/>
      <c r="Z96" s="1"/>
      <c r="AA96" s="1"/>
      <c r="AB96" s="1"/>
      <c r="AC96" s="1"/>
      <c r="AD96" s="1"/>
      <c r="AE96" s="1"/>
      <c r="AF96" s="1"/>
    </row>
    <row r="97" spans="1:32" ht="12.75" customHeight="1" x14ac:dyDescent="0.3">
      <c r="A97" s="32" t="s">
        <v>60</v>
      </c>
      <c r="B97" s="133"/>
      <c r="C97" s="90"/>
      <c r="D97" s="90"/>
      <c r="E97" s="90"/>
      <c r="F97" s="90"/>
      <c r="G97" s="90"/>
      <c r="H97" s="90"/>
      <c r="I97" s="91"/>
      <c r="J97" s="32">
        <f t="shared" ref="J97:Q97" si="20">SUM(J90:J96)</f>
        <v>30</v>
      </c>
      <c r="K97" s="32">
        <f t="shared" si="20"/>
        <v>10</v>
      </c>
      <c r="L97" s="32">
        <f t="shared" si="20"/>
        <v>5</v>
      </c>
      <c r="M97" s="32">
        <f t="shared" si="20"/>
        <v>8</v>
      </c>
      <c r="N97" s="32">
        <f t="shared" si="20"/>
        <v>2</v>
      </c>
      <c r="O97" s="32">
        <f t="shared" si="20"/>
        <v>25</v>
      </c>
      <c r="P97" s="33">
        <f t="shared" si="20"/>
        <v>28</v>
      </c>
      <c r="Q97" s="33">
        <f t="shared" si="20"/>
        <v>53</v>
      </c>
      <c r="R97" s="32">
        <f>COUNTIF(R90:R96,"E")</f>
        <v>4</v>
      </c>
      <c r="S97" s="32">
        <f>COUNTIF(S90:S96,"C")</f>
        <v>2</v>
      </c>
      <c r="T97" s="32">
        <f>COUNTIF(T90:T96,"VP")</f>
        <v>1</v>
      </c>
      <c r="U97" s="23">
        <f>COUNTA(U90:U96)</f>
        <v>7</v>
      </c>
      <c r="V97" s="148" t="str">
        <f>IF(R97&gt;=SUM(S97:T97),"Corect","E trebuie să fie cel puțin egal cu C+VP")</f>
        <v>Corect</v>
      </c>
      <c r="W97" s="88"/>
      <c r="X97" s="88"/>
      <c r="Y97" s="1"/>
      <c r="Z97" s="1"/>
      <c r="AA97" s="1"/>
      <c r="AB97" s="1"/>
      <c r="AC97" s="1"/>
      <c r="AD97" s="1"/>
      <c r="AE97" s="1"/>
      <c r="AF97" s="1"/>
    </row>
    <row r="98" spans="1:32" ht="6.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row>
    <row r="99" spans="1:32" ht="19.5" customHeight="1" x14ac:dyDescent="0.3">
      <c r="A99" s="133" t="s">
        <v>72</v>
      </c>
      <c r="B99" s="90"/>
      <c r="C99" s="90"/>
      <c r="D99" s="90"/>
      <c r="E99" s="90"/>
      <c r="F99" s="90"/>
      <c r="G99" s="90"/>
      <c r="H99" s="90"/>
      <c r="I99" s="90"/>
      <c r="J99" s="90"/>
      <c r="K99" s="90"/>
      <c r="L99" s="90"/>
      <c r="M99" s="90"/>
      <c r="N99" s="90"/>
      <c r="O99" s="90"/>
      <c r="P99" s="90"/>
      <c r="Q99" s="90"/>
      <c r="R99" s="90"/>
      <c r="S99" s="90"/>
      <c r="T99" s="90"/>
      <c r="U99" s="91"/>
      <c r="V99" s="1"/>
      <c r="W99" s="1"/>
      <c r="X99" s="1"/>
      <c r="Y99" s="1"/>
      <c r="Z99" s="1"/>
      <c r="AA99" s="1"/>
      <c r="AB99" s="1"/>
      <c r="AC99" s="1"/>
      <c r="AD99" s="1"/>
      <c r="AE99" s="1"/>
      <c r="AF99" s="1"/>
    </row>
    <row r="100" spans="1:32" ht="14.4" x14ac:dyDescent="0.3">
      <c r="A100" s="123" t="s">
        <v>44</v>
      </c>
      <c r="B100" s="124" t="s">
        <v>45</v>
      </c>
      <c r="C100" s="125"/>
      <c r="D100" s="125"/>
      <c r="E100" s="125"/>
      <c r="F100" s="125"/>
      <c r="G100" s="125"/>
      <c r="H100" s="125"/>
      <c r="I100" s="126"/>
      <c r="J100" s="121" t="s">
        <v>46</v>
      </c>
      <c r="K100" s="89" t="s">
        <v>47</v>
      </c>
      <c r="L100" s="90"/>
      <c r="M100" s="90"/>
      <c r="N100" s="91"/>
      <c r="O100" s="132" t="s">
        <v>48</v>
      </c>
      <c r="P100" s="128"/>
      <c r="Q100" s="129"/>
      <c r="R100" s="132" t="s">
        <v>49</v>
      </c>
      <c r="S100" s="128"/>
      <c r="T100" s="129"/>
      <c r="U100" s="130" t="s">
        <v>50</v>
      </c>
      <c r="V100" s="1"/>
      <c r="W100" s="1"/>
      <c r="X100" s="1"/>
      <c r="Y100" s="1"/>
      <c r="Z100" s="1"/>
      <c r="AA100" s="1"/>
      <c r="AB100" s="1"/>
      <c r="AC100" s="1"/>
      <c r="AD100" s="1"/>
      <c r="AE100" s="1"/>
      <c r="AF100" s="1"/>
    </row>
    <row r="101" spans="1:32" ht="12.75" customHeight="1" x14ac:dyDescent="0.3">
      <c r="A101" s="122"/>
      <c r="B101" s="127"/>
      <c r="C101" s="128"/>
      <c r="D101" s="128"/>
      <c r="E101" s="128"/>
      <c r="F101" s="128"/>
      <c r="G101" s="128"/>
      <c r="H101" s="128"/>
      <c r="I101" s="129"/>
      <c r="J101" s="122"/>
      <c r="K101" s="10" t="s">
        <v>51</v>
      </c>
      <c r="L101" s="10" t="s">
        <v>52</v>
      </c>
      <c r="M101" s="10" t="s">
        <v>53</v>
      </c>
      <c r="N101" s="10" t="s">
        <v>54</v>
      </c>
      <c r="O101" s="10" t="s">
        <v>55</v>
      </c>
      <c r="P101" s="10" t="s">
        <v>33</v>
      </c>
      <c r="Q101" s="10" t="s">
        <v>56</v>
      </c>
      <c r="R101" s="10" t="s">
        <v>57</v>
      </c>
      <c r="S101" s="10" t="s">
        <v>51</v>
      </c>
      <c r="T101" s="10" t="s">
        <v>58</v>
      </c>
      <c r="U101" s="122"/>
      <c r="V101" s="1"/>
      <c r="W101" s="1"/>
      <c r="X101" s="1"/>
      <c r="Y101" s="1"/>
      <c r="Z101" s="1"/>
      <c r="AA101" s="1"/>
      <c r="AB101" s="1"/>
      <c r="AC101" s="1"/>
      <c r="AD101" s="1"/>
      <c r="AE101" s="1"/>
      <c r="AF101" s="1"/>
    </row>
    <row r="102" spans="1:32" ht="12.75" customHeight="1" x14ac:dyDescent="0.3">
      <c r="A102" s="21" t="s">
        <v>204</v>
      </c>
      <c r="B102" s="114" t="s">
        <v>205</v>
      </c>
      <c r="C102" s="90"/>
      <c r="D102" s="90"/>
      <c r="E102" s="90"/>
      <c r="F102" s="90"/>
      <c r="G102" s="90"/>
      <c r="H102" s="90"/>
      <c r="I102" s="91"/>
      <c r="J102" s="22">
        <v>4</v>
      </c>
      <c r="K102" s="22">
        <v>2</v>
      </c>
      <c r="L102" s="22">
        <v>1</v>
      </c>
      <c r="M102" s="22">
        <v>0</v>
      </c>
      <c r="N102" s="22">
        <v>1</v>
      </c>
      <c r="O102" s="23">
        <f t="shared" ref="O102:O108" si="21">K102+L102+M102+N102</f>
        <v>4</v>
      </c>
      <c r="P102" s="24">
        <f t="shared" ref="P102:P108" si="22">Q102-O102</f>
        <v>4</v>
      </c>
      <c r="Q102" s="24">
        <f t="shared" ref="Q102:Q108" si="23">ROUND(PRODUCT(J102,25)/12,0)</f>
        <v>8</v>
      </c>
      <c r="R102" s="25" t="s">
        <v>57</v>
      </c>
      <c r="S102" s="22"/>
      <c r="T102" s="13"/>
      <c r="U102" s="22" t="s">
        <v>41</v>
      </c>
      <c r="V102" s="1"/>
      <c r="W102" s="1"/>
      <c r="X102" s="1"/>
      <c r="Y102" s="1"/>
      <c r="Z102" s="1"/>
      <c r="AA102" s="1"/>
      <c r="AB102" s="1"/>
      <c r="AC102" s="1"/>
      <c r="AD102" s="1"/>
      <c r="AE102" s="1"/>
      <c r="AF102" s="1"/>
    </row>
    <row r="103" spans="1:32" ht="12.75" customHeight="1" x14ac:dyDescent="0.3">
      <c r="A103" s="21" t="s">
        <v>206</v>
      </c>
      <c r="B103" s="114" t="s">
        <v>207</v>
      </c>
      <c r="C103" s="90"/>
      <c r="D103" s="90"/>
      <c r="E103" s="90"/>
      <c r="F103" s="90"/>
      <c r="G103" s="90"/>
      <c r="H103" s="90"/>
      <c r="I103" s="91"/>
      <c r="J103" s="22">
        <v>5</v>
      </c>
      <c r="K103" s="22">
        <v>2</v>
      </c>
      <c r="L103" s="22">
        <v>1</v>
      </c>
      <c r="M103" s="22">
        <v>1</v>
      </c>
      <c r="N103" s="22">
        <v>0</v>
      </c>
      <c r="O103" s="23">
        <f t="shared" si="21"/>
        <v>4</v>
      </c>
      <c r="P103" s="24">
        <f t="shared" si="22"/>
        <v>6</v>
      </c>
      <c r="Q103" s="24">
        <f t="shared" si="23"/>
        <v>10</v>
      </c>
      <c r="R103" s="25" t="s">
        <v>57</v>
      </c>
      <c r="S103" s="22"/>
      <c r="T103" s="13"/>
      <c r="U103" s="22" t="s">
        <v>41</v>
      </c>
      <c r="V103" s="1"/>
      <c r="W103" s="1"/>
      <c r="X103" s="1"/>
      <c r="Y103" s="1"/>
      <c r="Z103" s="1"/>
      <c r="AA103" s="1"/>
      <c r="AB103" s="1"/>
      <c r="AC103" s="1"/>
      <c r="AD103" s="1"/>
      <c r="AE103" s="1"/>
      <c r="AF103" s="1"/>
    </row>
    <row r="104" spans="1:32" ht="12.75" customHeight="1" x14ac:dyDescent="0.3">
      <c r="A104" s="21" t="s">
        <v>208</v>
      </c>
      <c r="B104" s="114" t="s">
        <v>209</v>
      </c>
      <c r="C104" s="90"/>
      <c r="D104" s="90"/>
      <c r="E104" s="90"/>
      <c r="F104" s="90"/>
      <c r="G104" s="90"/>
      <c r="H104" s="90"/>
      <c r="I104" s="91"/>
      <c r="J104" s="22">
        <v>5</v>
      </c>
      <c r="K104" s="22">
        <v>2</v>
      </c>
      <c r="L104" s="22">
        <v>1</v>
      </c>
      <c r="M104" s="22">
        <v>1</v>
      </c>
      <c r="N104" s="22">
        <v>0</v>
      </c>
      <c r="O104" s="23">
        <f t="shared" si="21"/>
        <v>4</v>
      </c>
      <c r="P104" s="24">
        <f t="shared" si="22"/>
        <v>6</v>
      </c>
      <c r="Q104" s="24">
        <f t="shared" si="23"/>
        <v>10</v>
      </c>
      <c r="R104" s="25" t="s">
        <v>57</v>
      </c>
      <c r="S104" s="22"/>
      <c r="T104" s="13"/>
      <c r="U104" s="22" t="s">
        <v>41</v>
      </c>
      <c r="V104" s="1"/>
      <c r="W104" s="1"/>
      <c r="X104" s="1"/>
      <c r="Y104" s="1"/>
      <c r="Z104" s="1"/>
      <c r="AA104" s="1"/>
      <c r="AB104" s="1"/>
      <c r="AC104" s="1"/>
      <c r="AD104" s="1"/>
      <c r="AE104" s="1"/>
      <c r="AF104" s="1"/>
    </row>
    <row r="105" spans="1:32" ht="12.75" customHeight="1" x14ac:dyDescent="0.3">
      <c r="A105" s="21" t="s">
        <v>210</v>
      </c>
      <c r="B105" s="114" t="s">
        <v>211</v>
      </c>
      <c r="C105" s="90"/>
      <c r="D105" s="90"/>
      <c r="E105" s="90"/>
      <c r="F105" s="90"/>
      <c r="G105" s="90"/>
      <c r="H105" s="90"/>
      <c r="I105" s="91"/>
      <c r="J105" s="22">
        <v>4</v>
      </c>
      <c r="K105" s="22">
        <v>2</v>
      </c>
      <c r="L105" s="22">
        <v>0</v>
      </c>
      <c r="M105" s="22">
        <v>1</v>
      </c>
      <c r="N105" s="22">
        <v>1</v>
      </c>
      <c r="O105" s="23">
        <f t="shared" si="21"/>
        <v>4</v>
      </c>
      <c r="P105" s="24">
        <f t="shared" si="22"/>
        <v>4</v>
      </c>
      <c r="Q105" s="24">
        <f t="shared" si="23"/>
        <v>8</v>
      </c>
      <c r="R105" s="25"/>
      <c r="S105" s="22" t="s">
        <v>51</v>
      </c>
      <c r="T105" s="13"/>
      <c r="U105" s="22" t="s">
        <v>41</v>
      </c>
      <c r="V105" s="1"/>
      <c r="W105" s="1"/>
      <c r="X105" s="1"/>
      <c r="Y105" s="1"/>
      <c r="Z105" s="1"/>
      <c r="AA105" s="1"/>
      <c r="AB105" s="1"/>
      <c r="AC105" s="1"/>
      <c r="AD105" s="1"/>
      <c r="AE105" s="1"/>
      <c r="AF105" s="1"/>
    </row>
    <row r="106" spans="1:32" ht="12.75" customHeight="1" x14ac:dyDescent="0.3">
      <c r="A106" s="21" t="s">
        <v>212</v>
      </c>
      <c r="B106" s="114" t="s">
        <v>213</v>
      </c>
      <c r="C106" s="90"/>
      <c r="D106" s="90"/>
      <c r="E106" s="90"/>
      <c r="F106" s="90"/>
      <c r="G106" s="90"/>
      <c r="H106" s="90"/>
      <c r="I106" s="91"/>
      <c r="J106" s="22">
        <v>2</v>
      </c>
      <c r="K106" s="22">
        <v>0</v>
      </c>
      <c r="L106" s="22">
        <v>0</v>
      </c>
      <c r="M106" s="22">
        <v>0</v>
      </c>
      <c r="N106" s="22">
        <v>2</v>
      </c>
      <c r="O106" s="23">
        <f t="shared" si="21"/>
        <v>2</v>
      </c>
      <c r="P106" s="24">
        <f t="shared" si="22"/>
        <v>2</v>
      </c>
      <c r="Q106" s="24">
        <f t="shared" si="23"/>
        <v>4</v>
      </c>
      <c r="R106" s="25"/>
      <c r="S106" s="22"/>
      <c r="T106" s="13" t="s">
        <v>58</v>
      </c>
      <c r="U106" s="22" t="s">
        <v>41</v>
      </c>
      <c r="V106" s="1"/>
      <c r="W106" s="1"/>
      <c r="X106" s="1"/>
      <c r="Y106" s="1"/>
      <c r="Z106" s="1"/>
      <c r="AA106" s="1"/>
      <c r="AB106" s="1"/>
      <c r="AC106" s="1"/>
      <c r="AD106" s="1"/>
      <c r="AE106" s="1"/>
      <c r="AF106" s="1"/>
    </row>
    <row r="107" spans="1:32" ht="12.75" customHeight="1" x14ac:dyDescent="0.3">
      <c r="A107" s="21" t="s">
        <v>73</v>
      </c>
      <c r="B107" s="114" t="s">
        <v>214</v>
      </c>
      <c r="C107" s="90"/>
      <c r="D107" s="90"/>
      <c r="E107" s="90"/>
      <c r="F107" s="90"/>
      <c r="G107" s="90"/>
      <c r="H107" s="90"/>
      <c r="I107" s="91"/>
      <c r="J107" s="22">
        <v>6</v>
      </c>
      <c r="K107" s="22">
        <v>2</v>
      </c>
      <c r="L107" s="22">
        <v>0</v>
      </c>
      <c r="M107" s="22">
        <v>1</v>
      </c>
      <c r="N107" s="22">
        <v>1</v>
      </c>
      <c r="O107" s="23">
        <f t="shared" si="21"/>
        <v>4</v>
      </c>
      <c r="P107" s="24">
        <f t="shared" si="22"/>
        <v>9</v>
      </c>
      <c r="Q107" s="24">
        <f t="shared" si="23"/>
        <v>13</v>
      </c>
      <c r="R107" s="25" t="s">
        <v>57</v>
      </c>
      <c r="S107" s="22"/>
      <c r="T107" s="13"/>
      <c r="U107" s="22" t="s">
        <v>42</v>
      </c>
      <c r="V107" s="1"/>
      <c r="W107" s="1"/>
      <c r="X107" s="1"/>
      <c r="Y107" s="1"/>
      <c r="Z107" s="1"/>
      <c r="AA107" s="1"/>
      <c r="AB107" s="1"/>
      <c r="AC107" s="1"/>
      <c r="AD107" s="1"/>
      <c r="AE107" s="1"/>
      <c r="AF107" s="1"/>
    </row>
    <row r="108" spans="1:32" ht="12.75" customHeight="1" x14ac:dyDescent="0.3">
      <c r="A108" s="21" t="s">
        <v>74</v>
      </c>
      <c r="B108" s="114" t="s">
        <v>215</v>
      </c>
      <c r="C108" s="90"/>
      <c r="D108" s="90"/>
      <c r="E108" s="90"/>
      <c r="F108" s="90"/>
      <c r="G108" s="90"/>
      <c r="H108" s="90"/>
      <c r="I108" s="91"/>
      <c r="J108" s="22">
        <v>4</v>
      </c>
      <c r="K108" s="22">
        <v>2</v>
      </c>
      <c r="L108" s="22">
        <v>0</v>
      </c>
      <c r="M108" s="22">
        <v>0</v>
      </c>
      <c r="N108" s="22">
        <v>1</v>
      </c>
      <c r="O108" s="23">
        <f t="shared" si="21"/>
        <v>3</v>
      </c>
      <c r="P108" s="24">
        <f t="shared" si="22"/>
        <v>5</v>
      </c>
      <c r="Q108" s="24">
        <f t="shared" si="23"/>
        <v>8</v>
      </c>
      <c r="R108" s="25"/>
      <c r="S108" s="22" t="s">
        <v>51</v>
      </c>
      <c r="T108" s="13"/>
      <c r="U108" s="22" t="s">
        <v>42</v>
      </c>
      <c r="V108" s="1"/>
      <c r="W108" s="1"/>
      <c r="X108" s="1"/>
      <c r="Y108" s="1"/>
      <c r="Z108" s="1"/>
      <c r="AA108" s="1"/>
      <c r="AB108" s="1"/>
      <c r="AC108" s="1"/>
      <c r="AD108" s="1"/>
      <c r="AE108" s="1"/>
      <c r="AF108" s="1"/>
    </row>
    <row r="109" spans="1:32" ht="12.75" customHeight="1" x14ac:dyDescent="0.3">
      <c r="A109" s="32" t="s">
        <v>60</v>
      </c>
      <c r="B109" s="133"/>
      <c r="C109" s="90"/>
      <c r="D109" s="90"/>
      <c r="E109" s="90"/>
      <c r="F109" s="90"/>
      <c r="G109" s="90"/>
      <c r="H109" s="90"/>
      <c r="I109" s="91"/>
      <c r="J109" s="32">
        <f t="shared" ref="J109:Q109" si="24">SUM(J102:J108)</f>
        <v>30</v>
      </c>
      <c r="K109" s="32">
        <f t="shared" si="24"/>
        <v>12</v>
      </c>
      <c r="L109" s="32">
        <f t="shared" si="24"/>
        <v>3</v>
      </c>
      <c r="M109" s="32">
        <f t="shared" si="24"/>
        <v>4</v>
      </c>
      <c r="N109" s="32">
        <f t="shared" si="24"/>
        <v>6</v>
      </c>
      <c r="O109" s="32">
        <f t="shared" si="24"/>
        <v>25</v>
      </c>
      <c r="P109" s="33">
        <f t="shared" si="24"/>
        <v>36</v>
      </c>
      <c r="Q109" s="33">
        <f t="shared" si="24"/>
        <v>61</v>
      </c>
      <c r="R109" s="32">
        <f>COUNTIF(R102:R108,"E")</f>
        <v>4</v>
      </c>
      <c r="S109" s="32">
        <f>COUNTIF(S102:S108,"C")</f>
        <v>2</v>
      </c>
      <c r="T109" s="32">
        <f>COUNTIF(T102:T108,"VP")</f>
        <v>1</v>
      </c>
      <c r="U109" s="23">
        <f>COUNTA(U102:U108)</f>
        <v>7</v>
      </c>
      <c r="V109" s="148" t="str">
        <f>IF(R109&gt;=SUM(S109:T109),"Corect","E trebuie să fie cel puțin egal cu C+VP")</f>
        <v>Corect</v>
      </c>
      <c r="W109" s="88"/>
      <c r="X109" s="88"/>
      <c r="Y109" s="1"/>
      <c r="Z109" s="1"/>
      <c r="AA109" s="1"/>
      <c r="AB109" s="1"/>
      <c r="AC109" s="1"/>
      <c r="AD109" s="1"/>
      <c r="AE109" s="1"/>
      <c r="AF109" s="1"/>
    </row>
    <row r="110" spans="1:32" ht="5.2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row>
    <row r="111" spans="1:32" ht="19.5" customHeight="1" x14ac:dyDescent="0.3">
      <c r="A111" s="133" t="s">
        <v>75</v>
      </c>
      <c r="B111" s="90"/>
      <c r="C111" s="90"/>
      <c r="D111" s="90"/>
      <c r="E111" s="90"/>
      <c r="F111" s="90"/>
      <c r="G111" s="90"/>
      <c r="H111" s="90"/>
      <c r="I111" s="90"/>
      <c r="J111" s="90"/>
      <c r="K111" s="90"/>
      <c r="L111" s="90"/>
      <c r="M111" s="90"/>
      <c r="N111" s="90"/>
      <c r="O111" s="90"/>
      <c r="P111" s="90"/>
      <c r="Q111" s="90"/>
      <c r="R111" s="90"/>
      <c r="S111" s="90"/>
      <c r="T111" s="90"/>
      <c r="U111" s="91"/>
      <c r="V111" s="7"/>
      <c r="W111" s="7"/>
      <c r="X111" s="7"/>
      <c r="Y111" s="7"/>
      <c r="Z111" s="7"/>
      <c r="AA111" s="1"/>
      <c r="AB111" s="1"/>
      <c r="AC111" s="1"/>
      <c r="AD111" s="1"/>
      <c r="AE111" s="1"/>
      <c r="AF111" s="1"/>
    </row>
    <row r="112" spans="1:32" ht="24" customHeight="1" x14ac:dyDescent="0.3">
      <c r="A112" s="123" t="s">
        <v>44</v>
      </c>
      <c r="B112" s="124" t="s">
        <v>45</v>
      </c>
      <c r="C112" s="125"/>
      <c r="D112" s="125"/>
      <c r="E112" s="125"/>
      <c r="F112" s="125"/>
      <c r="G112" s="125"/>
      <c r="H112" s="125"/>
      <c r="I112" s="126"/>
      <c r="J112" s="121" t="s">
        <v>46</v>
      </c>
      <c r="K112" s="89" t="s">
        <v>47</v>
      </c>
      <c r="L112" s="90"/>
      <c r="M112" s="90"/>
      <c r="N112" s="91"/>
      <c r="O112" s="89" t="s">
        <v>48</v>
      </c>
      <c r="P112" s="90"/>
      <c r="Q112" s="91"/>
      <c r="R112" s="89" t="s">
        <v>49</v>
      </c>
      <c r="S112" s="90"/>
      <c r="T112" s="91"/>
      <c r="U112" s="121" t="s">
        <v>50</v>
      </c>
      <c r="V112" s="7"/>
      <c r="W112" s="7"/>
      <c r="X112" s="7"/>
      <c r="Y112" s="7"/>
      <c r="Z112" s="7"/>
      <c r="AA112" s="1"/>
      <c r="AB112" s="1"/>
      <c r="AC112" s="1"/>
      <c r="AD112" s="1"/>
      <c r="AE112" s="1"/>
      <c r="AF112" s="1"/>
    </row>
    <row r="113" spans="1:32" ht="15.75" customHeight="1" x14ac:dyDescent="0.3">
      <c r="A113" s="122"/>
      <c r="B113" s="127"/>
      <c r="C113" s="128"/>
      <c r="D113" s="128"/>
      <c r="E113" s="128"/>
      <c r="F113" s="128"/>
      <c r="G113" s="128"/>
      <c r="H113" s="128"/>
      <c r="I113" s="129"/>
      <c r="J113" s="122"/>
      <c r="K113" s="10" t="s">
        <v>51</v>
      </c>
      <c r="L113" s="10" t="s">
        <v>52</v>
      </c>
      <c r="M113" s="10" t="s">
        <v>53</v>
      </c>
      <c r="N113" s="10" t="s">
        <v>54</v>
      </c>
      <c r="O113" s="10" t="s">
        <v>55</v>
      </c>
      <c r="P113" s="10" t="s">
        <v>33</v>
      </c>
      <c r="Q113" s="10" t="s">
        <v>56</v>
      </c>
      <c r="R113" s="10" t="s">
        <v>57</v>
      </c>
      <c r="S113" s="10" t="s">
        <v>51</v>
      </c>
      <c r="T113" s="10" t="s">
        <v>58</v>
      </c>
      <c r="U113" s="122"/>
      <c r="V113" s="7"/>
      <c r="W113" s="7"/>
      <c r="X113" s="7"/>
      <c r="Y113" s="7"/>
      <c r="Z113" s="7"/>
      <c r="AA113" s="1"/>
      <c r="AB113" s="1"/>
      <c r="AC113" s="1"/>
      <c r="AD113" s="1"/>
      <c r="AE113" s="1"/>
      <c r="AF113" s="1"/>
    </row>
    <row r="114" spans="1:32" ht="15.75" customHeight="1" x14ac:dyDescent="0.3">
      <c r="A114" s="38" t="s">
        <v>66</v>
      </c>
      <c r="B114" s="133" t="s">
        <v>76</v>
      </c>
      <c r="C114" s="90"/>
      <c r="D114" s="90"/>
      <c r="E114" s="90"/>
      <c r="F114" s="90"/>
      <c r="G114" s="90"/>
      <c r="H114" s="90"/>
      <c r="I114" s="90"/>
      <c r="J114" s="90"/>
      <c r="K114" s="90"/>
      <c r="L114" s="90"/>
      <c r="M114" s="90"/>
      <c r="N114" s="90"/>
      <c r="O114" s="90"/>
      <c r="P114" s="90"/>
      <c r="Q114" s="90"/>
      <c r="R114" s="90"/>
      <c r="S114" s="90"/>
      <c r="T114" s="90"/>
      <c r="U114" s="91"/>
      <c r="V114" s="7"/>
      <c r="W114" s="7"/>
      <c r="X114" s="7"/>
      <c r="Y114" s="7"/>
      <c r="Z114" s="7"/>
      <c r="AA114" s="1"/>
      <c r="AB114" s="1"/>
      <c r="AC114" s="1"/>
      <c r="AD114" s="1"/>
      <c r="AE114" s="1"/>
      <c r="AF114" s="1"/>
    </row>
    <row r="115" spans="1:32" ht="12.75" customHeight="1" x14ac:dyDescent="0.3">
      <c r="A115" s="39" t="s">
        <v>216</v>
      </c>
      <c r="B115" s="131" t="s">
        <v>218</v>
      </c>
      <c r="C115" s="90"/>
      <c r="D115" s="90"/>
      <c r="E115" s="90"/>
      <c r="F115" s="90"/>
      <c r="G115" s="90"/>
      <c r="H115" s="90"/>
      <c r="I115" s="91"/>
      <c r="J115" s="40">
        <v>5</v>
      </c>
      <c r="K115" s="40">
        <v>2</v>
      </c>
      <c r="L115" s="40">
        <v>2</v>
      </c>
      <c r="M115" s="40">
        <v>0</v>
      </c>
      <c r="N115" s="40">
        <v>0</v>
      </c>
      <c r="O115" s="24">
        <f t="shared" ref="O115:O116" si="25">K115+L115+M115+N115</f>
        <v>4</v>
      </c>
      <c r="P115" s="24">
        <f t="shared" ref="P115:P116" si="26">Q115-O115</f>
        <v>5</v>
      </c>
      <c r="Q115" s="24">
        <f t="shared" ref="Q115:Q116" si="27">ROUND(PRODUCT(J115,25)/14,0)</f>
        <v>9</v>
      </c>
      <c r="R115" s="40"/>
      <c r="S115" s="40"/>
      <c r="T115" s="41" t="s">
        <v>58</v>
      </c>
      <c r="U115" s="22" t="s">
        <v>41</v>
      </c>
      <c r="V115" s="7"/>
      <c r="W115" s="7"/>
      <c r="X115" s="7"/>
      <c r="Y115" s="7"/>
      <c r="Z115" s="7"/>
      <c r="AA115" s="1"/>
      <c r="AB115" s="1"/>
      <c r="AC115" s="1"/>
      <c r="AD115" s="1"/>
      <c r="AE115" s="1"/>
      <c r="AF115" s="1"/>
    </row>
    <row r="116" spans="1:32" ht="28.5" customHeight="1" x14ac:dyDescent="0.3">
      <c r="A116" s="42" t="s">
        <v>217</v>
      </c>
      <c r="B116" s="137" t="s">
        <v>219</v>
      </c>
      <c r="C116" s="138"/>
      <c r="D116" s="138"/>
      <c r="E116" s="138"/>
      <c r="F116" s="138"/>
      <c r="G116" s="138"/>
      <c r="H116" s="138"/>
      <c r="I116" s="139"/>
      <c r="J116" s="43">
        <v>5</v>
      </c>
      <c r="K116" s="43">
        <v>2</v>
      </c>
      <c r="L116" s="40">
        <v>0</v>
      </c>
      <c r="M116" s="43">
        <v>2</v>
      </c>
      <c r="N116" s="40">
        <v>0</v>
      </c>
      <c r="O116" s="24">
        <f t="shared" si="25"/>
        <v>4</v>
      </c>
      <c r="P116" s="24">
        <f t="shared" si="26"/>
        <v>5</v>
      </c>
      <c r="Q116" s="24">
        <f t="shared" si="27"/>
        <v>9</v>
      </c>
      <c r="R116" s="40"/>
      <c r="S116" s="40"/>
      <c r="T116" s="44" t="s">
        <v>58</v>
      </c>
      <c r="U116" s="37" t="s">
        <v>41</v>
      </c>
      <c r="V116" s="1"/>
      <c r="W116" s="1"/>
      <c r="X116" s="1"/>
      <c r="Y116" s="1"/>
      <c r="Z116" s="1"/>
      <c r="AA116" s="1"/>
      <c r="AB116" s="1"/>
      <c r="AC116" s="1"/>
      <c r="AD116" s="1"/>
      <c r="AE116" s="1"/>
      <c r="AF116" s="1"/>
    </row>
    <row r="117" spans="1:32" ht="15.75" customHeight="1" x14ac:dyDescent="0.3">
      <c r="A117" s="38" t="s">
        <v>68</v>
      </c>
      <c r="B117" s="136" t="s">
        <v>77</v>
      </c>
      <c r="C117" s="90"/>
      <c r="D117" s="90"/>
      <c r="E117" s="90"/>
      <c r="F117" s="90"/>
      <c r="G117" s="90"/>
      <c r="H117" s="90"/>
      <c r="I117" s="90"/>
      <c r="J117" s="90"/>
      <c r="K117" s="90"/>
      <c r="L117" s="90"/>
      <c r="M117" s="90"/>
      <c r="N117" s="90"/>
      <c r="O117" s="90"/>
      <c r="P117" s="90"/>
      <c r="Q117" s="90"/>
      <c r="R117" s="90"/>
      <c r="S117" s="90"/>
      <c r="T117" s="90"/>
      <c r="U117" s="91"/>
      <c r="V117" s="3"/>
      <c r="W117" s="3"/>
      <c r="X117" s="3"/>
      <c r="Y117" s="3"/>
      <c r="Z117" s="3"/>
      <c r="AA117" s="1"/>
      <c r="AB117" s="1"/>
      <c r="AC117" s="1"/>
      <c r="AD117" s="1"/>
      <c r="AE117" s="1"/>
      <c r="AF117" s="1"/>
    </row>
    <row r="118" spans="1:32" ht="25.5" customHeight="1" x14ac:dyDescent="0.3">
      <c r="A118" s="39" t="s">
        <v>220</v>
      </c>
      <c r="B118" s="137" t="s">
        <v>223</v>
      </c>
      <c r="C118" s="138"/>
      <c r="D118" s="138"/>
      <c r="E118" s="138"/>
      <c r="F118" s="138"/>
      <c r="G118" s="138"/>
      <c r="H118" s="138"/>
      <c r="I118" s="139"/>
      <c r="J118" s="40">
        <v>7</v>
      </c>
      <c r="K118" s="40">
        <v>2</v>
      </c>
      <c r="L118" s="40">
        <v>2</v>
      </c>
      <c r="M118" s="40">
        <v>0</v>
      </c>
      <c r="N118" s="40">
        <v>1</v>
      </c>
      <c r="O118" s="24">
        <f t="shared" ref="O118:O120" si="28">K118+L118+M118+N118</f>
        <v>5</v>
      </c>
      <c r="P118" s="24">
        <f t="shared" ref="P118:P120" si="29">Q118-O118</f>
        <v>8</v>
      </c>
      <c r="Q118" s="24">
        <f t="shared" ref="Q118:Q120" si="30">ROUND(PRODUCT(J118,25)/14,0)</f>
        <v>13</v>
      </c>
      <c r="R118" s="40"/>
      <c r="S118" s="40"/>
      <c r="T118" s="41" t="s">
        <v>58</v>
      </c>
      <c r="U118" s="22" t="s">
        <v>41</v>
      </c>
      <c r="V118" s="3"/>
      <c r="W118" s="3"/>
      <c r="X118" s="3"/>
      <c r="Y118" s="3"/>
      <c r="Z118" s="3"/>
      <c r="AA118" s="1"/>
      <c r="AB118" s="1"/>
      <c r="AC118" s="1"/>
      <c r="AD118" s="1"/>
      <c r="AE118" s="1"/>
      <c r="AF118" s="1"/>
    </row>
    <row r="119" spans="1:32" ht="24.75" customHeight="1" x14ac:dyDescent="0.3">
      <c r="A119" s="39" t="s">
        <v>221</v>
      </c>
      <c r="B119" s="137" t="s">
        <v>224</v>
      </c>
      <c r="C119" s="138"/>
      <c r="D119" s="138"/>
      <c r="E119" s="138"/>
      <c r="F119" s="138"/>
      <c r="G119" s="138"/>
      <c r="H119" s="138"/>
      <c r="I119" s="139"/>
      <c r="J119" s="40">
        <v>7</v>
      </c>
      <c r="K119" s="40">
        <v>2</v>
      </c>
      <c r="L119" s="40">
        <v>2</v>
      </c>
      <c r="M119" s="40">
        <v>0</v>
      </c>
      <c r="N119" s="40">
        <v>1</v>
      </c>
      <c r="O119" s="24">
        <f t="shared" si="28"/>
        <v>5</v>
      </c>
      <c r="P119" s="24">
        <f t="shared" si="29"/>
        <v>8</v>
      </c>
      <c r="Q119" s="24">
        <f t="shared" si="30"/>
        <v>13</v>
      </c>
      <c r="R119" s="40"/>
      <c r="S119" s="40"/>
      <c r="T119" s="41" t="s">
        <v>58</v>
      </c>
      <c r="U119" s="22" t="s">
        <v>41</v>
      </c>
      <c r="V119" s="3"/>
      <c r="W119" s="3"/>
      <c r="X119" s="3"/>
      <c r="Y119" s="3"/>
      <c r="Z119" s="3"/>
      <c r="AA119" s="1"/>
      <c r="AB119" s="1"/>
      <c r="AC119" s="1"/>
      <c r="AD119" s="1"/>
      <c r="AE119" s="1"/>
      <c r="AF119" s="1"/>
    </row>
    <row r="120" spans="1:32" ht="12.75" customHeight="1" x14ac:dyDescent="0.3">
      <c r="A120" s="39" t="s">
        <v>222</v>
      </c>
      <c r="B120" s="131" t="s">
        <v>225</v>
      </c>
      <c r="C120" s="90"/>
      <c r="D120" s="90"/>
      <c r="E120" s="90"/>
      <c r="F120" s="90"/>
      <c r="G120" s="90"/>
      <c r="H120" s="90"/>
      <c r="I120" s="91"/>
      <c r="J120" s="40">
        <v>7</v>
      </c>
      <c r="K120" s="40">
        <v>2</v>
      </c>
      <c r="L120" s="40">
        <v>2</v>
      </c>
      <c r="M120" s="40">
        <v>0</v>
      </c>
      <c r="N120" s="40">
        <v>1</v>
      </c>
      <c r="O120" s="24">
        <f t="shared" si="28"/>
        <v>5</v>
      </c>
      <c r="P120" s="24">
        <f t="shared" si="29"/>
        <v>8</v>
      </c>
      <c r="Q120" s="24">
        <f t="shared" si="30"/>
        <v>13</v>
      </c>
      <c r="R120" s="40"/>
      <c r="S120" s="40"/>
      <c r="T120" s="41" t="s">
        <v>58</v>
      </c>
      <c r="U120" s="22" t="s">
        <v>41</v>
      </c>
      <c r="V120" s="3"/>
      <c r="W120" s="3"/>
      <c r="X120" s="3"/>
      <c r="Y120" s="3"/>
      <c r="Z120" s="3"/>
      <c r="AA120" s="1"/>
      <c r="AB120" s="1"/>
      <c r="AC120" s="1"/>
      <c r="AD120" s="1"/>
      <c r="AE120" s="1"/>
      <c r="AF120" s="1"/>
    </row>
    <row r="121" spans="1:32" ht="15" customHeight="1" x14ac:dyDescent="0.3">
      <c r="A121" s="38" t="s">
        <v>70</v>
      </c>
      <c r="B121" s="136" t="s">
        <v>78</v>
      </c>
      <c r="C121" s="90"/>
      <c r="D121" s="90"/>
      <c r="E121" s="90"/>
      <c r="F121" s="90"/>
      <c r="G121" s="90"/>
      <c r="H121" s="90"/>
      <c r="I121" s="90"/>
      <c r="J121" s="90"/>
      <c r="K121" s="90"/>
      <c r="L121" s="90"/>
      <c r="M121" s="90"/>
      <c r="N121" s="90"/>
      <c r="O121" s="90"/>
      <c r="P121" s="90"/>
      <c r="Q121" s="90"/>
      <c r="R121" s="90"/>
      <c r="S121" s="90"/>
      <c r="T121" s="90"/>
      <c r="U121" s="91"/>
      <c r="V121" s="3"/>
      <c r="W121" s="3"/>
      <c r="X121" s="3"/>
      <c r="Y121" s="3"/>
      <c r="Z121" s="3"/>
      <c r="AA121" s="1"/>
      <c r="AB121" s="1"/>
      <c r="AC121" s="1"/>
      <c r="AD121" s="1"/>
      <c r="AE121" s="1"/>
      <c r="AF121" s="1"/>
    </row>
    <row r="122" spans="1:32" ht="12.75" customHeight="1" x14ac:dyDescent="0.3">
      <c r="A122" s="39" t="s">
        <v>226</v>
      </c>
      <c r="B122" s="131" t="s">
        <v>230</v>
      </c>
      <c r="C122" s="90"/>
      <c r="D122" s="90"/>
      <c r="E122" s="90"/>
      <c r="F122" s="90"/>
      <c r="G122" s="90"/>
      <c r="H122" s="90"/>
      <c r="I122" s="91"/>
      <c r="J122" s="40">
        <v>6</v>
      </c>
      <c r="K122" s="40">
        <v>2</v>
      </c>
      <c r="L122" s="40">
        <v>0</v>
      </c>
      <c r="M122" s="40">
        <v>2</v>
      </c>
      <c r="N122" s="40">
        <v>1</v>
      </c>
      <c r="O122" s="24">
        <f t="shared" ref="O122:O125" si="31">K122+L122+M122+N122</f>
        <v>5</v>
      </c>
      <c r="P122" s="24">
        <f t="shared" ref="P122:P125" si="32">Q122-O122</f>
        <v>6</v>
      </c>
      <c r="Q122" s="24">
        <f t="shared" ref="Q122:Q125" si="33">ROUND(PRODUCT(J122,25)/14,0)</f>
        <v>11</v>
      </c>
      <c r="R122" s="40" t="s">
        <v>57</v>
      </c>
      <c r="S122" s="40"/>
      <c r="T122" s="41"/>
      <c r="U122" s="22" t="s">
        <v>41</v>
      </c>
      <c r="V122" s="3"/>
      <c r="W122" s="3"/>
      <c r="X122" s="3"/>
      <c r="Y122" s="3"/>
      <c r="Z122" s="3"/>
      <c r="AA122" s="1"/>
      <c r="AB122" s="1"/>
      <c r="AC122" s="1"/>
      <c r="AD122" s="1"/>
      <c r="AE122" s="1"/>
      <c r="AF122" s="1"/>
    </row>
    <row r="123" spans="1:32" ht="12.75" customHeight="1" x14ac:dyDescent="0.3">
      <c r="A123" s="39" t="s">
        <v>227</v>
      </c>
      <c r="B123" s="131" t="s">
        <v>231</v>
      </c>
      <c r="C123" s="90"/>
      <c r="D123" s="90"/>
      <c r="E123" s="90"/>
      <c r="F123" s="90"/>
      <c r="G123" s="90"/>
      <c r="H123" s="90"/>
      <c r="I123" s="91"/>
      <c r="J123" s="40">
        <v>6</v>
      </c>
      <c r="K123" s="40">
        <v>2</v>
      </c>
      <c r="L123" s="40">
        <v>1</v>
      </c>
      <c r="M123" s="40">
        <v>1</v>
      </c>
      <c r="N123" s="40">
        <v>1</v>
      </c>
      <c r="O123" s="24">
        <f t="shared" si="31"/>
        <v>5</v>
      </c>
      <c r="P123" s="24">
        <f t="shared" si="32"/>
        <v>6</v>
      </c>
      <c r="Q123" s="24">
        <f t="shared" si="33"/>
        <v>11</v>
      </c>
      <c r="R123" s="40" t="s">
        <v>57</v>
      </c>
      <c r="S123" s="40"/>
      <c r="T123" s="41"/>
      <c r="U123" s="22" t="s">
        <v>41</v>
      </c>
      <c r="V123" s="3"/>
      <c r="W123" s="3"/>
      <c r="X123" s="3"/>
      <c r="Y123" s="3"/>
      <c r="Z123" s="3"/>
      <c r="AA123" s="1"/>
      <c r="AB123" s="1"/>
      <c r="AC123" s="1"/>
      <c r="AD123" s="1"/>
      <c r="AE123" s="1"/>
      <c r="AF123" s="1"/>
    </row>
    <row r="124" spans="1:32" ht="12.75" customHeight="1" x14ac:dyDescent="0.3">
      <c r="A124" s="39" t="s">
        <v>228</v>
      </c>
      <c r="B124" s="131" t="s">
        <v>232</v>
      </c>
      <c r="C124" s="90"/>
      <c r="D124" s="90"/>
      <c r="E124" s="90"/>
      <c r="F124" s="90"/>
      <c r="G124" s="90"/>
      <c r="H124" s="90"/>
      <c r="I124" s="91"/>
      <c r="J124" s="40">
        <v>6</v>
      </c>
      <c r="K124" s="40">
        <v>2</v>
      </c>
      <c r="L124" s="40">
        <v>2</v>
      </c>
      <c r="M124" s="40">
        <v>0</v>
      </c>
      <c r="N124" s="40">
        <v>1</v>
      </c>
      <c r="O124" s="24">
        <f t="shared" si="31"/>
        <v>5</v>
      </c>
      <c r="P124" s="24">
        <f t="shared" si="32"/>
        <v>6</v>
      </c>
      <c r="Q124" s="24">
        <f t="shared" si="33"/>
        <v>11</v>
      </c>
      <c r="R124" s="40" t="s">
        <v>57</v>
      </c>
      <c r="S124" s="40"/>
      <c r="T124" s="41"/>
      <c r="U124" s="22" t="s">
        <v>41</v>
      </c>
      <c r="V124" s="3"/>
      <c r="W124" s="3"/>
      <c r="X124" s="3"/>
      <c r="Y124" s="3"/>
      <c r="Z124" s="3"/>
      <c r="AA124" s="1"/>
      <c r="AB124" s="1"/>
      <c r="AC124" s="1"/>
      <c r="AD124" s="1"/>
      <c r="AE124" s="1"/>
      <c r="AF124" s="1"/>
    </row>
    <row r="125" spans="1:32" ht="12.75" customHeight="1" x14ac:dyDescent="0.3">
      <c r="A125" s="39" t="s">
        <v>229</v>
      </c>
      <c r="B125" s="131" t="s">
        <v>233</v>
      </c>
      <c r="C125" s="90"/>
      <c r="D125" s="90"/>
      <c r="E125" s="90"/>
      <c r="F125" s="90"/>
      <c r="G125" s="90"/>
      <c r="H125" s="90"/>
      <c r="I125" s="91"/>
      <c r="J125" s="40">
        <v>6</v>
      </c>
      <c r="K125" s="40">
        <v>2</v>
      </c>
      <c r="L125" s="40">
        <v>2</v>
      </c>
      <c r="M125" s="40">
        <v>0</v>
      </c>
      <c r="N125" s="40">
        <v>1</v>
      </c>
      <c r="O125" s="24">
        <f t="shared" si="31"/>
        <v>5</v>
      </c>
      <c r="P125" s="24">
        <f t="shared" si="32"/>
        <v>6</v>
      </c>
      <c r="Q125" s="24">
        <f t="shared" si="33"/>
        <v>11</v>
      </c>
      <c r="R125" s="40" t="s">
        <v>57</v>
      </c>
      <c r="S125" s="40"/>
      <c r="T125" s="41"/>
      <c r="U125" s="22" t="s">
        <v>41</v>
      </c>
      <c r="V125" s="1"/>
      <c r="W125" s="1"/>
      <c r="X125" s="1"/>
      <c r="Y125" s="1"/>
      <c r="Z125" s="1"/>
      <c r="AA125" s="1"/>
      <c r="AB125" s="1"/>
      <c r="AC125" s="1"/>
      <c r="AD125" s="1"/>
      <c r="AE125" s="1"/>
      <c r="AF125" s="1"/>
    </row>
    <row r="126" spans="1:32" ht="15" customHeight="1" x14ac:dyDescent="0.3">
      <c r="A126" s="38" t="s">
        <v>71</v>
      </c>
      <c r="B126" s="136" t="s">
        <v>79</v>
      </c>
      <c r="C126" s="90"/>
      <c r="D126" s="90"/>
      <c r="E126" s="90"/>
      <c r="F126" s="90"/>
      <c r="G126" s="90"/>
      <c r="H126" s="90"/>
      <c r="I126" s="90"/>
      <c r="J126" s="90"/>
      <c r="K126" s="90"/>
      <c r="L126" s="90"/>
      <c r="M126" s="90"/>
      <c r="N126" s="90"/>
      <c r="O126" s="90"/>
      <c r="P126" s="90"/>
      <c r="Q126" s="90"/>
      <c r="R126" s="90"/>
      <c r="S126" s="90"/>
      <c r="T126" s="90"/>
      <c r="U126" s="91"/>
      <c r="V126" s="3"/>
      <c r="W126" s="45"/>
      <c r="X126" s="45"/>
      <c r="Y126" s="45"/>
      <c r="Z126" s="45"/>
      <c r="AA126" s="1"/>
      <c r="AB126" s="1"/>
      <c r="AC126" s="1"/>
      <c r="AD126" s="1"/>
      <c r="AE126" s="1"/>
      <c r="AF126" s="1"/>
    </row>
    <row r="127" spans="1:32" ht="12.75" customHeight="1" x14ac:dyDescent="0.3">
      <c r="A127" s="39" t="s">
        <v>234</v>
      </c>
      <c r="B127" s="131" t="s">
        <v>246</v>
      </c>
      <c r="C127" s="90"/>
      <c r="D127" s="90"/>
      <c r="E127" s="90"/>
      <c r="F127" s="90"/>
      <c r="G127" s="90"/>
      <c r="H127" s="90"/>
      <c r="I127" s="91"/>
      <c r="J127" s="40">
        <v>7</v>
      </c>
      <c r="K127" s="40">
        <v>2</v>
      </c>
      <c r="L127" s="40">
        <v>0</v>
      </c>
      <c r="M127" s="40">
        <v>1</v>
      </c>
      <c r="N127" s="40">
        <v>1</v>
      </c>
      <c r="O127" s="24">
        <f t="shared" ref="O127:O130" si="34">K127+L127+M127+N127</f>
        <v>4</v>
      </c>
      <c r="P127" s="24">
        <f t="shared" ref="P127:P130" si="35">Q127-O127</f>
        <v>9</v>
      </c>
      <c r="Q127" s="24">
        <f t="shared" ref="Q127:Q130" si="36">ROUND(PRODUCT(J127,25)/14,0)</f>
        <v>13</v>
      </c>
      <c r="R127" s="40"/>
      <c r="S127" s="40"/>
      <c r="T127" s="41" t="s">
        <v>58</v>
      </c>
      <c r="U127" s="22" t="s">
        <v>41</v>
      </c>
      <c r="V127" s="45"/>
      <c r="W127" s="45"/>
      <c r="X127" s="45"/>
      <c r="Y127" s="45"/>
      <c r="Z127" s="45"/>
      <c r="AA127" s="1"/>
      <c r="AB127" s="1"/>
      <c r="AC127" s="1"/>
      <c r="AD127" s="1"/>
      <c r="AE127" s="1"/>
      <c r="AF127" s="1"/>
    </row>
    <row r="128" spans="1:32" ht="12.75" customHeight="1" x14ac:dyDescent="0.3">
      <c r="A128" s="39" t="s">
        <v>235</v>
      </c>
      <c r="B128" s="131" t="s">
        <v>238</v>
      </c>
      <c r="C128" s="90"/>
      <c r="D128" s="90"/>
      <c r="E128" s="90"/>
      <c r="F128" s="90"/>
      <c r="G128" s="90"/>
      <c r="H128" s="90"/>
      <c r="I128" s="91"/>
      <c r="J128" s="40">
        <v>7</v>
      </c>
      <c r="K128" s="40">
        <v>2</v>
      </c>
      <c r="L128" s="40">
        <v>0</v>
      </c>
      <c r="M128" s="40">
        <v>1</v>
      </c>
      <c r="N128" s="40">
        <v>1</v>
      </c>
      <c r="O128" s="24">
        <f t="shared" si="34"/>
        <v>4</v>
      </c>
      <c r="P128" s="24">
        <f t="shared" si="35"/>
        <v>9</v>
      </c>
      <c r="Q128" s="24">
        <f t="shared" si="36"/>
        <v>13</v>
      </c>
      <c r="R128" s="40"/>
      <c r="S128" s="40"/>
      <c r="T128" s="41" t="s">
        <v>58</v>
      </c>
      <c r="U128" s="22" t="s">
        <v>41</v>
      </c>
      <c r="V128" s="45"/>
      <c r="W128" s="45"/>
      <c r="X128" s="45"/>
      <c r="Y128" s="45"/>
      <c r="Z128" s="45"/>
      <c r="AA128" s="1"/>
      <c r="AB128" s="1"/>
      <c r="AC128" s="1"/>
      <c r="AD128" s="1"/>
      <c r="AE128" s="1"/>
      <c r="AF128" s="1"/>
    </row>
    <row r="129" spans="1:32" ht="12.75" customHeight="1" x14ac:dyDescent="0.3">
      <c r="A129" s="39" t="s">
        <v>236</v>
      </c>
      <c r="B129" s="131" t="s">
        <v>247</v>
      </c>
      <c r="C129" s="90"/>
      <c r="D129" s="90"/>
      <c r="E129" s="90"/>
      <c r="F129" s="90"/>
      <c r="G129" s="90"/>
      <c r="H129" s="90"/>
      <c r="I129" s="91"/>
      <c r="J129" s="40">
        <v>7</v>
      </c>
      <c r="K129" s="40">
        <v>2</v>
      </c>
      <c r="L129" s="40">
        <v>0</v>
      </c>
      <c r="M129" s="40">
        <v>1</v>
      </c>
      <c r="N129" s="40">
        <v>1</v>
      </c>
      <c r="O129" s="24">
        <f t="shared" si="34"/>
        <v>4</v>
      </c>
      <c r="P129" s="24">
        <f t="shared" si="35"/>
        <v>9</v>
      </c>
      <c r="Q129" s="24">
        <f t="shared" si="36"/>
        <v>13</v>
      </c>
      <c r="R129" s="40"/>
      <c r="S129" s="40"/>
      <c r="T129" s="41" t="s">
        <v>58</v>
      </c>
      <c r="U129" s="22" t="s">
        <v>41</v>
      </c>
      <c r="V129" s="1"/>
      <c r="W129" s="1"/>
      <c r="X129" s="1"/>
      <c r="Y129" s="1"/>
      <c r="Z129" s="1"/>
      <c r="AA129" s="1"/>
      <c r="AB129" s="1"/>
      <c r="AC129" s="1"/>
      <c r="AD129" s="1"/>
      <c r="AE129" s="1"/>
      <c r="AF129" s="1"/>
    </row>
    <row r="130" spans="1:32" ht="15" customHeight="1" x14ac:dyDescent="0.3">
      <c r="A130" s="39" t="s">
        <v>237</v>
      </c>
      <c r="B130" s="131" t="s">
        <v>239</v>
      </c>
      <c r="C130" s="90"/>
      <c r="D130" s="90"/>
      <c r="E130" s="90"/>
      <c r="F130" s="90"/>
      <c r="G130" s="90"/>
      <c r="H130" s="90"/>
      <c r="I130" s="91"/>
      <c r="J130" s="40">
        <v>7</v>
      </c>
      <c r="K130" s="40">
        <v>2</v>
      </c>
      <c r="L130" s="40">
        <v>0</v>
      </c>
      <c r="M130" s="40">
        <v>1</v>
      </c>
      <c r="N130" s="40">
        <v>1</v>
      </c>
      <c r="O130" s="24">
        <f t="shared" si="34"/>
        <v>4</v>
      </c>
      <c r="P130" s="24">
        <f t="shared" si="35"/>
        <v>9</v>
      </c>
      <c r="Q130" s="24">
        <f t="shared" si="36"/>
        <v>13</v>
      </c>
      <c r="R130" s="40"/>
      <c r="S130" s="40"/>
      <c r="T130" s="41" t="s">
        <v>58</v>
      </c>
      <c r="U130" s="22" t="s">
        <v>41</v>
      </c>
      <c r="V130" s="8"/>
      <c r="W130" s="8"/>
      <c r="X130" s="8"/>
      <c r="Y130" s="8"/>
      <c r="Z130" s="8"/>
      <c r="AA130" s="1"/>
      <c r="AB130" s="1"/>
      <c r="AC130" s="1"/>
      <c r="AD130" s="1"/>
      <c r="AE130" s="1"/>
      <c r="AF130" s="1"/>
    </row>
    <row r="131" spans="1:32" ht="15" customHeight="1" x14ac:dyDescent="0.3">
      <c r="A131" s="38" t="s">
        <v>270</v>
      </c>
      <c r="B131" s="136" t="s">
        <v>80</v>
      </c>
      <c r="C131" s="90"/>
      <c r="D131" s="90"/>
      <c r="E131" s="90"/>
      <c r="F131" s="90"/>
      <c r="G131" s="90"/>
      <c r="H131" s="90"/>
      <c r="I131" s="90"/>
      <c r="J131" s="90"/>
      <c r="K131" s="90"/>
      <c r="L131" s="90"/>
      <c r="M131" s="90"/>
      <c r="N131" s="90"/>
      <c r="O131" s="90"/>
      <c r="P131" s="90"/>
      <c r="Q131" s="90"/>
      <c r="R131" s="90"/>
      <c r="S131" s="90"/>
      <c r="T131" s="90"/>
      <c r="U131" s="91"/>
      <c r="V131" s="8"/>
      <c r="W131" s="8"/>
      <c r="X131" s="8"/>
      <c r="Y131" s="8"/>
      <c r="Z131" s="8"/>
      <c r="AA131" s="1"/>
      <c r="AB131" s="1"/>
      <c r="AC131" s="1"/>
      <c r="AD131" s="1"/>
      <c r="AE131" s="1"/>
      <c r="AF131" s="1"/>
    </row>
    <row r="132" spans="1:32" ht="12.75" customHeight="1" x14ac:dyDescent="0.3">
      <c r="A132" s="39" t="s">
        <v>271</v>
      </c>
      <c r="B132" s="131" t="s">
        <v>240</v>
      </c>
      <c r="C132" s="90"/>
      <c r="D132" s="90"/>
      <c r="E132" s="90"/>
      <c r="F132" s="90"/>
      <c r="G132" s="90"/>
      <c r="H132" s="90"/>
      <c r="I132" s="91"/>
      <c r="J132" s="40">
        <v>3</v>
      </c>
      <c r="K132" s="40">
        <v>0</v>
      </c>
      <c r="L132" s="40">
        <v>0</v>
      </c>
      <c r="M132" s="40">
        <v>1</v>
      </c>
      <c r="N132" s="40">
        <v>0</v>
      </c>
      <c r="O132" s="24">
        <f t="shared" ref="O132:O133" si="37">K132+L132+M132+N132</f>
        <v>1</v>
      </c>
      <c r="P132" s="24">
        <f t="shared" ref="P132:P133" si="38">Q132-O132</f>
        <v>4</v>
      </c>
      <c r="Q132" s="24">
        <f t="shared" ref="Q132:Q133" si="39">ROUND(PRODUCT(J132,25)/14,0)</f>
        <v>5</v>
      </c>
      <c r="R132" s="40"/>
      <c r="S132" s="40" t="s">
        <v>51</v>
      </c>
      <c r="T132" s="41"/>
      <c r="U132" s="22" t="s">
        <v>41</v>
      </c>
      <c r="V132" s="8"/>
      <c r="W132" s="8"/>
      <c r="X132" s="8"/>
      <c r="Y132" s="8"/>
      <c r="Z132" s="8"/>
      <c r="AA132" s="1"/>
      <c r="AB132" s="1"/>
      <c r="AC132" s="1"/>
      <c r="AD132" s="1"/>
      <c r="AE132" s="1"/>
      <c r="AF132" s="1"/>
    </row>
    <row r="133" spans="1:32" ht="12.75" customHeight="1" x14ac:dyDescent="0.3">
      <c r="A133" s="42" t="s">
        <v>272</v>
      </c>
      <c r="B133" s="131" t="s">
        <v>241</v>
      </c>
      <c r="C133" s="90"/>
      <c r="D133" s="90"/>
      <c r="E133" s="90"/>
      <c r="F133" s="90"/>
      <c r="G133" s="90"/>
      <c r="H133" s="90"/>
      <c r="I133" s="91"/>
      <c r="J133" s="40">
        <v>3</v>
      </c>
      <c r="K133" s="40">
        <v>0</v>
      </c>
      <c r="L133" s="40">
        <v>0</v>
      </c>
      <c r="M133" s="40">
        <v>1</v>
      </c>
      <c r="N133" s="40">
        <v>0</v>
      </c>
      <c r="O133" s="24">
        <f t="shared" si="37"/>
        <v>1</v>
      </c>
      <c r="P133" s="24">
        <f t="shared" si="38"/>
        <v>4</v>
      </c>
      <c r="Q133" s="24">
        <f t="shared" si="39"/>
        <v>5</v>
      </c>
      <c r="R133" s="40"/>
      <c r="S133" s="40" t="s">
        <v>51</v>
      </c>
      <c r="T133" s="41"/>
      <c r="U133" s="22" t="s">
        <v>41</v>
      </c>
      <c r="V133" s="8"/>
      <c r="W133" s="8"/>
      <c r="X133" s="8"/>
      <c r="Y133" s="8"/>
      <c r="Z133" s="8"/>
      <c r="AA133" s="1"/>
      <c r="AB133" s="1"/>
      <c r="AC133" s="1"/>
      <c r="AD133" s="1"/>
      <c r="AE133" s="1"/>
      <c r="AF133" s="1"/>
    </row>
    <row r="134" spans="1:32" ht="18" customHeight="1" x14ac:dyDescent="0.3">
      <c r="A134" s="38" t="s">
        <v>73</v>
      </c>
      <c r="B134" s="136" t="s">
        <v>81</v>
      </c>
      <c r="C134" s="90"/>
      <c r="D134" s="90"/>
      <c r="E134" s="90"/>
      <c r="F134" s="90"/>
      <c r="G134" s="90"/>
      <c r="H134" s="90"/>
      <c r="I134" s="90"/>
      <c r="J134" s="90"/>
      <c r="K134" s="90"/>
      <c r="L134" s="90"/>
      <c r="M134" s="90"/>
      <c r="N134" s="90"/>
      <c r="O134" s="90"/>
      <c r="P134" s="90"/>
      <c r="Q134" s="90"/>
      <c r="R134" s="90"/>
      <c r="S134" s="90"/>
      <c r="T134" s="90"/>
      <c r="U134" s="91"/>
      <c r="V134" s="8"/>
      <c r="W134" s="8"/>
      <c r="X134" s="8"/>
      <c r="Y134" s="8"/>
      <c r="Z134" s="8"/>
      <c r="AA134" s="1"/>
      <c r="AB134" s="1"/>
      <c r="AC134" s="1"/>
      <c r="AD134" s="1"/>
      <c r="AE134" s="1"/>
      <c r="AF134" s="1"/>
    </row>
    <row r="135" spans="1:32" ht="12.75" customHeight="1" x14ac:dyDescent="0.3">
      <c r="A135" s="39" t="s">
        <v>242</v>
      </c>
      <c r="B135" s="131" t="s">
        <v>244</v>
      </c>
      <c r="C135" s="90"/>
      <c r="D135" s="90"/>
      <c r="E135" s="90"/>
      <c r="F135" s="90"/>
      <c r="G135" s="90"/>
      <c r="H135" s="90"/>
      <c r="I135" s="91"/>
      <c r="J135" s="40">
        <v>6</v>
      </c>
      <c r="K135" s="40">
        <v>2</v>
      </c>
      <c r="L135" s="40">
        <v>0</v>
      </c>
      <c r="M135" s="40">
        <v>1</v>
      </c>
      <c r="N135" s="40">
        <v>1</v>
      </c>
      <c r="O135" s="24">
        <f t="shared" ref="O135:O136" si="40">K135+L135+M135+N135</f>
        <v>4</v>
      </c>
      <c r="P135" s="24">
        <f t="shared" ref="P135:P136" si="41">Q135-O135</f>
        <v>9</v>
      </c>
      <c r="Q135" s="24">
        <f t="shared" ref="Q135:Q136" si="42">ROUND(PRODUCT(J135,25)/12,0)</f>
        <v>13</v>
      </c>
      <c r="R135" s="40" t="s">
        <v>57</v>
      </c>
      <c r="S135" s="40"/>
      <c r="T135" s="41"/>
      <c r="U135" s="22" t="s">
        <v>42</v>
      </c>
      <c r="V135" s="8"/>
      <c r="W135" s="8"/>
      <c r="X135" s="8"/>
      <c r="Y135" s="8"/>
      <c r="Z135" s="8"/>
      <c r="AA135" s="1"/>
      <c r="AB135" s="1"/>
      <c r="AC135" s="1"/>
      <c r="AD135" s="1"/>
      <c r="AE135" s="1"/>
      <c r="AF135" s="1"/>
    </row>
    <row r="136" spans="1:32" ht="12.75" customHeight="1" x14ac:dyDescent="0.3">
      <c r="A136" s="42" t="s">
        <v>243</v>
      </c>
      <c r="B136" s="131" t="s">
        <v>245</v>
      </c>
      <c r="C136" s="90"/>
      <c r="D136" s="90"/>
      <c r="E136" s="90"/>
      <c r="F136" s="90"/>
      <c r="G136" s="90"/>
      <c r="H136" s="90"/>
      <c r="I136" s="91"/>
      <c r="J136" s="43">
        <v>6</v>
      </c>
      <c r="K136" s="43">
        <v>2</v>
      </c>
      <c r="L136" s="43">
        <v>0</v>
      </c>
      <c r="M136" s="43">
        <v>1</v>
      </c>
      <c r="N136" s="43">
        <v>1</v>
      </c>
      <c r="O136" s="24">
        <f t="shared" si="40"/>
        <v>4</v>
      </c>
      <c r="P136" s="24">
        <f t="shared" si="41"/>
        <v>9</v>
      </c>
      <c r="Q136" s="24">
        <f t="shared" si="42"/>
        <v>13</v>
      </c>
      <c r="R136" s="40" t="s">
        <v>57</v>
      </c>
      <c r="S136" s="40"/>
      <c r="T136" s="41"/>
      <c r="U136" s="22" t="s">
        <v>42</v>
      </c>
      <c r="V136" s="8"/>
      <c r="W136" s="8"/>
      <c r="X136" s="8"/>
      <c r="Y136" s="8"/>
      <c r="Z136" s="8"/>
      <c r="AA136" s="1"/>
      <c r="AB136" s="1"/>
      <c r="AC136" s="1"/>
      <c r="AD136" s="1"/>
      <c r="AE136" s="1"/>
      <c r="AF136" s="1"/>
    </row>
    <row r="137" spans="1:32" ht="15.75" customHeight="1" x14ac:dyDescent="0.3">
      <c r="A137" s="38" t="s">
        <v>74</v>
      </c>
      <c r="B137" s="136" t="s">
        <v>151</v>
      </c>
      <c r="C137" s="90"/>
      <c r="D137" s="90"/>
      <c r="E137" s="90"/>
      <c r="F137" s="90"/>
      <c r="G137" s="90"/>
      <c r="H137" s="90"/>
      <c r="I137" s="90"/>
      <c r="J137" s="90"/>
      <c r="K137" s="90"/>
      <c r="L137" s="90"/>
      <c r="M137" s="90"/>
      <c r="N137" s="90"/>
      <c r="O137" s="90"/>
      <c r="P137" s="90"/>
      <c r="Q137" s="90"/>
      <c r="R137" s="90"/>
      <c r="S137" s="90"/>
      <c r="T137" s="90"/>
      <c r="U137" s="91"/>
      <c r="V137" s="8"/>
      <c r="W137" s="8"/>
      <c r="X137" s="8"/>
      <c r="Y137" s="8"/>
      <c r="Z137" s="8"/>
      <c r="AA137" s="1"/>
      <c r="AB137" s="1"/>
      <c r="AC137" s="1"/>
      <c r="AD137" s="1"/>
      <c r="AE137" s="1"/>
      <c r="AF137" s="1"/>
    </row>
    <row r="138" spans="1:32" ht="12.75" customHeight="1" x14ac:dyDescent="0.3">
      <c r="A138" s="39" t="s">
        <v>248</v>
      </c>
      <c r="B138" s="131" t="s">
        <v>251</v>
      </c>
      <c r="C138" s="90"/>
      <c r="D138" s="90"/>
      <c r="E138" s="90"/>
      <c r="F138" s="90"/>
      <c r="G138" s="90"/>
      <c r="H138" s="90"/>
      <c r="I138" s="91"/>
      <c r="J138" s="40">
        <v>4</v>
      </c>
      <c r="K138" s="40">
        <v>2</v>
      </c>
      <c r="L138" s="40">
        <v>0</v>
      </c>
      <c r="M138" s="40">
        <v>0</v>
      </c>
      <c r="N138" s="40">
        <v>1</v>
      </c>
      <c r="O138" s="24">
        <f t="shared" ref="O138:O140" si="43">K138+L138+M138+N138</f>
        <v>3</v>
      </c>
      <c r="P138" s="24">
        <f t="shared" ref="P138:P140" si="44">Q138-O138</f>
        <v>5</v>
      </c>
      <c r="Q138" s="24">
        <f t="shared" ref="Q138:Q140" si="45">ROUND(PRODUCT(J138,25)/12,0)</f>
        <v>8</v>
      </c>
      <c r="R138" s="40"/>
      <c r="S138" s="40" t="s">
        <v>51</v>
      </c>
      <c r="T138" s="41"/>
      <c r="U138" s="22" t="s">
        <v>42</v>
      </c>
      <c r="V138" s="8"/>
      <c r="W138" s="8"/>
      <c r="X138" s="8"/>
      <c r="Y138" s="8"/>
      <c r="Z138" s="8"/>
      <c r="AA138" s="1"/>
      <c r="AB138" s="1"/>
      <c r="AC138" s="1"/>
      <c r="AD138" s="1"/>
      <c r="AE138" s="1"/>
      <c r="AF138" s="1"/>
    </row>
    <row r="139" spans="1:32" ht="12.75" customHeight="1" x14ac:dyDescent="0.3">
      <c r="A139" s="39" t="s">
        <v>249</v>
      </c>
      <c r="B139" s="131" t="s">
        <v>252</v>
      </c>
      <c r="C139" s="90"/>
      <c r="D139" s="90"/>
      <c r="E139" s="90"/>
      <c r="F139" s="90"/>
      <c r="G139" s="90"/>
      <c r="H139" s="90"/>
      <c r="I139" s="91"/>
      <c r="J139" s="40">
        <v>4</v>
      </c>
      <c r="K139" s="40">
        <v>2</v>
      </c>
      <c r="L139" s="40">
        <v>0</v>
      </c>
      <c r="M139" s="40">
        <v>0</v>
      </c>
      <c r="N139" s="40">
        <v>1</v>
      </c>
      <c r="O139" s="24">
        <f t="shared" si="43"/>
        <v>3</v>
      </c>
      <c r="P139" s="24">
        <f t="shared" si="44"/>
        <v>5</v>
      </c>
      <c r="Q139" s="24">
        <f t="shared" si="45"/>
        <v>8</v>
      </c>
      <c r="R139" s="40"/>
      <c r="S139" s="40" t="s">
        <v>51</v>
      </c>
      <c r="T139" s="41"/>
      <c r="U139" s="22" t="s">
        <v>42</v>
      </c>
      <c r="V139" s="8"/>
      <c r="W139" s="8"/>
      <c r="X139" s="8"/>
      <c r="Y139" s="8"/>
      <c r="Z139" s="8"/>
      <c r="AA139" s="1"/>
      <c r="AB139" s="1"/>
      <c r="AC139" s="1"/>
      <c r="AD139" s="1"/>
      <c r="AE139" s="1"/>
      <c r="AF139" s="1"/>
    </row>
    <row r="140" spans="1:32" ht="33" customHeight="1" x14ac:dyDescent="0.3">
      <c r="A140" s="39" t="s">
        <v>250</v>
      </c>
      <c r="B140" s="137" t="s">
        <v>253</v>
      </c>
      <c r="C140" s="138"/>
      <c r="D140" s="138"/>
      <c r="E140" s="138"/>
      <c r="F140" s="138"/>
      <c r="G140" s="138"/>
      <c r="H140" s="138"/>
      <c r="I140" s="139"/>
      <c r="J140" s="40">
        <v>4</v>
      </c>
      <c r="K140" s="40">
        <v>2</v>
      </c>
      <c r="L140" s="40">
        <v>0</v>
      </c>
      <c r="M140" s="40">
        <v>0</v>
      </c>
      <c r="N140" s="40">
        <v>1</v>
      </c>
      <c r="O140" s="24">
        <f t="shared" si="43"/>
        <v>3</v>
      </c>
      <c r="P140" s="24">
        <f t="shared" si="44"/>
        <v>5</v>
      </c>
      <c r="Q140" s="24">
        <f t="shared" si="45"/>
        <v>8</v>
      </c>
      <c r="R140" s="40"/>
      <c r="S140" s="40" t="s">
        <v>51</v>
      </c>
      <c r="T140" s="41"/>
      <c r="U140" s="22" t="s">
        <v>42</v>
      </c>
      <c r="V140" s="8"/>
      <c r="W140" s="8"/>
      <c r="X140" s="8"/>
      <c r="Y140" s="8"/>
      <c r="Z140" s="8"/>
      <c r="AA140" s="1"/>
      <c r="AB140" s="1"/>
      <c r="AC140" s="1"/>
      <c r="AD140" s="1"/>
      <c r="AE140" s="1"/>
      <c r="AF140" s="1"/>
    </row>
    <row r="141" spans="1:32" ht="26.25" customHeight="1" x14ac:dyDescent="0.3">
      <c r="A141" s="151" t="s">
        <v>82</v>
      </c>
      <c r="B141" s="90"/>
      <c r="C141" s="90"/>
      <c r="D141" s="90"/>
      <c r="E141" s="90"/>
      <c r="F141" s="90"/>
      <c r="G141" s="90"/>
      <c r="H141" s="90"/>
      <c r="I141" s="91"/>
      <c r="J141" s="33">
        <f t="shared" ref="J141:Q141" si="46">SUM(J115,J118,J122,J127,J132,J135,J138)</f>
        <v>38</v>
      </c>
      <c r="K141" s="33">
        <f t="shared" si="46"/>
        <v>12</v>
      </c>
      <c r="L141" s="33">
        <f t="shared" si="46"/>
        <v>4</v>
      </c>
      <c r="M141" s="33">
        <f t="shared" si="46"/>
        <v>5</v>
      </c>
      <c r="N141" s="33">
        <f t="shared" si="46"/>
        <v>5</v>
      </c>
      <c r="O141" s="33">
        <f t="shared" si="46"/>
        <v>26</v>
      </c>
      <c r="P141" s="33">
        <f t="shared" si="46"/>
        <v>46</v>
      </c>
      <c r="Q141" s="33">
        <f t="shared" si="46"/>
        <v>72</v>
      </c>
      <c r="R141" s="33">
        <f>COUNTIF(R115,"E")+COUNTIF(R118,"E")+COUNTIF(R122,"E")+COUNTIF(R127,"E")+COUNTIF(R132,"E")+COUNTIF(R135,"E")+COUNTIF(R138,"E")</f>
        <v>2</v>
      </c>
      <c r="S141" s="46">
        <f>COUNTIF(S115,"C")+COUNTIF(S118,"C")+COUNTIF(S122,"C")+COUNTIF(S127,"C")+COUNTIF(S132,"C")+COUNTIF(S135,"C")+COUNTIF(S138,"C")</f>
        <v>2</v>
      </c>
      <c r="T141" s="46">
        <f>COUNTIF(T115,"VP")+COUNTIF(T118,"VP")+COUNTIF(T122,"VP")+COUNTIF(T127,"VP")+COUNTIF(T132,"VP")+COUNTIF(T135,"VP")+COUNTIF(T138,"VP")</f>
        <v>3</v>
      </c>
      <c r="U141" s="33">
        <f>COUNTA(U115,U118,U122,U127,U132,U135, U138)</f>
        <v>7</v>
      </c>
      <c r="V141" s="8"/>
      <c r="W141" s="8"/>
      <c r="X141" s="8"/>
      <c r="Y141" s="8"/>
      <c r="Z141" s="8"/>
      <c r="AA141" s="1"/>
      <c r="AB141" s="1"/>
      <c r="AC141" s="1"/>
      <c r="AD141" s="1"/>
      <c r="AE141" s="1"/>
      <c r="AF141" s="1"/>
    </row>
    <row r="142" spans="1:32" ht="18" customHeight="1" x14ac:dyDescent="0.3">
      <c r="A142" s="160" t="s">
        <v>83</v>
      </c>
      <c r="B142" s="125"/>
      <c r="C142" s="125"/>
      <c r="D142" s="125"/>
      <c r="E142" s="125"/>
      <c r="F142" s="125"/>
      <c r="G142" s="125"/>
      <c r="H142" s="125"/>
      <c r="I142" s="125"/>
      <c r="J142" s="126"/>
      <c r="K142" s="33">
        <f t="shared" ref="K142:Q142" si="47">SUM(K115,K118,K122,K127,K132)*14+(K135+K138)*12</f>
        <v>160</v>
      </c>
      <c r="L142" s="33">
        <f t="shared" si="47"/>
        <v>56</v>
      </c>
      <c r="M142" s="33">
        <f t="shared" si="47"/>
        <v>68</v>
      </c>
      <c r="N142" s="33">
        <f t="shared" si="47"/>
        <v>66</v>
      </c>
      <c r="O142" s="33">
        <f t="shared" si="47"/>
        <v>350</v>
      </c>
      <c r="P142" s="33">
        <f t="shared" si="47"/>
        <v>616</v>
      </c>
      <c r="Q142" s="33">
        <f t="shared" si="47"/>
        <v>966</v>
      </c>
      <c r="R142" s="135"/>
      <c r="S142" s="125"/>
      <c r="T142" s="125"/>
      <c r="U142" s="126"/>
      <c r="V142" s="1"/>
      <c r="W142" s="1"/>
      <c r="X142" s="1"/>
      <c r="Y142" s="1"/>
      <c r="Z142" s="1"/>
      <c r="AA142" s="1"/>
      <c r="AB142" s="1"/>
      <c r="AC142" s="1"/>
      <c r="AD142" s="1"/>
      <c r="AE142" s="1"/>
      <c r="AF142" s="1"/>
    </row>
    <row r="143" spans="1:32" ht="16.5" customHeight="1" x14ac:dyDescent="0.3">
      <c r="A143" s="127"/>
      <c r="B143" s="128"/>
      <c r="C143" s="128"/>
      <c r="D143" s="128"/>
      <c r="E143" s="128"/>
      <c r="F143" s="128"/>
      <c r="G143" s="128"/>
      <c r="H143" s="128"/>
      <c r="I143" s="128"/>
      <c r="J143" s="129"/>
      <c r="K143" s="136">
        <f>SUM(K142:N142)</f>
        <v>350</v>
      </c>
      <c r="L143" s="90"/>
      <c r="M143" s="90"/>
      <c r="N143" s="91"/>
      <c r="O143" s="136">
        <f>SUM(O142:P142)</f>
        <v>966</v>
      </c>
      <c r="P143" s="90"/>
      <c r="Q143" s="91"/>
      <c r="R143" s="127"/>
      <c r="S143" s="128"/>
      <c r="T143" s="128"/>
      <c r="U143" s="129"/>
      <c r="V143" s="1"/>
      <c r="W143" s="1"/>
      <c r="X143" s="1"/>
      <c r="Y143" s="1"/>
      <c r="Z143" s="1"/>
      <c r="AA143" s="1"/>
      <c r="AB143" s="1"/>
      <c r="AC143" s="1"/>
      <c r="AD143" s="1"/>
      <c r="AE143" s="1"/>
      <c r="AF143" s="1"/>
    </row>
    <row r="144" spans="1:32" ht="21" customHeight="1" x14ac:dyDescent="0.3">
      <c r="A144" s="113" t="s">
        <v>84</v>
      </c>
      <c r="B144" s="90"/>
      <c r="C144" s="90"/>
      <c r="D144" s="90"/>
      <c r="E144" s="90"/>
      <c r="F144" s="90"/>
      <c r="G144" s="90"/>
      <c r="H144" s="90"/>
      <c r="I144" s="90"/>
      <c r="J144" s="91"/>
      <c r="K144" s="134">
        <f>U141/SUM(U46,U57,U69,U83,U97,U109)</f>
        <v>0.17499999999999999</v>
      </c>
      <c r="L144" s="90"/>
      <c r="M144" s="90"/>
      <c r="N144" s="90"/>
      <c r="O144" s="90"/>
      <c r="P144" s="90"/>
      <c r="Q144" s="90"/>
      <c r="R144" s="90"/>
      <c r="S144" s="90"/>
      <c r="T144" s="90"/>
      <c r="U144" s="91"/>
      <c r="V144" s="1"/>
      <c r="W144" s="1"/>
      <c r="X144" s="1"/>
      <c r="Y144" s="1"/>
      <c r="Z144" s="1"/>
      <c r="AA144" s="1"/>
      <c r="AB144" s="1"/>
      <c r="AC144" s="1"/>
      <c r="AD144" s="1"/>
      <c r="AE144" s="1"/>
      <c r="AF144" s="1"/>
    </row>
    <row r="145" spans="1:32" ht="21" customHeight="1" x14ac:dyDescent="0.3">
      <c r="A145" s="159" t="s">
        <v>85</v>
      </c>
      <c r="B145" s="90"/>
      <c r="C145" s="90"/>
      <c r="D145" s="90"/>
      <c r="E145" s="90"/>
      <c r="F145" s="90"/>
      <c r="G145" s="90"/>
      <c r="H145" s="90"/>
      <c r="I145" s="90"/>
      <c r="J145" s="91"/>
      <c r="K145" s="134">
        <f>K143/(SUM(O46,O57,O69,O83,O97)*14+O109*12)</f>
        <v>0.16619183285849953</v>
      </c>
      <c r="L145" s="90"/>
      <c r="M145" s="90"/>
      <c r="N145" s="90"/>
      <c r="O145" s="90"/>
      <c r="P145" s="90"/>
      <c r="Q145" s="90"/>
      <c r="R145" s="90"/>
      <c r="S145" s="90"/>
      <c r="T145" s="90"/>
      <c r="U145" s="91"/>
      <c r="V145" s="1"/>
      <c r="W145" s="1"/>
      <c r="X145" s="1"/>
      <c r="Y145" s="1"/>
      <c r="Z145" s="1"/>
      <c r="AA145" s="1"/>
      <c r="AB145" s="1"/>
      <c r="AC145" s="1"/>
      <c r="AD145" s="1"/>
      <c r="AE145" s="1"/>
      <c r="AF145" s="1"/>
    </row>
    <row r="146" spans="1:32" ht="9.75" customHeight="1" x14ac:dyDescent="0.3">
      <c r="A146" s="1"/>
      <c r="B146" s="5"/>
      <c r="C146" s="5"/>
      <c r="D146" s="5"/>
      <c r="E146" s="5"/>
      <c r="F146" s="5"/>
      <c r="G146" s="5"/>
      <c r="H146" s="1"/>
      <c r="I146" s="1"/>
      <c r="J146" s="1"/>
      <c r="K146" s="1"/>
      <c r="L146" s="1"/>
      <c r="M146" s="5"/>
      <c r="N146" s="5"/>
      <c r="O146" s="5"/>
      <c r="P146" s="5"/>
      <c r="Q146" s="5"/>
      <c r="R146" s="5"/>
      <c r="S146" s="5"/>
      <c r="T146" s="5"/>
      <c r="U146" s="1"/>
      <c r="V146" s="1"/>
      <c r="W146" s="1"/>
      <c r="X146" s="1"/>
      <c r="Y146" s="1"/>
      <c r="Z146" s="1"/>
      <c r="AA146" s="1"/>
      <c r="AB146" s="1"/>
      <c r="AC146" s="1"/>
      <c r="AD146" s="1"/>
      <c r="AE146" s="1"/>
      <c r="AF146" s="1"/>
    </row>
    <row r="147" spans="1:32" ht="19.5" customHeight="1" x14ac:dyDescent="0.3">
      <c r="A147" s="133" t="s">
        <v>86</v>
      </c>
      <c r="B147" s="90"/>
      <c r="C147" s="90"/>
      <c r="D147" s="90"/>
      <c r="E147" s="90"/>
      <c r="F147" s="90"/>
      <c r="G147" s="90"/>
      <c r="H147" s="90"/>
      <c r="I147" s="90"/>
      <c r="J147" s="90"/>
      <c r="K147" s="90"/>
      <c r="L147" s="90"/>
      <c r="M147" s="90"/>
      <c r="N147" s="90"/>
      <c r="O147" s="90"/>
      <c r="P147" s="90"/>
      <c r="Q147" s="90"/>
      <c r="R147" s="90"/>
      <c r="S147" s="90"/>
      <c r="T147" s="90"/>
      <c r="U147" s="91"/>
      <c r="V147" s="1"/>
      <c r="W147" s="1"/>
      <c r="X147" s="1"/>
      <c r="Y147" s="1"/>
      <c r="Z147" s="1"/>
      <c r="AA147" s="1"/>
      <c r="AB147" s="1"/>
      <c r="AC147" s="1"/>
      <c r="AD147" s="1"/>
      <c r="AE147" s="1"/>
      <c r="AF147" s="1"/>
    </row>
    <row r="148" spans="1:32" ht="19.5" customHeight="1" x14ac:dyDescent="0.3">
      <c r="A148" s="123" t="s">
        <v>44</v>
      </c>
      <c r="B148" s="124" t="s">
        <v>45</v>
      </c>
      <c r="C148" s="125"/>
      <c r="D148" s="125"/>
      <c r="E148" s="125"/>
      <c r="F148" s="125"/>
      <c r="G148" s="125"/>
      <c r="H148" s="125"/>
      <c r="I148" s="126"/>
      <c r="J148" s="121" t="s">
        <v>46</v>
      </c>
      <c r="K148" s="89" t="s">
        <v>47</v>
      </c>
      <c r="L148" s="90"/>
      <c r="M148" s="90"/>
      <c r="N148" s="91"/>
      <c r="O148" s="89" t="s">
        <v>48</v>
      </c>
      <c r="P148" s="90"/>
      <c r="Q148" s="91"/>
      <c r="R148" s="89" t="s">
        <v>49</v>
      </c>
      <c r="S148" s="90"/>
      <c r="T148" s="91"/>
      <c r="U148" s="121" t="s">
        <v>50</v>
      </c>
      <c r="V148" s="1"/>
      <c r="W148" s="1"/>
      <c r="X148" s="1"/>
      <c r="Y148" s="1"/>
      <c r="Z148" s="1"/>
      <c r="AA148" s="1"/>
      <c r="AB148" s="1"/>
      <c r="AC148" s="1"/>
      <c r="AD148" s="1"/>
      <c r="AE148" s="1"/>
      <c r="AF148" s="1"/>
    </row>
    <row r="149" spans="1:32" ht="14.25" customHeight="1" x14ac:dyDescent="0.3">
      <c r="A149" s="122"/>
      <c r="B149" s="127"/>
      <c r="C149" s="128"/>
      <c r="D149" s="128"/>
      <c r="E149" s="128"/>
      <c r="F149" s="128"/>
      <c r="G149" s="128"/>
      <c r="H149" s="128"/>
      <c r="I149" s="129"/>
      <c r="J149" s="122"/>
      <c r="K149" s="10" t="s">
        <v>51</v>
      </c>
      <c r="L149" s="10" t="s">
        <v>52</v>
      </c>
      <c r="M149" s="10" t="s">
        <v>53</v>
      </c>
      <c r="N149" s="10" t="s">
        <v>54</v>
      </c>
      <c r="O149" s="10" t="s">
        <v>55</v>
      </c>
      <c r="P149" s="10" t="s">
        <v>33</v>
      </c>
      <c r="Q149" s="10" t="s">
        <v>56</v>
      </c>
      <c r="R149" s="10" t="s">
        <v>57</v>
      </c>
      <c r="S149" s="10" t="s">
        <v>51</v>
      </c>
      <c r="T149" s="10" t="s">
        <v>58</v>
      </c>
      <c r="U149" s="122"/>
      <c r="V149" s="1"/>
      <c r="W149" s="1"/>
      <c r="X149" s="1"/>
      <c r="Y149" s="1"/>
      <c r="Z149" s="1"/>
      <c r="AA149" s="1"/>
      <c r="AB149" s="1"/>
      <c r="AC149" s="1"/>
      <c r="AD149" s="1"/>
      <c r="AE149" s="1"/>
      <c r="AF149" s="1"/>
    </row>
    <row r="150" spans="1:32" ht="14.4" x14ac:dyDescent="0.3">
      <c r="A150" s="133" t="s">
        <v>87</v>
      </c>
      <c r="B150" s="90"/>
      <c r="C150" s="90"/>
      <c r="D150" s="90"/>
      <c r="E150" s="90"/>
      <c r="F150" s="90"/>
      <c r="G150" s="90"/>
      <c r="H150" s="90"/>
      <c r="I150" s="90"/>
      <c r="J150" s="90"/>
      <c r="K150" s="90"/>
      <c r="L150" s="90"/>
      <c r="M150" s="90"/>
      <c r="N150" s="90"/>
      <c r="O150" s="90"/>
      <c r="P150" s="90"/>
      <c r="Q150" s="90"/>
      <c r="R150" s="90"/>
      <c r="S150" s="90"/>
      <c r="T150" s="90"/>
      <c r="U150" s="91"/>
      <c r="V150" s="1"/>
      <c r="W150" s="1"/>
      <c r="X150" s="1"/>
      <c r="Y150" s="1"/>
      <c r="Z150" s="1"/>
      <c r="AA150" s="1"/>
      <c r="AB150" s="1"/>
      <c r="AC150" s="1"/>
      <c r="AD150" s="1"/>
      <c r="AE150" s="1"/>
      <c r="AF150" s="1"/>
    </row>
    <row r="151" spans="1:32" ht="12.75" customHeight="1" x14ac:dyDescent="0.3">
      <c r="A151" s="39" t="s">
        <v>254</v>
      </c>
      <c r="B151" s="131" t="s">
        <v>255</v>
      </c>
      <c r="C151" s="90"/>
      <c r="D151" s="90"/>
      <c r="E151" s="90"/>
      <c r="F151" s="90"/>
      <c r="G151" s="90"/>
      <c r="H151" s="90"/>
      <c r="I151" s="91"/>
      <c r="J151" s="40">
        <v>3</v>
      </c>
      <c r="K151" s="40">
        <v>2</v>
      </c>
      <c r="L151" s="40">
        <v>1</v>
      </c>
      <c r="M151" s="40">
        <v>0</v>
      </c>
      <c r="N151" s="40">
        <v>0</v>
      </c>
      <c r="O151" s="24">
        <f t="shared" ref="O151:O153" si="48">K151+L151+M151+N151</f>
        <v>3</v>
      </c>
      <c r="P151" s="24">
        <f t="shared" ref="P151:P153" si="49">Q151-O151</f>
        <v>2</v>
      </c>
      <c r="Q151" s="24">
        <f t="shared" ref="Q151:Q153" si="50">ROUND(PRODUCT(J151,25)/14,0)</f>
        <v>5</v>
      </c>
      <c r="R151" s="40"/>
      <c r="S151" s="40" t="s">
        <v>51</v>
      </c>
      <c r="T151" s="41"/>
      <c r="U151" s="22" t="s">
        <v>40</v>
      </c>
      <c r="V151" s="1"/>
      <c r="W151" s="1"/>
      <c r="X151" s="1"/>
      <c r="Y151" s="1"/>
      <c r="Z151" s="1"/>
      <c r="AA151" s="1"/>
      <c r="AB151" s="1"/>
      <c r="AC151" s="1"/>
      <c r="AD151" s="1"/>
      <c r="AE151" s="1"/>
      <c r="AF151" s="1"/>
    </row>
    <row r="152" spans="1:32" s="85" customFormat="1" ht="25.5" customHeight="1" x14ac:dyDescent="0.3">
      <c r="A152" s="42" t="s">
        <v>256</v>
      </c>
      <c r="B152" s="137" t="s">
        <v>257</v>
      </c>
      <c r="C152" s="138"/>
      <c r="D152" s="138"/>
      <c r="E152" s="138"/>
      <c r="F152" s="138"/>
      <c r="G152" s="138"/>
      <c r="H152" s="138"/>
      <c r="I152" s="139"/>
      <c r="J152" s="43">
        <v>3</v>
      </c>
      <c r="K152" s="43">
        <v>2</v>
      </c>
      <c r="L152" s="43">
        <v>0</v>
      </c>
      <c r="M152" s="43">
        <v>0</v>
      </c>
      <c r="N152" s="43">
        <v>1</v>
      </c>
      <c r="O152" s="52">
        <f t="shared" ref="O152" si="51">K152+L152+M152+N152</f>
        <v>3</v>
      </c>
      <c r="P152" s="52">
        <f t="shared" ref="P152" si="52">Q152-O152</f>
        <v>2</v>
      </c>
      <c r="Q152" s="52">
        <f t="shared" ref="Q152" si="53">ROUND(PRODUCT(J152,25)/14,0)</f>
        <v>5</v>
      </c>
      <c r="R152" s="43"/>
      <c r="S152" s="43" t="s">
        <v>51</v>
      </c>
      <c r="T152" s="44"/>
      <c r="U152" s="37" t="s">
        <v>42</v>
      </c>
      <c r="V152" s="86"/>
      <c r="W152" s="86"/>
      <c r="X152" s="86"/>
      <c r="Y152" s="86"/>
      <c r="Z152" s="86"/>
      <c r="AA152" s="86"/>
      <c r="AB152" s="86"/>
      <c r="AC152" s="86"/>
      <c r="AD152" s="86"/>
      <c r="AE152" s="86"/>
      <c r="AF152" s="86"/>
    </row>
    <row r="153" spans="1:32" ht="25.5" customHeight="1" x14ac:dyDescent="0.3">
      <c r="A153" s="39" t="s">
        <v>265</v>
      </c>
      <c r="B153" s="137" t="s">
        <v>264</v>
      </c>
      <c r="C153" s="138"/>
      <c r="D153" s="138"/>
      <c r="E153" s="138"/>
      <c r="F153" s="138"/>
      <c r="G153" s="138"/>
      <c r="H153" s="138"/>
      <c r="I153" s="139"/>
      <c r="J153" s="40">
        <v>3</v>
      </c>
      <c r="K153" s="40">
        <v>1</v>
      </c>
      <c r="L153" s="40">
        <v>0</v>
      </c>
      <c r="M153" s="40">
        <v>0</v>
      </c>
      <c r="N153" s="40">
        <v>0</v>
      </c>
      <c r="O153" s="24">
        <f t="shared" si="48"/>
        <v>1</v>
      </c>
      <c r="P153" s="24">
        <f t="shared" si="49"/>
        <v>4</v>
      </c>
      <c r="Q153" s="24">
        <f t="shared" si="50"/>
        <v>5</v>
      </c>
      <c r="R153" s="40"/>
      <c r="S153" s="40" t="s">
        <v>51</v>
      </c>
      <c r="T153" s="41"/>
      <c r="U153" s="22" t="s">
        <v>42</v>
      </c>
      <c r="V153" s="1"/>
      <c r="W153" s="1"/>
      <c r="X153" s="1"/>
      <c r="Y153" s="1"/>
      <c r="Z153" s="1"/>
      <c r="AA153" s="1"/>
      <c r="AB153" s="1"/>
      <c r="AC153" s="1"/>
      <c r="AD153" s="1"/>
      <c r="AE153" s="1"/>
      <c r="AF153" s="1"/>
    </row>
    <row r="154" spans="1:32" ht="12.75" customHeight="1" x14ac:dyDescent="0.3">
      <c r="A154" s="136" t="s">
        <v>88</v>
      </c>
      <c r="B154" s="90"/>
      <c r="C154" s="90"/>
      <c r="D154" s="90"/>
      <c r="E154" s="90"/>
      <c r="F154" s="90"/>
      <c r="G154" s="90"/>
      <c r="H154" s="90"/>
      <c r="I154" s="90"/>
      <c r="J154" s="90"/>
      <c r="K154" s="90"/>
      <c r="L154" s="90"/>
      <c r="M154" s="90"/>
      <c r="N154" s="90"/>
      <c r="O154" s="90"/>
      <c r="P154" s="90"/>
      <c r="Q154" s="90"/>
      <c r="R154" s="90"/>
      <c r="S154" s="90"/>
      <c r="T154" s="90"/>
      <c r="U154" s="91"/>
      <c r="V154" s="3"/>
      <c r="W154" s="3"/>
      <c r="X154" s="3"/>
      <c r="Y154" s="3"/>
      <c r="Z154" s="3"/>
      <c r="AA154" s="3"/>
      <c r="AB154" s="1"/>
      <c r="AC154" s="1"/>
      <c r="AD154" s="1"/>
      <c r="AE154" s="1"/>
      <c r="AF154" s="1"/>
    </row>
    <row r="155" spans="1:32" ht="37.5" customHeight="1" x14ac:dyDescent="0.3">
      <c r="A155" s="39" t="s">
        <v>89</v>
      </c>
      <c r="B155" s="137" t="s">
        <v>258</v>
      </c>
      <c r="C155" s="90"/>
      <c r="D155" s="90"/>
      <c r="E155" s="90"/>
      <c r="F155" s="90"/>
      <c r="G155" s="90"/>
      <c r="H155" s="90"/>
      <c r="I155" s="91"/>
      <c r="J155" s="40">
        <v>3</v>
      </c>
      <c r="K155" s="40">
        <v>0</v>
      </c>
      <c r="L155" s="40">
        <v>2</v>
      </c>
      <c r="M155" s="40">
        <v>0</v>
      </c>
      <c r="N155" s="40">
        <v>1</v>
      </c>
      <c r="O155" s="24">
        <f t="shared" ref="O155:O156" si="54">K155+L155+M155+N155</f>
        <v>3</v>
      </c>
      <c r="P155" s="24">
        <f t="shared" ref="P155:P156" si="55">Q155-O155</f>
        <v>2</v>
      </c>
      <c r="Q155" s="24">
        <f t="shared" ref="Q155:Q156" si="56">ROUND(PRODUCT(J155,25)/14,0)</f>
        <v>5</v>
      </c>
      <c r="R155" s="40"/>
      <c r="S155" s="40" t="s">
        <v>51</v>
      </c>
      <c r="T155" s="41"/>
      <c r="U155" s="22" t="s">
        <v>42</v>
      </c>
      <c r="V155" s="3"/>
      <c r="W155" s="3"/>
      <c r="X155" s="3"/>
      <c r="Y155" s="3"/>
      <c r="Z155" s="3"/>
      <c r="AA155" s="3"/>
      <c r="AB155" s="1"/>
      <c r="AC155" s="1"/>
      <c r="AD155" s="1"/>
      <c r="AE155" s="1"/>
      <c r="AF155" s="1"/>
    </row>
    <row r="156" spans="1:32" ht="41.25" customHeight="1" x14ac:dyDescent="0.3">
      <c r="A156" s="39" t="s">
        <v>259</v>
      </c>
      <c r="B156" s="137" t="s">
        <v>260</v>
      </c>
      <c r="C156" s="138"/>
      <c r="D156" s="138"/>
      <c r="E156" s="138"/>
      <c r="F156" s="138"/>
      <c r="G156" s="138"/>
      <c r="H156" s="138"/>
      <c r="I156" s="139"/>
      <c r="J156" s="40">
        <v>3</v>
      </c>
      <c r="K156" s="40">
        <v>0</v>
      </c>
      <c r="L156" s="40">
        <v>0</v>
      </c>
      <c r="M156" s="40">
        <v>2</v>
      </c>
      <c r="N156" s="40">
        <v>0</v>
      </c>
      <c r="O156" s="24">
        <f t="shared" si="54"/>
        <v>2</v>
      </c>
      <c r="P156" s="24">
        <f t="shared" si="55"/>
        <v>3</v>
      </c>
      <c r="Q156" s="24">
        <f t="shared" si="56"/>
        <v>5</v>
      </c>
      <c r="R156" s="40"/>
      <c r="S156" s="40" t="s">
        <v>51</v>
      </c>
      <c r="T156" s="41"/>
      <c r="U156" s="22" t="s">
        <v>40</v>
      </c>
      <c r="V156" s="3"/>
      <c r="W156" s="3"/>
      <c r="X156" s="3"/>
      <c r="Y156" s="3"/>
      <c r="Z156" s="3"/>
      <c r="AA156" s="3"/>
      <c r="AB156" s="1"/>
      <c r="AC156" s="1"/>
      <c r="AD156" s="1"/>
      <c r="AE156" s="1"/>
      <c r="AF156" s="1"/>
    </row>
    <row r="157" spans="1:32" ht="12.75" customHeight="1" x14ac:dyDescent="0.3">
      <c r="A157" s="136" t="s">
        <v>90</v>
      </c>
      <c r="B157" s="90"/>
      <c r="C157" s="90"/>
      <c r="D157" s="90"/>
      <c r="E157" s="90"/>
      <c r="F157" s="90"/>
      <c r="G157" s="90"/>
      <c r="H157" s="90"/>
      <c r="I157" s="90"/>
      <c r="J157" s="90"/>
      <c r="K157" s="90"/>
      <c r="L157" s="90"/>
      <c r="M157" s="90"/>
      <c r="N157" s="90"/>
      <c r="O157" s="90"/>
      <c r="P157" s="90"/>
      <c r="Q157" s="90"/>
      <c r="R157" s="90"/>
      <c r="S157" s="90"/>
      <c r="T157" s="90"/>
      <c r="U157" s="91"/>
      <c r="V157" s="1"/>
      <c r="W157" s="1"/>
      <c r="X157" s="1"/>
      <c r="Y157" s="1"/>
      <c r="Z157" s="1"/>
      <c r="AA157" s="1"/>
      <c r="AB157" s="1"/>
      <c r="AC157" s="1"/>
      <c r="AD157" s="1"/>
      <c r="AE157" s="1"/>
      <c r="AF157" s="1"/>
    </row>
    <row r="158" spans="1:32" ht="27" customHeight="1" x14ac:dyDescent="0.3">
      <c r="A158" s="39" t="s">
        <v>261</v>
      </c>
      <c r="B158" s="137" t="s">
        <v>262</v>
      </c>
      <c r="C158" s="138"/>
      <c r="D158" s="138"/>
      <c r="E158" s="138"/>
      <c r="F158" s="138"/>
      <c r="G158" s="138"/>
      <c r="H158" s="138"/>
      <c r="I158" s="139"/>
      <c r="J158" s="40">
        <v>3</v>
      </c>
      <c r="K158" s="40">
        <v>1</v>
      </c>
      <c r="L158" s="40">
        <v>0</v>
      </c>
      <c r="M158" s="40">
        <v>1</v>
      </c>
      <c r="N158" s="40">
        <v>0</v>
      </c>
      <c r="O158" s="24">
        <f>K158+L158+M158+N158</f>
        <v>2</v>
      </c>
      <c r="P158" s="24">
        <f>Q158-O158</f>
        <v>3</v>
      </c>
      <c r="Q158" s="24">
        <f>ROUND(PRODUCT(J158,25)/14,0)</f>
        <v>5</v>
      </c>
      <c r="R158" s="40"/>
      <c r="S158" s="40" t="s">
        <v>51</v>
      </c>
      <c r="T158" s="41"/>
      <c r="U158" s="22" t="s">
        <v>42</v>
      </c>
      <c r="V158" s="1"/>
      <c r="W158" s="1"/>
      <c r="X158" s="1"/>
      <c r="Y158" s="1"/>
      <c r="Z158" s="1"/>
      <c r="AA158" s="1"/>
      <c r="AB158" s="1"/>
      <c r="AC158" s="1"/>
      <c r="AD158" s="1"/>
      <c r="AE158" s="1"/>
      <c r="AF158" s="1"/>
    </row>
    <row r="159" spans="1:32" ht="30" customHeight="1" x14ac:dyDescent="0.3">
      <c r="A159" s="151" t="s">
        <v>82</v>
      </c>
      <c r="B159" s="90"/>
      <c r="C159" s="90"/>
      <c r="D159" s="90"/>
      <c r="E159" s="90"/>
      <c r="F159" s="90"/>
      <c r="G159" s="90"/>
      <c r="H159" s="90"/>
      <c r="I159" s="91"/>
      <c r="J159" s="33">
        <f>SUM(J151:J153,J155:J156,J158)</f>
        <v>18</v>
      </c>
      <c r="K159" s="33">
        <f>SUM(K151:K153,K155:K156,K158)</f>
        <v>6</v>
      </c>
      <c r="L159" s="33">
        <f t="shared" ref="L159:Q159" si="57">SUM(L151:L153,L155:L156,L158)</f>
        <v>3</v>
      </c>
      <c r="M159" s="33">
        <f t="shared" si="57"/>
        <v>3</v>
      </c>
      <c r="N159" s="33">
        <f t="shared" si="57"/>
        <v>2</v>
      </c>
      <c r="O159" s="33">
        <f t="shared" si="57"/>
        <v>14</v>
      </c>
      <c r="P159" s="33">
        <f t="shared" si="57"/>
        <v>16</v>
      </c>
      <c r="Q159" s="33">
        <f t="shared" si="57"/>
        <v>30</v>
      </c>
      <c r="R159" s="33">
        <f>COUNTIF(R151:R153,"E")+COUNTIF(R155:R156,"E")+COUNTIF(R158,"E")</f>
        <v>0</v>
      </c>
      <c r="S159" s="33">
        <f>COUNTIF(S151:S153,"C")+COUNTIF(S155:S156,"C")+COUNTIF(S158,"C")</f>
        <v>6</v>
      </c>
      <c r="T159" s="33">
        <f>COUNTIF(T151:T153,"VP")+COUNTIF(T155:T156,"VP")+COUNTIF(T158,"VP")</f>
        <v>0</v>
      </c>
      <c r="U159" s="33">
        <f>COUNTA(U151:U153,U155:U156,U158)</f>
        <v>6</v>
      </c>
      <c r="V159" s="1"/>
      <c r="W159" s="1"/>
      <c r="X159" s="1"/>
      <c r="Y159" s="1"/>
      <c r="Z159" s="1"/>
      <c r="AA159" s="1"/>
      <c r="AB159" s="1"/>
      <c r="AC159" s="1"/>
      <c r="AD159" s="1"/>
      <c r="AE159" s="1"/>
      <c r="AF159" s="1"/>
    </row>
    <row r="160" spans="1:32" ht="13.5" customHeight="1" x14ac:dyDescent="0.3">
      <c r="A160" s="160" t="s">
        <v>83</v>
      </c>
      <c r="B160" s="125"/>
      <c r="C160" s="125"/>
      <c r="D160" s="125"/>
      <c r="E160" s="125"/>
      <c r="F160" s="125"/>
      <c r="G160" s="125"/>
      <c r="H160" s="125"/>
      <c r="I160" s="125"/>
      <c r="J160" s="126"/>
      <c r="K160" s="33">
        <f>SUM(K151:K153,K155:K156,K158)*14</f>
        <v>84</v>
      </c>
      <c r="L160" s="33">
        <f t="shared" ref="L160:Q160" si="58">SUM(L151:L153,L155:L156,L158)*14</f>
        <v>42</v>
      </c>
      <c r="M160" s="33">
        <f t="shared" si="58"/>
        <v>42</v>
      </c>
      <c r="N160" s="33">
        <f t="shared" si="58"/>
        <v>28</v>
      </c>
      <c r="O160" s="33">
        <f t="shared" si="58"/>
        <v>196</v>
      </c>
      <c r="P160" s="33">
        <f t="shared" si="58"/>
        <v>224</v>
      </c>
      <c r="Q160" s="33">
        <f t="shared" si="58"/>
        <v>420</v>
      </c>
      <c r="R160" s="162"/>
      <c r="S160" s="125"/>
      <c r="T160" s="125"/>
      <c r="U160" s="126"/>
      <c r="V160" s="1"/>
      <c r="W160" s="1"/>
      <c r="X160" s="1"/>
      <c r="Y160" s="1"/>
      <c r="Z160" s="1"/>
      <c r="AA160" s="1"/>
      <c r="AB160" s="1"/>
      <c r="AC160" s="1"/>
      <c r="AD160" s="1"/>
      <c r="AE160" s="1"/>
      <c r="AF160" s="1"/>
    </row>
    <row r="161" spans="1:32" ht="15" customHeight="1" x14ac:dyDescent="0.3">
      <c r="A161" s="127"/>
      <c r="B161" s="128"/>
      <c r="C161" s="128"/>
      <c r="D161" s="128"/>
      <c r="E161" s="128"/>
      <c r="F161" s="128"/>
      <c r="G161" s="128"/>
      <c r="H161" s="128"/>
      <c r="I161" s="128"/>
      <c r="J161" s="129"/>
      <c r="K161" s="136">
        <f>SUM(K160:N160)</f>
        <v>196</v>
      </c>
      <c r="L161" s="90"/>
      <c r="M161" s="90"/>
      <c r="N161" s="91"/>
      <c r="O161" s="136">
        <f>SUM(O160:P160)</f>
        <v>420</v>
      </c>
      <c r="P161" s="90"/>
      <c r="Q161" s="91"/>
      <c r="R161" s="127"/>
      <c r="S161" s="128"/>
      <c r="T161" s="128"/>
      <c r="U161" s="129"/>
      <c r="V161" s="1"/>
      <c r="W161" s="1"/>
      <c r="X161" s="1"/>
      <c r="Y161" s="1"/>
      <c r="Z161" s="1"/>
      <c r="AA161" s="1"/>
      <c r="AB161" s="1"/>
      <c r="AC161" s="1"/>
      <c r="AD161" s="1"/>
      <c r="AE161" s="1"/>
      <c r="AF161" s="1"/>
    </row>
    <row r="162" spans="1:32" ht="19.5" customHeight="1" x14ac:dyDescent="0.3">
      <c r="A162" s="113" t="s">
        <v>84</v>
      </c>
      <c r="B162" s="90"/>
      <c r="C162" s="90"/>
      <c r="D162" s="90"/>
      <c r="E162" s="90"/>
      <c r="F162" s="90"/>
      <c r="G162" s="90"/>
      <c r="H162" s="90"/>
      <c r="I162" s="90"/>
      <c r="J162" s="91"/>
      <c r="K162" s="134">
        <f>U159/SUM(U46,U57,U69,U83,U97,U109)</f>
        <v>0.15</v>
      </c>
      <c r="L162" s="90"/>
      <c r="M162" s="90"/>
      <c r="N162" s="90"/>
      <c r="O162" s="90"/>
      <c r="P162" s="90"/>
      <c r="Q162" s="90"/>
      <c r="R162" s="90"/>
      <c r="S162" s="90"/>
      <c r="T162" s="90"/>
      <c r="U162" s="91"/>
      <c r="V162" s="1"/>
      <c r="W162" s="1"/>
      <c r="X162" s="1"/>
      <c r="Y162" s="1"/>
      <c r="Z162" s="1"/>
      <c r="AA162" s="1"/>
      <c r="AB162" s="1"/>
      <c r="AC162" s="1"/>
      <c r="AD162" s="1"/>
      <c r="AE162" s="1"/>
      <c r="AF162" s="1"/>
    </row>
    <row r="163" spans="1:32" ht="18.75" customHeight="1" x14ac:dyDescent="0.3">
      <c r="A163" s="161" t="s">
        <v>91</v>
      </c>
      <c r="B163" s="90"/>
      <c r="C163" s="90"/>
      <c r="D163" s="90"/>
      <c r="E163" s="90"/>
      <c r="F163" s="90"/>
      <c r="G163" s="90"/>
      <c r="H163" s="90"/>
      <c r="I163" s="90"/>
      <c r="J163" s="91"/>
      <c r="K163" s="134">
        <f>K161/(SUM(O46,O57,O69,O83,O97)*14+O109*12)</f>
        <v>9.306742640075974E-2</v>
      </c>
      <c r="L163" s="90"/>
      <c r="M163" s="90"/>
      <c r="N163" s="90"/>
      <c r="O163" s="90"/>
      <c r="P163" s="90"/>
      <c r="Q163" s="90"/>
      <c r="R163" s="90"/>
      <c r="S163" s="90"/>
      <c r="T163" s="90"/>
      <c r="U163" s="91"/>
      <c r="V163" s="1"/>
      <c r="W163" s="1"/>
      <c r="X163" s="1"/>
      <c r="Y163" s="1"/>
      <c r="Z163" s="1"/>
      <c r="AA163" s="1"/>
      <c r="AB163" s="1"/>
      <c r="AC163" s="1"/>
      <c r="AD163" s="1"/>
      <c r="AE163" s="1"/>
      <c r="AF163" s="1"/>
    </row>
    <row r="164" spans="1:32" s="80" customFormat="1" ht="18.75" customHeight="1" x14ac:dyDescent="0.3">
      <c r="A164" s="83"/>
      <c r="B164" s="82"/>
      <c r="C164" s="82"/>
      <c r="D164" s="82"/>
      <c r="E164" s="82"/>
      <c r="F164" s="82"/>
      <c r="G164" s="82"/>
      <c r="H164" s="82"/>
      <c r="I164" s="82"/>
      <c r="J164" s="82"/>
      <c r="K164" s="84"/>
      <c r="L164" s="82"/>
      <c r="M164" s="82"/>
      <c r="N164" s="82"/>
      <c r="O164" s="82"/>
      <c r="P164" s="82"/>
      <c r="Q164" s="82"/>
      <c r="R164" s="82"/>
      <c r="S164" s="82"/>
      <c r="T164" s="82"/>
      <c r="U164" s="82"/>
      <c r="V164" s="81"/>
      <c r="W164" s="81"/>
      <c r="X164" s="81"/>
      <c r="Y164" s="81"/>
      <c r="Z164" s="81"/>
      <c r="AA164" s="81"/>
      <c r="AB164" s="81"/>
      <c r="AC164" s="81"/>
      <c r="AD164" s="81"/>
      <c r="AE164" s="81"/>
      <c r="AF164" s="81"/>
    </row>
    <row r="165" spans="1:32" ht="14.4" x14ac:dyDescent="0.3">
      <c r="A165" s="2"/>
      <c r="B165" s="2"/>
      <c r="C165" s="2"/>
      <c r="D165" s="2"/>
      <c r="E165" s="2"/>
      <c r="F165" s="2"/>
      <c r="G165" s="2"/>
      <c r="H165" s="2"/>
      <c r="I165" s="2"/>
      <c r="J165" s="2"/>
      <c r="K165" s="47"/>
      <c r="L165" s="47"/>
      <c r="M165" s="47"/>
      <c r="N165" s="47"/>
      <c r="O165" s="35"/>
      <c r="P165" s="35"/>
      <c r="Q165" s="35"/>
      <c r="R165" s="35"/>
      <c r="S165" s="35"/>
      <c r="T165" s="35"/>
      <c r="U165" s="35"/>
      <c r="V165" s="1"/>
      <c r="W165" s="1"/>
      <c r="X165" s="1"/>
      <c r="Y165" s="1"/>
      <c r="Z165" s="1"/>
      <c r="AA165" s="1"/>
      <c r="AB165" s="1"/>
      <c r="AC165" s="1"/>
      <c r="AD165" s="1"/>
      <c r="AE165" s="1"/>
      <c r="AF165" s="1"/>
    </row>
    <row r="166" spans="1:32" ht="24" customHeight="1" x14ac:dyDescent="0.3">
      <c r="A166" s="163" t="s">
        <v>92</v>
      </c>
      <c r="B166" s="88"/>
      <c r="C166" s="88"/>
      <c r="D166" s="88"/>
      <c r="E166" s="88"/>
      <c r="F166" s="88"/>
      <c r="G166" s="88"/>
      <c r="H166" s="88"/>
      <c r="I166" s="88"/>
      <c r="J166" s="88"/>
      <c r="K166" s="88"/>
      <c r="L166" s="88"/>
      <c r="M166" s="88"/>
      <c r="N166" s="88"/>
      <c r="O166" s="88"/>
      <c r="P166" s="88"/>
      <c r="Q166" s="88"/>
      <c r="R166" s="88"/>
      <c r="S166" s="88"/>
      <c r="T166" s="88"/>
      <c r="U166" s="88"/>
      <c r="V166" s="1"/>
      <c r="W166" s="1"/>
      <c r="X166" s="1"/>
      <c r="Y166" s="1"/>
      <c r="Z166" s="1"/>
      <c r="AA166" s="1"/>
      <c r="AB166" s="1"/>
      <c r="AC166" s="1"/>
      <c r="AD166" s="1"/>
      <c r="AE166" s="1"/>
      <c r="AF166" s="1"/>
    </row>
    <row r="167" spans="1:32" ht="16.5" customHeight="1" x14ac:dyDescent="0.3">
      <c r="A167" s="133" t="s">
        <v>93</v>
      </c>
      <c r="B167" s="90"/>
      <c r="C167" s="90"/>
      <c r="D167" s="90"/>
      <c r="E167" s="90"/>
      <c r="F167" s="90"/>
      <c r="G167" s="90"/>
      <c r="H167" s="90"/>
      <c r="I167" s="90"/>
      <c r="J167" s="90"/>
      <c r="K167" s="90"/>
      <c r="L167" s="90"/>
      <c r="M167" s="90"/>
      <c r="N167" s="90"/>
      <c r="O167" s="90"/>
      <c r="P167" s="90"/>
      <c r="Q167" s="90"/>
      <c r="R167" s="90"/>
      <c r="S167" s="90"/>
      <c r="T167" s="90"/>
      <c r="U167" s="91"/>
      <c r="V167" s="1"/>
      <c r="W167" s="1"/>
      <c r="X167" s="1"/>
      <c r="Y167" s="1"/>
      <c r="Z167" s="1"/>
      <c r="AA167" s="1"/>
      <c r="AB167" s="1"/>
      <c r="AC167" s="1"/>
      <c r="AD167" s="1"/>
      <c r="AE167" s="1"/>
      <c r="AF167" s="1"/>
    </row>
    <row r="168" spans="1:32" ht="22.5" customHeight="1" x14ac:dyDescent="0.3">
      <c r="A168" s="123" t="s">
        <v>44</v>
      </c>
      <c r="B168" s="124" t="s">
        <v>45</v>
      </c>
      <c r="C168" s="125"/>
      <c r="D168" s="125"/>
      <c r="E168" s="125"/>
      <c r="F168" s="125"/>
      <c r="G168" s="125"/>
      <c r="H168" s="125"/>
      <c r="I168" s="126"/>
      <c r="J168" s="121" t="s">
        <v>46</v>
      </c>
      <c r="K168" s="89" t="s">
        <v>47</v>
      </c>
      <c r="L168" s="90"/>
      <c r="M168" s="90"/>
      <c r="N168" s="91"/>
      <c r="O168" s="89" t="s">
        <v>48</v>
      </c>
      <c r="P168" s="90"/>
      <c r="Q168" s="91"/>
      <c r="R168" s="89" t="s">
        <v>49</v>
      </c>
      <c r="S168" s="90"/>
      <c r="T168" s="91"/>
      <c r="U168" s="121" t="s">
        <v>50</v>
      </c>
      <c r="V168" s="1"/>
      <c r="W168" s="1"/>
      <c r="X168" s="1"/>
      <c r="Y168" s="1"/>
      <c r="Z168" s="1"/>
      <c r="AA168" s="1"/>
      <c r="AB168" s="1"/>
      <c r="AC168" s="1"/>
      <c r="AD168" s="1"/>
      <c r="AE168" s="1"/>
      <c r="AF168" s="1"/>
    </row>
    <row r="169" spans="1:32" ht="12.75" customHeight="1" x14ac:dyDescent="0.3">
      <c r="A169" s="122"/>
      <c r="B169" s="127"/>
      <c r="C169" s="128"/>
      <c r="D169" s="128"/>
      <c r="E169" s="128"/>
      <c r="F169" s="128"/>
      <c r="G169" s="128"/>
      <c r="H169" s="128"/>
      <c r="I169" s="129"/>
      <c r="J169" s="122"/>
      <c r="K169" s="10" t="s">
        <v>51</v>
      </c>
      <c r="L169" s="10" t="s">
        <v>52</v>
      </c>
      <c r="M169" s="10" t="s">
        <v>53</v>
      </c>
      <c r="N169" s="10" t="s">
        <v>54</v>
      </c>
      <c r="O169" s="10" t="s">
        <v>55</v>
      </c>
      <c r="P169" s="10" t="s">
        <v>33</v>
      </c>
      <c r="Q169" s="10" t="s">
        <v>56</v>
      </c>
      <c r="R169" s="10" t="s">
        <v>57</v>
      </c>
      <c r="S169" s="10" t="s">
        <v>51</v>
      </c>
      <c r="T169" s="10" t="s">
        <v>58</v>
      </c>
      <c r="U169" s="122"/>
      <c r="V169" s="1"/>
      <c r="W169" s="1"/>
      <c r="X169" s="1"/>
      <c r="Y169" s="1"/>
      <c r="Z169" s="1"/>
      <c r="AA169" s="1"/>
      <c r="AB169" s="1"/>
      <c r="AC169" s="1"/>
      <c r="AD169" s="1"/>
      <c r="AE169" s="1"/>
      <c r="AF169" s="1"/>
    </row>
    <row r="170" spans="1:32" ht="17.25" customHeight="1" x14ac:dyDescent="0.3">
      <c r="A170" s="133" t="s">
        <v>94</v>
      </c>
      <c r="B170" s="90"/>
      <c r="C170" s="90"/>
      <c r="D170" s="90"/>
      <c r="E170" s="90"/>
      <c r="F170" s="90"/>
      <c r="G170" s="90"/>
      <c r="H170" s="90"/>
      <c r="I170" s="90"/>
      <c r="J170" s="90"/>
      <c r="K170" s="90"/>
      <c r="L170" s="90"/>
      <c r="M170" s="90"/>
      <c r="N170" s="90"/>
      <c r="O170" s="90"/>
      <c r="P170" s="90"/>
      <c r="Q170" s="90"/>
      <c r="R170" s="90"/>
      <c r="S170" s="90"/>
      <c r="T170" s="90"/>
      <c r="U170" s="91"/>
      <c r="V170" s="1"/>
      <c r="W170" s="1"/>
      <c r="X170" s="1"/>
      <c r="Y170" s="1"/>
      <c r="Z170" s="1"/>
      <c r="AA170" s="1"/>
      <c r="AB170" s="1"/>
      <c r="AC170" s="1"/>
      <c r="AD170" s="1"/>
      <c r="AE170" s="1"/>
      <c r="AF170" s="1"/>
    </row>
    <row r="171" spans="1:32" ht="12.75" customHeight="1" x14ac:dyDescent="0.3">
      <c r="A171" s="51" t="s">
        <v>155</v>
      </c>
      <c r="B171" s="146" t="s">
        <v>154</v>
      </c>
      <c r="C171" s="125"/>
      <c r="D171" s="125"/>
      <c r="E171" s="125"/>
      <c r="F171" s="125"/>
      <c r="G171" s="125"/>
      <c r="H171" s="125"/>
      <c r="I171" s="126"/>
      <c r="J171" s="24">
        <f t="shared" ref="J171:J185" si="59">IF(ISNA(INDEX($A$37:$U$161,MATCH($B171,$B$37:$B$161,0),10)),"",INDEX($A$37:$U$161,MATCH($B171,$B$37:$B$161,0),10))</f>
        <v>6</v>
      </c>
      <c r="K171" s="24">
        <f t="shared" ref="K171:K185" si="60">IF(ISNA(INDEX($A$37:$U$161,MATCH($B171,$B$37:$B$161,0),11)),"",INDEX($A$37:$U$161,MATCH($B171,$B$37:$B$161,0),11))</f>
        <v>2</v>
      </c>
      <c r="L171" s="24">
        <f t="shared" ref="L171:L185" si="61">IF(ISNA(INDEX($A$37:$U$161,MATCH($B171,$B$37:$B$161,0),12)),"",INDEX($A$37:$U$161,MATCH($B171,$B$37:$B$161,0),12))</f>
        <v>2</v>
      </c>
      <c r="M171" s="24">
        <f t="shared" ref="M171:M185" si="62">IF(ISNA(INDEX($A$37:$U$161,MATCH($B171,$B$37:$B$161,0),13)),"",INDEX($A$37:$U$161,MATCH($B171,$B$37:$B$161,0),13))</f>
        <v>0</v>
      </c>
      <c r="N171" s="24">
        <f t="shared" ref="N171:N185" si="63">IF(ISNA(INDEX($A$37:$U$161,MATCH($B171,$B$37:$B$161,0),14)),"",INDEX($A$37:$U$161,MATCH($B171,$B$37:$B$161,0),14))</f>
        <v>0</v>
      </c>
      <c r="O171" s="24">
        <f t="shared" ref="O171:O185" si="64">IF(ISNA(INDEX($A$37:$U$161,MATCH($B171,$B$37:$B$161,0),15)),"",INDEX($A$37:$U$161,MATCH($B171,$B$37:$B$161,0),15))</f>
        <v>4</v>
      </c>
      <c r="P171" s="24">
        <f t="shared" ref="P171:P185" si="65">IF(ISNA(INDEX($A$37:$U$161,MATCH($B171,$B$37:$B$161,0),16)),"",INDEX($A$37:$U$161,MATCH($B171,$B$37:$B$161,0),16))</f>
        <v>7</v>
      </c>
      <c r="Q171" s="24">
        <f t="shared" ref="Q171:Q185" si="66">IF(ISNA(INDEX($A$37:$U$161,MATCH($B171,$B$37:$B$161,0),17)),"",INDEX($A$37:$U$161,MATCH($B171,$B$37:$B$161,0),17))</f>
        <v>11</v>
      </c>
      <c r="R171" s="49" t="str">
        <f t="shared" ref="R171:R185" si="67">IF(ISNA(INDEX($A$37:$U$161,MATCH($B171,$B$37:$B$161,0),18)),"",INDEX($A$37:$U$161,MATCH($B171,$B$37:$B$161,0),18))</f>
        <v>E</v>
      </c>
      <c r="S171" s="49">
        <f t="shared" ref="S171:S185" si="68">IF(ISNA(INDEX($A$37:$U$161,MATCH($B171,$B$37:$B$161,0),19)),"",INDEX($A$37:$U$161,MATCH($B171,$B$37:$B$161,0),19))</f>
        <v>0</v>
      </c>
      <c r="T171" s="49">
        <f t="shared" ref="T171:T185" si="69">IF(ISNA(INDEX($A$37:$U$161,MATCH($B171,$B$37:$B$161,0),20)),"",INDEX($A$37:$U$161,MATCH($B171,$B$37:$B$161,0),20))</f>
        <v>0</v>
      </c>
      <c r="U171" s="49" t="str">
        <f t="shared" ref="U171:U185" si="70">IF(ISNA(INDEX($A$37:$U$161,MATCH($B171,$B$37:$B$161,0),21)),"",INDEX($A$37:$U$161,MATCH($B171,$B$37:$B$161,0),21))</f>
        <v>DF</v>
      </c>
      <c r="V171" s="1"/>
      <c r="W171" s="1"/>
      <c r="X171" s="1"/>
      <c r="Y171" s="1"/>
      <c r="Z171" s="1"/>
      <c r="AA171" s="1"/>
      <c r="AB171" s="1"/>
      <c r="AC171" s="1"/>
      <c r="AD171" s="1"/>
      <c r="AE171" s="1"/>
      <c r="AF171" s="1"/>
    </row>
    <row r="172" spans="1:32" ht="28.5" customHeight="1" x14ac:dyDescent="0.3">
      <c r="A172" s="48" t="str">
        <f t="shared" ref="A172:A182" si="71">IF(ISNA(INDEX($A$37:$U$161,MATCH($B172,$B$37:$B$161,0),1)),"",INDEX($A$37:$U$161,MATCH($B172,$B$37:$B$161,0),1))</f>
        <v>MLE0070</v>
      </c>
      <c r="B172" s="154" t="s">
        <v>157</v>
      </c>
      <c r="C172" s="155"/>
      <c r="D172" s="155"/>
      <c r="E172" s="155"/>
      <c r="F172" s="155"/>
      <c r="G172" s="155"/>
      <c r="H172" s="155"/>
      <c r="I172" s="155"/>
      <c r="J172" s="24">
        <f t="shared" si="59"/>
        <v>6</v>
      </c>
      <c r="K172" s="24">
        <f t="shared" si="60"/>
        <v>2</v>
      </c>
      <c r="L172" s="24">
        <f t="shared" si="61"/>
        <v>2</v>
      </c>
      <c r="M172" s="24">
        <f t="shared" si="62"/>
        <v>0</v>
      </c>
      <c r="N172" s="24">
        <f t="shared" si="63"/>
        <v>0</v>
      </c>
      <c r="O172" s="24">
        <f t="shared" si="64"/>
        <v>4</v>
      </c>
      <c r="P172" s="24">
        <f t="shared" si="65"/>
        <v>7</v>
      </c>
      <c r="Q172" s="24">
        <f t="shared" si="66"/>
        <v>11</v>
      </c>
      <c r="R172" s="49">
        <f t="shared" si="67"/>
        <v>0</v>
      </c>
      <c r="S172" s="49">
        <f t="shared" si="68"/>
        <v>0</v>
      </c>
      <c r="T172" s="49" t="str">
        <f t="shared" si="69"/>
        <v>VP</v>
      </c>
      <c r="U172" s="49" t="str">
        <f t="shared" si="70"/>
        <v>DF</v>
      </c>
      <c r="V172" s="3"/>
      <c r="W172" s="3"/>
      <c r="X172" s="3"/>
      <c r="Y172" s="3"/>
      <c r="Z172" s="3"/>
      <c r="AA172" s="3"/>
      <c r="AB172" s="1"/>
      <c r="AC172" s="1"/>
      <c r="AD172" s="1"/>
      <c r="AE172" s="1"/>
      <c r="AF172" s="1"/>
    </row>
    <row r="173" spans="1:32" ht="12.75" customHeight="1" x14ac:dyDescent="0.3">
      <c r="A173" s="48" t="str">
        <f t="shared" si="71"/>
        <v>MLE0001</v>
      </c>
      <c r="B173" s="156" t="s">
        <v>159</v>
      </c>
      <c r="C173" s="157"/>
      <c r="D173" s="157"/>
      <c r="E173" s="157"/>
      <c r="F173" s="157"/>
      <c r="G173" s="157"/>
      <c r="H173" s="157"/>
      <c r="I173" s="157"/>
      <c r="J173" s="24">
        <f t="shared" si="59"/>
        <v>6</v>
      </c>
      <c r="K173" s="24">
        <f t="shared" si="60"/>
        <v>3</v>
      </c>
      <c r="L173" s="24">
        <f t="shared" si="61"/>
        <v>2</v>
      </c>
      <c r="M173" s="24">
        <f t="shared" si="62"/>
        <v>0</v>
      </c>
      <c r="N173" s="24">
        <f t="shared" si="63"/>
        <v>0</v>
      </c>
      <c r="O173" s="24">
        <f t="shared" si="64"/>
        <v>5</v>
      </c>
      <c r="P173" s="24">
        <f t="shared" si="65"/>
        <v>6</v>
      </c>
      <c r="Q173" s="24">
        <f t="shared" si="66"/>
        <v>11</v>
      </c>
      <c r="R173" s="49" t="str">
        <f t="shared" si="67"/>
        <v>E</v>
      </c>
      <c r="S173" s="49">
        <f t="shared" si="68"/>
        <v>0</v>
      </c>
      <c r="T173" s="49">
        <f t="shared" si="69"/>
        <v>0</v>
      </c>
      <c r="U173" s="49" t="str">
        <f t="shared" si="70"/>
        <v>DF</v>
      </c>
      <c r="V173" s="3"/>
      <c r="W173" s="3"/>
      <c r="X173" s="3"/>
      <c r="Y173" s="3"/>
      <c r="Z173" s="3"/>
      <c r="AA173" s="3"/>
      <c r="AB173" s="1"/>
      <c r="AC173" s="1"/>
      <c r="AD173" s="1"/>
      <c r="AE173" s="1"/>
      <c r="AF173" s="1"/>
    </row>
    <row r="174" spans="1:32" ht="12.75" customHeight="1" x14ac:dyDescent="0.3">
      <c r="A174" s="48" t="str">
        <f t="shared" si="71"/>
        <v>MLE0013</v>
      </c>
      <c r="B174" s="158" t="s">
        <v>161</v>
      </c>
      <c r="C174" s="128"/>
      <c r="D174" s="128"/>
      <c r="E174" s="128"/>
      <c r="F174" s="128"/>
      <c r="G174" s="128"/>
      <c r="H174" s="128"/>
      <c r="I174" s="129"/>
      <c r="J174" s="24">
        <f t="shared" si="59"/>
        <v>6</v>
      </c>
      <c r="K174" s="24">
        <f t="shared" si="60"/>
        <v>2</v>
      </c>
      <c r="L174" s="24">
        <f t="shared" si="61"/>
        <v>2</v>
      </c>
      <c r="M174" s="24">
        <f t="shared" si="62"/>
        <v>0</v>
      </c>
      <c r="N174" s="24">
        <f t="shared" si="63"/>
        <v>0</v>
      </c>
      <c r="O174" s="24">
        <f t="shared" si="64"/>
        <v>4</v>
      </c>
      <c r="P174" s="24">
        <f t="shared" si="65"/>
        <v>7</v>
      </c>
      <c r="Q174" s="24">
        <f t="shared" si="66"/>
        <v>11</v>
      </c>
      <c r="R174" s="49" t="str">
        <f t="shared" si="67"/>
        <v>E</v>
      </c>
      <c r="S174" s="49">
        <f t="shared" si="68"/>
        <v>0</v>
      </c>
      <c r="T174" s="49">
        <f t="shared" si="69"/>
        <v>0</v>
      </c>
      <c r="U174" s="49" t="str">
        <f t="shared" si="70"/>
        <v>DF</v>
      </c>
      <c r="V174" s="3"/>
      <c r="W174" s="3"/>
      <c r="X174" s="3"/>
      <c r="Y174" s="3"/>
      <c r="Z174" s="3"/>
      <c r="AA174" s="3"/>
      <c r="AB174" s="1"/>
      <c r="AC174" s="1"/>
      <c r="AD174" s="1"/>
      <c r="AE174" s="1"/>
      <c r="AF174" s="1"/>
    </row>
    <row r="175" spans="1:32" ht="12.75" customHeight="1" x14ac:dyDescent="0.3">
      <c r="A175" s="48" t="str">
        <f t="shared" si="71"/>
        <v>MLE5115</v>
      </c>
      <c r="B175" s="114" t="s">
        <v>162</v>
      </c>
      <c r="C175" s="90"/>
      <c r="D175" s="90"/>
      <c r="E175" s="90"/>
      <c r="F175" s="90"/>
      <c r="G175" s="90"/>
      <c r="H175" s="90"/>
      <c r="I175" s="91"/>
      <c r="J175" s="24">
        <f t="shared" si="59"/>
        <v>6</v>
      </c>
      <c r="K175" s="24">
        <f t="shared" si="60"/>
        <v>2</v>
      </c>
      <c r="L175" s="24">
        <f t="shared" si="61"/>
        <v>2</v>
      </c>
      <c r="M175" s="24">
        <f t="shared" si="62"/>
        <v>2</v>
      </c>
      <c r="N175" s="24">
        <f t="shared" si="63"/>
        <v>0</v>
      </c>
      <c r="O175" s="24">
        <f t="shared" si="64"/>
        <v>6</v>
      </c>
      <c r="P175" s="24">
        <f t="shared" si="65"/>
        <v>5</v>
      </c>
      <c r="Q175" s="24">
        <f t="shared" si="66"/>
        <v>11</v>
      </c>
      <c r="R175" s="49">
        <f t="shared" si="67"/>
        <v>0</v>
      </c>
      <c r="S175" s="49" t="str">
        <f t="shared" si="68"/>
        <v>C</v>
      </c>
      <c r="T175" s="49">
        <f t="shared" si="69"/>
        <v>0</v>
      </c>
      <c r="U175" s="49" t="str">
        <f t="shared" si="70"/>
        <v>DF</v>
      </c>
      <c r="V175" s="3"/>
      <c r="W175" s="3"/>
      <c r="X175" s="3"/>
      <c r="Y175" s="3"/>
      <c r="Z175" s="3"/>
      <c r="AA175" s="3"/>
      <c r="AB175" s="1"/>
      <c r="AC175" s="1"/>
      <c r="AD175" s="1"/>
      <c r="AE175" s="1"/>
      <c r="AF175" s="1"/>
    </row>
    <row r="176" spans="1:32" ht="12.75" customHeight="1" x14ac:dyDescent="0.3">
      <c r="A176" s="48" t="str">
        <f t="shared" si="71"/>
        <v>MLE0021</v>
      </c>
      <c r="B176" s="114" t="s">
        <v>165</v>
      </c>
      <c r="C176" s="90"/>
      <c r="D176" s="90"/>
      <c r="E176" s="90"/>
      <c r="F176" s="90"/>
      <c r="G176" s="90"/>
      <c r="H176" s="90"/>
      <c r="I176" s="91"/>
      <c r="J176" s="24">
        <f t="shared" si="59"/>
        <v>6</v>
      </c>
      <c r="K176" s="24">
        <f t="shared" si="60"/>
        <v>2</v>
      </c>
      <c r="L176" s="24">
        <f t="shared" si="61"/>
        <v>2</v>
      </c>
      <c r="M176" s="24">
        <f t="shared" si="62"/>
        <v>0</v>
      </c>
      <c r="N176" s="24">
        <f t="shared" si="63"/>
        <v>0</v>
      </c>
      <c r="O176" s="24">
        <f t="shared" si="64"/>
        <v>4</v>
      </c>
      <c r="P176" s="24">
        <f t="shared" si="65"/>
        <v>7</v>
      </c>
      <c r="Q176" s="24">
        <f t="shared" si="66"/>
        <v>11</v>
      </c>
      <c r="R176" s="49" t="str">
        <f t="shared" si="67"/>
        <v>E</v>
      </c>
      <c r="S176" s="49">
        <f t="shared" si="68"/>
        <v>0</v>
      </c>
      <c r="T176" s="49">
        <f t="shared" si="69"/>
        <v>0</v>
      </c>
      <c r="U176" s="49" t="str">
        <f t="shared" si="70"/>
        <v>DF</v>
      </c>
      <c r="V176" s="3"/>
      <c r="W176" s="3"/>
      <c r="X176" s="3"/>
      <c r="Y176" s="3"/>
      <c r="Z176" s="3"/>
      <c r="AA176" s="3"/>
      <c r="AB176" s="1"/>
      <c r="AC176" s="1"/>
      <c r="AD176" s="1"/>
      <c r="AE176" s="1"/>
      <c r="AF176" s="1"/>
    </row>
    <row r="177" spans="1:32" ht="26.25" customHeight="1" x14ac:dyDescent="0.3">
      <c r="A177" s="48" t="str">
        <f t="shared" si="71"/>
        <v>MLE0071</v>
      </c>
      <c r="B177" s="149" t="s">
        <v>167</v>
      </c>
      <c r="C177" s="138"/>
      <c r="D177" s="138"/>
      <c r="E177" s="138"/>
      <c r="F177" s="138"/>
      <c r="G177" s="138"/>
      <c r="H177" s="138"/>
      <c r="I177" s="139"/>
      <c r="J177" s="24">
        <f t="shared" si="59"/>
        <v>6</v>
      </c>
      <c r="K177" s="24">
        <f t="shared" si="60"/>
        <v>3</v>
      </c>
      <c r="L177" s="24">
        <f t="shared" si="61"/>
        <v>3</v>
      </c>
      <c r="M177" s="24">
        <f t="shared" si="62"/>
        <v>0</v>
      </c>
      <c r="N177" s="24">
        <f t="shared" si="63"/>
        <v>0</v>
      </c>
      <c r="O177" s="24">
        <f t="shared" si="64"/>
        <v>6</v>
      </c>
      <c r="P177" s="24">
        <f t="shared" si="65"/>
        <v>5</v>
      </c>
      <c r="Q177" s="24">
        <f t="shared" si="66"/>
        <v>11</v>
      </c>
      <c r="R177" s="49" t="str">
        <f t="shared" si="67"/>
        <v>E</v>
      </c>
      <c r="S177" s="49">
        <f t="shared" si="68"/>
        <v>0</v>
      </c>
      <c r="T177" s="49">
        <f t="shared" si="69"/>
        <v>0</v>
      </c>
      <c r="U177" s="49" t="str">
        <f t="shared" si="70"/>
        <v>DF</v>
      </c>
      <c r="V177" s="3"/>
      <c r="W177" s="3"/>
      <c r="X177" s="3"/>
      <c r="Y177" s="3"/>
      <c r="Z177" s="3"/>
      <c r="AA177" s="3"/>
      <c r="AB177" s="1"/>
      <c r="AC177" s="1"/>
      <c r="AD177" s="1"/>
      <c r="AE177" s="1"/>
      <c r="AF177" s="1"/>
    </row>
    <row r="178" spans="1:32" ht="12.75" customHeight="1" x14ac:dyDescent="0.3">
      <c r="A178" s="48" t="str">
        <f t="shared" si="71"/>
        <v>MLE0015</v>
      </c>
      <c r="B178" s="114" t="s">
        <v>169</v>
      </c>
      <c r="C178" s="90"/>
      <c r="D178" s="90"/>
      <c r="E178" s="90"/>
      <c r="F178" s="90"/>
      <c r="G178" s="90"/>
      <c r="H178" s="90"/>
      <c r="I178" s="91"/>
      <c r="J178" s="24">
        <f t="shared" si="59"/>
        <v>6</v>
      </c>
      <c r="K178" s="24">
        <f t="shared" si="60"/>
        <v>2</v>
      </c>
      <c r="L178" s="24">
        <f t="shared" si="61"/>
        <v>2</v>
      </c>
      <c r="M178" s="24">
        <f t="shared" si="62"/>
        <v>0</v>
      </c>
      <c r="N178" s="24">
        <f t="shared" si="63"/>
        <v>0</v>
      </c>
      <c r="O178" s="24">
        <f t="shared" si="64"/>
        <v>4</v>
      </c>
      <c r="P178" s="24">
        <f t="shared" si="65"/>
        <v>7</v>
      </c>
      <c r="Q178" s="24">
        <f t="shared" si="66"/>
        <v>11</v>
      </c>
      <c r="R178" s="49">
        <f t="shared" si="67"/>
        <v>0</v>
      </c>
      <c r="S178" s="49">
        <f t="shared" si="68"/>
        <v>0</v>
      </c>
      <c r="T178" s="49" t="str">
        <f t="shared" si="69"/>
        <v>VP</v>
      </c>
      <c r="U178" s="49" t="str">
        <f t="shared" si="70"/>
        <v>DF</v>
      </c>
      <c r="V178" s="3"/>
      <c r="W178" s="3"/>
      <c r="X178" s="3"/>
      <c r="Y178" s="3"/>
      <c r="Z178" s="3"/>
      <c r="AA178" s="3"/>
      <c r="AB178" s="1"/>
      <c r="AC178" s="1"/>
      <c r="AD178" s="1"/>
      <c r="AE178" s="1"/>
      <c r="AF178" s="1"/>
    </row>
    <row r="179" spans="1:32" ht="12.75" customHeight="1" x14ac:dyDescent="0.3">
      <c r="A179" s="48" t="str">
        <f t="shared" si="71"/>
        <v>MLE5006</v>
      </c>
      <c r="B179" s="114" t="s">
        <v>171</v>
      </c>
      <c r="C179" s="90"/>
      <c r="D179" s="90"/>
      <c r="E179" s="90"/>
      <c r="F179" s="90"/>
      <c r="G179" s="90"/>
      <c r="H179" s="90"/>
      <c r="I179" s="91"/>
      <c r="J179" s="24">
        <f t="shared" si="59"/>
        <v>6</v>
      </c>
      <c r="K179" s="24">
        <f t="shared" si="60"/>
        <v>2</v>
      </c>
      <c r="L179" s="24">
        <f t="shared" si="61"/>
        <v>1</v>
      </c>
      <c r="M179" s="24">
        <f t="shared" si="62"/>
        <v>2</v>
      </c>
      <c r="N179" s="24">
        <f t="shared" si="63"/>
        <v>0</v>
      </c>
      <c r="O179" s="24">
        <f t="shared" si="64"/>
        <v>5</v>
      </c>
      <c r="P179" s="24">
        <f t="shared" si="65"/>
        <v>6</v>
      </c>
      <c r="Q179" s="24">
        <f t="shared" si="66"/>
        <v>11</v>
      </c>
      <c r="R179" s="49" t="str">
        <f t="shared" si="67"/>
        <v>E</v>
      </c>
      <c r="S179" s="49">
        <f t="shared" si="68"/>
        <v>0</v>
      </c>
      <c r="T179" s="49">
        <f t="shared" si="69"/>
        <v>0</v>
      </c>
      <c r="U179" s="49" t="str">
        <f t="shared" si="70"/>
        <v>DF</v>
      </c>
      <c r="V179" s="3"/>
      <c r="W179" s="3"/>
      <c r="X179" s="3"/>
      <c r="Y179" s="3"/>
      <c r="Z179" s="3"/>
      <c r="AA179" s="3"/>
      <c r="AB179" s="1"/>
      <c r="AC179" s="1"/>
      <c r="AD179" s="1"/>
      <c r="AE179" s="1"/>
      <c r="AF179" s="1"/>
    </row>
    <row r="180" spans="1:32" ht="12.75" customHeight="1" x14ac:dyDescent="0.3">
      <c r="A180" s="48" t="str">
        <f t="shared" si="71"/>
        <v>MLE5008</v>
      </c>
      <c r="B180" s="114" t="s">
        <v>174</v>
      </c>
      <c r="C180" s="90"/>
      <c r="D180" s="90"/>
      <c r="E180" s="90"/>
      <c r="F180" s="90"/>
      <c r="G180" s="90"/>
      <c r="H180" s="90"/>
      <c r="I180" s="91"/>
      <c r="J180" s="24">
        <f t="shared" si="59"/>
        <v>5</v>
      </c>
      <c r="K180" s="24">
        <f t="shared" si="60"/>
        <v>2</v>
      </c>
      <c r="L180" s="24">
        <f t="shared" si="61"/>
        <v>1</v>
      </c>
      <c r="M180" s="24">
        <f t="shared" si="62"/>
        <v>1</v>
      </c>
      <c r="N180" s="24">
        <f t="shared" si="63"/>
        <v>0</v>
      </c>
      <c r="O180" s="24">
        <f t="shared" si="64"/>
        <v>4</v>
      </c>
      <c r="P180" s="24">
        <f t="shared" si="65"/>
        <v>5</v>
      </c>
      <c r="Q180" s="24">
        <f t="shared" si="66"/>
        <v>9</v>
      </c>
      <c r="R180" s="49">
        <f t="shared" si="67"/>
        <v>0</v>
      </c>
      <c r="S180" s="49" t="str">
        <f t="shared" si="68"/>
        <v>C</v>
      </c>
      <c r="T180" s="49">
        <f t="shared" si="69"/>
        <v>0</v>
      </c>
      <c r="U180" s="49" t="str">
        <f t="shared" si="70"/>
        <v>DF</v>
      </c>
      <c r="V180" s="3"/>
      <c r="W180" s="3"/>
      <c r="X180" s="3"/>
      <c r="Y180" s="3"/>
      <c r="Z180" s="3"/>
      <c r="AA180" s="3"/>
      <c r="AB180" s="1"/>
      <c r="AC180" s="1"/>
      <c r="AD180" s="1"/>
      <c r="AE180" s="1"/>
      <c r="AF180" s="1"/>
    </row>
    <row r="181" spans="1:32" ht="12.75" customHeight="1" x14ac:dyDescent="0.3">
      <c r="A181" s="48" t="str">
        <f t="shared" si="71"/>
        <v>MLE0008</v>
      </c>
      <c r="B181" s="114" t="s">
        <v>176</v>
      </c>
      <c r="C181" s="90"/>
      <c r="D181" s="90"/>
      <c r="E181" s="90"/>
      <c r="F181" s="90"/>
      <c r="G181" s="90"/>
      <c r="H181" s="90"/>
      <c r="I181" s="91"/>
      <c r="J181" s="24">
        <f t="shared" si="59"/>
        <v>5</v>
      </c>
      <c r="K181" s="24">
        <f t="shared" si="60"/>
        <v>2</v>
      </c>
      <c r="L181" s="24">
        <f t="shared" si="61"/>
        <v>2</v>
      </c>
      <c r="M181" s="24">
        <f t="shared" si="62"/>
        <v>0</v>
      </c>
      <c r="N181" s="24">
        <f t="shared" si="63"/>
        <v>0</v>
      </c>
      <c r="O181" s="24">
        <f t="shared" si="64"/>
        <v>4</v>
      </c>
      <c r="P181" s="24">
        <f t="shared" si="65"/>
        <v>5</v>
      </c>
      <c r="Q181" s="24">
        <f t="shared" si="66"/>
        <v>9</v>
      </c>
      <c r="R181" s="49" t="str">
        <f t="shared" si="67"/>
        <v>E</v>
      </c>
      <c r="S181" s="49">
        <f t="shared" si="68"/>
        <v>0</v>
      </c>
      <c r="T181" s="49">
        <f t="shared" si="69"/>
        <v>0</v>
      </c>
      <c r="U181" s="49" t="str">
        <f t="shared" si="70"/>
        <v>DF</v>
      </c>
      <c r="V181" s="3"/>
      <c r="W181" s="3"/>
      <c r="X181" s="3"/>
      <c r="Y181" s="3"/>
      <c r="Z181" s="3"/>
      <c r="AA181" s="3"/>
      <c r="AB181" s="1"/>
      <c r="AC181" s="1"/>
      <c r="AD181" s="1"/>
      <c r="AE181" s="1"/>
      <c r="AF181" s="1"/>
    </row>
    <row r="182" spans="1:32" ht="12.75" customHeight="1" x14ac:dyDescent="0.3">
      <c r="A182" s="48" t="str">
        <f t="shared" si="71"/>
        <v>MLE0009</v>
      </c>
      <c r="B182" s="114" t="s">
        <v>179</v>
      </c>
      <c r="C182" s="90"/>
      <c r="D182" s="90"/>
      <c r="E182" s="90"/>
      <c r="F182" s="90"/>
      <c r="G182" s="90"/>
      <c r="H182" s="90"/>
      <c r="I182" s="91"/>
      <c r="J182" s="24">
        <f t="shared" si="59"/>
        <v>5</v>
      </c>
      <c r="K182" s="24">
        <f t="shared" si="60"/>
        <v>2</v>
      </c>
      <c r="L182" s="24">
        <f t="shared" si="61"/>
        <v>2</v>
      </c>
      <c r="M182" s="24">
        <f t="shared" si="62"/>
        <v>1</v>
      </c>
      <c r="N182" s="24">
        <f t="shared" si="63"/>
        <v>0</v>
      </c>
      <c r="O182" s="24">
        <f t="shared" si="64"/>
        <v>5</v>
      </c>
      <c r="P182" s="24">
        <f t="shared" si="65"/>
        <v>4</v>
      </c>
      <c r="Q182" s="24">
        <f t="shared" si="66"/>
        <v>9</v>
      </c>
      <c r="R182" s="49" t="str">
        <f t="shared" si="67"/>
        <v>E</v>
      </c>
      <c r="S182" s="49">
        <f t="shared" si="68"/>
        <v>0</v>
      </c>
      <c r="T182" s="49">
        <f t="shared" si="69"/>
        <v>0</v>
      </c>
      <c r="U182" s="49" t="str">
        <f t="shared" si="70"/>
        <v>DF</v>
      </c>
      <c r="V182" s="3"/>
      <c r="W182" s="3"/>
      <c r="X182" s="3"/>
      <c r="Y182" s="3"/>
      <c r="Z182" s="3"/>
      <c r="AA182" s="3"/>
      <c r="AB182" s="1"/>
      <c r="AC182" s="1"/>
      <c r="AD182" s="1"/>
      <c r="AE182" s="1"/>
      <c r="AF182" s="1"/>
    </row>
    <row r="183" spans="1:32" ht="12.75" customHeight="1" x14ac:dyDescent="0.3">
      <c r="A183" s="48" t="s">
        <v>263</v>
      </c>
      <c r="B183" s="114" t="s">
        <v>184</v>
      </c>
      <c r="C183" s="90"/>
      <c r="D183" s="90"/>
      <c r="E183" s="90"/>
      <c r="F183" s="90"/>
      <c r="G183" s="90"/>
      <c r="H183" s="90"/>
      <c r="I183" s="91"/>
      <c r="J183" s="24">
        <f t="shared" si="59"/>
        <v>5</v>
      </c>
      <c r="K183" s="24">
        <f t="shared" si="60"/>
        <v>2</v>
      </c>
      <c r="L183" s="24">
        <f t="shared" si="61"/>
        <v>2</v>
      </c>
      <c r="M183" s="24">
        <f t="shared" si="62"/>
        <v>0</v>
      </c>
      <c r="N183" s="24">
        <f t="shared" si="63"/>
        <v>0</v>
      </c>
      <c r="O183" s="24">
        <f t="shared" si="64"/>
        <v>4</v>
      </c>
      <c r="P183" s="24">
        <f t="shared" si="65"/>
        <v>5</v>
      </c>
      <c r="Q183" s="24">
        <f t="shared" si="66"/>
        <v>9</v>
      </c>
      <c r="R183" s="49">
        <f t="shared" si="67"/>
        <v>0</v>
      </c>
      <c r="S183" s="49" t="str">
        <f t="shared" si="68"/>
        <v>C</v>
      </c>
      <c r="T183" s="49">
        <f t="shared" si="69"/>
        <v>0</v>
      </c>
      <c r="U183" s="49" t="str">
        <f t="shared" si="70"/>
        <v>DF</v>
      </c>
      <c r="V183" s="3"/>
      <c r="W183" s="3"/>
      <c r="X183" s="3"/>
      <c r="Y183" s="3"/>
      <c r="Z183" s="3"/>
      <c r="AA183" s="3"/>
      <c r="AB183" s="1"/>
      <c r="AC183" s="1"/>
      <c r="AD183" s="1"/>
      <c r="AE183" s="1"/>
      <c r="AF183" s="1"/>
    </row>
    <row r="184" spans="1:32" ht="12.75" customHeight="1" x14ac:dyDescent="0.3">
      <c r="A184" s="48" t="str">
        <f>IF(ISNA(INDEX($A$37:$U$161,MATCH($B184,$B$37:$B$161,0),1)),"",INDEX($A$37:$U$161,MATCH($B184,$B$37:$B$161,0),1))</f>
        <v>MLE0025</v>
      </c>
      <c r="B184" s="114" t="s">
        <v>188</v>
      </c>
      <c r="C184" s="90"/>
      <c r="D184" s="90"/>
      <c r="E184" s="90"/>
      <c r="F184" s="90"/>
      <c r="G184" s="90"/>
      <c r="H184" s="90"/>
      <c r="I184" s="91"/>
      <c r="J184" s="24">
        <f t="shared" si="59"/>
        <v>5</v>
      </c>
      <c r="K184" s="24">
        <f t="shared" si="60"/>
        <v>2</v>
      </c>
      <c r="L184" s="24">
        <f t="shared" si="61"/>
        <v>2</v>
      </c>
      <c r="M184" s="24">
        <f t="shared" si="62"/>
        <v>0</v>
      </c>
      <c r="N184" s="24">
        <f t="shared" si="63"/>
        <v>0</v>
      </c>
      <c r="O184" s="24">
        <f t="shared" si="64"/>
        <v>4</v>
      </c>
      <c r="P184" s="24">
        <f t="shared" si="65"/>
        <v>5</v>
      </c>
      <c r="Q184" s="24">
        <f t="shared" si="66"/>
        <v>9</v>
      </c>
      <c r="R184" s="49" t="str">
        <f t="shared" si="67"/>
        <v>E</v>
      </c>
      <c r="S184" s="49">
        <f t="shared" si="68"/>
        <v>0</v>
      </c>
      <c r="T184" s="49">
        <f t="shared" si="69"/>
        <v>0</v>
      </c>
      <c r="U184" s="49" t="str">
        <f t="shared" si="70"/>
        <v>DF</v>
      </c>
      <c r="V184" s="3"/>
      <c r="W184" s="3"/>
      <c r="X184" s="3"/>
      <c r="Y184" s="3"/>
      <c r="Z184" s="3"/>
      <c r="AA184" s="3"/>
      <c r="AB184" s="1"/>
      <c r="AC184" s="1"/>
      <c r="AD184" s="1"/>
      <c r="AE184" s="1"/>
      <c r="AF184" s="1"/>
    </row>
    <row r="185" spans="1:32" ht="12.75" customHeight="1" x14ac:dyDescent="0.3">
      <c r="A185" s="48" t="str">
        <f>IF(ISNA(INDEX($A$37:$U$161,MATCH($B185,$B$37:$B$161,0),1)),"",INDEX($A$37:$U$161,MATCH($B185,$B$37:$B$161,0),1))</f>
        <v>MLE1027</v>
      </c>
      <c r="B185" s="114" t="s">
        <v>189</v>
      </c>
      <c r="C185" s="90"/>
      <c r="D185" s="90"/>
      <c r="E185" s="90"/>
      <c r="F185" s="90"/>
      <c r="G185" s="90"/>
      <c r="H185" s="90"/>
      <c r="I185" s="91"/>
      <c r="J185" s="24">
        <f t="shared" si="59"/>
        <v>4</v>
      </c>
      <c r="K185" s="24">
        <f t="shared" si="60"/>
        <v>2</v>
      </c>
      <c r="L185" s="24">
        <f t="shared" si="61"/>
        <v>2</v>
      </c>
      <c r="M185" s="24">
        <f t="shared" si="62"/>
        <v>0</v>
      </c>
      <c r="N185" s="24">
        <f t="shared" si="63"/>
        <v>0</v>
      </c>
      <c r="O185" s="24">
        <f t="shared" si="64"/>
        <v>4</v>
      </c>
      <c r="P185" s="24">
        <f t="shared" si="65"/>
        <v>3</v>
      </c>
      <c r="Q185" s="24">
        <f t="shared" si="66"/>
        <v>7</v>
      </c>
      <c r="R185" s="49" t="str">
        <f t="shared" si="67"/>
        <v>E</v>
      </c>
      <c r="S185" s="49">
        <f t="shared" si="68"/>
        <v>0</v>
      </c>
      <c r="T185" s="49">
        <f t="shared" si="69"/>
        <v>0</v>
      </c>
      <c r="U185" s="49" t="str">
        <f t="shared" si="70"/>
        <v>DF</v>
      </c>
      <c r="V185" s="3"/>
      <c r="W185" s="3"/>
      <c r="X185" s="3"/>
      <c r="Y185" s="3"/>
      <c r="Z185" s="3"/>
      <c r="AA185" s="3"/>
      <c r="AB185" s="1"/>
      <c r="AC185" s="1"/>
      <c r="AD185" s="1"/>
      <c r="AE185" s="1"/>
      <c r="AF185" s="1"/>
    </row>
    <row r="186" spans="1:32" ht="12.75" hidden="1" customHeight="1" x14ac:dyDescent="0.3">
      <c r="A186" s="32" t="s">
        <v>60</v>
      </c>
      <c r="B186" s="164"/>
      <c r="C186" s="90"/>
      <c r="D186" s="90"/>
      <c r="E186" s="90"/>
      <c r="F186" s="90"/>
      <c r="G186" s="90"/>
      <c r="H186" s="90"/>
      <c r="I186" s="91"/>
      <c r="J186" s="33">
        <f>IF(ISNA(SUM(J171:J185)),"",SUM(J171:J185))</f>
        <v>83</v>
      </c>
      <c r="K186" s="33">
        <f t="shared" ref="K186:Q186" si="72">SUM(K171:K185)</f>
        <v>32</v>
      </c>
      <c r="L186" s="33">
        <f t="shared" si="72"/>
        <v>29</v>
      </c>
      <c r="M186" s="33">
        <f t="shared" si="72"/>
        <v>6</v>
      </c>
      <c r="N186" s="33">
        <f t="shared" si="72"/>
        <v>0</v>
      </c>
      <c r="O186" s="33">
        <f t="shared" si="72"/>
        <v>67</v>
      </c>
      <c r="P186" s="33">
        <f t="shared" si="72"/>
        <v>84</v>
      </c>
      <c r="Q186" s="33">
        <f t="shared" si="72"/>
        <v>151</v>
      </c>
      <c r="R186" s="32">
        <f>COUNTIF(R171:R185,"E")</f>
        <v>10</v>
      </c>
      <c r="S186" s="32">
        <f>COUNTIF(S171:S185,"C")</f>
        <v>3</v>
      </c>
      <c r="T186" s="32">
        <f>COUNTIF(T171:T185,"VP")</f>
        <v>2</v>
      </c>
      <c r="U186" s="23">
        <f>COUNTA(U171:U185)</f>
        <v>15</v>
      </c>
      <c r="V186" s="1"/>
      <c r="W186" s="1"/>
      <c r="X186" s="1"/>
      <c r="Y186" s="1"/>
      <c r="Z186" s="1"/>
      <c r="AA186" s="1"/>
      <c r="AB186" s="1"/>
      <c r="AC186" s="1"/>
      <c r="AD186" s="1"/>
      <c r="AE186" s="1"/>
      <c r="AF186" s="1"/>
    </row>
    <row r="187" spans="1:32" ht="17.25" hidden="1" customHeight="1" x14ac:dyDescent="0.3">
      <c r="A187" s="133" t="s">
        <v>95</v>
      </c>
      <c r="B187" s="90"/>
      <c r="C187" s="90"/>
      <c r="D187" s="90"/>
      <c r="E187" s="90"/>
      <c r="F187" s="90"/>
      <c r="G187" s="90"/>
      <c r="H187" s="90"/>
      <c r="I187" s="90"/>
      <c r="J187" s="90"/>
      <c r="K187" s="90"/>
      <c r="L187" s="90"/>
      <c r="M187" s="90"/>
      <c r="N187" s="90"/>
      <c r="O187" s="90"/>
      <c r="P187" s="90"/>
      <c r="Q187" s="90"/>
      <c r="R187" s="90"/>
      <c r="S187" s="90"/>
      <c r="T187" s="90"/>
      <c r="U187" s="91"/>
      <c r="V187" s="1"/>
      <c r="W187" s="1"/>
      <c r="X187" s="1"/>
      <c r="Y187" s="1"/>
      <c r="Z187" s="1"/>
      <c r="AA187" s="1"/>
      <c r="AB187" s="1"/>
      <c r="AC187" s="1"/>
      <c r="AD187" s="1"/>
      <c r="AE187" s="1"/>
      <c r="AF187" s="1"/>
    </row>
    <row r="188" spans="1:32" ht="12.75" hidden="1" customHeight="1" x14ac:dyDescent="0.3">
      <c r="A188" s="48" t="str">
        <f t="array" ref="A188">IF(ISNA(INDEX($A$37:$U$161,MATCH($B188,$B$37:$B$161,0),1)),"",INDEX($A$37:$U$161,MATCH($B188,$B$37:$B$161,0),1))</f>
        <v/>
      </c>
      <c r="B188" s="114"/>
      <c r="C188" s="90"/>
      <c r="D188" s="90"/>
      <c r="E188" s="90"/>
      <c r="F188" s="90"/>
      <c r="G188" s="90"/>
      <c r="H188" s="90"/>
      <c r="I188" s="91"/>
      <c r="J188" s="24" t="str">
        <f t="array" ref="J188">IF(ISNA(INDEX($A$37:$U$161,MATCH($B188,$B$37:$B$161,0),10)),"",INDEX($A$37:$U$161,MATCH($B188,$B$37:$B$161,0),10))</f>
        <v/>
      </c>
      <c r="K188" s="24" t="str">
        <f t="array" ref="K188">IF(ISNA(INDEX($A$37:$U$161,MATCH($B188,$B$37:$B$161,0),11)),"",INDEX($A$37:$U$161,MATCH($B188,$B$37:$B$161,0),11))</f>
        <v/>
      </c>
      <c r="L188" s="24" t="str">
        <f t="array" ref="L188">IF(ISNA(INDEX($A$37:$U$161,MATCH($B188,$B$37:$B$161,0),12)),"",INDEX($A$37:$U$161,MATCH($B188,$B$37:$B$161,0),12))</f>
        <v/>
      </c>
      <c r="M188" s="24" t="str">
        <f t="array" ref="M188">IF(ISNA(INDEX($A$37:$U$161,MATCH($B188,$B$37:$B$161,0),13)),"",INDEX($A$37:$U$161,MATCH($B188,$B$37:$B$161,0),13))</f>
        <v/>
      </c>
      <c r="N188" s="24" t="str">
        <f t="array" ref="N188">IF(ISNA(INDEX($A$37:$U$161,MATCH($B188,$B$37:$B$161,0),14)),"",INDEX($A$37:$U$161,MATCH($B188,$B$37:$B$161,0),14))</f>
        <v/>
      </c>
      <c r="O188" s="24" t="str">
        <f t="array" ref="O188">IF(ISNA(INDEX($A$37:$U$161,MATCH($B188,$B$37:$B$161,0),15)),"",INDEX($A$37:$U$161,MATCH($B188,$B$37:$B$161,0),15))</f>
        <v/>
      </c>
      <c r="P188" s="24" t="str">
        <f t="array" ref="P188">IF(ISNA(INDEX($A$37:$U$161,MATCH($B188,$B$37:$B$161,0),16)),"",INDEX($A$37:$U$161,MATCH($B188,$B$37:$B$161,0),16))</f>
        <v/>
      </c>
      <c r="Q188" s="24" t="str">
        <f t="array" ref="Q188">IF(ISNA(INDEX($A$37:$U$161,MATCH($B188,$B$37:$B$161,0),17)),"",INDEX($A$37:$U$161,MATCH($B188,$B$37:$B$161,0),17))</f>
        <v/>
      </c>
      <c r="R188" s="49" t="str">
        <f t="array" ref="R188">IF(ISNA(INDEX($A$37:$U$161,MATCH($B188,$B$37:$B$161,0),18)),"",INDEX($A$37:$U$161,MATCH($B188,$B$37:$B$161,0),18))</f>
        <v/>
      </c>
      <c r="S188" s="49" t="str">
        <f t="array" ref="S188">IF(ISNA(INDEX($A$37:$U$161,MATCH($B188,$B$37:$B$161,0),19)),"",INDEX($A$37:$U$161,MATCH($B188,$B$37:$B$161,0),19))</f>
        <v/>
      </c>
      <c r="T188" s="49" t="str">
        <f t="array" ref="T188">IF(ISNA(INDEX($A$37:$U$161,MATCH($B188,$B$37:$B$161,0),20)),"",INDEX($A$37:$U$161,MATCH($B188,$B$37:$B$161,0),20))</f>
        <v/>
      </c>
      <c r="U188" s="49" t="str">
        <f t="array" ref="U188">IF(ISNA(INDEX($A$37:$U$161,MATCH($B188,$B$37:$B$161,0),21)),"",INDEX($A$37:$U$161,MATCH($B188,$B$37:$B$161,0),21))</f>
        <v/>
      </c>
      <c r="V188" s="1"/>
      <c r="W188" s="1"/>
      <c r="X188" s="1"/>
      <c r="Y188" s="1"/>
      <c r="Z188" s="1"/>
      <c r="AA188" s="1"/>
      <c r="AB188" s="1"/>
      <c r="AC188" s="1"/>
      <c r="AD188" s="1"/>
      <c r="AE188" s="1"/>
      <c r="AF188" s="1"/>
    </row>
    <row r="189" spans="1:32" ht="12.75" hidden="1" customHeight="1" x14ac:dyDescent="0.3">
      <c r="A189" s="32" t="s">
        <v>60</v>
      </c>
      <c r="B189" s="133"/>
      <c r="C189" s="90"/>
      <c r="D189" s="90"/>
      <c r="E189" s="90"/>
      <c r="F189" s="90"/>
      <c r="G189" s="90"/>
      <c r="H189" s="90"/>
      <c r="I189" s="91"/>
      <c r="J189" s="33">
        <f t="shared" ref="J189:Q189" si="73">SUM(J188)</f>
        <v>0</v>
      </c>
      <c r="K189" s="33">
        <f t="shared" si="73"/>
        <v>0</v>
      </c>
      <c r="L189" s="33">
        <f t="shared" si="73"/>
        <v>0</v>
      </c>
      <c r="M189" s="33">
        <f t="shared" si="73"/>
        <v>0</v>
      </c>
      <c r="N189" s="33">
        <f t="shared" si="73"/>
        <v>0</v>
      </c>
      <c r="O189" s="33">
        <f t="shared" si="73"/>
        <v>0</v>
      </c>
      <c r="P189" s="33">
        <f t="shared" si="73"/>
        <v>0</v>
      </c>
      <c r="Q189" s="33">
        <f t="shared" si="73"/>
        <v>0</v>
      </c>
      <c r="R189" s="32">
        <f>COUNTIF(R188,"E")</f>
        <v>0</v>
      </c>
      <c r="S189" s="32">
        <f>COUNTIF(S188,"C")</f>
        <v>0</v>
      </c>
      <c r="T189" s="32">
        <f>COUNTIF(T188,"VP")</f>
        <v>0</v>
      </c>
      <c r="U189" s="23">
        <v>0</v>
      </c>
      <c r="V189" s="1"/>
      <c r="W189" s="1"/>
      <c r="X189" s="1"/>
      <c r="Y189" s="1"/>
      <c r="Z189" s="1"/>
      <c r="AA189" s="1"/>
      <c r="AB189" s="1"/>
      <c r="AC189" s="1"/>
      <c r="AD189" s="1"/>
      <c r="AE189" s="1"/>
      <c r="AF189" s="1"/>
    </row>
    <row r="190" spans="1:32" ht="27" customHeight="1" x14ac:dyDescent="0.3">
      <c r="A190" s="151" t="s">
        <v>82</v>
      </c>
      <c r="B190" s="90"/>
      <c r="C190" s="90"/>
      <c r="D190" s="90"/>
      <c r="E190" s="90"/>
      <c r="F190" s="90"/>
      <c r="G190" s="90"/>
      <c r="H190" s="90"/>
      <c r="I190" s="91"/>
      <c r="J190" s="33">
        <f t="shared" ref="J190:U190" si="74">SUM(J186,J189)</f>
        <v>83</v>
      </c>
      <c r="K190" s="33">
        <f t="shared" si="74"/>
        <v>32</v>
      </c>
      <c r="L190" s="33">
        <f t="shared" si="74"/>
        <v>29</v>
      </c>
      <c r="M190" s="33">
        <f t="shared" si="74"/>
        <v>6</v>
      </c>
      <c r="N190" s="33">
        <f t="shared" si="74"/>
        <v>0</v>
      </c>
      <c r="O190" s="33">
        <f t="shared" si="74"/>
        <v>67</v>
      </c>
      <c r="P190" s="33">
        <f t="shared" si="74"/>
        <v>84</v>
      </c>
      <c r="Q190" s="33">
        <f t="shared" si="74"/>
        <v>151</v>
      </c>
      <c r="R190" s="33">
        <f t="shared" si="74"/>
        <v>10</v>
      </c>
      <c r="S190" s="33">
        <f t="shared" si="74"/>
        <v>3</v>
      </c>
      <c r="T190" s="33">
        <f t="shared" si="74"/>
        <v>2</v>
      </c>
      <c r="U190" s="50">
        <f t="shared" si="74"/>
        <v>15</v>
      </c>
      <c r="V190" s="1"/>
      <c r="W190" s="1"/>
      <c r="X190" s="1"/>
      <c r="Y190" s="1"/>
      <c r="Z190" s="1"/>
      <c r="AA190" s="1"/>
      <c r="AB190" s="1"/>
      <c r="AC190" s="1"/>
      <c r="AD190" s="1"/>
      <c r="AE190" s="1"/>
      <c r="AF190" s="1"/>
    </row>
    <row r="191" spans="1:32" ht="16.5" customHeight="1" x14ac:dyDescent="0.3">
      <c r="A191" s="160" t="s">
        <v>83</v>
      </c>
      <c r="B191" s="125"/>
      <c r="C191" s="125"/>
      <c r="D191" s="125"/>
      <c r="E191" s="125"/>
      <c r="F191" s="125"/>
      <c r="G191" s="125"/>
      <c r="H191" s="125"/>
      <c r="I191" s="125"/>
      <c r="J191" s="126"/>
      <c r="K191" s="33">
        <f t="shared" ref="K191:Q191" si="75">K186*14+K189*12</f>
        <v>448</v>
      </c>
      <c r="L191" s="33">
        <f t="shared" si="75"/>
        <v>406</v>
      </c>
      <c r="M191" s="33">
        <f t="shared" si="75"/>
        <v>84</v>
      </c>
      <c r="N191" s="33">
        <f t="shared" si="75"/>
        <v>0</v>
      </c>
      <c r="O191" s="33">
        <f t="shared" si="75"/>
        <v>938</v>
      </c>
      <c r="P191" s="33">
        <f t="shared" si="75"/>
        <v>1176</v>
      </c>
      <c r="Q191" s="33">
        <f t="shared" si="75"/>
        <v>2114</v>
      </c>
      <c r="R191" s="162"/>
      <c r="S191" s="125"/>
      <c r="T191" s="125"/>
      <c r="U191" s="126"/>
      <c r="V191" s="1"/>
      <c r="W191" s="1"/>
      <c r="X191" s="1"/>
      <c r="Y191" s="1"/>
      <c r="Z191" s="1"/>
      <c r="AA191" s="1"/>
      <c r="AB191" s="1"/>
      <c r="AC191" s="1"/>
      <c r="AD191" s="1"/>
      <c r="AE191" s="1"/>
      <c r="AF191" s="1"/>
    </row>
    <row r="192" spans="1:32" ht="15.75" customHeight="1" x14ac:dyDescent="0.3">
      <c r="A192" s="127"/>
      <c r="B192" s="128"/>
      <c r="C192" s="128"/>
      <c r="D192" s="128"/>
      <c r="E192" s="128"/>
      <c r="F192" s="128"/>
      <c r="G192" s="128"/>
      <c r="H192" s="128"/>
      <c r="I192" s="128"/>
      <c r="J192" s="129"/>
      <c r="K192" s="136">
        <f>SUM(K191:N191)</f>
        <v>938</v>
      </c>
      <c r="L192" s="90"/>
      <c r="M192" s="90"/>
      <c r="N192" s="91"/>
      <c r="O192" s="136">
        <f>SUM(O191:P191)</f>
        <v>2114</v>
      </c>
      <c r="P192" s="90"/>
      <c r="Q192" s="91"/>
      <c r="R192" s="127"/>
      <c r="S192" s="128"/>
      <c r="T192" s="128"/>
      <c r="U192" s="129"/>
      <c r="V192" s="1"/>
      <c r="W192" s="1"/>
      <c r="X192" s="1"/>
      <c r="Y192" s="1"/>
      <c r="Z192" s="1"/>
      <c r="AA192" s="1"/>
      <c r="AB192" s="1"/>
      <c r="AC192" s="1"/>
      <c r="AD192" s="1"/>
      <c r="AE192" s="1"/>
      <c r="AF192" s="1"/>
    </row>
    <row r="193" spans="1:32" ht="24" customHeight="1" x14ac:dyDescent="0.3">
      <c r="A193" s="113" t="s">
        <v>84</v>
      </c>
      <c r="B193" s="90"/>
      <c r="C193" s="90"/>
      <c r="D193" s="90"/>
      <c r="E193" s="90"/>
      <c r="F193" s="90"/>
      <c r="G193" s="90"/>
      <c r="H193" s="90"/>
      <c r="I193" s="90"/>
      <c r="J193" s="91"/>
      <c r="K193" s="134">
        <f>U190/SUM(U46,U57,U69,U83,U97,U109)</f>
        <v>0.375</v>
      </c>
      <c r="L193" s="90"/>
      <c r="M193" s="90"/>
      <c r="N193" s="90"/>
      <c r="O193" s="90"/>
      <c r="P193" s="90"/>
      <c r="Q193" s="90"/>
      <c r="R193" s="90"/>
      <c r="S193" s="90"/>
      <c r="T193" s="90"/>
      <c r="U193" s="91"/>
      <c r="V193" s="1"/>
      <c r="W193" s="1"/>
      <c r="X193" s="1"/>
      <c r="Y193" s="1"/>
      <c r="Z193" s="1"/>
      <c r="AA193" s="1"/>
      <c r="AB193" s="1"/>
      <c r="AC193" s="1"/>
      <c r="AD193" s="1"/>
      <c r="AE193" s="1"/>
      <c r="AF193" s="1"/>
    </row>
    <row r="194" spans="1:32" ht="25.5" customHeight="1" x14ac:dyDescent="0.3">
      <c r="A194" s="161" t="s">
        <v>91</v>
      </c>
      <c r="B194" s="90"/>
      <c r="C194" s="90"/>
      <c r="D194" s="90"/>
      <c r="E194" s="90"/>
      <c r="F194" s="90"/>
      <c r="G194" s="90"/>
      <c r="H194" s="90"/>
      <c r="I194" s="90"/>
      <c r="J194" s="91"/>
      <c r="K194" s="134">
        <f>K192/(SUM(O46,O57,O69,O83,O97)*14+O109*12)</f>
        <v>0.44539411206077872</v>
      </c>
      <c r="L194" s="90"/>
      <c r="M194" s="90"/>
      <c r="N194" s="90"/>
      <c r="O194" s="90"/>
      <c r="P194" s="90"/>
      <c r="Q194" s="90"/>
      <c r="R194" s="90"/>
      <c r="S194" s="90"/>
      <c r="T194" s="90"/>
      <c r="U194" s="91"/>
      <c r="V194" s="1"/>
      <c r="W194" s="1"/>
      <c r="X194" s="1"/>
      <c r="Y194" s="1"/>
      <c r="Z194" s="1"/>
      <c r="AA194" s="1"/>
      <c r="AB194" s="1"/>
      <c r="AC194" s="1"/>
      <c r="AD194" s="1"/>
      <c r="AE194" s="1"/>
      <c r="AF194" s="1"/>
    </row>
    <row r="195" spans="1:32" s="80" customFormat="1" ht="25.5" customHeight="1" x14ac:dyDescent="0.3">
      <c r="A195" s="83"/>
      <c r="B195" s="82"/>
      <c r="C195" s="82"/>
      <c r="D195" s="82"/>
      <c r="E195" s="82"/>
      <c r="F195" s="82"/>
      <c r="G195" s="82"/>
      <c r="H195" s="82"/>
      <c r="I195" s="82"/>
      <c r="J195" s="82"/>
      <c r="K195" s="84"/>
      <c r="L195" s="82"/>
      <c r="M195" s="82"/>
      <c r="N195" s="82"/>
      <c r="O195" s="82"/>
      <c r="P195" s="82"/>
      <c r="Q195" s="82"/>
      <c r="R195" s="82"/>
      <c r="S195" s="82"/>
      <c r="T195" s="82"/>
      <c r="U195" s="82"/>
      <c r="V195" s="81"/>
      <c r="W195" s="81"/>
      <c r="X195" s="81"/>
      <c r="Y195" s="81"/>
      <c r="Z195" s="81"/>
      <c r="AA195" s="81"/>
      <c r="AB195" s="81"/>
      <c r="AC195" s="81"/>
      <c r="AD195" s="81"/>
      <c r="AE195" s="81"/>
      <c r="AF195" s="81"/>
    </row>
    <row r="196" spans="1:32" s="80" customFormat="1" ht="25.5" customHeight="1" x14ac:dyDescent="0.3">
      <c r="A196" s="83"/>
      <c r="B196" s="82"/>
      <c r="C196" s="82"/>
      <c r="D196" s="82"/>
      <c r="E196" s="82"/>
      <c r="F196" s="82"/>
      <c r="G196" s="82"/>
      <c r="H196" s="82"/>
      <c r="I196" s="82"/>
      <c r="J196" s="82"/>
      <c r="K196" s="84"/>
      <c r="L196" s="82"/>
      <c r="M196" s="82"/>
      <c r="N196" s="82"/>
      <c r="O196" s="82"/>
      <c r="P196" s="82"/>
      <c r="Q196" s="82"/>
      <c r="R196" s="82"/>
      <c r="S196" s="82"/>
      <c r="T196" s="82"/>
      <c r="U196" s="82"/>
      <c r="V196" s="81"/>
      <c r="W196" s="81"/>
      <c r="X196" s="81"/>
      <c r="Y196" s="81"/>
      <c r="Z196" s="81"/>
      <c r="AA196" s="81"/>
      <c r="AB196" s="81"/>
      <c r="AC196" s="81"/>
      <c r="AD196" s="81"/>
      <c r="AE196" s="81"/>
      <c r="AF196" s="81"/>
    </row>
    <row r="197" spans="1:32" ht="14.4"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row>
    <row r="198" spans="1:32" s="79" customFormat="1" ht="23.25" customHeight="1" x14ac:dyDescent="0.3">
      <c r="A198" s="89" t="s">
        <v>96</v>
      </c>
      <c r="B198" s="138"/>
      <c r="C198" s="138"/>
      <c r="D198" s="138"/>
      <c r="E198" s="138"/>
      <c r="F198" s="138"/>
      <c r="G198" s="138"/>
      <c r="H198" s="138"/>
      <c r="I198" s="138"/>
      <c r="J198" s="138"/>
      <c r="K198" s="138"/>
      <c r="L198" s="138"/>
      <c r="M198" s="138"/>
      <c r="N198" s="138"/>
      <c r="O198" s="138"/>
      <c r="P198" s="138"/>
      <c r="Q198" s="138"/>
      <c r="R198" s="138"/>
      <c r="S198" s="138"/>
      <c r="T198" s="138"/>
      <c r="U198" s="139"/>
      <c r="V198" s="67"/>
      <c r="W198" s="67"/>
      <c r="X198" s="67"/>
      <c r="Y198" s="67"/>
      <c r="Z198" s="67"/>
      <c r="AA198" s="67"/>
      <c r="AB198" s="67"/>
      <c r="AC198" s="67"/>
      <c r="AD198" s="67"/>
      <c r="AE198" s="67"/>
      <c r="AF198" s="67"/>
    </row>
    <row r="199" spans="1:32" ht="26.25" customHeight="1" x14ac:dyDescent="0.3">
      <c r="A199" s="123" t="s">
        <v>44</v>
      </c>
      <c r="B199" s="124" t="s">
        <v>45</v>
      </c>
      <c r="C199" s="125"/>
      <c r="D199" s="125"/>
      <c r="E199" s="125"/>
      <c r="F199" s="125"/>
      <c r="G199" s="125"/>
      <c r="H199" s="125"/>
      <c r="I199" s="126"/>
      <c r="J199" s="121" t="s">
        <v>46</v>
      </c>
      <c r="K199" s="89" t="s">
        <v>47</v>
      </c>
      <c r="L199" s="90"/>
      <c r="M199" s="90"/>
      <c r="N199" s="91"/>
      <c r="O199" s="89" t="s">
        <v>48</v>
      </c>
      <c r="P199" s="90"/>
      <c r="Q199" s="91"/>
      <c r="R199" s="89" t="s">
        <v>49</v>
      </c>
      <c r="S199" s="90"/>
      <c r="T199" s="91"/>
      <c r="U199" s="121" t="s">
        <v>50</v>
      </c>
      <c r="V199" s="1"/>
      <c r="W199" s="1"/>
      <c r="X199" s="1"/>
      <c r="Y199" s="1"/>
      <c r="Z199" s="1"/>
      <c r="AA199" s="1"/>
      <c r="AB199" s="1"/>
      <c r="AC199" s="1"/>
      <c r="AD199" s="1"/>
      <c r="AE199" s="1"/>
      <c r="AF199" s="1"/>
    </row>
    <row r="200" spans="1:32" ht="17.25" customHeight="1" x14ac:dyDescent="0.3">
      <c r="A200" s="122"/>
      <c r="B200" s="127"/>
      <c r="C200" s="128"/>
      <c r="D200" s="128"/>
      <c r="E200" s="128"/>
      <c r="F200" s="128"/>
      <c r="G200" s="128"/>
      <c r="H200" s="128"/>
      <c r="I200" s="129"/>
      <c r="J200" s="122"/>
      <c r="K200" s="10" t="s">
        <v>51</v>
      </c>
      <c r="L200" s="10" t="s">
        <v>52</v>
      </c>
      <c r="M200" s="10" t="s">
        <v>53</v>
      </c>
      <c r="N200" s="10" t="s">
        <v>54</v>
      </c>
      <c r="O200" s="10" t="s">
        <v>55</v>
      </c>
      <c r="P200" s="10" t="s">
        <v>33</v>
      </c>
      <c r="Q200" s="10" t="s">
        <v>56</v>
      </c>
      <c r="R200" s="10" t="s">
        <v>57</v>
      </c>
      <c r="S200" s="10" t="s">
        <v>51</v>
      </c>
      <c r="T200" s="10" t="s">
        <v>58</v>
      </c>
      <c r="U200" s="122"/>
      <c r="V200" s="1"/>
      <c r="W200" s="1"/>
      <c r="X200" s="1"/>
      <c r="Y200" s="1"/>
      <c r="Z200" s="1"/>
      <c r="AA200" s="1"/>
      <c r="AB200" s="1"/>
      <c r="AC200" s="1"/>
      <c r="AD200" s="1"/>
      <c r="AE200" s="1"/>
      <c r="AF200" s="1"/>
    </row>
    <row r="201" spans="1:32" ht="12.75" customHeight="1" x14ac:dyDescent="0.3">
      <c r="A201" s="133" t="s">
        <v>94</v>
      </c>
      <c r="B201" s="90"/>
      <c r="C201" s="90"/>
      <c r="D201" s="90"/>
      <c r="E201" s="90"/>
      <c r="F201" s="90"/>
      <c r="G201" s="90"/>
      <c r="H201" s="90"/>
      <c r="I201" s="90"/>
      <c r="J201" s="90"/>
      <c r="K201" s="90"/>
      <c r="L201" s="90"/>
      <c r="M201" s="90"/>
      <c r="N201" s="90"/>
      <c r="O201" s="90"/>
      <c r="P201" s="90"/>
      <c r="Q201" s="90"/>
      <c r="R201" s="90"/>
      <c r="S201" s="90"/>
      <c r="T201" s="90"/>
      <c r="U201" s="91"/>
      <c r="V201" s="1"/>
      <c r="W201" s="1"/>
      <c r="X201" s="1"/>
      <c r="Y201" s="1"/>
      <c r="Z201" s="1"/>
      <c r="AA201" s="1"/>
      <c r="AB201" s="1"/>
      <c r="AC201" s="1"/>
      <c r="AD201" s="1"/>
      <c r="AE201" s="1"/>
      <c r="AF201" s="1"/>
    </row>
    <row r="202" spans="1:32" ht="12.75" customHeight="1" x14ac:dyDescent="0.3">
      <c r="A202" s="48" t="str">
        <f>IF(ISNA(INDEX($A$37:$U$161,MATCH($B202,$B$37:$B$161,0),1)),"",INDEX($A$37:$U$161,MATCH($B202,$B$37:$B$161,0),1))</f>
        <v>MLE5105</v>
      </c>
      <c r="B202" s="114" t="s">
        <v>172</v>
      </c>
      <c r="C202" s="90"/>
      <c r="D202" s="90"/>
      <c r="E202" s="90"/>
      <c r="F202" s="90"/>
      <c r="G202" s="90"/>
      <c r="H202" s="90"/>
      <c r="I202" s="91"/>
      <c r="J202" s="24">
        <f>IF(ISNA(INDEX($A$37:$U$161,MATCH($B202,$B$37:$B$161,0),10)),"",INDEX($A$37:$U$161,MATCH($B202,$B$37:$B$161,0),10))</f>
        <v>6</v>
      </c>
      <c r="K202" s="24">
        <f>IF(ISNA(INDEX($A$37:$U$161,MATCH($B202,$B$37:$B$161,0),11)),"",INDEX($A$37:$U$161,MATCH($B202,$B$37:$B$161,0),11))</f>
        <v>2</v>
      </c>
      <c r="L202" s="24">
        <f>IF(ISNA(INDEX($A$37:$U$161,MATCH($B202,$B$37:$B$161,0),12)),"",INDEX($A$37:$U$161,MATCH($B202,$B$37:$B$161,0),12))</f>
        <v>1</v>
      </c>
      <c r="M202" s="24">
        <f>IF(ISNA(INDEX($A$37:$U$161,MATCH($B202,$B$37:$B$161,0),13)),"",INDEX($A$37:$U$161,MATCH($B202,$B$37:$B$161,0),13))</f>
        <v>0</v>
      </c>
      <c r="N202" s="24">
        <f>IF(ISNA(INDEX($A$37:$U$161,MATCH($B202,$B$37:$B$161,0),14)),"",INDEX($A$37:$U$161,MATCH($B202,$B$37:$B$161,0),14))</f>
        <v>0</v>
      </c>
      <c r="O202" s="24">
        <f t="shared" ref="O202:O215" si="76">IF(ISNA(INDEX($A$37:$U$161,MATCH($B202,$B$37:$B$161,0),15)),"",INDEX($A$37:$U$161,MATCH($B202,$B$37:$B$161,0),15))</f>
        <v>3</v>
      </c>
      <c r="P202" s="24">
        <f t="shared" ref="P202:P215" si="77">IF(ISNA(INDEX($A$37:$U$161,MATCH($B202,$B$37:$B$161,0),16)),"",INDEX($A$37:$U$161,MATCH($B202,$B$37:$B$161,0),16))</f>
        <v>8</v>
      </c>
      <c r="Q202" s="24">
        <f t="shared" ref="Q202:Q215" si="78">IF(ISNA(INDEX($A$37:$U$161,MATCH($B202,$B$37:$B$161,0),17)),"",INDEX($A$37:$U$161,MATCH($B202,$B$37:$B$161,0),17))</f>
        <v>11</v>
      </c>
      <c r="R202" s="49">
        <f>IF(ISNA(INDEX($A$37:$U$161,MATCH($B202,$B$37:$B$161,0),18)),"",INDEX($A$37:$U$161,MATCH($B202,$B$37:$B$161,0),18))</f>
        <v>0</v>
      </c>
      <c r="S202" s="49" t="str">
        <f>IF(ISNA(INDEX($A$37:$U$161,MATCH($B202,$B$37:$B$161,0),19)),"",INDEX($A$37:$U$161,MATCH($B202,$B$37:$B$161,0),19))</f>
        <v>C</v>
      </c>
      <c r="T202" s="49">
        <f>IF(ISNA(INDEX($A$37:$U$161,MATCH($B202,$B$37:$B$161,0),20)),"",INDEX($A$37:$U$161,MATCH($B202,$B$37:$B$161,0),20))</f>
        <v>0</v>
      </c>
      <c r="U202" s="49" t="str">
        <f>IF(ISNA(INDEX($A$37:$U$161,MATCH($B202,$B$37:$B$161,0),21)),"",INDEX($A$37:$U$161,MATCH($B202,$B$37:$B$161,0),21))</f>
        <v>DS</v>
      </c>
      <c r="V202" s="1"/>
      <c r="W202" s="1"/>
      <c r="X202" s="1"/>
      <c r="Y202" s="1"/>
      <c r="Z202" s="1"/>
      <c r="AA202" s="1"/>
      <c r="AB202" s="1"/>
      <c r="AC202" s="1"/>
      <c r="AD202" s="1"/>
      <c r="AE202" s="1"/>
      <c r="AF202" s="1"/>
    </row>
    <row r="203" spans="1:32" ht="12.75" customHeight="1" x14ac:dyDescent="0.3">
      <c r="A203" s="48" t="str">
        <f>IF(ISNA(INDEX($A$37:$U$161,MATCH($B203,$B$37:$B$161,0),1)),"",INDEX($A$37:$U$161,MATCH($B203,$B$37:$B$161,0),1))</f>
        <v>MLX2201</v>
      </c>
      <c r="B203" s="114" t="s">
        <v>177</v>
      </c>
      <c r="C203" s="90"/>
      <c r="D203" s="90"/>
      <c r="E203" s="90"/>
      <c r="F203" s="90"/>
      <c r="G203" s="90"/>
      <c r="H203" s="90"/>
      <c r="I203" s="91"/>
      <c r="J203" s="24">
        <f>IF(ISNA(INDEX($A$37:$U$161,MATCH($B203,$B$37:$B$161,0),10)),"",INDEX($A$37:$U$161,MATCH($B203,$B$37:$B$161,0),10))</f>
        <v>5</v>
      </c>
      <c r="K203" s="24">
        <f>IF(ISNA(INDEX($A$37:$U$161,MATCH($B203,$B$37:$B$161,0),11)),"",INDEX($A$37:$U$161,MATCH($B203,$B$37:$B$161,0),11))</f>
        <v>2</v>
      </c>
      <c r="L203" s="24">
        <f>IF(ISNA(INDEX($A$37:$U$161,MATCH($B203,$B$37:$B$161,0),12)),"",INDEX($A$37:$U$161,MATCH($B203,$B$37:$B$161,0),12))</f>
        <v>2</v>
      </c>
      <c r="M203" s="24">
        <f>IF(ISNA(INDEX($A$37:$U$161,MATCH($B203,$B$37:$B$161,0),13)),"",INDEX($A$37:$U$161,MATCH($B203,$B$37:$B$161,0),13))</f>
        <v>0</v>
      </c>
      <c r="N203" s="24">
        <f>IF(ISNA(INDEX($A$37:$U$161,MATCH($B203,$B$37:$B$161,0),14)),"",INDEX($A$37:$U$161,MATCH($B203,$B$37:$B$161,0),14))</f>
        <v>0</v>
      </c>
      <c r="O203" s="24">
        <f t="shared" si="76"/>
        <v>4</v>
      </c>
      <c r="P203" s="24">
        <f t="shared" si="77"/>
        <v>5</v>
      </c>
      <c r="Q203" s="24">
        <f t="shared" si="78"/>
        <v>9</v>
      </c>
      <c r="R203" s="49">
        <f>IF(ISNA(INDEX($A$37:$U$161,MATCH($B203,$B$37:$B$161,0),18)),"",INDEX($A$37:$U$161,MATCH($B203,$B$37:$B$161,0),18))</f>
        <v>0</v>
      </c>
      <c r="S203" s="49">
        <f>IF(ISNA(INDEX($A$37:$U$161,MATCH($B203,$B$37:$B$161,0),19)),"",INDEX($A$37:$U$161,MATCH($B203,$B$37:$B$161,0),19))</f>
        <v>0</v>
      </c>
      <c r="T203" s="49" t="str">
        <f>IF(ISNA(INDEX($A$37:$U$161,MATCH($B203,$B$37:$B$161,0),20)),"",INDEX($A$37:$U$161,MATCH($B203,$B$37:$B$161,0),20))</f>
        <v>VP</v>
      </c>
      <c r="U203" s="49" t="str">
        <f>IF(ISNA(INDEX($A$37:$U$161,MATCH($B203,$B$37:$B$161,0),21)),"",INDEX($A$37:$U$161,MATCH($B203,$B$37:$B$161,0),21))</f>
        <v>DS</v>
      </c>
      <c r="V203" s="1"/>
      <c r="W203" s="1"/>
      <c r="X203" s="1"/>
      <c r="Y203" s="1"/>
      <c r="Z203" s="1"/>
      <c r="AA203" s="1"/>
      <c r="AB203" s="1"/>
      <c r="AC203" s="1"/>
      <c r="AD203" s="1"/>
      <c r="AE203" s="1"/>
      <c r="AF203" s="1"/>
    </row>
    <row r="204" spans="1:32" ht="12.75" customHeight="1" x14ac:dyDescent="0.3">
      <c r="A204" s="48" t="str">
        <f>IF(ISNA(INDEX($A$37:$U$161,MATCH($B204,$B$37:$B$161,0),1)),"",INDEX($A$37:$U$161,MATCH($B204,$B$37:$B$161,0),1))</f>
        <v>MLE5027</v>
      </c>
      <c r="B204" s="114" t="s">
        <v>181</v>
      </c>
      <c r="C204" s="90"/>
      <c r="D204" s="90"/>
      <c r="E204" s="90"/>
      <c r="F204" s="90"/>
      <c r="G204" s="90"/>
      <c r="H204" s="90"/>
      <c r="I204" s="91"/>
      <c r="J204" s="24">
        <f>IF(ISNA(INDEX($A$37:$U$161,MATCH($B204,$B$37:$B$161,0),10)),"",INDEX($A$37:$U$161,MATCH($B204,$B$37:$B$161,0),10))</f>
        <v>5</v>
      </c>
      <c r="K204" s="24">
        <f>IF(ISNA(INDEX($A$37:$U$161,MATCH($B204,$B$37:$B$161,0),11)),"",INDEX($A$37:$U$161,MATCH($B204,$B$37:$B$161,0),11))</f>
        <v>2</v>
      </c>
      <c r="L204" s="24">
        <f>IF(ISNA(INDEX($A$37:$U$161,MATCH($B204,$B$37:$B$161,0),12)),"",INDEX($A$37:$U$161,MATCH($B204,$B$37:$B$161,0),12))</f>
        <v>1</v>
      </c>
      <c r="M204" s="24">
        <f>IF(ISNA(INDEX($A$37:$U$161,MATCH($B204,$B$37:$B$161,0),13)),"",INDEX($A$37:$U$161,MATCH($B204,$B$37:$B$161,0),13))</f>
        <v>1</v>
      </c>
      <c r="N204" s="24">
        <f>IF(ISNA(INDEX($A$37:$U$161,MATCH($B204,$B$37:$B$161,0),14)),"",INDEX($A$37:$U$161,MATCH($B204,$B$37:$B$161,0),14))</f>
        <v>0</v>
      </c>
      <c r="O204" s="24">
        <f t="shared" si="76"/>
        <v>4</v>
      </c>
      <c r="P204" s="24">
        <f t="shared" si="77"/>
        <v>5</v>
      </c>
      <c r="Q204" s="24">
        <f t="shared" si="78"/>
        <v>9</v>
      </c>
      <c r="R204" s="49" t="str">
        <f>IF(ISNA(INDEX($A$37:$U$161,MATCH($B204,$B$37:$B$161,0),18)),"",INDEX($A$37:$U$161,MATCH($B204,$B$37:$B$161,0),18))</f>
        <v>E</v>
      </c>
      <c r="S204" s="49">
        <f>IF(ISNA(INDEX($A$37:$U$161,MATCH($B204,$B$37:$B$161,0),19)),"",INDEX($A$37:$U$161,MATCH($B204,$B$37:$B$161,0),19))</f>
        <v>0</v>
      </c>
      <c r="T204" s="49">
        <f>IF(ISNA(INDEX($A$37:$U$161,MATCH($B204,$B$37:$B$161,0),20)),"",INDEX($A$37:$U$161,MATCH($B204,$B$37:$B$161,0),20))</f>
        <v>0</v>
      </c>
      <c r="U204" s="49" t="str">
        <f>IF(ISNA(INDEX($A$37:$U$161,MATCH($B204,$B$37:$B$161,0),21)),"",INDEX($A$37:$U$161,MATCH($B204,$B$37:$B$161,0),21))</f>
        <v>DS</v>
      </c>
      <c r="V204" s="1"/>
      <c r="W204" s="1"/>
      <c r="X204" s="1"/>
      <c r="Y204" s="1"/>
      <c r="Z204" s="1"/>
      <c r="AA204" s="1"/>
      <c r="AB204" s="1"/>
      <c r="AC204" s="1"/>
      <c r="AD204" s="1"/>
      <c r="AE204" s="1"/>
      <c r="AF204" s="1"/>
    </row>
    <row r="205" spans="1:32" ht="12.75" customHeight="1" x14ac:dyDescent="0.3">
      <c r="A205" s="48" t="str">
        <f>IF(ISNA(INDEX($A$37:$U$161,MATCH($B205,$B$37:$B$161,0),1)),"",INDEX($A$37:$U$161,MATCH($B205,$B$37:$B$161,0),1))</f>
        <v>MLE5004</v>
      </c>
      <c r="B205" s="114" t="s">
        <v>183</v>
      </c>
      <c r="C205" s="90"/>
      <c r="D205" s="90"/>
      <c r="E205" s="90"/>
      <c r="F205" s="90"/>
      <c r="G205" s="90"/>
      <c r="H205" s="90"/>
      <c r="I205" s="91"/>
      <c r="J205" s="24">
        <f>IF(ISNA(INDEX($A$37:$U$161,MATCH($B205,$B$37:$B$161,0),10)),"",INDEX($A$37:$U$161,MATCH($B205,$B$37:$B$161,0),10))</f>
        <v>5</v>
      </c>
      <c r="K205" s="24">
        <f>IF(ISNA(INDEX($A$37:$U$161,MATCH($B205,$B$37:$B$161,0),11)),"",INDEX($A$37:$U$161,MATCH($B205,$B$37:$B$161,0),11))</f>
        <v>2</v>
      </c>
      <c r="L205" s="24">
        <f>IF(ISNA(INDEX($A$37:$U$161,MATCH($B205,$B$37:$B$161,0),12)),"",INDEX($A$37:$U$161,MATCH($B205,$B$37:$B$161,0),12))</f>
        <v>1</v>
      </c>
      <c r="M205" s="24">
        <f>IF(ISNA(INDEX($A$37:$U$161,MATCH($B205,$B$37:$B$161,0),13)),"",INDEX($A$37:$U$161,MATCH($B205,$B$37:$B$161,0),13))</f>
        <v>1</v>
      </c>
      <c r="N205" s="24">
        <f>IF(ISNA(INDEX($A$37:$U$161,MATCH($B205,$B$37:$B$161,0),14)),"",INDEX($A$37:$U$161,MATCH($B205,$B$37:$B$161,0),14))</f>
        <v>0</v>
      </c>
      <c r="O205" s="24">
        <f t="shared" si="76"/>
        <v>4</v>
      </c>
      <c r="P205" s="24">
        <f t="shared" si="77"/>
        <v>5</v>
      </c>
      <c r="Q205" s="24">
        <f t="shared" si="78"/>
        <v>9</v>
      </c>
      <c r="R205" s="49" t="str">
        <f>IF(ISNA(INDEX($A$37:$U$161,MATCH($B205,$B$37:$B$161,0),18)),"",INDEX($A$37:$U$161,MATCH($B205,$B$37:$B$161,0),18))</f>
        <v>E</v>
      </c>
      <c r="S205" s="49">
        <f>IF(ISNA(INDEX($A$37:$U$161,MATCH($B205,$B$37:$B$161,0),19)),"",INDEX($A$37:$U$161,MATCH($B205,$B$37:$B$161,0),19))</f>
        <v>0</v>
      </c>
      <c r="T205" s="49">
        <f>IF(ISNA(INDEX($A$37:$U$161,MATCH($B205,$B$37:$B$161,0),20)),"",INDEX($A$37:$U$161,MATCH($B205,$B$37:$B$161,0),20))</f>
        <v>0</v>
      </c>
      <c r="U205" s="49" t="str">
        <f>IF(ISNA(INDEX($A$37:$U$161,MATCH($B205,$B$37:$B$161,0),21)),"",INDEX($A$37:$U$161,MATCH($B205,$B$37:$B$161,0),21))</f>
        <v>DS</v>
      </c>
      <c r="V205" s="1"/>
      <c r="W205" s="1"/>
      <c r="X205" s="1"/>
      <c r="Y205" s="1"/>
      <c r="Z205" s="1"/>
      <c r="AA205" s="1"/>
      <c r="AB205" s="1"/>
      <c r="AC205" s="1"/>
      <c r="AD205" s="1"/>
      <c r="AE205" s="1"/>
      <c r="AF205" s="1"/>
    </row>
    <row r="206" spans="1:32" ht="12.75" customHeight="1" x14ac:dyDescent="0.3">
      <c r="A206" s="48" t="str">
        <f>IF(ISNA(INDEX($A$37:$U$161,MATCH($B206,$B$37:$B$161,0),1)),"",INDEX($A$37:$U$161,MATCH($B206,$B$37:$B$161,0),1))</f>
        <v>MLE5007</v>
      </c>
      <c r="B206" s="114" t="s">
        <v>191</v>
      </c>
      <c r="C206" s="90"/>
      <c r="D206" s="90"/>
      <c r="E206" s="90"/>
      <c r="F206" s="90"/>
      <c r="G206" s="90"/>
      <c r="H206" s="90"/>
      <c r="I206" s="91"/>
      <c r="J206" s="24">
        <f>IF(ISNA(INDEX($A$37:$U$161,MATCH($B206,$B$37:$B$161,0),10)),"",INDEX($A$37:$U$161,MATCH($B206,$B$37:$B$161,0),10))</f>
        <v>4</v>
      </c>
      <c r="K206" s="24">
        <f>IF(ISNA(INDEX($A$37:$U$161,MATCH($B206,$B$37:$B$161,0),11)),"",INDEX($A$37:$U$161,MATCH($B206,$B$37:$B$161,0),11))</f>
        <v>2</v>
      </c>
      <c r="L206" s="24">
        <f>IF(ISNA(INDEX($A$37:$U$161,MATCH($B206,$B$37:$B$161,0),12)),"",INDEX($A$37:$U$161,MATCH($B206,$B$37:$B$161,0),12))</f>
        <v>0</v>
      </c>
      <c r="M206" s="24">
        <f>IF(ISNA(INDEX($A$37:$U$161,MATCH($B206,$B$37:$B$161,0),13)),"",INDEX($A$37:$U$161,MATCH($B206,$B$37:$B$161,0),13))</f>
        <v>2</v>
      </c>
      <c r="N206" s="24">
        <f>IF(ISNA(INDEX($A$37:$U$161,MATCH($B206,$B$37:$B$161,0),14)),"",INDEX($A$37:$U$161,MATCH($B206,$B$37:$B$161,0),14))</f>
        <v>0</v>
      </c>
      <c r="O206" s="24">
        <f t="shared" si="76"/>
        <v>4</v>
      </c>
      <c r="P206" s="24">
        <f t="shared" si="77"/>
        <v>3</v>
      </c>
      <c r="Q206" s="24">
        <f t="shared" si="78"/>
        <v>7</v>
      </c>
      <c r="R206" s="49" t="str">
        <f>IF(ISNA(INDEX($A$37:$U$161,MATCH($B206,$B$37:$B$161,0),18)),"",INDEX($A$37:$U$161,MATCH($B206,$B$37:$B$161,0),18))</f>
        <v>E</v>
      </c>
      <c r="S206" s="49">
        <f>IF(ISNA(INDEX($A$37:$U$161,MATCH($B206,$B$37:$B$161,0),19)),"",INDEX($A$37:$U$161,MATCH($B206,$B$37:$B$161,0),19))</f>
        <v>0</v>
      </c>
      <c r="T206" s="49">
        <f>IF(ISNA(INDEX($A$37:$U$161,MATCH($B206,$B$37:$B$161,0),20)),"",INDEX($A$37:$U$161,MATCH($B206,$B$37:$B$161,0),20))</f>
        <v>0</v>
      </c>
      <c r="U206" s="49" t="str">
        <f>IF(ISNA(INDEX($A$37:$U$161,MATCH($B206,$B$37:$B$161,0),21)),"",INDEX($A$37:$U$161,MATCH($B206,$B$37:$B$161,0),21))</f>
        <v>DS</v>
      </c>
      <c r="V206" s="1"/>
      <c r="W206" s="1"/>
      <c r="X206" s="1"/>
      <c r="Y206" s="1"/>
      <c r="Z206" s="1"/>
      <c r="AA206" s="1"/>
      <c r="AB206" s="1"/>
      <c r="AC206" s="1"/>
      <c r="AD206" s="1"/>
      <c r="AE206" s="1"/>
      <c r="AF206" s="1"/>
    </row>
    <row r="207" spans="1:32" ht="12.75" customHeight="1" x14ac:dyDescent="0.3">
      <c r="A207" s="51" t="s">
        <v>68</v>
      </c>
      <c r="B207" s="114" t="s">
        <v>192</v>
      </c>
      <c r="C207" s="90"/>
      <c r="D207" s="90"/>
      <c r="E207" s="90"/>
      <c r="F207" s="90"/>
      <c r="G207" s="90"/>
      <c r="H207" s="90"/>
      <c r="I207" s="91"/>
      <c r="J207" s="52">
        <v>7</v>
      </c>
      <c r="K207" s="52">
        <v>2</v>
      </c>
      <c r="L207" s="52">
        <v>2</v>
      </c>
      <c r="M207" s="52">
        <v>0</v>
      </c>
      <c r="N207" s="52">
        <v>1</v>
      </c>
      <c r="O207" s="24">
        <f t="shared" si="76"/>
        <v>5</v>
      </c>
      <c r="P207" s="24">
        <f t="shared" si="77"/>
        <v>8</v>
      </c>
      <c r="Q207" s="24">
        <f t="shared" si="78"/>
        <v>13</v>
      </c>
      <c r="R207" s="49"/>
      <c r="S207" s="49"/>
      <c r="T207" s="53" t="s">
        <v>58</v>
      </c>
      <c r="U207" s="53" t="s">
        <v>41</v>
      </c>
      <c r="V207" s="1"/>
      <c r="W207" s="1"/>
      <c r="X207" s="1"/>
      <c r="Y207" s="1"/>
      <c r="Z207" s="1"/>
      <c r="AA207" s="1"/>
      <c r="AB207" s="1"/>
      <c r="AC207" s="1"/>
      <c r="AD207" s="1"/>
      <c r="AE207" s="1"/>
      <c r="AF207" s="1"/>
    </row>
    <row r="208" spans="1:32" ht="12.75" customHeight="1" x14ac:dyDescent="0.3">
      <c r="A208" s="48" t="str">
        <f t="shared" ref="A208:A215" si="79">IF(ISNA(INDEX($A$37:$U$161,MATCH($B208,$B$37:$B$161,0),1)),"",INDEX($A$37:$U$161,MATCH($B208,$B$37:$B$161,0),1))</f>
        <v>MLE0030</v>
      </c>
      <c r="B208" s="114" t="s">
        <v>194</v>
      </c>
      <c r="C208" s="90"/>
      <c r="D208" s="90"/>
      <c r="E208" s="90"/>
      <c r="F208" s="90"/>
      <c r="G208" s="90"/>
      <c r="H208" s="90"/>
      <c r="I208" s="91"/>
      <c r="J208" s="24">
        <f t="shared" ref="J208:J215" si="80">IF(ISNA(INDEX($A$37:$U$161,MATCH($B208,$B$37:$B$161,0),10)),"",INDEX($A$37:$U$161,MATCH($B208,$B$37:$B$161,0),10))</f>
        <v>4</v>
      </c>
      <c r="K208" s="24">
        <f t="shared" ref="K208:K215" si="81">IF(ISNA(INDEX($A$37:$U$161,MATCH($B208,$B$37:$B$161,0),11)),"",INDEX($A$37:$U$161,MATCH($B208,$B$37:$B$161,0),11))</f>
        <v>2</v>
      </c>
      <c r="L208" s="24">
        <f t="shared" ref="L208:L215" si="82">IF(ISNA(INDEX($A$37:$U$161,MATCH($B208,$B$37:$B$161,0),12)),"",INDEX($A$37:$U$161,MATCH($B208,$B$37:$B$161,0),12))</f>
        <v>2</v>
      </c>
      <c r="M208" s="24">
        <f t="shared" ref="M208:M215" si="83">IF(ISNA(INDEX($A$37:$U$161,MATCH($B208,$B$37:$B$161,0),13)),"",INDEX($A$37:$U$161,MATCH($B208,$B$37:$B$161,0),13))</f>
        <v>1</v>
      </c>
      <c r="N208" s="24">
        <f t="shared" ref="N208:N215" si="84">IF(ISNA(INDEX($A$37:$U$161,MATCH($B208,$B$37:$B$161,0),14)),"",INDEX($A$37:$U$161,MATCH($B208,$B$37:$B$161,0),14))</f>
        <v>0</v>
      </c>
      <c r="O208" s="24">
        <f t="shared" si="76"/>
        <v>5</v>
      </c>
      <c r="P208" s="24">
        <f t="shared" si="77"/>
        <v>2</v>
      </c>
      <c r="Q208" s="24">
        <f t="shared" si="78"/>
        <v>7</v>
      </c>
      <c r="R208" s="49" t="str">
        <f t="shared" ref="R208:R215" si="85">IF(ISNA(INDEX($A$37:$U$161,MATCH($B208,$B$37:$B$161,0),18)),"",INDEX($A$37:$U$161,MATCH($B208,$B$37:$B$161,0),18))</f>
        <v>E</v>
      </c>
      <c r="S208" s="49">
        <f t="shared" ref="S208:S215" si="86">IF(ISNA(INDEX($A$37:$U$161,MATCH($B208,$B$37:$B$161,0),19)),"",INDEX($A$37:$U$161,MATCH($B208,$B$37:$B$161,0),19))</f>
        <v>0</v>
      </c>
      <c r="T208" s="49">
        <f t="shared" ref="T208:T215" si="87">IF(ISNA(INDEX($A$37:$U$161,MATCH($B208,$B$37:$B$161,0),20)),"",INDEX($A$37:$U$161,MATCH($B208,$B$37:$B$161,0),20))</f>
        <v>0</v>
      </c>
      <c r="U208" s="49" t="str">
        <f t="shared" ref="U208:U215" si="88">IF(ISNA(INDEX($A$37:$U$161,MATCH($B208,$B$37:$B$161,0),21)),"",INDEX($A$37:$U$161,MATCH($B208,$B$37:$B$161,0),21))</f>
        <v>DS</v>
      </c>
      <c r="V208" s="1"/>
      <c r="W208" s="1"/>
      <c r="X208" s="1"/>
      <c r="Y208" s="1"/>
      <c r="Z208" s="1"/>
      <c r="AA208" s="1"/>
      <c r="AB208" s="1"/>
      <c r="AC208" s="1"/>
      <c r="AD208" s="1"/>
      <c r="AE208" s="1"/>
      <c r="AF208" s="1"/>
    </row>
    <row r="209" spans="1:32" ht="25.5" customHeight="1" x14ac:dyDescent="0.3">
      <c r="A209" s="48" t="str">
        <f t="shared" si="79"/>
        <v>MLE5023</v>
      </c>
      <c r="B209" s="149" t="s">
        <v>196</v>
      </c>
      <c r="C209" s="138"/>
      <c r="D209" s="138"/>
      <c r="E209" s="138"/>
      <c r="F209" s="138"/>
      <c r="G209" s="138"/>
      <c r="H209" s="138"/>
      <c r="I209" s="139"/>
      <c r="J209" s="24">
        <f t="shared" si="80"/>
        <v>3</v>
      </c>
      <c r="K209" s="24">
        <f t="shared" si="81"/>
        <v>2</v>
      </c>
      <c r="L209" s="24">
        <f t="shared" si="82"/>
        <v>1</v>
      </c>
      <c r="M209" s="24">
        <f t="shared" si="83"/>
        <v>1</v>
      </c>
      <c r="N209" s="24">
        <f t="shared" si="84"/>
        <v>0</v>
      </c>
      <c r="O209" s="24">
        <f t="shared" si="76"/>
        <v>4</v>
      </c>
      <c r="P209" s="24">
        <f t="shared" si="77"/>
        <v>1</v>
      </c>
      <c r="Q209" s="24">
        <f t="shared" si="78"/>
        <v>5</v>
      </c>
      <c r="R209" s="49" t="str">
        <f t="shared" si="85"/>
        <v>E</v>
      </c>
      <c r="S209" s="49">
        <f t="shared" si="86"/>
        <v>0</v>
      </c>
      <c r="T209" s="49">
        <f t="shared" si="87"/>
        <v>0</v>
      </c>
      <c r="U209" s="49" t="str">
        <f t="shared" si="88"/>
        <v>DS</v>
      </c>
      <c r="V209" s="1"/>
      <c r="W209" s="1"/>
      <c r="X209" s="1"/>
      <c r="Y209" s="1"/>
      <c r="Z209" s="1"/>
      <c r="AA209" s="1"/>
      <c r="AB209" s="1"/>
      <c r="AC209" s="1"/>
      <c r="AD209" s="1"/>
      <c r="AE209" s="1"/>
      <c r="AF209" s="1"/>
    </row>
    <row r="210" spans="1:32" ht="12.75" customHeight="1" x14ac:dyDescent="0.3">
      <c r="A210" s="48" t="str">
        <f t="shared" si="79"/>
        <v>MLE0011</v>
      </c>
      <c r="B210" s="150" t="s">
        <v>200</v>
      </c>
      <c r="C210" s="90"/>
      <c r="D210" s="90"/>
      <c r="E210" s="90"/>
      <c r="F210" s="90"/>
      <c r="G210" s="90"/>
      <c r="H210" s="90"/>
      <c r="I210" s="91"/>
      <c r="J210" s="24">
        <f t="shared" si="80"/>
        <v>4</v>
      </c>
      <c r="K210" s="24">
        <f t="shared" si="81"/>
        <v>2</v>
      </c>
      <c r="L210" s="24">
        <f t="shared" si="82"/>
        <v>2</v>
      </c>
      <c r="M210" s="24">
        <f t="shared" si="83"/>
        <v>0</v>
      </c>
      <c r="N210" s="24">
        <f t="shared" si="84"/>
        <v>0</v>
      </c>
      <c r="O210" s="24">
        <f t="shared" si="76"/>
        <v>4</v>
      </c>
      <c r="P210" s="24">
        <f t="shared" si="77"/>
        <v>3</v>
      </c>
      <c r="Q210" s="24">
        <f t="shared" si="78"/>
        <v>7</v>
      </c>
      <c r="R210" s="49" t="str">
        <f t="shared" si="85"/>
        <v>E</v>
      </c>
      <c r="S210" s="49">
        <f t="shared" si="86"/>
        <v>0</v>
      </c>
      <c r="T210" s="49">
        <f t="shared" si="87"/>
        <v>0</v>
      </c>
      <c r="U210" s="49" t="str">
        <f t="shared" si="88"/>
        <v>DS</v>
      </c>
      <c r="V210" s="1"/>
      <c r="W210" s="1"/>
      <c r="X210" s="1"/>
      <c r="Y210" s="1"/>
      <c r="Z210" s="1"/>
      <c r="AA210" s="1"/>
      <c r="AB210" s="1"/>
      <c r="AC210" s="1"/>
      <c r="AD210" s="1"/>
      <c r="AE210" s="1"/>
      <c r="AF210" s="1"/>
    </row>
    <row r="211" spans="1:32" ht="12.75" customHeight="1" x14ac:dyDescent="0.3">
      <c r="A211" s="48" t="str">
        <f t="shared" si="79"/>
        <v>MLX2203</v>
      </c>
      <c r="B211" s="114" t="s">
        <v>201</v>
      </c>
      <c r="C211" s="90"/>
      <c r="D211" s="90"/>
      <c r="E211" s="90"/>
      <c r="F211" s="90"/>
      <c r="G211" s="90"/>
      <c r="H211" s="90"/>
      <c r="I211" s="91"/>
      <c r="J211" s="24">
        <f t="shared" si="80"/>
        <v>6</v>
      </c>
      <c r="K211" s="24">
        <f t="shared" si="81"/>
        <v>2</v>
      </c>
      <c r="L211" s="24">
        <f t="shared" si="82"/>
        <v>0</v>
      </c>
      <c r="M211" s="24">
        <f t="shared" si="83"/>
        <v>2</v>
      </c>
      <c r="N211" s="24">
        <f t="shared" si="84"/>
        <v>1</v>
      </c>
      <c r="O211" s="24">
        <f t="shared" si="76"/>
        <v>5</v>
      </c>
      <c r="P211" s="24">
        <f t="shared" si="77"/>
        <v>6</v>
      </c>
      <c r="Q211" s="24">
        <f t="shared" si="78"/>
        <v>11</v>
      </c>
      <c r="R211" s="49" t="str">
        <f t="shared" si="85"/>
        <v>E</v>
      </c>
      <c r="S211" s="49">
        <f t="shared" si="86"/>
        <v>0</v>
      </c>
      <c r="T211" s="49">
        <f t="shared" si="87"/>
        <v>0</v>
      </c>
      <c r="U211" s="49" t="str">
        <f t="shared" si="88"/>
        <v>DS</v>
      </c>
      <c r="V211" s="1"/>
      <c r="W211" s="1"/>
      <c r="X211" s="1"/>
      <c r="Y211" s="1"/>
      <c r="Z211" s="1"/>
      <c r="AA211" s="1"/>
      <c r="AB211" s="1"/>
      <c r="AC211" s="1"/>
      <c r="AD211" s="1"/>
      <c r="AE211" s="1"/>
      <c r="AF211" s="1"/>
    </row>
    <row r="212" spans="1:32" ht="12.75" customHeight="1" x14ac:dyDescent="0.3">
      <c r="A212" s="48" t="str">
        <f t="shared" si="79"/>
        <v>MLX2204</v>
      </c>
      <c r="B212" s="114" t="s">
        <v>202</v>
      </c>
      <c r="C212" s="90"/>
      <c r="D212" s="90"/>
      <c r="E212" s="90"/>
      <c r="F212" s="90"/>
      <c r="G212" s="90"/>
      <c r="H212" s="90"/>
      <c r="I212" s="91"/>
      <c r="J212" s="24">
        <f t="shared" si="80"/>
        <v>7</v>
      </c>
      <c r="K212" s="24">
        <f t="shared" si="81"/>
        <v>2</v>
      </c>
      <c r="L212" s="24">
        <f t="shared" si="82"/>
        <v>0</v>
      </c>
      <c r="M212" s="24">
        <f t="shared" si="83"/>
        <v>1</v>
      </c>
      <c r="N212" s="24">
        <f t="shared" si="84"/>
        <v>1</v>
      </c>
      <c r="O212" s="24">
        <f t="shared" si="76"/>
        <v>4</v>
      </c>
      <c r="P212" s="24">
        <f t="shared" si="77"/>
        <v>9</v>
      </c>
      <c r="Q212" s="24">
        <f t="shared" si="78"/>
        <v>13</v>
      </c>
      <c r="R212" s="49">
        <f t="shared" si="85"/>
        <v>0</v>
      </c>
      <c r="S212" s="49">
        <f t="shared" si="86"/>
        <v>0</v>
      </c>
      <c r="T212" s="49" t="str">
        <f t="shared" si="87"/>
        <v>VP</v>
      </c>
      <c r="U212" s="49" t="str">
        <f t="shared" si="88"/>
        <v>DS</v>
      </c>
      <c r="V212" s="1"/>
      <c r="W212" s="1"/>
      <c r="X212" s="1"/>
      <c r="Y212" s="1"/>
      <c r="Z212" s="1"/>
      <c r="AA212" s="1"/>
      <c r="AB212" s="1"/>
      <c r="AC212" s="1"/>
      <c r="AD212" s="1"/>
      <c r="AE212" s="1"/>
      <c r="AF212" s="1"/>
    </row>
    <row r="213" spans="1:32" ht="12.75" customHeight="1" x14ac:dyDescent="0.3">
      <c r="A213" s="48" t="str">
        <f t="shared" si="79"/>
        <v>MLE5012</v>
      </c>
      <c r="B213" s="114" t="s">
        <v>198</v>
      </c>
      <c r="C213" s="90"/>
      <c r="D213" s="90"/>
      <c r="E213" s="90"/>
      <c r="F213" s="90"/>
      <c r="G213" s="90"/>
      <c r="H213" s="90"/>
      <c r="I213" s="91"/>
      <c r="J213" s="24">
        <f t="shared" si="80"/>
        <v>3</v>
      </c>
      <c r="K213" s="24">
        <f t="shared" si="81"/>
        <v>0</v>
      </c>
      <c r="L213" s="24">
        <f t="shared" si="82"/>
        <v>0</v>
      </c>
      <c r="M213" s="24">
        <f t="shared" si="83"/>
        <v>2</v>
      </c>
      <c r="N213" s="24">
        <f t="shared" si="84"/>
        <v>0</v>
      </c>
      <c r="O213" s="24">
        <f t="shared" si="76"/>
        <v>2</v>
      </c>
      <c r="P213" s="24">
        <f t="shared" si="77"/>
        <v>3</v>
      </c>
      <c r="Q213" s="24">
        <f t="shared" si="78"/>
        <v>5</v>
      </c>
      <c r="R213" s="49">
        <f t="shared" si="85"/>
        <v>0</v>
      </c>
      <c r="S213" s="49" t="str">
        <f t="shared" si="86"/>
        <v>C</v>
      </c>
      <c r="T213" s="49">
        <f t="shared" si="87"/>
        <v>0</v>
      </c>
      <c r="U213" s="49" t="str">
        <f t="shared" si="88"/>
        <v>DS</v>
      </c>
      <c r="V213" s="1"/>
      <c r="W213" s="1"/>
      <c r="X213" s="1"/>
      <c r="Y213" s="1"/>
      <c r="Z213" s="1"/>
      <c r="AA213" s="1"/>
      <c r="AB213" s="1"/>
      <c r="AC213" s="1"/>
      <c r="AD213" s="1"/>
      <c r="AE213" s="1"/>
      <c r="AF213" s="1"/>
    </row>
    <row r="214" spans="1:32" ht="12.75" customHeight="1" x14ac:dyDescent="0.3">
      <c r="A214" s="48" t="str">
        <f t="shared" si="79"/>
        <v>MLE2025</v>
      </c>
      <c r="B214" s="114" t="s">
        <v>203</v>
      </c>
      <c r="C214" s="90"/>
      <c r="D214" s="90"/>
      <c r="E214" s="90"/>
      <c r="F214" s="90"/>
      <c r="G214" s="90"/>
      <c r="H214" s="90"/>
      <c r="I214" s="91"/>
      <c r="J214" s="24">
        <f t="shared" si="80"/>
        <v>3</v>
      </c>
      <c r="K214" s="24">
        <f t="shared" si="81"/>
        <v>0</v>
      </c>
      <c r="L214" s="24">
        <f t="shared" si="82"/>
        <v>0</v>
      </c>
      <c r="M214" s="24">
        <f t="shared" si="83"/>
        <v>1</v>
      </c>
      <c r="N214" s="24">
        <f t="shared" si="84"/>
        <v>0</v>
      </c>
      <c r="O214" s="24">
        <f t="shared" si="76"/>
        <v>1</v>
      </c>
      <c r="P214" s="24">
        <f t="shared" si="77"/>
        <v>4</v>
      </c>
      <c r="Q214" s="24">
        <f t="shared" si="78"/>
        <v>5</v>
      </c>
      <c r="R214" s="49">
        <f t="shared" si="85"/>
        <v>0</v>
      </c>
      <c r="S214" s="49" t="str">
        <f t="shared" si="86"/>
        <v>C</v>
      </c>
      <c r="T214" s="49">
        <f t="shared" si="87"/>
        <v>0</v>
      </c>
      <c r="U214" s="49" t="str">
        <f t="shared" si="88"/>
        <v>DS</v>
      </c>
      <c r="V214" s="1"/>
      <c r="W214" s="1"/>
      <c r="X214" s="1"/>
      <c r="Y214" s="1"/>
      <c r="Z214" s="1"/>
      <c r="AA214" s="1"/>
      <c r="AB214" s="1"/>
      <c r="AC214" s="1"/>
      <c r="AD214" s="1"/>
      <c r="AE214" s="1"/>
      <c r="AF214" s="1"/>
    </row>
    <row r="215" spans="1:32" ht="12.75" customHeight="1" x14ac:dyDescent="0.3">
      <c r="A215" s="48" t="str">
        <f t="shared" si="79"/>
        <v>MLE0027</v>
      </c>
      <c r="B215" s="114" t="s">
        <v>186</v>
      </c>
      <c r="C215" s="90"/>
      <c r="D215" s="90"/>
      <c r="E215" s="90"/>
      <c r="F215" s="90"/>
      <c r="G215" s="90"/>
      <c r="H215" s="90"/>
      <c r="I215" s="91"/>
      <c r="J215" s="24">
        <f t="shared" si="80"/>
        <v>5</v>
      </c>
      <c r="K215" s="24">
        <f t="shared" si="81"/>
        <v>2</v>
      </c>
      <c r="L215" s="24">
        <f t="shared" si="82"/>
        <v>1</v>
      </c>
      <c r="M215" s="24">
        <f t="shared" si="83"/>
        <v>2</v>
      </c>
      <c r="N215" s="24">
        <f t="shared" si="84"/>
        <v>0</v>
      </c>
      <c r="O215" s="24">
        <f t="shared" si="76"/>
        <v>5</v>
      </c>
      <c r="P215" s="24">
        <f t="shared" si="77"/>
        <v>4</v>
      </c>
      <c r="Q215" s="24">
        <f t="shared" si="78"/>
        <v>9</v>
      </c>
      <c r="R215" s="49" t="str">
        <f t="shared" si="85"/>
        <v>E</v>
      </c>
      <c r="S215" s="49">
        <f t="shared" si="86"/>
        <v>0</v>
      </c>
      <c r="T215" s="49">
        <f t="shared" si="87"/>
        <v>0</v>
      </c>
      <c r="U215" s="49" t="str">
        <f t="shared" si="88"/>
        <v>DS</v>
      </c>
      <c r="V215" s="1"/>
      <c r="W215" s="1"/>
      <c r="X215" s="1"/>
      <c r="Y215" s="1"/>
      <c r="Z215" s="1"/>
      <c r="AA215" s="1"/>
      <c r="AB215" s="1"/>
      <c r="AC215" s="1"/>
      <c r="AD215" s="1"/>
      <c r="AE215" s="1"/>
      <c r="AF215" s="1"/>
    </row>
    <row r="216" spans="1:32" ht="12.75" customHeight="1" x14ac:dyDescent="0.3">
      <c r="A216" s="32" t="s">
        <v>60</v>
      </c>
      <c r="B216" s="164"/>
      <c r="C216" s="90"/>
      <c r="D216" s="90"/>
      <c r="E216" s="90"/>
      <c r="F216" s="90"/>
      <c r="G216" s="90"/>
      <c r="H216" s="90"/>
      <c r="I216" s="91"/>
      <c r="J216" s="33">
        <f t="shared" ref="J216:Q216" si="89">SUM(J202:J215)</f>
        <v>67</v>
      </c>
      <c r="K216" s="33">
        <f t="shared" si="89"/>
        <v>24</v>
      </c>
      <c r="L216" s="33">
        <f t="shared" si="89"/>
        <v>13</v>
      </c>
      <c r="M216" s="33">
        <f t="shared" si="89"/>
        <v>14</v>
      </c>
      <c r="N216" s="33">
        <f t="shared" si="89"/>
        <v>3</v>
      </c>
      <c r="O216" s="33">
        <f t="shared" si="89"/>
        <v>54</v>
      </c>
      <c r="P216" s="33">
        <f t="shared" si="89"/>
        <v>66</v>
      </c>
      <c r="Q216" s="33">
        <f t="shared" si="89"/>
        <v>120</v>
      </c>
      <c r="R216" s="32">
        <f>COUNTIF(R202:R215,"E")</f>
        <v>8</v>
      </c>
      <c r="S216" s="32">
        <f>COUNTIF(S202:S215,"C")</f>
        <v>3</v>
      </c>
      <c r="T216" s="32">
        <f>COUNTIF(T202:T215,"VP")</f>
        <v>3</v>
      </c>
      <c r="U216" s="23">
        <f>COUNTA(U202:U215)</f>
        <v>14</v>
      </c>
      <c r="V216" s="1"/>
      <c r="W216" s="1"/>
      <c r="X216" s="1"/>
      <c r="Y216" s="1"/>
      <c r="Z216" s="1"/>
      <c r="AA216" s="1"/>
      <c r="AB216" s="1"/>
      <c r="AC216" s="1"/>
      <c r="AD216" s="1"/>
      <c r="AE216" s="1"/>
      <c r="AF216" s="1"/>
    </row>
    <row r="217" spans="1:32" ht="18" customHeight="1" x14ac:dyDescent="0.3">
      <c r="A217" s="133" t="s">
        <v>97</v>
      </c>
      <c r="B217" s="90"/>
      <c r="C217" s="90"/>
      <c r="D217" s="90"/>
      <c r="E217" s="90"/>
      <c r="F217" s="90"/>
      <c r="G217" s="90"/>
      <c r="H217" s="90"/>
      <c r="I217" s="90"/>
      <c r="J217" s="90"/>
      <c r="K217" s="90"/>
      <c r="L217" s="90"/>
      <c r="M217" s="90"/>
      <c r="N217" s="90"/>
      <c r="O217" s="90"/>
      <c r="P217" s="90"/>
      <c r="Q217" s="90"/>
      <c r="R217" s="90"/>
      <c r="S217" s="90"/>
      <c r="T217" s="90"/>
      <c r="U217" s="91"/>
      <c r="V217" s="16"/>
      <c r="W217" s="16"/>
      <c r="X217" s="16"/>
      <c r="Y217" s="16"/>
      <c r="Z217" s="16"/>
      <c r="AA217" s="16"/>
      <c r="AB217" s="1"/>
      <c r="AC217" s="1"/>
      <c r="AD217" s="1"/>
      <c r="AE217" s="1"/>
      <c r="AF217" s="1"/>
    </row>
    <row r="218" spans="1:32" ht="12.75" customHeight="1" x14ac:dyDescent="0.3">
      <c r="A218" s="48" t="str">
        <f>IF(ISNA(INDEX($A$37:$U$161,MATCH($B218,$B$37:$B$161,0),1)),"",INDEX($A$37:$U$161,MATCH($B218,$B$37:$B$161,0),1))</f>
        <v>MLE0005</v>
      </c>
      <c r="B218" s="114" t="s">
        <v>205</v>
      </c>
      <c r="C218" s="90"/>
      <c r="D218" s="90"/>
      <c r="E218" s="90"/>
      <c r="F218" s="90"/>
      <c r="G218" s="90"/>
      <c r="H218" s="90"/>
      <c r="I218" s="91"/>
      <c r="J218" s="24">
        <f>IF(ISNA(INDEX($A$37:$U$161,MATCH($B218,$B$37:$B$161,0),10)),"",INDEX($A$37:$U$161,MATCH($B218,$B$37:$B$161,0),10))</f>
        <v>4</v>
      </c>
      <c r="K218" s="24">
        <f>IF(ISNA(INDEX($A$37:$U$161,MATCH($B218,$B$37:$B$161,0),11)),"",INDEX($A$37:$U$161,MATCH($B218,$B$37:$B$161,0),11))</f>
        <v>2</v>
      </c>
      <c r="L218" s="24">
        <f>IF(ISNA(INDEX($A$37:$U$161,MATCH($B218,$B$37:$B$161,0),12)),"",INDEX($A$37:$U$161,MATCH($B218,$B$37:$B$161,0),12))</f>
        <v>1</v>
      </c>
      <c r="M218" s="24">
        <f>IF(ISNA(INDEX($A$37:$U$161,MATCH($B218,$B$37:$B$161,0),13)),"",INDEX($A$37:$U$161,MATCH($B218,$B$37:$B$161,0),13))</f>
        <v>0</v>
      </c>
      <c r="N218" s="24">
        <f>IF(ISNA(INDEX($A$37:$U$161,MATCH($B218,$B$37:$B$161,0),14)),"",INDEX($A$37:$U$161,MATCH($B218,$B$37:$B$161,0),14))</f>
        <v>1</v>
      </c>
      <c r="O218" s="24">
        <f>IF(ISNA(INDEX($A$37:$U$161,MATCH($B218,$B$37:$B$161,0),15)),"",INDEX($A$37:$U$161,MATCH($B218,$B$37:$B$161,0),15))</f>
        <v>4</v>
      </c>
      <c r="P218" s="24">
        <f>IF(ISNA(INDEX($A$37:$U$161,MATCH($B218,$B$37:$B$161,0),16)),"",INDEX($A$37:$U$161,MATCH($B218,$B$37:$B$161,0),16))</f>
        <v>4</v>
      </c>
      <c r="Q218" s="24">
        <f>IF(ISNA(INDEX($A$37:$U$161,MATCH($B218,$B$37:$B$161,0),17)),"",INDEX($A$37:$U$161,MATCH($B218,$B$37:$B$161,0),17))</f>
        <v>8</v>
      </c>
      <c r="R218" s="49" t="str">
        <f>IF(ISNA(INDEX($A$37:$U$161,MATCH($B218,$B$37:$B$161,0),18)),"",INDEX($A$37:$U$161,MATCH($B218,$B$37:$B$161,0),18))</f>
        <v>E</v>
      </c>
      <c r="S218" s="49">
        <f>IF(ISNA(INDEX($A$37:$U$161,MATCH($B218,$B$37:$B$161,0),19)),"",INDEX($A$37:$U$161,MATCH($B218,$B$37:$B$161,0),19))</f>
        <v>0</v>
      </c>
      <c r="T218" s="49">
        <f>IF(ISNA(INDEX($A$37:$U$161,MATCH($B218,$B$37:$B$161,0),20)),"",INDEX($A$37:$U$161,MATCH($B218,$B$37:$B$161,0),20))</f>
        <v>0</v>
      </c>
      <c r="U218" s="49" t="str">
        <f>IF(ISNA(INDEX($A$37:$U$161,MATCH($B218,$B$37:$B$161,0),21)),"",INDEX($A$37:$U$161,MATCH($B218,$B$37:$B$161,0),21))</f>
        <v>DS</v>
      </c>
      <c r="V218" s="16"/>
      <c r="W218" s="16"/>
      <c r="X218" s="16"/>
      <c r="Y218" s="16"/>
      <c r="Z218" s="16"/>
      <c r="AA218" s="16"/>
      <c r="AB218" s="1"/>
      <c r="AC218" s="1"/>
      <c r="AD218" s="1"/>
      <c r="AE218" s="1"/>
      <c r="AF218" s="1"/>
    </row>
    <row r="219" spans="1:32" ht="12.75" customHeight="1" x14ac:dyDescent="0.3">
      <c r="A219" s="48" t="str">
        <f>IF(ISNA(INDEX($A$37:$U$161,MATCH($B219,$B$37:$B$161,0),1)),"",INDEX($A$37:$U$161,MATCH($B219,$B$37:$B$161,0),1))</f>
        <v>MLE5011</v>
      </c>
      <c r="B219" s="114" t="s">
        <v>207</v>
      </c>
      <c r="C219" s="90"/>
      <c r="D219" s="90"/>
      <c r="E219" s="90"/>
      <c r="F219" s="90"/>
      <c r="G219" s="90"/>
      <c r="H219" s="90"/>
      <c r="I219" s="91"/>
      <c r="J219" s="24">
        <f>IF(ISNA(INDEX($A$37:$U$161,MATCH($B219,$B$37:$B$161,0),10)),"",INDEX($A$37:$U$161,MATCH($B219,$B$37:$B$161,0),10))</f>
        <v>5</v>
      </c>
      <c r="K219" s="24">
        <f>IF(ISNA(INDEX($A$37:$U$161,MATCH($B219,$B$37:$B$161,0),11)),"",INDEX($A$37:$U$161,MATCH($B219,$B$37:$B$161,0),11))</f>
        <v>2</v>
      </c>
      <c r="L219" s="24">
        <f>IF(ISNA(INDEX($A$37:$U$161,MATCH($B219,$B$37:$B$161,0),12)),"",INDEX($A$37:$U$161,MATCH($B219,$B$37:$B$161,0),12))</f>
        <v>1</v>
      </c>
      <c r="M219" s="24">
        <f>IF(ISNA(INDEX($A$37:$U$161,MATCH($B219,$B$37:$B$161,0),13)),"",INDEX($A$37:$U$161,MATCH($B219,$B$37:$B$161,0),13))</f>
        <v>1</v>
      </c>
      <c r="N219" s="24">
        <f>IF(ISNA(INDEX($A$37:$U$161,MATCH($B219,$B$37:$B$161,0),14)),"",INDEX($A$37:$U$161,MATCH($B219,$B$37:$B$161,0),14))</f>
        <v>0</v>
      </c>
      <c r="O219" s="24">
        <f>IF(ISNA(INDEX($A$37:$U$161,MATCH($B219,$B$37:$B$161,0),15)),"",INDEX($A$37:$U$161,MATCH($B219,$B$37:$B$161,0),15))</f>
        <v>4</v>
      </c>
      <c r="P219" s="24">
        <f>IF(ISNA(INDEX($A$37:$U$161,MATCH($B219,$B$37:$B$161,0),16)),"",INDEX($A$37:$U$161,MATCH($B219,$B$37:$B$161,0),16))</f>
        <v>6</v>
      </c>
      <c r="Q219" s="24">
        <f>IF(ISNA(INDEX($A$37:$U$161,MATCH($B219,$B$37:$B$161,0),17)),"",INDEX($A$37:$U$161,MATCH($B219,$B$37:$B$161,0),17))</f>
        <v>10</v>
      </c>
      <c r="R219" s="49" t="str">
        <f>IF(ISNA(INDEX($A$37:$U$161,MATCH($B219,$B$37:$B$161,0),18)),"",INDEX($A$37:$U$161,MATCH($B219,$B$37:$B$161,0),18))</f>
        <v>E</v>
      </c>
      <c r="S219" s="49">
        <f>IF(ISNA(INDEX($A$37:$U$161,MATCH($B219,$B$37:$B$161,0),19)),"",INDEX($A$37:$U$161,MATCH($B219,$B$37:$B$161,0),19))</f>
        <v>0</v>
      </c>
      <c r="T219" s="49">
        <f>IF(ISNA(INDEX($A$37:$U$161,MATCH($B219,$B$37:$B$161,0),20)),"",INDEX($A$37:$U$161,MATCH($B219,$B$37:$B$161,0),20))</f>
        <v>0</v>
      </c>
      <c r="U219" s="49" t="str">
        <f>IF(ISNA(INDEX($A$37:$U$161,MATCH($B219,$B$37:$B$161,0),21)),"",INDEX($A$37:$U$161,MATCH($B219,$B$37:$B$161,0),21))</f>
        <v>DS</v>
      </c>
      <c r="V219" s="16"/>
      <c r="W219" s="16"/>
      <c r="X219" s="16"/>
      <c r="Y219" s="16"/>
      <c r="Z219" s="16"/>
      <c r="AA219" s="16"/>
      <c r="AB219" s="1"/>
      <c r="AC219" s="1"/>
      <c r="AD219" s="1"/>
      <c r="AE219" s="1"/>
      <c r="AF219" s="1"/>
    </row>
    <row r="220" spans="1:32" ht="12.75" customHeight="1" x14ac:dyDescent="0.3">
      <c r="A220" s="48" t="str">
        <f>IF(ISNA(INDEX($A$37:$U$161,MATCH($B220,$B$37:$B$161,0),1)),"",INDEX($A$37:$U$161,MATCH($B220,$B$37:$B$161,0),1))</f>
        <v>MLE5029</v>
      </c>
      <c r="B220" s="114" t="s">
        <v>209</v>
      </c>
      <c r="C220" s="90"/>
      <c r="D220" s="90"/>
      <c r="E220" s="90"/>
      <c r="F220" s="90"/>
      <c r="G220" s="90"/>
      <c r="H220" s="90"/>
      <c r="I220" s="91"/>
      <c r="J220" s="24">
        <f>IF(ISNA(INDEX($A$37:$U$161,MATCH($B220,$B$37:$B$161,0),10)),"",INDEX($A$37:$U$161,MATCH($B220,$B$37:$B$161,0),10))</f>
        <v>5</v>
      </c>
      <c r="K220" s="24">
        <f>IF(ISNA(INDEX($A$37:$U$161,MATCH($B220,$B$37:$B$161,0),11)),"",INDEX($A$37:$U$161,MATCH($B220,$B$37:$B$161,0),11))</f>
        <v>2</v>
      </c>
      <c r="L220" s="24">
        <f>IF(ISNA(INDEX($A$37:$U$161,MATCH($B220,$B$37:$B$161,0),12)),"",INDEX($A$37:$U$161,MATCH($B220,$B$37:$B$161,0),12))</f>
        <v>1</v>
      </c>
      <c r="M220" s="24">
        <f>IF(ISNA(INDEX($A$37:$U$161,MATCH($B220,$B$37:$B$161,0),13)),"",INDEX($A$37:$U$161,MATCH($B220,$B$37:$B$161,0),13))</f>
        <v>1</v>
      </c>
      <c r="N220" s="24">
        <f>IF(ISNA(INDEX($A$37:$U$161,MATCH($B220,$B$37:$B$161,0),14)),"",INDEX($A$37:$U$161,MATCH($B220,$B$37:$B$161,0),14))</f>
        <v>0</v>
      </c>
      <c r="O220" s="24">
        <f>IF(ISNA(INDEX($A$37:$U$161,MATCH($B220,$B$37:$B$161,0),15)),"",INDEX($A$37:$U$161,MATCH($B220,$B$37:$B$161,0),15))</f>
        <v>4</v>
      </c>
      <c r="P220" s="24">
        <f>IF(ISNA(INDEX($A$37:$U$161,MATCH($B220,$B$37:$B$161,0),16)),"",INDEX($A$37:$U$161,MATCH($B220,$B$37:$B$161,0),16))</f>
        <v>6</v>
      </c>
      <c r="Q220" s="24">
        <f>IF(ISNA(INDEX($A$37:$U$161,MATCH($B220,$B$37:$B$161,0),17)),"",INDEX($A$37:$U$161,MATCH($B220,$B$37:$B$161,0),17))</f>
        <v>10</v>
      </c>
      <c r="R220" s="49" t="str">
        <f>IF(ISNA(INDEX($A$37:$U$161,MATCH($B220,$B$37:$B$161,0),18)),"",INDEX($A$37:$U$161,MATCH($B220,$B$37:$B$161,0),18))</f>
        <v>E</v>
      </c>
      <c r="S220" s="49">
        <f>IF(ISNA(INDEX($A$37:$U$161,MATCH($B220,$B$37:$B$161,0),19)),"",INDEX($A$37:$U$161,MATCH($B220,$B$37:$B$161,0),19))</f>
        <v>0</v>
      </c>
      <c r="T220" s="49">
        <f>IF(ISNA(INDEX($A$37:$U$161,MATCH($B220,$B$37:$B$161,0),20)),"",INDEX($A$37:$U$161,MATCH($B220,$B$37:$B$161,0),20))</f>
        <v>0</v>
      </c>
      <c r="U220" s="49" t="str">
        <f>IF(ISNA(INDEX($A$37:$U$161,MATCH($B220,$B$37:$B$161,0),21)),"",INDEX($A$37:$U$161,MATCH($B220,$B$37:$B$161,0),21))</f>
        <v>DS</v>
      </c>
      <c r="V220" s="16"/>
      <c r="W220" s="16"/>
      <c r="X220" s="16"/>
      <c r="Y220" s="16"/>
      <c r="Z220" s="16"/>
      <c r="AA220" s="16"/>
      <c r="AB220" s="1"/>
      <c r="AC220" s="1"/>
      <c r="AD220" s="1"/>
      <c r="AE220" s="1"/>
      <c r="AF220" s="1"/>
    </row>
    <row r="221" spans="1:32" ht="12.75" customHeight="1" x14ac:dyDescent="0.3">
      <c r="A221" s="48" t="str">
        <f>IF(ISNA(INDEX($A$37:$U$161,MATCH($B221,$B$37:$B$161,0),1)),"",INDEX($A$37:$U$161,MATCH($B221,$B$37:$B$161,0),1))</f>
        <v>MLE5015</v>
      </c>
      <c r="B221" s="114" t="s">
        <v>211</v>
      </c>
      <c r="C221" s="90"/>
      <c r="D221" s="90"/>
      <c r="E221" s="90"/>
      <c r="F221" s="90"/>
      <c r="G221" s="90"/>
      <c r="H221" s="90"/>
      <c r="I221" s="91"/>
      <c r="J221" s="24">
        <f>IF(ISNA(INDEX($A$37:$U$161,MATCH($B221,$B$37:$B$161,0),10)),"",INDEX($A$37:$U$161,MATCH($B221,$B$37:$B$161,0),10))</f>
        <v>4</v>
      </c>
      <c r="K221" s="24">
        <f>IF(ISNA(INDEX($A$37:$U$161,MATCH($B221,$B$37:$B$161,0),11)),"",INDEX($A$37:$U$161,MATCH($B221,$B$37:$B$161,0),11))</f>
        <v>2</v>
      </c>
      <c r="L221" s="24">
        <f>IF(ISNA(INDEX($A$37:$U$161,MATCH($B221,$B$37:$B$161,0),12)),"",INDEX($A$37:$U$161,MATCH($B221,$B$37:$B$161,0),12))</f>
        <v>0</v>
      </c>
      <c r="M221" s="24">
        <f>IF(ISNA(INDEX($A$37:$U$161,MATCH($B221,$B$37:$B$161,0),13)),"",INDEX($A$37:$U$161,MATCH($B221,$B$37:$B$161,0),13))</f>
        <v>1</v>
      </c>
      <c r="N221" s="24">
        <f>IF(ISNA(INDEX($A$37:$U$161,MATCH($B221,$B$37:$B$161,0),14)),"",INDEX($A$37:$U$161,MATCH($B221,$B$37:$B$161,0),14))</f>
        <v>1</v>
      </c>
      <c r="O221" s="24">
        <f>IF(ISNA(INDEX($A$37:$U$161,MATCH($B221,$B$37:$B$161,0),15)),"",INDEX($A$37:$U$161,MATCH($B221,$B$37:$B$161,0),15))</f>
        <v>4</v>
      </c>
      <c r="P221" s="24">
        <f>IF(ISNA(INDEX($A$37:$U$161,MATCH($B221,$B$37:$B$161,0),16)),"",INDEX($A$37:$U$161,MATCH($B221,$B$37:$B$161,0),16))</f>
        <v>4</v>
      </c>
      <c r="Q221" s="24">
        <f>IF(ISNA(INDEX($A$37:$U$161,MATCH($B221,$B$37:$B$161,0),17)),"",INDEX($A$37:$U$161,MATCH($B221,$B$37:$B$161,0),17))</f>
        <v>8</v>
      </c>
      <c r="R221" s="49">
        <f>IF(ISNA(INDEX($A$37:$U$161,MATCH($B221,$B$37:$B$161,0),18)),"",INDEX($A$37:$U$161,MATCH($B221,$B$37:$B$161,0),18))</f>
        <v>0</v>
      </c>
      <c r="S221" s="49" t="str">
        <f>IF(ISNA(INDEX($A$37:$U$161,MATCH($B221,$B$37:$B$161,0),19)),"",INDEX($A$37:$U$161,MATCH($B221,$B$37:$B$161,0),19))</f>
        <v>C</v>
      </c>
      <c r="T221" s="49">
        <f>IF(ISNA(INDEX($A$37:$U$161,MATCH($B221,$B$37:$B$161,0),20)),"",INDEX($A$37:$U$161,MATCH($B221,$B$37:$B$161,0),20))</f>
        <v>0</v>
      </c>
      <c r="U221" s="49" t="str">
        <f>IF(ISNA(INDEX($A$37:$U$161,MATCH($B221,$B$37:$B$161,0),21)),"",INDEX($A$37:$U$161,MATCH($B221,$B$37:$B$161,0),21))</f>
        <v>DS</v>
      </c>
      <c r="V221" s="16"/>
      <c r="W221" s="16"/>
      <c r="X221" s="16"/>
      <c r="Y221" s="16"/>
      <c r="Z221" s="16"/>
      <c r="AA221" s="16"/>
      <c r="AB221" s="1"/>
      <c r="AC221" s="1"/>
      <c r="AD221" s="1"/>
      <c r="AE221" s="1"/>
      <c r="AF221" s="1"/>
    </row>
    <row r="222" spans="1:32" ht="12.75" customHeight="1" x14ac:dyDescent="0.3">
      <c r="A222" s="48" t="str">
        <f>IF(ISNA(INDEX($A$37:$U$161,MATCH($B222,$B$37:$B$161,0),1)),"",INDEX($A$37:$U$161,MATCH($B222,$B$37:$B$161,0),1))</f>
        <v>MLE2001</v>
      </c>
      <c r="B222" s="114" t="s">
        <v>213</v>
      </c>
      <c r="C222" s="90"/>
      <c r="D222" s="90"/>
      <c r="E222" s="90"/>
      <c r="F222" s="90"/>
      <c r="G222" s="90"/>
      <c r="H222" s="90"/>
      <c r="I222" s="91"/>
      <c r="J222" s="24">
        <f>IF(ISNA(INDEX($A$37:$U$161,MATCH($B222,$B$37:$B$161,0),10)),"",INDEX($A$37:$U$161,MATCH($B222,$B$37:$B$161,0),10))</f>
        <v>2</v>
      </c>
      <c r="K222" s="24">
        <f>IF(ISNA(INDEX($A$37:$U$161,MATCH($B222,$B$37:$B$161,0),11)),"",INDEX($A$37:$U$161,MATCH($B222,$B$37:$B$161,0),11))</f>
        <v>0</v>
      </c>
      <c r="L222" s="24">
        <f>IF(ISNA(INDEX($A$37:$U$161,MATCH($B222,$B$37:$B$161,0),12)),"",INDEX($A$37:$U$161,MATCH($B222,$B$37:$B$161,0),12))</f>
        <v>0</v>
      </c>
      <c r="M222" s="24">
        <f>IF(ISNA(INDEX($A$37:$U$161,MATCH($B222,$B$37:$B$161,0),13)),"",INDEX($A$37:$U$161,MATCH($B222,$B$37:$B$161,0),13))</f>
        <v>0</v>
      </c>
      <c r="N222" s="24">
        <f>IF(ISNA(INDEX($A$37:$U$161,MATCH($B222,$B$37:$B$161,0),14)),"",INDEX($A$37:$U$161,MATCH($B222,$B$37:$B$161,0),14))</f>
        <v>2</v>
      </c>
      <c r="O222" s="24">
        <f>IF(ISNA(INDEX($A$37:$U$161,MATCH($B222,$B$37:$B$161,0),15)),"",INDEX($A$37:$U$161,MATCH($B222,$B$37:$B$161,0),15))</f>
        <v>2</v>
      </c>
      <c r="P222" s="24">
        <f>IF(ISNA(INDEX($A$37:$U$161,MATCH($B222,$B$37:$B$161,0),16)),"",INDEX($A$37:$U$161,MATCH($B222,$B$37:$B$161,0),16))</f>
        <v>2</v>
      </c>
      <c r="Q222" s="24">
        <f>IF(ISNA(INDEX($A$37:$U$161,MATCH($B222,$B$37:$B$161,0),17)),"",INDEX($A$37:$U$161,MATCH($B222,$B$37:$B$161,0),17))</f>
        <v>4</v>
      </c>
      <c r="R222" s="49">
        <f>IF(ISNA(INDEX($A$37:$U$161,MATCH($B222,$B$37:$B$161,0),18)),"",INDEX($A$37:$U$161,MATCH($B222,$B$37:$B$161,0),18))</f>
        <v>0</v>
      </c>
      <c r="S222" s="49">
        <f>IF(ISNA(INDEX($A$37:$U$161,MATCH($B222,$B$37:$B$161,0),19)),"",INDEX($A$37:$U$161,MATCH($B222,$B$37:$B$161,0),19))</f>
        <v>0</v>
      </c>
      <c r="T222" s="49" t="str">
        <f>IF(ISNA(INDEX($A$37:$U$161,MATCH($B222,$B$37:$B$161,0),20)),"",INDEX($A$37:$U$161,MATCH($B222,$B$37:$B$161,0),20))</f>
        <v>VP</v>
      </c>
      <c r="U222" s="49" t="str">
        <f>IF(ISNA(INDEX($A$37:$U$161,MATCH($B222,$B$37:$B$161,0),21)),"",INDEX($A$37:$U$161,MATCH($B222,$B$37:$B$161,0),21))</f>
        <v>DS</v>
      </c>
      <c r="V222" s="1"/>
      <c r="W222" s="1"/>
      <c r="X222" s="1"/>
      <c r="Y222" s="1"/>
      <c r="Z222" s="1"/>
      <c r="AA222" s="1"/>
      <c r="AB222" s="1"/>
      <c r="AC222" s="1"/>
      <c r="AD222" s="1"/>
      <c r="AE222" s="1"/>
      <c r="AF222" s="1"/>
    </row>
    <row r="223" spans="1:32" ht="12.75" customHeight="1" x14ac:dyDescent="0.3">
      <c r="A223" s="32" t="s">
        <v>60</v>
      </c>
      <c r="B223" s="133"/>
      <c r="C223" s="90"/>
      <c r="D223" s="90"/>
      <c r="E223" s="90"/>
      <c r="F223" s="90"/>
      <c r="G223" s="90"/>
      <c r="H223" s="90"/>
      <c r="I223" s="91"/>
      <c r="J223" s="33">
        <f t="shared" ref="J223:Q223" si="90">SUM(J218:J222)</f>
        <v>20</v>
      </c>
      <c r="K223" s="33">
        <f t="shared" si="90"/>
        <v>8</v>
      </c>
      <c r="L223" s="33">
        <f t="shared" si="90"/>
        <v>3</v>
      </c>
      <c r="M223" s="33">
        <f t="shared" si="90"/>
        <v>3</v>
      </c>
      <c r="N223" s="33">
        <f t="shared" si="90"/>
        <v>4</v>
      </c>
      <c r="O223" s="33">
        <f t="shared" si="90"/>
        <v>18</v>
      </c>
      <c r="P223" s="33">
        <f t="shared" si="90"/>
        <v>22</v>
      </c>
      <c r="Q223" s="33">
        <f t="shared" si="90"/>
        <v>40</v>
      </c>
      <c r="R223" s="32">
        <f>COUNTIF(R218:R222,"E")</f>
        <v>3</v>
      </c>
      <c r="S223" s="32">
        <f>COUNTIF(S218:S222,"C")</f>
        <v>1</v>
      </c>
      <c r="T223" s="32">
        <f>COUNTIF(T218:T222,"VP")</f>
        <v>1</v>
      </c>
      <c r="U223" s="23">
        <f>COUNTA(U218:U222)</f>
        <v>5</v>
      </c>
      <c r="V223" s="1"/>
      <c r="W223" s="1"/>
      <c r="X223" s="1"/>
      <c r="Y223" s="1"/>
      <c r="Z223" s="1"/>
      <c r="AA223" s="1"/>
      <c r="AB223" s="1"/>
      <c r="AC223" s="1"/>
      <c r="AD223" s="1"/>
      <c r="AE223" s="1"/>
      <c r="AF223" s="1"/>
    </row>
    <row r="224" spans="1:32" ht="30" customHeight="1" x14ac:dyDescent="0.3">
      <c r="A224" s="151" t="s">
        <v>82</v>
      </c>
      <c r="B224" s="90"/>
      <c r="C224" s="90"/>
      <c r="D224" s="90"/>
      <c r="E224" s="90"/>
      <c r="F224" s="90"/>
      <c r="G224" s="90"/>
      <c r="H224" s="90"/>
      <c r="I224" s="91"/>
      <c r="J224" s="33">
        <f t="shared" ref="J224:U224" si="91">SUM(J216,J223)</f>
        <v>87</v>
      </c>
      <c r="K224" s="33">
        <f t="shared" si="91"/>
        <v>32</v>
      </c>
      <c r="L224" s="33">
        <f t="shared" si="91"/>
        <v>16</v>
      </c>
      <c r="M224" s="33">
        <f t="shared" si="91"/>
        <v>17</v>
      </c>
      <c r="N224" s="33">
        <f t="shared" si="91"/>
        <v>7</v>
      </c>
      <c r="O224" s="33">
        <f t="shared" si="91"/>
        <v>72</v>
      </c>
      <c r="P224" s="33">
        <f t="shared" si="91"/>
        <v>88</v>
      </c>
      <c r="Q224" s="33">
        <f t="shared" si="91"/>
        <v>160</v>
      </c>
      <c r="R224" s="33">
        <f t="shared" si="91"/>
        <v>11</v>
      </c>
      <c r="S224" s="33">
        <f t="shared" si="91"/>
        <v>4</v>
      </c>
      <c r="T224" s="33">
        <f t="shared" si="91"/>
        <v>4</v>
      </c>
      <c r="U224" s="50">
        <f t="shared" si="91"/>
        <v>19</v>
      </c>
      <c r="V224" s="1"/>
      <c r="W224" s="1"/>
      <c r="X224" s="1"/>
      <c r="Y224" s="1"/>
      <c r="Z224" s="1"/>
      <c r="AA224" s="1"/>
      <c r="AB224" s="1"/>
      <c r="AC224" s="1"/>
      <c r="AD224" s="1"/>
      <c r="AE224" s="1"/>
      <c r="AF224" s="1"/>
    </row>
    <row r="225" spans="1:32" ht="13.5" customHeight="1" x14ac:dyDescent="0.3">
      <c r="A225" s="160" t="s">
        <v>83</v>
      </c>
      <c r="B225" s="125"/>
      <c r="C225" s="125"/>
      <c r="D225" s="125"/>
      <c r="E225" s="125"/>
      <c r="F225" s="125"/>
      <c r="G225" s="125"/>
      <c r="H225" s="125"/>
      <c r="I225" s="125"/>
      <c r="J225" s="126"/>
      <c r="K225" s="33">
        <f t="shared" ref="K225:Q225" si="92">K216*14+K223*12</f>
        <v>432</v>
      </c>
      <c r="L225" s="33">
        <f t="shared" si="92"/>
        <v>218</v>
      </c>
      <c r="M225" s="33">
        <f t="shared" si="92"/>
        <v>232</v>
      </c>
      <c r="N225" s="33">
        <f t="shared" si="92"/>
        <v>90</v>
      </c>
      <c r="O225" s="33">
        <f t="shared" si="92"/>
        <v>972</v>
      </c>
      <c r="P225" s="33">
        <f t="shared" si="92"/>
        <v>1188</v>
      </c>
      <c r="Q225" s="33">
        <f t="shared" si="92"/>
        <v>2160</v>
      </c>
      <c r="R225" s="162"/>
      <c r="S225" s="125"/>
      <c r="T225" s="125"/>
      <c r="U225" s="126"/>
      <c r="V225" s="1"/>
      <c r="W225" s="1"/>
      <c r="X225" s="1"/>
      <c r="Y225" s="1"/>
      <c r="Z225" s="1"/>
      <c r="AA225" s="1"/>
      <c r="AB225" s="1"/>
      <c r="AC225" s="1"/>
      <c r="AD225" s="1"/>
      <c r="AE225" s="1"/>
      <c r="AF225" s="1"/>
    </row>
    <row r="226" spans="1:32" ht="16.5" customHeight="1" x14ac:dyDescent="0.3">
      <c r="A226" s="127"/>
      <c r="B226" s="128"/>
      <c r="C226" s="128"/>
      <c r="D226" s="128"/>
      <c r="E226" s="128"/>
      <c r="F226" s="128"/>
      <c r="G226" s="128"/>
      <c r="H226" s="128"/>
      <c r="I226" s="128"/>
      <c r="J226" s="129"/>
      <c r="K226" s="136">
        <f>SUM(K225:N225)</f>
        <v>972</v>
      </c>
      <c r="L226" s="90"/>
      <c r="M226" s="90"/>
      <c r="N226" s="91"/>
      <c r="O226" s="136">
        <f>SUM(O225:P225)</f>
        <v>2160</v>
      </c>
      <c r="P226" s="90"/>
      <c r="Q226" s="91"/>
      <c r="R226" s="127"/>
      <c r="S226" s="128"/>
      <c r="T226" s="128"/>
      <c r="U226" s="129"/>
      <c r="V226" s="1"/>
      <c r="W226" s="1"/>
      <c r="X226" s="1"/>
      <c r="Y226" s="1"/>
      <c r="Z226" s="1"/>
      <c r="AA226" s="1"/>
      <c r="AB226" s="1"/>
      <c r="AC226" s="1"/>
      <c r="AD226" s="1"/>
      <c r="AE226" s="1"/>
      <c r="AF226" s="1"/>
    </row>
    <row r="227" spans="1:32" ht="21.75" customHeight="1" x14ac:dyDescent="0.3">
      <c r="A227" s="113" t="s">
        <v>84</v>
      </c>
      <c r="B227" s="90"/>
      <c r="C227" s="90"/>
      <c r="D227" s="90"/>
      <c r="E227" s="90"/>
      <c r="F227" s="90"/>
      <c r="G227" s="90"/>
      <c r="H227" s="90"/>
      <c r="I227" s="90"/>
      <c r="J227" s="91"/>
      <c r="K227" s="134">
        <f>U224/SUM(U46,U57,U69,U83,U97,U109)</f>
        <v>0.47499999999999998</v>
      </c>
      <c r="L227" s="90"/>
      <c r="M227" s="90"/>
      <c r="N227" s="90"/>
      <c r="O227" s="90"/>
      <c r="P227" s="90"/>
      <c r="Q227" s="90"/>
      <c r="R227" s="90"/>
      <c r="S227" s="90"/>
      <c r="T227" s="90"/>
      <c r="U227" s="91"/>
      <c r="V227" s="1"/>
      <c r="W227" s="1"/>
      <c r="X227" s="1"/>
      <c r="Y227" s="1"/>
      <c r="Z227" s="1"/>
      <c r="AA227" s="1"/>
      <c r="AB227" s="1"/>
      <c r="AC227" s="1"/>
      <c r="AD227" s="1"/>
      <c r="AE227" s="1"/>
      <c r="AF227" s="1"/>
    </row>
    <row r="228" spans="1:32" ht="22.5" customHeight="1" x14ac:dyDescent="0.3">
      <c r="A228" s="161" t="s">
        <v>91</v>
      </c>
      <c r="B228" s="90"/>
      <c r="C228" s="90"/>
      <c r="D228" s="90"/>
      <c r="E228" s="90"/>
      <c r="F228" s="90"/>
      <c r="G228" s="90"/>
      <c r="H228" s="90"/>
      <c r="I228" s="90"/>
      <c r="J228" s="91"/>
      <c r="K228" s="134">
        <f>K226/(SUM(O46,O57,O69,O83,O97)*14+O109*12)</f>
        <v>0.46153846153846156</v>
      </c>
      <c r="L228" s="90"/>
      <c r="M228" s="90"/>
      <c r="N228" s="90"/>
      <c r="O228" s="90"/>
      <c r="P228" s="90"/>
      <c r="Q228" s="90"/>
      <c r="R228" s="90"/>
      <c r="S228" s="90"/>
      <c r="T228" s="90"/>
      <c r="U228" s="91"/>
      <c r="V228" s="1"/>
      <c r="W228" s="1"/>
      <c r="X228" s="1"/>
      <c r="Y228" s="1"/>
      <c r="Z228" s="1"/>
      <c r="AA228" s="1"/>
      <c r="AB228" s="1"/>
      <c r="AC228" s="1"/>
      <c r="AD228" s="1"/>
      <c r="AE228" s="1"/>
      <c r="AF228" s="1"/>
    </row>
    <row r="229" spans="1:32" ht="22.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row>
    <row r="230" spans="1:32" ht="22.5" customHeight="1" x14ac:dyDescent="0.3">
      <c r="A230" s="133" t="s">
        <v>98</v>
      </c>
      <c r="B230" s="90"/>
      <c r="C230" s="90"/>
      <c r="D230" s="90"/>
      <c r="E230" s="90"/>
      <c r="F230" s="90"/>
      <c r="G230" s="90"/>
      <c r="H230" s="90"/>
      <c r="I230" s="90"/>
      <c r="J230" s="90"/>
      <c r="K230" s="90"/>
      <c r="L230" s="90"/>
      <c r="M230" s="90"/>
      <c r="N230" s="90"/>
      <c r="O230" s="90"/>
      <c r="P230" s="90"/>
      <c r="Q230" s="90"/>
      <c r="R230" s="90"/>
      <c r="S230" s="90"/>
      <c r="T230" s="90"/>
      <c r="U230" s="91"/>
      <c r="V230" s="1"/>
      <c r="W230" s="1"/>
      <c r="X230" s="1"/>
      <c r="Y230" s="1"/>
      <c r="Z230" s="1"/>
      <c r="AA230" s="1"/>
      <c r="AB230" s="1"/>
      <c r="AC230" s="1"/>
      <c r="AD230" s="1"/>
      <c r="AE230" s="1"/>
      <c r="AF230" s="1"/>
    </row>
    <row r="231" spans="1:32" ht="23.25" customHeight="1" x14ac:dyDescent="0.3">
      <c r="A231" s="123" t="s">
        <v>44</v>
      </c>
      <c r="B231" s="124" t="s">
        <v>45</v>
      </c>
      <c r="C231" s="125"/>
      <c r="D231" s="125"/>
      <c r="E231" s="125"/>
      <c r="F231" s="125"/>
      <c r="G231" s="125"/>
      <c r="H231" s="125"/>
      <c r="I231" s="126"/>
      <c r="J231" s="121" t="s">
        <v>46</v>
      </c>
      <c r="K231" s="89" t="s">
        <v>47</v>
      </c>
      <c r="L231" s="90"/>
      <c r="M231" s="90"/>
      <c r="N231" s="91"/>
      <c r="O231" s="89" t="s">
        <v>48</v>
      </c>
      <c r="P231" s="90"/>
      <c r="Q231" s="91"/>
      <c r="R231" s="89" t="s">
        <v>49</v>
      </c>
      <c r="S231" s="90"/>
      <c r="T231" s="91"/>
      <c r="U231" s="121" t="s">
        <v>50</v>
      </c>
      <c r="V231" s="1"/>
      <c r="W231" s="1"/>
      <c r="X231" s="1"/>
      <c r="Y231" s="1"/>
      <c r="Z231" s="1"/>
      <c r="AA231" s="1"/>
      <c r="AB231" s="1"/>
      <c r="AC231" s="1"/>
      <c r="AD231" s="1"/>
      <c r="AE231" s="1"/>
      <c r="AF231" s="1"/>
    </row>
    <row r="232" spans="1:32" ht="18" customHeight="1" x14ac:dyDescent="0.3">
      <c r="A232" s="122"/>
      <c r="B232" s="127"/>
      <c r="C232" s="128"/>
      <c r="D232" s="128"/>
      <c r="E232" s="128"/>
      <c r="F232" s="128"/>
      <c r="G232" s="128"/>
      <c r="H232" s="128"/>
      <c r="I232" s="129"/>
      <c r="J232" s="122"/>
      <c r="K232" s="10" t="s">
        <v>51</v>
      </c>
      <c r="L232" s="10" t="s">
        <v>52</v>
      </c>
      <c r="M232" s="10" t="s">
        <v>53</v>
      </c>
      <c r="N232" s="10" t="s">
        <v>54</v>
      </c>
      <c r="O232" s="10" t="s">
        <v>55</v>
      </c>
      <c r="P232" s="10" t="s">
        <v>33</v>
      </c>
      <c r="Q232" s="10" t="s">
        <v>56</v>
      </c>
      <c r="R232" s="10" t="s">
        <v>57</v>
      </c>
      <c r="S232" s="10" t="s">
        <v>51</v>
      </c>
      <c r="T232" s="10" t="s">
        <v>58</v>
      </c>
      <c r="U232" s="122"/>
      <c r="V232" s="1"/>
      <c r="W232" s="1"/>
      <c r="X232" s="1"/>
      <c r="Y232" s="1"/>
      <c r="Z232" s="1"/>
      <c r="AA232" s="1"/>
      <c r="AB232" s="1"/>
      <c r="AC232" s="1"/>
      <c r="AD232" s="1"/>
      <c r="AE232" s="1"/>
      <c r="AF232" s="1"/>
    </row>
    <row r="233" spans="1:32" ht="19.5" customHeight="1" x14ac:dyDescent="0.3">
      <c r="A233" s="133" t="s">
        <v>94</v>
      </c>
      <c r="B233" s="90"/>
      <c r="C233" s="90"/>
      <c r="D233" s="90"/>
      <c r="E233" s="90"/>
      <c r="F233" s="90"/>
      <c r="G233" s="90"/>
      <c r="H233" s="90"/>
      <c r="I233" s="90"/>
      <c r="J233" s="90"/>
      <c r="K233" s="90"/>
      <c r="L233" s="90"/>
      <c r="M233" s="90"/>
      <c r="N233" s="90"/>
      <c r="O233" s="90"/>
      <c r="P233" s="90"/>
      <c r="Q233" s="90"/>
      <c r="R233" s="90"/>
      <c r="S233" s="90"/>
      <c r="T233" s="90"/>
      <c r="U233" s="91"/>
      <c r="V233" s="1"/>
      <c r="W233" s="1"/>
      <c r="X233" s="1"/>
      <c r="Y233" s="1"/>
      <c r="Z233" s="1"/>
      <c r="AA233" s="1"/>
      <c r="AB233" s="1"/>
      <c r="AC233" s="1"/>
      <c r="AD233" s="1"/>
      <c r="AE233" s="1"/>
      <c r="AF233" s="1"/>
    </row>
    <row r="234" spans="1:32" ht="12.75" customHeight="1" x14ac:dyDescent="0.3">
      <c r="A234" s="48" t="str">
        <f>IF(ISNA(INDEX($A$37:$U$161,MATCH($B234,$B$37:$B$161,0),1)),"",INDEX($A$37:$U$161,MATCH($B234,$B$37:$B$161,0),1))</f>
        <v>YLU0011</v>
      </c>
      <c r="B234" s="114" t="s">
        <v>163</v>
      </c>
      <c r="C234" s="194"/>
      <c r="D234" s="194"/>
      <c r="E234" s="194"/>
      <c r="F234" s="194"/>
      <c r="G234" s="194"/>
      <c r="H234" s="194"/>
      <c r="I234" s="195"/>
      <c r="J234" s="24">
        <f>IF(ISNA(INDEX($A$37:$U$161,MATCH($B234,$B$37:$B$161,0),10)),"",INDEX($A$37:$U$161,MATCH($B234,$B$37:$B$161,0),10))</f>
        <v>2</v>
      </c>
      <c r="K234" s="24">
        <f>IF(ISNA(INDEX($A$37:$U$161,MATCH($B234,$B$37:$B$161,0),11)),"",INDEX($A$37:$U$161,MATCH($B234,$B$37:$B$161,0),11))</f>
        <v>0</v>
      </c>
      <c r="L234" s="24">
        <f>IF(ISNA(INDEX($A$37:$U$161,MATCH($B234,$B$37:$B$161,0),12)),"",INDEX($A$37:$U$161,MATCH($B234,$B$37:$B$161,0),12))</f>
        <v>2</v>
      </c>
      <c r="M234" s="24">
        <f>IF(ISNA(INDEX($A$37:$U$161,MATCH($B234,$B$37:$B$161,0),13)),"",INDEX($A$37:$U$161,MATCH($B234,$B$37:$B$161,0),13))</f>
        <v>0</v>
      </c>
      <c r="N234" s="24">
        <f>IF(ISNA(INDEX($A$37:$U$161,MATCH($B234,$B$37:$B$161,0),14)),"",INDEX($A$37:$U$161,MATCH($B234,$B$37:$B$161,0),14))</f>
        <v>0</v>
      </c>
      <c r="O234" s="24">
        <f>IF(ISNA(INDEX($A$37:$U$161,MATCH($B234,$B$37:$B$161,0),15)),"",INDEX($A$37:$U$161,MATCH($B234,$B$37:$B$161,0),15))</f>
        <v>2</v>
      </c>
      <c r="P234" s="24">
        <f>IF(ISNA(INDEX($A$37:$U$161,MATCH($B234,$B$37:$B$161,0),16)),"",INDEX($A$37:$U$161,MATCH($B234,$B$37:$B$161,0),16))</f>
        <v>2</v>
      </c>
      <c r="Q234" s="24">
        <f>IF(ISNA(INDEX($A$37:$U$161,MATCH($B234,$B$37:$B$161,0),17)),"",INDEX($A$37:$U$161,MATCH($B234,$B$37:$B$161,0),17))</f>
        <v>4</v>
      </c>
      <c r="R234" s="49">
        <f>IF(ISNA(INDEX($A$37:$U$161,MATCH($B234,$B$37:$B$161,0),18)),"",INDEX($A$37:$U$161,MATCH($B234,$B$37:$B$161,0),18))</f>
        <v>0</v>
      </c>
      <c r="S234" s="49">
        <f>IF(ISNA(INDEX($A$37:$U$161,MATCH($B234,$B$37:$B$161,0),19)),"",INDEX($A$37:$U$161,MATCH($B234,$B$37:$B$161,0),19))</f>
        <v>0</v>
      </c>
      <c r="T234" s="49" t="str">
        <f>IF(ISNA(INDEX($A$37:$U$161,MATCH($B234,$B$37:$B$161,0),20)),"",INDEX($A$37:$U$161,MATCH($B234,$B$37:$B$161,0),20))</f>
        <v>VP</v>
      </c>
      <c r="U234" s="49" t="str">
        <f>IF(ISNA(INDEX($A$37:$U$161,MATCH($B234,$B$37:$B$161,0),21)),"",INDEX($A$37:$U$161,MATCH($B234,$B$37:$B$161,0),21))</f>
        <v>DC</v>
      </c>
      <c r="V234" s="3"/>
      <c r="W234" s="3"/>
      <c r="X234" s="3"/>
      <c r="Y234" s="3"/>
      <c r="Z234" s="3"/>
      <c r="AA234" s="3"/>
      <c r="AB234" s="1"/>
      <c r="AC234" s="1"/>
      <c r="AD234" s="1"/>
      <c r="AE234" s="1"/>
      <c r="AF234" s="1"/>
    </row>
    <row r="235" spans="1:32" ht="12.75" customHeight="1" x14ac:dyDescent="0.3">
      <c r="A235" s="48" t="str">
        <f>IF(ISNA(INDEX($A$37:$U$161,MATCH($B235,$B$37:$B$161,0),1)),"",INDEX($A$37:$U$161,MATCH($B235,$B$37:$B$161,0),1))</f>
        <v>YLU0012</v>
      </c>
      <c r="B235" s="114" t="s">
        <v>64</v>
      </c>
      <c r="C235" s="90"/>
      <c r="D235" s="90"/>
      <c r="E235" s="90"/>
      <c r="F235" s="90"/>
      <c r="G235" s="90"/>
      <c r="H235" s="90"/>
      <c r="I235" s="91"/>
      <c r="J235" s="24">
        <f>IF(ISNA(INDEX($A$37:$U$161,MATCH($B235,$B$37:$B$161,0),10)),"",INDEX($A$37:$U$161,MATCH($B235,$B$37:$B$161,0),10))</f>
        <v>2</v>
      </c>
      <c r="K235" s="24">
        <f>IF(ISNA(INDEX($A$37:$U$161,MATCH($B235,$B$37:$B$161,0),11)),"",INDEX($A$37:$U$161,MATCH($B235,$B$37:$B$161,0),11))</f>
        <v>0</v>
      </c>
      <c r="L235" s="24">
        <f>IF(ISNA(INDEX($A$37:$U$161,MATCH($B235,$B$37:$B$161,0),12)),"",INDEX($A$37:$U$161,MATCH($B235,$B$37:$B$161,0),12))</f>
        <v>2</v>
      </c>
      <c r="M235" s="24">
        <f>IF(ISNA(INDEX($A$37:$U$161,MATCH($B235,$B$37:$B$161,0),13)),"",INDEX($A$37:$U$161,MATCH($B235,$B$37:$B$161,0),13))</f>
        <v>0</v>
      </c>
      <c r="N235" s="24">
        <f>IF(ISNA(INDEX($A$37:$U$161,MATCH($B235,$B$37:$B$161,0),14)),"",INDEX($A$37:$U$161,MATCH($B235,$B$37:$B$161,0),14))</f>
        <v>0</v>
      </c>
      <c r="O235" s="24">
        <f>IF(ISNA(INDEX($A$37:$U$161,MATCH($B235,$B$37:$B$161,0),15)),"",INDEX($A$37:$U$161,MATCH($B235,$B$37:$B$161,0),15))</f>
        <v>2</v>
      </c>
      <c r="P235" s="24">
        <f>IF(ISNA(INDEX($A$37:$U$161,MATCH($B235,$B$37:$B$161,0),16)),"",INDEX($A$37:$U$161,MATCH($B235,$B$37:$B$161,0),16))</f>
        <v>2</v>
      </c>
      <c r="Q235" s="24">
        <f>IF(ISNA(INDEX($A$37:$U$161,MATCH($B235,$B$37:$B$161,0),17)),"",INDEX($A$37:$U$161,MATCH($B235,$B$37:$B$161,0),17))</f>
        <v>4</v>
      </c>
      <c r="R235" s="49">
        <f>IF(ISNA(INDEX($A$37:$U$161,MATCH($B235,$B$37:$B$161,0),18)),"",INDEX($A$37:$U$161,MATCH($B235,$B$37:$B$161,0),18))</f>
        <v>0</v>
      </c>
      <c r="S235" s="49">
        <f>IF(ISNA(INDEX($A$37:$U$161,MATCH($B235,$B$37:$B$161,0),19)),"",INDEX($A$37:$U$161,MATCH($B235,$B$37:$B$161,0),19))</f>
        <v>0</v>
      </c>
      <c r="T235" s="49" t="str">
        <f>IF(ISNA(INDEX($A$37:$U$161,MATCH($B235,$B$37:$B$161,0),20)),"",INDEX($A$37:$U$161,MATCH($B235,$B$37:$B$161,0),20))</f>
        <v>VP</v>
      </c>
      <c r="U235" s="49" t="str">
        <f>IF(ISNA(INDEX($A$37:$U$161,MATCH($B235,$B$37:$B$161,0),21)),"",INDEX($A$37:$U$161,MATCH($B235,$B$37:$B$161,0),21))</f>
        <v>DC</v>
      </c>
      <c r="V235" s="3"/>
      <c r="W235" s="3"/>
      <c r="X235" s="3"/>
      <c r="Y235" s="3"/>
      <c r="Z235" s="3"/>
      <c r="AA235" s="3"/>
      <c r="AB235" s="1"/>
      <c r="AC235" s="1"/>
      <c r="AD235" s="1"/>
      <c r="AE235" s="1"/>
      <c r="AF235" s="1"/>
    </row>
    <row r="236" spans="1:32" ht="12.75" customHeight="1" x14ac:dyDescent="0.3">
      <c r="A236" s="48" t="str">
        <f>IF(ISNA(INDEX($A$37:$U$161,MATCH($B236,$B$37:$B$161,0),1)),"",INDEX($A$37:$U$161,MATCH($B236,$B$37:$B$161,0),1))</f>
        <v>*</v>
      </c>
      <c r="B236" s="114" t="s">
        <v>146</v>
      </c>
      <c r="C236" s="90"/>
      <c r="D236" s="90"/>
      <c r="E236" s="90"/>
      <c r="F236" s="90"/>
      <c r="G236" s="90"/>
      <c r="H236" s="90"/>
      <c r="I236" s="91"/>
      <c r="J236" s="24">
        <f>IF(ISNA(INDEX($A$37:$U$161,MATCH($B236,$B$37:$B$161,0),10)),"",INDEX($A$37:$U$161,MATCH($B236,$B$37:$B$161,0),10))</f>
        <v>3</v>
      </c>
      <c r="K236" s="24">
        <f>IF(ISNA(INDEX($A$37:$U$161,MATCH($B236,$B$37:$B$161,0),11)),"",INDEX($A$37:$U$161,MATCH($B236,$B$37:$B$161,0),11))</f>
        <v>0</v>
      </c>
      <c r="L236" s="24">
        <f>IF(ISNA(INDEX($A$37:$U$161,MATCH($B236,$B$37:$B$161,0),12)),"",INDEX($A$37:$U$161,MATCH($B236,$B$37:$B$161,0),12))</f>
        <v>2</v>
      </c>
      <c r="M236" s="24">
        <f>IF(ISNA(INDEX($A$37:$U$161,MATCH($B236,$B$37:$B$161,0),13)),"",INDEX($A$37:$U$161,MATCH($B236,$B$37:$B$161,0),13))</f>
        <v>0</v>
      </c>
      <c r="N236" s="24">
        <f>IF(ISNA(INDEX($A$37:$U$161,MATCH($B236,$B$37:$B$161,0),14)),"",INDEX($A$37:$U$161,MATCH($B236,$B$37:$B$161,0),14))</f>
        <v>0</v>
      </c>
      <c r="O236" s="24">
        <f>IF(ISNA(INDEX($A$37:$U$161,MATCH($B236,$B$37:$B$161,0),15)),"",INDEX($A$37:$U$161,MATCH($B236,$B$37:$B$161,0),15))</f>
        <v>2</v>
      </c>
      <c r="P236" s="24">
        <f>IF(ISNA(INDEX($A$37:$U$161,MATCH($B236,$B$37:$B$161,0),16)),"",INDEX($A$37:$U$161,MATCH($B236,$B$37:$B$161,0),16))</f>
        <v>3</v>
      </c>
      <c r="Q236" s="24">
        <f>IF(ISNA(INDEX($A$37:$U$161,MATCH($B236,$B$37:$B$161,0),17)),"",INDEX($A$37:$U$161,MATCH($B236,$B$37:$B$161,0),17))</f>
        <v>5</v>
      </c>
      <c r="R236" s="49">
        <f>IF(ISNA(INDEX($A$37:$U$161,MATCH($B236,$B$37:$B$161,0),18)),"",INDEX($A$37:$U$161,MATCH($B236,$B$37:$B$161,0),18))</f>
        <v>0</v>
      </c>
      <c r="S236" s="49" t="str">
        <f>IF(ISNA(INDEX($A$37:$U$161,MATCH($B236,$B$37:$B$161,0),19)),"",INDEX($A$37:$U$161,MATCH($B236,$B$37:$B$161,0),19))</f>
        <v>C</v>
      </c>
      <c r="T236" s="49">
        <f>IF(ISNA(INDEX($A$37:$U$161,MATCH($B236,$B$37:$B$161,0),20)),"",INDEX($A$37:$U$161,MATCH($B236,$B$37:$B$161,0),20))</f>
        <v>0</v>
      </c>
      <c r="U236" s="49" t="str">
        <f>IF(ISNA(INDEX($A$37:$U$161,MATCH($B236,$B$37:$B$161,0),21)),"",INDEX($A$37:$U$161,MATCH($B236,$B$37:$B$161,0),21))</f>
        <v>DC</v>
      </c>
      <c r="V236" s="3"/>
      <c r="W236" s="3"/>
      <c r="X236" s="3"/>
      <c r="Y236" s="3"/>
      <c r="Z236" s="3"/>
      <c r="AA236" s="3"/>
      <c r="AB236" s="1"/>
      <c r="AC236" s="1"/>
      <c r="AD236" s="1"/>
      <c r="AE236" s="1"/>
      <c r="AF236" s="1"/>
    </row>
    <row r="237" spans="1:32" ht="12.75" customHeight="1" x14ac:dyDescent="0.3">
      <c r="A237" s="48" t="str">
        <f>IF(ISNA(INDEX($A$37:$U$161,MATCH($B237,$B$37:$B$161,0),1)),"",INDEX($A$37:$U$161,MATCH($B237,$B$37:$B$161,0),1))</f>
        <v>*</v>
      </c>
      <c r="B237" s="114" t="s">
        <v>147</v>
      </c>
      <c r="C237" s="90"/>
      <c r="D237" s="90"/>
      <c r="E237" s="90"/>
      <c r="F237" s="90"/>
      <c r="G237" s="90"/>
      <c r="H237" s="90"/>
      <c r="I237" s="91"/>
      <c r="J237" s="24">
        <f>IF(ISNA(INDEX($A$37:$U$161,MATCH($B237,$B$37:$B$161,0),10)),"",INDEX($A$37:$U$161,MATCH($B237,$B$37:$B$161,0),10))</f>
        <v>3</v>
      </c>
      <c r="K237" s="24">
        <f>IF(ISNA(INDEX($A$37:$U$161,MATCH($B237,$B$37:$B$161,0),11)),"",INDEX($A$37:$U$161,MATCH($B237,$B$37:$B$161,0),11))</f>
        <v>0</v>
      </c>
      <c r="L237" s="24">
        <f>IF(ISNA(INDEX($A$37:$U$161,MATCH($B237,$B$37:$B$161,0),12)),"",INDEX($A$37:$U$161,MATCH($B237,$B$37:$B$161,0),12))</f>
        <v>2</v>
      </c>
      <c r="M237" s="24">
        <f>IF(ISNA(INDEX($A$37:$U$161,MATCH($B237,$B$37:$B$161,0),13)),"",INDEX($A$37:$U$161,MATCH($B237,$B$37:$B$161,0),13))</f>
        <v>0</v>
      </c>
      <c r="N237" s="24">
        <f>IF(ISNA(INDEX($A$37:$U$161,MATCH($B237,$B$37:$B$161,0),14)),"",INDEX($A$37:$U$161,MATCH($B237,$B$37:$B$161,0),14))</f>
        <v>0</v>
      </c>
      <c r="O237" s="24">
        <f>IF(ISNA(INDEX($A$37:$U$161,MATCH($B237,$B$37:$B$161,0),15)),"",INDEX($A$37:$U$161,MATCH($B237,$B$37:$B$161,0),15))</f>
        <v>2</v>
      </c>
      <c r="P237" s="24">
        <f>IF(ISNA(INDEX($A$37:$U$161,MATCH($B237,$B$37:$B$161,0),16)),"",INDEX($A$37:$U$161,MATCH($B237,$B$37:$B$161,0),16))</f>
        <v>3</v>
      </c>
      <c r="Q237" s="24">
        <f>IF(ISNA(INDEX($A$37:$U$161,MATCH($B237,$B$37:$B$161,0),17)),"",INDEX($A$37:$U$161,MATCH($B237,$B$37:$B$161,0),17))</f>
        <v>5</v>
      </c>
      <c r="R237" s="49">
        <f>IF(ISNA(INDEX($A$37:$U$161,MATCH($B237,$B$37:$B$161,0),18)),"",INDEX($A$37:$U$161,MATCH($B237,$B$37:$B$161,0),18))</f>
        <v>0</v>
      </c>
      <c r="S237" s="49" t="str">
        <f>IF(ISNA(INDEX($A$37:$U$161,MATCH($B237,$B$37:$B$161,0),19)),"",INDEX($A$37:$U$161,MATCH($B237,$B$37:$B$161,0),19))</f>
        <v>C</v>
      </c>
      <c r="T237" s="49">
        <f>IF(ISNA(INDEX($A$37:$U$161,MATCH($B237,$B$37:$B$161,0),20)),"",INDEX($A$37:$U$161,MATCH($B237,$B$37:$B$161,0),20))</f>
        <v>0</v>
      </c>
      <c r="U237" s="49" t="str">
        <f>IF(ISNA(INDEX($A$37:$U$161,MATCH($B237,$B$37:$B$161,0),21)),"",INDEX($A$37:$U$161,MATCH($B237,$B$37:$B$161,0),21))</f>
        <v>DC</v>
      </c>
      <c r="V237" s="3"/>
      <c r="W237" s="3"/>
      <c r="X237" s="3"/>
      <c r="Y237" s="3"/>
      <c r="Z237" s="3"/>
      <c r="AA237" s="3"/>
      <c r="AB237" s="1"/>
      <c r="AC237" s="1"/>
      <c r="AD237" s="1"/>
      <c r="AE237" s="1"/>
      <c r="AF237" s="1"/>
    </row>
    <row r="238" spans="1:32" ht="12.75" customHeight="1" x14ac:dyDescent="0.3">
      <c r="A238" s="32" t="s">
        <v>60</v>
      </c>
      <c r="B238" s="164"/>
      <c r="C238" s="90"/>
      <c r="D238" s="90"/>
      <c r="E238" s="90"/>
      <c r="F238" s="90"/>
      <c r="G238" s="90"/>
      <c r="H238" s="90"/>
      <c r="I238" s="91"/>
      <c r="J238" s="33">
        <f t="shared" ref="J238:Q238" si="93">SUM(J234:J237)</f>
        <v>10</v>
      </c>
      <c r="K238" s="33">
        <f t="shared" si="93"/>
        <v>0</v>
      </c>
      <c r="L238" s="33">
        <f t="shared" si="93"/>
        <v>8</v>
      </c>
      <c r="M238" s="33">
        <f t="shared" si="93"/>
        <v>0</v>
      </c>
      <c r="N238" s="33">
        <f t="shared" si="93"/>
        <v>0</v>
      </c>
      <c r="O238" s="33">
        <f t="shared" si="93"/>
        <v>8</v>
      </c>
      <c r="P238" s="33">
        <f t="shared" si="93"/>
        <v>10</v>
      </c>
      <c r="Q238" s="33">
        <f t="shared" si="93"/>
        <v>18</v>
      </c>
      <c r="R238" s="32">
        <f>COUNTIF(R234:R237,"E")</f>
        <v>0</v>
      </c>
      <c r="S238" s="32">
        <f>COUNTIF(S234:S237,"C")</f>
        <v>2</v>
      </c>
      <c r="T238" s="32">
        <f>COUNTIF(T234:T237,"VP")</f>
        <v>2</v>
      </c>
      <c r="U238" s="23">
        <f>COUNTA(U234:U237)</f>
        <v>4</v>
      </c>
      <c r="V238" s="1"/>
      <c r="W238" s="1"/>
      <c r="X238" s="1"/>
      <c r="Y238" s="1"/>
      <c r="Z238" s="1"/>
      <c r="AA238" s="1"/>
      <c r="AB238" s="1"/>
      <c r="AC238" s="1"/>
      <c r="AD238" s="1"/>
      <c r="AE238" s="1"/>
      <c r="AF238" s="1"/>
    </row>
    <row r="239" spans="1:32" ht="12.75" customHeight="1" x14ac:dyDescent="0.3">
      <c r="A239" s="133" t="s">
        <v>97</v>
      </c>
      <c r="B239" s="90"/>
      <c r="C239" s="90"/>
      <c r="D239" s="90"/>
      <c r="E239" s="90"/>
      <c r="F239" s="90"/>
      <c r="G239" s="90"/>
      <c r="H239" s="90"/>
      <c r="I239" s="90"/>
      <c r="J239" s="90"/>
      <c r="K239" s="90"/>
      <c r="L239" s="90"/>
      <c r="M239" s="90"/>
      <c r="N239" s="90"/>
      <c r="O239" s="90"/>
      <c r="P239" s="90"/>
      <c r="Q239" s="90"/>
      <c r="R239" s="90"/>
      <c r="S239" s="90"/>
      <c r="T239" s="90"/>
      <c r="U239" s="91"/>
      <c r="V239" s="16"/>
      <c r="W239" s="16"/>
      <c r="X239" s="16"/>
      <c r="Y239" s="16"/>
      <c r="Z239" s="16"/>
      <c r="AA239" s="16"/>
      <c r="AB239" s="1"/>
      <c r="AC239" s="1"/>
      <c r="AD239" s="1"/>
      <c r="AE239" s="1"/>
      <c r="AF239" s="1"/>
    </row>
    <row r="240" spans="1:32" ht="12.75" customHeight="1" x14ac:dyDescent="0.3">
      <c r="A240" s="48" t="str">
        <f>IF(ISNA(INDEX($A$37:$U$161,MATCH($B240,$B$37:$B$161,0),1)),"",INDEX($A$37:$U$161,MATCH($B240,$B$37:$B$161,0),1))</f>
        <v>MLX2206</v>
      </c>
      <c r="B240" s="114" t="s">
        <v>214</v>
      </c>
      <c r="C240" s="90"/>
      <c r="D240" s="90"/>
      <c r="E240" s="90"/>
      <c r="F240" s="90"/>
      <c r="G240" s="90"/>
      <c r="H240" s="90"/>
      <c r="I240" s="91"/>
      <c r="J240" s="24">
        <f>IF(ISNA(INDEX($A$37:$U$161,MATCH($B240,$B$37:$B$161,0),10)),"",INDEX($A$37:$U$161,MATCH($B240,$B$37:$B$161,0),10))</f>
        <v>6</v>
      </c>
      <c r="K240" s="24">
        <f>IF(ISNA(INDEX($A$37:$U$161,MATCH($B240,$B$37:$B$161,0),11)),"",INDEX($A$37:$U$161,MATCH($B240,$B$37:$B$161,0),11))</f>
        <v>2</v>
      </c>
      <c r="L240" s="24">
        <f>IF(ISNA(INDEX($A$37:$U$161,MATCH($B240,$B$37:$B$161,0),12)),"",INDEX($A$37:$U$161,MATCH($B240,$B$37:$B$161,0),12))</f>
        <v>0</v>
      </c>
      <c r="M240" s="24">
        <f>IF(ISNA(INDEX($A$37:$U$161,MATCH($B240,$B$37:$B$161,0),13)),"",INDEX($A$37:$U$161,MATCH($B240,$B$37:$B$161,0),13))</f>
        <v>1</v>
      </c>
      <c r="N240" s="24">
        <f>IF(ISNA(INDEX($A$37:$U$161,MATCH($B240,$B$37:$B$161,0),14)),"",INDEX($A$37:$U$161,MATCH($B240,$B$37:$B$161,0),14))</f>
        <v>1</v>
      </c>
      <c r="O240" s="24">
        <f>IF(ISNA(INDEX($A$37:$U$161,MATCH($B240,$B$37:$B$161,0),15)),"",INDEX($A$37:$U$161,MATCH($B240,$B$37:$B$161,0),15))</f>
        <v>4</v>
      </c>
      <c r="P240" s="24">
        <f>IF(ISNA(INDEX($A$37:$U$161,MATCH($B240,$B$37:$B$161,0),16)),"",INDEX($A$37:$U$161,MATCH($B240,$B$37:$B$161,0),16))</f>
        <v>9</v>
      </c>
      <c r="Q240" s="24">
        <f>IF(ISNA(INDEX($A$37:$U$161,MATCH($B240,$B$37:$B$161,0),17)),"",INDEX($A$37:$U$161,MATCH($B240,$B$37:$B$161,0),17))</f>
        <v>13</v>
      </c>
      <c r="R240" s="49" t="str">
        <f>IF(ISNA(INDEX($A$37:$U$161,MATCH($B240,$B$37:$B$161,0),18)),"",INDEX($A$37:$U$161,MATCH($B240,$B$37:$B$161,0),18))</f>
        <v>E</v>
      </c>
      <c r="S240" s="49">
        <f>IF(ISNA(INDEX($A$37:$U$161,MATCH($B240,$B$37:$B$161,0),19)),"",INDEX($A$37:$U$161,MATCH($B240,$B$37:$B$161,0),19))</f>
        <v>0</v>
      </c>
      <c r="T240" s="49">
        <f>IF(ISNA(INDEX($A$37:$U$161,MATCH($B240,$B$37:$B$161,0),20)),"",INDEX($A$37:$U$161,MATCH($B240,$B$37:$B$161,0),20))</f>
        <v>0</v>
      </c>
      <c r="U240" s="49" t="str">
        <f>IF(ISNA(INDEX($A$37:$U$161,MATCH($B240,$B$37:$B$161,0),21)),"",INDEX($A$37:$U$161,MATCH($B240,$B$37:$B$161,0),21))</f>
        <v>DC</v>
      </c>
      <c r="V240" s="16"/>
      <c r="W240" s="16"/>
      <c r="X240" s="16"/>
      <c r="Y240" s="16"/>
      <c r="Z240" s="16"/>
      <c r="AA240" s="16"/>
      <c r="AB240" s="1"/>
      <c r="AC240" s="1"/>
      <c r="AD240" s="1"/>
      <c r="AE240" s="1"/>
      <c r="AF240" s="1"/>
    </row>
    <row r="241" spans="1:32" ht="12.75" customHeight="1" x14ac:dyDescent="0.3">
      <c r="A241" s="48" t="str">
        <f>IF(ISNA(INDEX($A$37:$U$161,MATCH($B241,$B$37:$B$161,0),1)),"",INDEX($A$37:$U$161,MATCH($B241,$B$37:$B$161,0),1))</f>
        <v>MLX2207</v>
      </c>
      <c r="B241" s="114" t="s">
        <v>215</v>
      </c>
      <c r="C241" s="90"/>
      <c r="D241" s="90"/>
      <c r="E241" s="90"/>
      <c r="F241" s="90"/>
      <c r="G241" s="90"/>
      <c r="H241" s="90"/>
      <c r="I241" s="91"/>
      <c r="J241" s="24">
        <f>IF(ISNA(INDEX($A$37:$U$161,MATCH($B241,$B$37:$B$161,0),10)),"",INDEX($A$37:$U$161,MATCH($B241,$B$37:$B$161,0),10))</f>
        <v>4</v>
      </c>
      <c r="K241" s="24">
        <f>IF(ISNA(INDEX($A$37:$U$161,MATCH($B241,$B$37:$B$161,0),11)),"",INDEX($A$37:$U$161,MATCH($B241,$B$37:$B$161,0),11))</f>
        <v>2</v>
      </c>
      <c r="L241" s="24">
        <f>IF(ISNA(INDEX($A$37:$U$161,MATCH($B241,$B$37:$B$161,0),12)),"",INDEX($A$37:$U$161,MATCH($B241,$B$37:$B$161,0),12))</f>
        <v>0</v>
      </c>
      <c r="M241" s="24">
        <f>IF(ISNA(INDEX($A$37:$U$161,MATCH($B241,$B$37:$B$161,0),13)),"",INDEX($A$37:$U$161,MATCH($B241,$B$37:$B$161,0),13))</f>
        <v>0</v>
      </c>
      <c r="N241" s="24">
        <f>IF(ISNA(INDEX($A$37:$U$161,MATCH($B241,$B$37:$B$161,0),14)),"",INDEX($A$37:$U$161,MATCH($B241,$B$37:$B$161,0),14))</f>
        <v>1</v>
      </c>
      <c r="O241" s="24">
        <f>IF(ISNA(INDEX($A$37:$U$161,MATCH($B241,$B$37:$B$161,0),15)),"",INDEX($A$37:$U$161,MATCH($B241,$B$37:$B$161,0),15))</f>
        <v>3</v>
      </c>
      <c r="P241" s="24">
        <f>IF(ISNA(INDEX($A$37:$U$161,MATCH($B241,$B$37:$B$161,0),16)),"",INDEX($A$37:$U$161,MATCH($B241,$B$37:$B$161,0),16))</f>
        <v>5</v>
      </c>
      <c r="Q241" s="24">
        <f>IF(ISNA(INDEX($A$37:$U$161,MATCH($B241,$B$37:$B$161,0),17)),"",INDEX($A$37:$U$161,MATCH($B241,$B$37:$B$161,0),17))</f>
        <v>8</v>
      </c>
      <c r="R241" s="49">
        <f>IF(ISNA(INDEX($A$37:$U$161,MATCH($B241,$B$37:$B$161,0),18)),"",INDEX($A$37:$U$161,MATCH($B241,$B$37:$B$161,0),18))</f>
        <v>0</v>
      </c>
      <c r="S241" s="49" t="str">
        <f>IF(ISNA(INDEX($A$37:$U$161,MATCH($B241,$B$37:$B$161,0),19)),"",INDEX($A$37:$U$161,MATCH($B241,$B$37:$B$161,0),19))</f>
        <v>C</v>
      </c>
      <c r="T241" s="49">
        <f>IF(ISNA(INDEX($A$37:$U$161,MATCH($B241,$B$37:$B$161,0),20)),"",INDEX($A$37:$U$161,MATCH($B241,$B$37:$B$161,0),20))</f>
        <v>0</v>
      </c>
      <c r="U241" s="49" t="str">
        <f>IF(ISNA(INDEX($A$37:$U$161,MATCH($B241,$B$37:$B$161,0),21)),"",INDEX($A$37:$U$161,MATCH($B241,$B$37:$B$161,0),21))</f>
        <v>DC</v>
      </c>
      <c r="V241" s="1"/>
      <c r="W241" s="1"/>
      <c r="X241" s="1"/>
      <c r="Y241" s="1"/>
      <c r="Z241" s="1"/>
      <c r="AA241" s="1"/>
      <c r="AB241" s="1"/>
      <c r="AC241" s="1"/>
      <c r="AD241" s="1"/>
      <c r="AE241" s="1"/>
      <c r="AF241" s="1"/>
    </row>
    <row r="242" spans="1:32" ht="15" customHeight="1" x14ac:dyDescent="0.3">
      <c r="A242" s="32" t="s">
        <v>60</v>
      </c>
      <c r="B242" s="133"/>
      <c r="C242" s="90"/>
      <c r="D242" s="90"/>
      <c r="E242" s="90"/>
      <c r="F242" s="90"/>
      <c r="G242" s="90"/>
      <c r="H242" s="90"/>
      <c r="I242" s="91"/>
      <c r="J242" s="33">
        <f t="shared" ref="J242:Q242" si="94">SUM(J240:J241)</f>
        <v>10</v>
      </c>
      <c r="K242" s="33">
        <f t="shared" si="94"/>
        <v>4</v>
      </c>
      <c r="L242" s="33">
        <f t="shared" si="94"/>
        <v>0</v>
      </c>
      <c r="M242" s="33">
        <f t="shared" si="94"/>
        <v>1</v>
      </c>
      <c r="N242" s="33">
        <f t="shared" si="94"/>
        <v>2</v>
      </c>
      <c r="O242" s="33">
        <f t="shared" si="94"/>
        <v>7</v>
      </c>
      <c r="P242" s="33">
        <f t="shared" si="94"/>
        <v>14</v>
      </c>
      <c r="Q242" s="33">
        <f t="shared" si="94"/>
        <v>21</v>
      </c>
      <c r="R242" s="32">
        <f>COUNTIF(R240:R241,"E")</f>
        <v>1</v>
      </c>
      <c r="S242" s="32">
        <f>COUNTIF(S240:S241,"C")</f>
        <v>1</v>
      </c>
      <c r="T242" s="32">
        <f>COUNTIF(T240:T241,"VP")</f>
        <v>0</v>
      </c>
      <c r="U242" s="23">
        <f>COUNTA(U240:U241)</f>
        <v>2</v>
      </c>
      <c r="V242" s="1"/>
      <c r="W242" s="1"/>
      <c r="X242" s="1"/>
      <c r="Y242" s="1"/>
      <c r="Z242" s="1"/>
      <c r="AA242" s="1"/>
      <c r="AB242" s="1"/>
      <c r="AC242" s="1"/>
      <c r="AD242" s="1"/>
      <c r="AE242" s="1"/>
      <c r="AF242" s="1"/>
    </row>
    <row r="243" spans="1:32" ht="32.25" customHeight="1" x14ac:dyDescent="0.3">
      <c r="A243" s="151" t="s">
        <v>82</v>
      </c>
      <c r="B243" s="90"/>
      <c r="C243" s="90"/>
      <c r="D243" s="90"/>
      <c r="E243" s="90"/>
      <c r="F243" s="90"/>
      <c r="G243" s="90"/>
      <c r="H243" s="90"/>
      <c r="I243" s="91"/>
      <c r="J243" s="33">
        <f t="shared" ref="J243:U243" si="95">SUM(J238,J242)</f>
        <v>20</v>
      </c>
      <c r="K243" s="33">
        <f t="shared" si="95"/>
        <v>4</v>
      </c>
      <c r="L243" s="33">
        <f t="shared" si="95"/>
        <v>8</v>
      </c>
      <c r="M243" s="33">
        <f t="shared" si="95"/>
        <v>1</v>
      </c>
      <c r="N243" s="33">
        <f t="shared" si="95"/>
        <v>2</v>
      </c>
      <c r="O243" s="33">
        <f t="shared" si="95"/>
        <v>15</v>
      </c>
      <c r="P243" s="33">
        <f t="shared" si="95"/>
        <v>24</v>
      </c>
      <c r="Q243" s="33">
        <f t="shared" si="95"/>
        <v>39</v>
      </c>
      <c r="R243" s="33">
        <f t="shared" si="95"/>
        <v>1</v>
      </c>
      <c r="S243" s="33">
        <f t="shared" si="95"/>
        <v>3</v>
      </c>
      <c r="T243" s="33">
        <f t="shared" si="95"/>
        <v>2</v>
      </c>
      <c r="U243" s="33">
        <f t="shared" si="95"/>
        <v>6</v>
      </c>
      <c r="V243" s="1"/>
      <c r="W243" s="1"/>
      <c r="X243" s="1"/>
      <c r="Y243" s="1"/>
      <c r="Z243" s="1"/>
      <c r="AA243" s="1"/>
      <c r="AB243" s="1"/>
      <c r="AC243" s="1"/>
      <c r="AD243" s="1"/>
      <c r="AE243" s="1"/>
      <c r="AF243" s="1"/>
    </row>
    <row r="244" spans="1:32" ht="17.25" customHeight="1" x14ac:dyDescent="0.3">
      <c r="A244" s="160" t="s">
        <v>83</v>
      </c>
      <c r="B244" s="125"/>
      <c r="C244" s="125"/>
      <c r="D244" s="125"/>
      <c r="E244" s="125"/>
      <c r="F244" s="125"/>
      <c r="G244" s="125"/>
      <c r="H244" s="125"/>
      <c r="I244" s="125"/>
      <c r="J244" s="126"/>
      <c r="K244" s="33">
        <f t="shared" ref="K244:Q244" si="96">K238*14+K242*12</f>
        <v>48</v>
      </c>
      <c r="L244" s="33">
        <f t="shared" si="96"/>
        <v>112</v>
      </c>
      <c r="M244" s="33">
        <f t="shared" si="96"/>
        <v>12</v>
      </c>
      <c r="N244" s="33">
        <f t="shared" si="96"/>
        <v>24</v>
      </c>
      <c r="O244" s="33">
        <f t="shared" si="96"/>
        <v>196</v>
      </c>
      <c r="P244" s="33">
        <f t="shared" si="96"/>
        <v>308</v>
      </c>
      <c r="Q244" s="33">
        <f t="shared" si="96"/>
        <v>504</v>
      </c>
      <c r="R244" s="162"/>
      <c r="S244" s="125"/>
      <c r="T244" s="125"/>
      <c r="U244" s="126"/>
      <c r="V244" s="1"/>
      <c r="W244" s="1"/>
      <c r="X244" s="1"/>
      <c r="Y244" s="1"/>
      <c r="Z244" s="1"/>
      <c r="AA244" s="1"/>
      <c r="AB244" s="1"/>
      <c r="AC244" s="1"/>
      <c r="AD244" s="1"/>
      <c r="AE244" s="1"/>
      <c r="AF244" s="1"/>
    </row>
    <row r="245" spans="1:32" ht="15" customHeight="1" x14ac:dyDescent="0.3">
      <c r="A245" s="127"/>
      <c r="B245" s="128"/>
      <c r="C245" s="128"/>
      <c r="D245" s="128"/>
      <c r="E245" s="128"/>
      <c r="F245" s="128"/>
      <c r="G245" s="128"/>
      <c r="H245" s="128"/>
      <c r="I245" s="128"/>
      <c r="J245" s="129"/>
      <c r="K245" s="136">
        <f>SUM(K244:N244)</f>
        <v>196</v>
      </c>
      <c r="L245" s="90"/>
      <c r="M245" s="90"/>
      <c r="N245" s="91"/>
      <c r="O245" s="136">
        <f>SUM(O244:P244)</f>
        <v>504</v>
      </c>
      <c r="P245" s="90"/>
      <c r="Q245" s="91"/>
      <c r="R245" s="127"/>
      <c r="S245" s="128"/>
      <c r="T245" s="128"/>
      <c r="U245" s="129"/>
      <c r="V245" s="1"/>
      <c r="W245" s="1"/>
      <c r="X245" s="1"/>
      <c r="Y245" s="1"/>
      <c r="Z245" s="1"/>
      <c r="AA245" s="1"/>
      <c r="AB245" s="1"/>
      <c r="AC245" s="1"/>
      <c r="AD245" s="1"/>
      <c r="AE245" s="1"/>
      <c r="AF245" s="1"/>
    </row>
    <row r="246" spans="1:32" ht="19.5" customHeight="1" x14ac:dyDescent="0.3">
      <c r="A246" s="113" t="s">
        <v>84</v>
      </c>
      <c r="B246" s="90"/>
      <c r="C246" s="90"/>
      <c r="D246" s="90"/>
      <c r="E246" s="90"/>
      <c r="F246" s="90"/>
      <c r="G246" s="90"/>
      <c r="H246" s="90"/>
      <c r="I246" s="90"/>
      <c r="J246" s="91"/>
      <c r="K246" s="134">
        <f>U243/SUM(U46,U57,U69,U83,U97,U109)</f>
        <v>0.15</v>
      </c>
      <c r="L246" s="90"/>
      <c r="M246" s="90"/>
      <c r="N246" s="90"/>
      <c r="O246" s="90"/>
      <c r="P246" s="90"/>
      <c r="Q246" s="90"/>
      <c r="R246" s="90"/>
      <c r="S246" s="90"/>
      <c r="T246" s="90"/>
      <c r="U246" s="91"/>
      <c r="V246" s="1"/>
      <c r="W246" s="1"/>
      <c r="X246" s="1"/>
      <c r="Y246" s="1"/>
      <c r="Z246" s="1"/>
      <c r="AA246" s="1"/>
      <c r="AB246" s="1"/>
      <c r="AC246" s="1"/>
      <c r="AD246" s="1"/>
      <c r="AE246" s="1"/>
      <c r="AF246" s="1"/>
    </row>
    <row r="247" spans="1:32" ht="21.75" customHeight="1" x14ac:dyDescent="0.3">
      <c r="A247" s="161" t="s">
        <v>85</v>
      </c>
      <c r="B247" s="90"/>
      <c r="C247" s="90"/>
      <c r="D247" s="90"/>
      <c r="E247" s="90"/>
      <c r="F247" s="90"/>
      <c r="G247" s="90"/>
      <c r="H247" s="90"/>
      <c r="I247" s="90"/>
      <c r="J247" s="91"/>
      <c r="K247" s="134">
        <f>K245/(SUM(O46,O57,O69,O83,O97)*14+O109*12)</f>
        <v>9.306742640075974E-2</v>
      </c>
      <c r="L247" s="90"/>
      <c r="M247" s="90"/>
      <c r="N247" s="90"/>
      <c r="O247" s="90"/>
      <c r="P247" s="90"/>
      <c r="Q247" s="90"/>
      <c r="R247" s="90"/>
      <c r="S247" s="90"/>
      <c r="T247" s="90"/>
      <c r="U247" s="91"/>
      <c r="V247" s="1"/>
      <c r="W247" s="1"/>
      <c r="X247" s="1"/>
      <c r="Y247" s="1"/>
      <c r="Z247" s="1"/>
      <c r="AA247" s="1"/>
      <c r="AB247" s="1"/>
      <c r="AC247" s="1"/>
      <c r="AD247" s="1"/>
      <c r="AE247" s="1"/>
      <c r="AF247" s="1"/>
    </row>
    <row r="248" spans="1:32" ht="18.7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row>
    <row r="249" spans="1:32" ht="18"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row>
    <row r="250" spans="1:32" ht="12.75" customHeight="1" x14ac:dyDescent="0.3">
      <c r="A250" s="178" t="s">
        <v>99</v>
      </c>
      <c r="B250" s="128"/>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row>
    <row r="251" spans="1:32" ht="12.75" customHeight="1" x14ac:dyDescent="0.3">
      <c r="A251" s="121" t="s">
        <v>44</v>
      </c>
      <c r="B251" s="171" t="s">
        <v>100</v>
      </c>
      <c r="C251" s="125"/>
      <c r="D251" s="125"/>
      <c r="E251" s="125"/>
      <c r="F251" s="125"/>
      <c r="G251" s="126"/>
      <c r="H251" s="171" t="s">
        <v>101</v>
      </c>
      <c r="I251" s="126"/>
      <c r="J251" s="89" t="s">
        <v>102</v>
      </c>
      <c r="K251" s="90"/>
      <c r="L251" s="90"/>
      <c r="M251" s="90"/>
      <c r="N251" s="90"/>
      <c r="O251" s="90"/>
      <c r="P251" s="91"/>
      <c r="Q251" s="171" t="s">
        <v>103</v>
      </c>
      <c r="R251" s="126"/>
      <c r="S251" s="89" t="s">
        <v>104</v>
      </c>
      <c r="T251" s="90"/>
      <c r="U251" s="91"/>
      <c r="V251" s="1"/>
      <c r="W251" s="1"/>
      <c r="X251" s="1"/>
      <c r="Y251" s="1"/>
      <c r="Z251" s="1"/>
      <c r="AA251" s="1"/>
      <c r="AB251" s="1"/>
      <c r="AC251" s="1"/>
      <c r="AD251" s="1"/>
      <c r="AE251" s="1"/>
      <c r="AF251" s="1"/>
    </row>
    <row r="252" spans="1:32" ht="12.75" customHeight="1" x14ac:dyDescent="0.3">
      <c r="A252" s="122"/>
      <c r="B252" s="127"/>
      <c r="C252" s="128"/>
      <c r="D252" s="128"/>
      <c r="E252" s="128"/>
      <c r="F252" s="128"/>
      <c r="G252" s="129"/>
      <c r="H252" s="127"/>
      <c r="I252" s="129"/>
      <c r="J252" s="89" t="s">
        <v>55</v>
      </c>
      <c r="K252" s="91"/>
      <c r="L252" s="89" t="s">
        <v>33</v>
      </c>
      <c r="M252" s="90"/>
      <c r="N252" s="91"/>
      <c r="O252" s="89" t="s">
        <v>56</v>
      </c>
      <c r="P252" s="91"/>
      <c r="Q252" s="127"/>
      <c r="R252" s="129"/>
      <c r="S252" s="10" t="s">
        <v>105</v>
      </c>
      <c r="T252" s="10" t="s">
        <v>106</v>
      </c>
      <c r="U252" s="10" t="s">
        <v>107</v>
      </c>
      <c r="V252" s="1"/>
      <c r="W252" s="1"/>
      <c r="X252" s="1"/>
      <c r="Y252" s="1"/>
      <c r="Z252" s="1"/>
      <c r="AA252" s="1"/>
      <c r="AB252" s="1"/>
      <c r="AC252" s="1"/>
      <c r="AD252" s="1"/>
      <c r="AE252" s="1"/>
      <c r="AF252" s="1"/>
    </row>
    <row r="253" spans="1:32" ht="12.75" customHeight="1" x14ac:dyDescent="0.3">
      <c r="A253" s="10">
        <v>1</v>
      </c>
      <c r="B253" s="89" t="s">
        <v>108</v>
      </c>
      <c r="C253" s="90"/>
      <c r="D253" s="90"/>
      <c r="E253" s="90"/>
      <c r="F253" s="90"/>
      <c r="G253" s="91"/>
      <c r="H253" s="185">
        <f t="shared" ref="H253:H254" si="97">J253</f>
        <v>1756</v>
      </c>
      <c r="I253" s="91"/>
      <c r="J253" s="186">
        <f>(SUM(O46+O57+O69+O83+O97)*14+O109*12)-J254</f>
        <v>1756</v>
      </c>
      <c r="K253" s="91"/>
      <c r="L253" s="186">
        <f>(SUM(P46+P57+P69+P83+P97)*14+P109*12)-L254</f>
        <v>2056</v>
      </c>
      <c r="M253" s="90"/>
      <c r="N253" s="91"/>
      <c r="O253" s="186">
        <f>(SUM(Q46+Q57+Q69+Q83+Q97)*14+Q109*12)-O254</f>
        <v>3812</v>
      </c>
      <c r="P253" s="91"/>
      <c r="Q253" s="170">
        <f>H253/H255</f>
        <v>0.83380816714150052</v>
      </c>
      <c r="R253" s="91"/>
      <c r="S253" s="23">
        <f>J46+J57-S254</f>
        <v>64</v>
      </c>
      <c r="T253" s="23">
        <f>J69+J83-T254</f>
        <v>54</v>
      </c>
      <c r="U253" s="23">
        <f>J97+J109-U254</f>
        <v>34</v>
      </c>
      <c r="V253" s="1"/>
      <c r="W253" s="1"/>
      <c r="X253" s="1"/>
      <c r="Y253" s="1"/>
      <c r="Z253" s="1"/>
      <c r="AA253" s="1"/>
      <c r="AB253" s="1"/>
      <c r="AC253" s="1"/>
      <c r="AD253" s="1"/>
      <c r="AE253" s="1"/>
      <c r="AF253" s="1"/>
    </row>
    <row r="254" spans="1:32" ht="12.75" customHeight="1" x14ac:dyDescent="0.3">
      <c r="A254" s="10">
        <v>2</v>
      </c>
      <c r="B254" s="89" t="s">
        <v>109</v>
      </c>
      <c r="C254" s="90"/>
      <c r="D254" s="90"/>
      <c r="E254" s="90"/>
      <c r="F254" s="90"/>
      <c r="G254" s="91"/>
      <c r="H254" s="185">
        <f t="shared" si="97"/>
        <v>350</v>
      </c>
      <c r="I254" s="91"/>
      <c r="J254" s="186">
        <f>O142</f>
        <v>350</v>
      </c>
      <c r="K254" s="91"/>
      <c r="L254" s="186">
        <f>P142</f>
        <v>616</v>
      </c>
      <c r="M254" s="90"/>
      <c r="N254" s="91"/>
      <c r="O254" s="188">
        <f>SUM(J254:M254)</f>
        <v>966</v>
      </c>
      <c r="P254" s="91"/>
      <c r="Q254" s="170">
        <f>H254/H255</f>
        <v>0.16619183285849953</v>
      </c>
      <c r="R254" s="91"/>
      <c r="S254" s="22">
        <v>0</v>
      </c>
      <c r="T254" s="22">
        <v>12</v>
      </c>
      <c r="U254" s="22">
        <v>26</v>
      </c>
      <c r="V254" s="165" t="str">
        <f>IF(O254=Q142,"Corect","Nu corespunde cu tabelul de opționale")</f>
        <v>Corect</v>
      </c>
      <c r="W254" s="88"/>
      <c r="X254" s="88"/>
      <c r="Y254" s="88"/>
      <c r="Z254" s="1"/>
      <c r="AA254" s="1"/>
      <c r="AB254" s="1"/>
      <c r="AC254" s="1"/>
      <c r="AD254" s="1"/>
      <c r="AE254" s="1"/>
      <c r="AF254" s="1"/>
    </row>
    <row r="255" spans="1:32" ht="12.75" customHeight="1" x14ac:dyDescent="0.3">
      <c r="A255" s="89" t="s">
        <v>60</v>
      </c>
      <c r="B255" s="90"/>
      <c r="C255" s="90"/>
      <c r="D255" s="90"/>
      <c r="E255" s="90"/>
      <c r="F255" s="90"/>
      <c r="G255" s="91"/>
      <c r="H255" s="187">
        <f>SUM(H253:I254)</f>
        <v>2106</v>
      </c>
      <c r="I255" s="91"/>
      <c r="J255" s="187">
        <f>SUM(J253:K254)</f>
        <v>2106</v>
      </c>
      <c r="K255" s="91"/>
      <c r="L255" s="136">
        <f>SUM(L253:N254)</f>
        <v>2672</v>
      </c>
      <c r="M255" s="90"/>
      <c r="N255" s="91"/>
      <c r="O255" s="136">
        <f>SUM(O253:P254)</f>
        <v>4778</v>
      </c>
      <c r="P255" s="91"/>
      <c r="Q255" s="184">
        <f>SUM(Q253:R254)</f>
        <v>1</v>
      </c>
      <c r="R255" s="91"/>
      <c r="S255" s="32">
        <f t="shared" ref="S255:U255" si="98">SUM(S253:S254)</f>
        <v>64</v>
      </c>
      <c r="T255" s="32">
        <f t="shared" si="98"/>
        <v>66</v>
      </c>
      <c r="U255" s="32">
        <f t="shared" si="98"/>
        <v>60</v>
      </c>
      <c r="V255" s="1"/>
      <c r="W255" s="1"/>
      <c r="X255" s="1"/>
      <c r="Y255" s="1"/>
      <c r="Z255" s="1"/>
      <c r="AA255" s="1"/>
      <c r="AB255" s="1"/>
      <c r="AC255" s="1"/>
      <c r="AD255" s="1"/>
      <c r="AE255" s="1"/>
      <c r="AF255" s="1"/>
    </row>
    <row r="256" spans="1:32" ht="12.75" customHeight="1" x14ac:dyDescent="0.3">
      <c r="A256" s="54"/>
      <c r="B256" s="54"/>
      <c r="C256" s="54"/>
      <c r="D256" s="54"/>
      <c r="E256" s="54"/>
      <c r="F256" s="54"/>
      <c r="G256" s="54"/>
      <c r="H256" s="54"/>
      <c r="I256" s="54"/>
      <c r="J256" s="54"/>
      <c r="K256" s="54"/>
      <c r="L256" s="34"/>
      <c r="M256" s="34"/>
      <c r="N256" s="34"/>
      <c r="O256" s="34"/>
      <c r="P256" s="34"/>
      <c r="Q256" s="55"/>
      <c r="R256" s="55"/>
      <c r="S256" s="34"/>
      <c r="T256" s="34"/>
      <c r="U256" s="34"/>
      <c r="V256" s="1"/>
      <c r="W256" s="1"/>
      <c r="X256" s="1"/>
      <c r="Y256" s="1"/>
      <c r="Z256" s="1"/>
      <c r="AA256" s="1"/>
      <c r="AB256" s="1"/>
      <c r="AC256" s="1"/>
      <c r="AD256" s="1"/>
      <c r="AE256" s="1"/>
      <c r="AF256" s="1"/>
    </row>
    <row r="257" spans="1:32" ht="12.75" customHeight="1" x14ac:dyDescent="0.3">
      <c r="A257" s="54"/>
      <c r="B257" s="54"/>
      <c r="C257" s="54"/>
      <c r="D257" s="54"/>
      <c r="E257" s="54"/>
      <c r="F257" s="54"/>
      <c r="G257" s="54"/>
      <c r="H257" s="54"/>
      <c r="I257" s="54"/>
      <c r="J257" s="54"/>
      <c r="K257" s="54"/>
      <c r="L257" s="34"/>
      <c r="M257" s="34"/>
      <c r="N257" s="34"/>
      <c r="O257" s="34"/>
      <c r="P257" s="34"/>
      <c r="Q257" s="55"/>
      <c r="R257" s="55"/>
      <c r="S257" s="34"/>
      <c r="T257" s="34"/>
      <c r="U257" s="34"/>
      <c r="V257" s="1"/>
      <c r="W257" s="1"/>
      <c r="X257" s="1"/>
      <c r="Y257" s="1"/>
      <c r="Z257" s="1"/>
      <c r="AA257" s="1"/>
      <c r="AB257" s="1"/>
      <c r="AC257" s="1"/>
      <c r="AD257" s="1"/>
      <c r="AE257" s="1"/>
      <c r="AF257" s="1"/>
    </row>
    <row r="258" spans="1:32" ht="12.75" customHeight="1" x14ac:dyDescent="0.3">
      <c r="A258" s="54"/>
      <c r="B258" s="54"/>
      <c r="C258" s="54"/>
      <c r="D258" s="54"/>
      <c r="E258" s="54"/>
      <c r="F258" s="54"/>
      <c r="G258" s="54"/>
      <c r="H258" s="54"/>
      <c r="I258" s="54"/>
      <c r="J258" s="54"/>
      <c r="K258" s="54"/>
      <c r="L258" s="34"/>
      <c r="M258" s="34"/>
      <c r="N258" s="34"/>
      <c r="O258" s="34"/>
      <c r="P258" s="34"/>
      <c r="Q258" s="55"/>
      <c r="R258" s="55"/>
      <c r="S258" s="34"/>
      <c r="T258" s="34"/>
      <c r="U258" s="34"/>
      <c r="V258" s="1"/>
      <c r="W258" s="1"/>
      <c r="X258" s="1"/>
      <c r="Y258" s="1"/>
      <c r="Z258" s="1"/>
      <c r="AA258" s="1"/>
      <c r="AB258" s="1"/>
      <c r="AC258" s="1"/>
      <c r="AD258" s="1"/>
      <c r="AE258" s="1"/>
      <c r="AF258" s="1"/>
    </row>
    <row r="259" spans="1:32" ht="12.75" customHeight="1" x14ac:dyDescent="0.3">
      <c r="A259" s="54"/>
      <c r="B259" s="54"/>
      <c r="C259" s="54"/>
      <c r="D259" s="54"/>
      <c r="E259" s="54"/>
      <c r="F259" s="54"/>
      <c r="G259" s="54"/>
      <c r="H259" s="54"/>
      <c r="I259" s="54"/>
      <c r="J259" s="54"/>
      <c r="K259" s="54"/>
      <c r="L259" s="34"/>
      <c r="M259" s="34"/>
      <c r="N259" s="34"/>
      <c r="O259" s="34"/>
      <c r="P259" s="34"/>
      <c r="Q259" s="55"/>
      <c r="R259" s="55"/>
      <c r="S259" s="34"/>
      <c r="T259" s="34"/>
      <c r="U259" s="34"/>
      <c r="V259" s="1"/>
      <c r="W259" s="1"/>
      <c r="X259" s="1"/>
      <c r="Y259" s="1"/>
      <c r="Z259" s="1"/>
      <c r="AA259" s="1"/>
      <c r="AB259" s="1"/>
      <c r="AC259" s="1"/>
      <c r="AD259" s="1"/>
      <c r="AE259" s="1"/>
      <c r="AF259" s="1"/>
    </row>
    <row r="260" spans="1:32" ht="12.75" customHeight="1" x14ac:dyDescent="0.3">
      <c r="A260" s="54"/>
      <c r="B260" s="54"/>
      <c r="C260" s="54"/>
      <c r="D260" s="54"/>
      <c r="E260" s="54"/>
      <c r="F260" s="54"/>
      <c r="G260" s="54"/>
      <c r="H260" s="54"/>
      <c r="I260" s="54"/>
      <c r="J260" s="54"/>
      <c r="K260" s="54"/>
      <c r="L260" s="34"/>
      <c r="M260" s="34"/>
      <c r="N260" s="34"/>
      <c r="O260" s="34"/>
      <c r="P260" s="34"/>
      <c r="Q260" s="55"/>
      <c r="R260" s="55"/>
      <c r="S260" s="34"/>
      <c r="T260" s="34"/>
      <c r="U260" s="34"/>
      <c r="V260" s="1"/>
      <c r="W260" s="1"/>
      <c r="X260" s="1"/>
      <c r="Y260" s="1"/>
      <c r="Z260" s="1"/>
      <c r="AA260" s="1"/>
      <c r="AB260" s="1"/>
      <c r="AC260" s="1"/>
      <c r="AD260" s="1"/>
      <c r="AE260" s="1"/>
      <c r="AF260" s="1"/>
    </row>
    <row r="261" spans="1:32" ht="12.75" customHeight="1" x14ac:dyDescent="0.3">
      <c r="A261" s="54"/>
      <c r="B261" s="54"/>
      <c r="C261" s="54"/>
      <c r="D261" s="54"/>
      <c r="E261" s="54"/>
      <c r="F261" s="54"/>
      <c r="G261" s="54"/>
      <c r="H261" s="54"/>
      <c r="I261" s="54"/>
      <c r="J261" s="54"/>
      <c r="K261" s="54"/>
      <c r="L261" s="34"/>
      <c r="M261" s="34"/>
      <c r="N261" s="34"/>
      <c r="O261" s="34"/>
      <c r="P261" s="34"/>
      <c r="Q261" s="55"/>
      <c r="R261" s="55"/>
      <c r="S261" s="34"/>
      <c r="T261" s="34"/>
      <c r="U261" s="34"/>
      <c r="V261" s="1"/>
      <c r="W261" s="1"/>
      <c r="X261" s="1"/>
      <c r="Y261" s="1"/>
      <c r="Z261" s="1"/>
      <c r="AA261" s="1"/>
      <c r="AB261" s="1"/>
      <c r="AC261" s="1"/>
      <c r="AD261" s="1"/>
      <c r="AE261" s="1"/>
      <c r="AF261" s="1"/>
    </row>
    <row r="262" spans="1:32" ht="19.5" customHeight="1" x14ac:dyDescent="0.3">
      <c r="A262" s="177" t="s">
        <v>110</v>
      </c>
      <c r="B262" s="88"/>
      <c r="C262" s="88"/>
      <c r="D262" s="88"/>
      <c r="E262" s="88"/>
      <c r="F262" s="88"/>
      <c r="G262" s="88"/>
      <c r="H262" s="88"/>
      <c r="I262" s="88"/>
      <c r="J262" s="88"/>
      <c r="K262" s="88"/>
      <c r="L262" s="88"/>
      <c r="M262" s="88"/>
      <c r="N262" s="88"/>
      <c r="O262" s="88"/>
      <c r="P262" s="88"/>
      <c r="Q262" s="88"/>
      <c r="R262" s="88"/>
      <c r="S262" s="88"/>
      <c r="T262" s="88"/>
      <c r="U262" s="88"/>
      <c r="V262" s="3"/>
      <c r="W262" s="3"/>
      <c r="X262" s="3"/>
      <c r="Y262" s="3"/>
      <c r="Z262" s="3"/>
      <c r="AA262" s="3"/>
      <c r="AB262" s="1"/>
      <c r="AC262" s="1"/>
      <c r="AD262" s="1"/>
      <c r="AE262" s="1"/>
      <c r="AF262" s="1"/>
    </row>
    <row r="263" spans="1:32" ht="5.25" customHeight="1" x14ac:dyDescent="0.3">
      <c r="A263" s="1"/>
      <c r="B263" s="1"/>
      <c r="C263" s="1"/>
      <c r="D263" s="1"/>
      <c r="E263" s="1"/>
      <c r="F263" s="1"/>
      <c r="G263" s="1"/>
      <c r="H263" s="1"/>
      <c r="I263" s="1"/>
      <c r="J263" s="1"/>
      <c r="K263" s="1"/>
      <c r="L263" s="1"/>
      <c r="M263" s="1"/>
      <c r="N263" s="1"/>
      <c r="O263" s="1"/>
      <c r="P263" s="1"/>
      <c r="Q263" s="1"/>
      <c r="R263" s="1"/>
      <c r="S263" s="1"/>
      <c r="T263" s="1"/>
      <c r="U263" s="1"/>
      <c r="V263" s="3"/>
      <c r="W263" s="3"/>
      <c r="X263" s="3"/>
      <c r="Y263" s="3"/>
      <c r="Z263" s="3"/>
      <c r="AA263" s="3"/>
      <c r="AB263" s="1"/>
      <c r="AC263" s="1"/>
      <c r="AD263" s="1"/>
      <c r="AE263" s="1"/>
      <c r="AF263" s="1"/>
    </row>
    <row r="264" spans="1:32" ht="17.25" customHeight="1" x14ac:dyDescent="0.3">
      <c r="A264" s="133" t="s">
        <v>111</v>
      </c>
      <c r="B264" s="90"/>
      <c r="C264" s="90"/>
      <c r="D264" s="90"/>
      <c r="E264" s="90"/>
      <c r="F264" s="90"/>
      <c r="G264" s="90"/>
      <c r="H264" s="90"/>
      <c r="I264" s="90"/>
      <c r="J264" s="90"/>
      <c r="K264" s="90"/>
      <c r="L264" s="90"/>
      <c r="M264" s="90"/>
      <c r="N264" s="90"/>
      <c r="O264" s="90"/>
      <c r="P264" s="90"/>
      <c r="Q264" s="90"/>
      <c r="R264" s="90"/>
      <c r="S264" s="90"/>
      <c r="T264" s="90"/>
      <c r="U264" s="91"/>
      <c r="V264" s="3"/>
      <c r="W264" s="3"/>
      <c r="X264" s="3"/>
      <c r="Y264" s="3"/>
      <c r="Z264" s="3"/>
      <c r="AA264" s="3"/>
      <c r="AB264" s="1"/>
      <c r="AC264" s="1"/>
      <c r="AD264" s="1"/>
      <c r="AE264" s="1"/>
      <c r="AF264" s="1"/>
    </row>
    <row r="265" spans="1:32" ht="26.25" customHeight="1" x14ac:dyDescent="0.3">
      <c r="A265" s="123" t="s">
        <v>44</v>
      </c>
      <c r="B265" s="124" t="s">
        <v>45</v>
      </c>
      <c r="C265" s="125"/>
      <c r="D265" s="125"/>
      <c r="E265" s="125"/>
      <c r="F265" s="125"/>
      <c r="G265" s="125"/>
      <c r="H265" s="125"/>
      <c r="I265" s="126"/>
      <c r="J265" s="121" t="s">
        <v>46</v>
      </c>
      <c r="K265" s="89" t="s">
        <v>47</v>
      </c>
      <c r="L265" s="90"/>
      <c r="M265" s="90"/>
      <c r="N265" s="91"/>
      <c r="O265" s="89" t="s">
        <v>48</v>
      </c>
      <c r="P265" s="90"/>
      <c r="Q265" s="91"/>
      <c r="R265" s="89" t="s">
        <v>49</v>
      </c>
      <c r="S265" s="90"/>
      <c r="T265" s="91"/>
      <c r="U265" s="121" t="s">
        <v>50</v>
      </c>
      <c r="V265" s="1"/>
      <c r="W265" s="7"/>
      <c r="X265" s="7"/>
      <c r="Y265" s="7"/>
      <c r="Z265" s="7"/>
      <c r="AA265" s="7"/>
      <c r="AB265" s="7"/>
      <c r="AC265" s="7"/>
      <c r="AD265" s="7"/>
      <c r="AE265" s="1"/>
      <c r="AF265" s="1"/>
    </row>
    <row r="266" spans="1:32" ht="12.75" customHeight="1" x14ac:dyDescent="0.3">
      <c r="A266" s="122"/>
      <c r="B266" s="127"/>
      <c r="C266" s="128"/>
      <c r="D266" s="128"/>
      <c r="E266" s="128"/>
      <c r="F266" s="128"/>
      <c r="G266" s="128"/>
      <c r="H266" s="128"/>
      <c r="I266" s="129"/>
      <c r="J266" s="122"/>
      <c r="K266" s="10" t="s">
        <v>51</v>
      </c>
      <c r="L266" s="10" t="s">
        <v>52</v>
      </c>
      <c r="M266" s="89" t="s">
        <v>53</v>
      </c>
      <c r="N266" s="91"/>
      <c r="O266" s="10" t="s">
        <v>55</v>
      </c>
      <c r="P266" s="10" t="s">
        <v>33</v>
      </c>
      <c r="Q266" s="10" t="s">
        <v>56</v>
      </c>
      <c r="R266" s="10" t="s">
        <v>57</v>
      </c>
      <c r="S266" s="10" t="s">
        <v>51</v>
      </c>
      <c r="T266" s="10" t="s">
        <v>58</v>
      </c>
      <c r="U266" s="122"/>
      <c r="V266" s="1"/>
      <c r="W266" s="7"/>
      <c r="X266" s="7"/>
      <c r="Y266" s="7"/>
      <c r="Z266" s="7"/>
      <c r="AA266" s="7"/>
      <c r="AB266" s="7"/>
      <c r="AC266" s="7"/>
      <c r="AD266" s="7"/>
      <c r="AE266" s="1"/>
      <c r="AF266" s="1"/>
    </row>
    <row r="267" spans="1:32" ht="15.75" customHeight="1" x14ac:dyDescent="0.3">
      <c r="A267" s="189" t="s">
        <v>87</v>
      </c>
      <c r="B267" s="90"/>
      <c r="C267" s="90"/>
      <c r="D267" s="90"/>
      <c r="E267" s="90"/>
      <c r="F267" s="90"/>
      <c r="G267" s="90"/>
      <c r="H267" s="90"/>
      <c r="I267" s="90"/>
      <c r="J267" s="90"/>
      <c r="K267" s="90"/>
      <c r="L267" s="90"/>
      <c r="M267" s="90"/>
      <c r="N267" s="90"/>
      <c r="O267" s="90"/>
      <c r="P267" s="90"/>
      <c r="Q267" s="90"/>
      <c r="R267" s="90"/>
      <c r="S267" s="90"/>
      <c r="T267" s="90"/>
      <c r="U267" s="91"/>
      <c r="V267" s="1"/>
      <c r="W267" s="7"/>
      <c r="X267" s="7"/>
      <c r="Y267" s="7"/>
      <c r="Z267" s="7"/>
      <c r="AA267" s="7"/>
      <c r="AB267" s="7"/>
      <c r="AC267" s="7"/>
      <c r="AD267" s="7"/>
      <c r="AE267" s="1"/>
      <c r="AF267" s="1"/>
    </row>
    <row r="268" spans="1:32" ht="15.75" customHeight="1" x14ac:dyDescent="0.3">
      <c r="A268" s="56" t="s">
        <v>112</v>
      </c>
      <c r="B268" s="176" t="s">
        <v>113</v>
      </c>
      <c r="C268" s="90"/>
      <c r="D268" s="90"/>
      <c r="E268" s="90"/>
      <c r="F268" s="90"/>
      <c r="G268" s="90"/>
      <c r="H268" s="90"/>
      <c r="I268" s="91"/>
      <c r="J268" s="28">
        <v>5</v>
      </c>
      <c r="K268" s="28">
        <v>2</v>
      </c>
      <c r="L268" s="28">
        <v>2</v>
      </c>
      <c r="M268" s="172">
        <v>0</v>
      </c>
      <c r="N268" s="91"/>
      <c r="O268" s="28">
        <f>K268+L268+M268</f>
        <v>4</v>
      </c>
      <c r="P268" s="28">
        <f>Q268-O268</f>
        <v>5</v>
      </c>
      <c r="Q268" s="28">
        <f>ROUND(PRODUCT(J268,25)/14,0)</f>
        <v>9</v>
      </c>
      <c r="R268" s="28" t="s">
        <v>57</v>
      </c>
      <c r="S268" s="28"/>
      <c r="T268" s="57"/>
      <c r="U268" s="57" t="s">
        <v>114</v>
      </c>
      <c r="V268" s="1"/>
      <c r="W268" s="7"/>
      <c r="X268" s="7"/>
      <c r="Y268" s="7"/>
      <c r="Z268" s="7"/>
      <c r="AA268" s="7"/>
      <c r="AB268" s="7"/>
      <c r="AC268" s="7"/>
      <c r="AD268" s="7"/>
      <c r="AE268" s="1"/>
      <c r="AF268" s="1"/>
    </row>
    <row r="269" spans="1:32" ht="15.75" customHeight="1" x14ac:dyDescent="0.3">
      <c r="A269" s="167" t="s">
        <v>88</v>
      </c>
      <c r="B269" s="90"/>
      <c r="C269" s="90"/>
      <c r="D269" s="90"/>
      <c r="E269" s="90"/>
      <c r="F269" s="90"/>
      <c r="G269" s="90"/>
      <c r="H269" s="90"/>
      <c r="I269" s="90"/>
      <c r="J269" s="90"/>
      <c r="K269" s="90"/>
      <c r="L269" s="90"/>
      <c r="M269" s="90"/>
      <c r="N269" s="90"/>
      <c r="O269" s="90"/>
      <c r="P269" s="90"/>
      <c r="Q269" s="90"/>
      <c r="R269" s="90"/>
      <c r="S269" s="90"/>
      <c r="T269" s="90"/>
      <c r="U269" s="91"/>
      <c r="V269" s="1"/>
      <c r="W269" s="7"/>
      <c r="X269" s="7"/>
      <c r="Y269" s="7"/>
      <c r="Z269" s="7"/>
      <c r="AA269" s="7"/>
      <c r="AB269" s="7"/>
      <c r="AC269" s="7"/>
      <c r="AD269" s="7"/>
      <c r="AE269" s="1"/>
      <c r="AF269" s="1"/>
    </row>
    <row r="270" spans="1:32" ht="42" customHeight="1" x14ac:dyDescent="0.3">
      <c r="A270" s="56" t="s">
        <v>115</v>
      </c>
      <c r="B270" s="166" t="s">
        <v>116</v>
      </c>
      <c r="C270" s="90"/>
      <c r="D270" s="90"/>
      <c r="E270" s="90"/>
      <c r="F270" s="90"/>
      <c r="G270" s="90"/>
      <c r="H270" s="90"/>
      <c r="I270" s="91"/>
      <c r="J270" s="28">
        <v>5</v>
      </c>
      <c r="K270" s="28">
        <v>2</v>
      </c>
      <c r="L270" s="28">
        <v>2</v>
      </c>
      <c r="M270" s="172">
        <v>0</v>
      </c>
      <c r="N270" s="91"/>
      <c r="O270" s="28">
        <f>K270+L270+M270</f>
        <v>4</v>
      </c>
      <c r="P270" s="28">
        <f>Q270-O270</f>
        <v>5</v>
      </c>
      <c r="Q270" s="28">
        <f>ROUND(PRODUCT(J270,25)/14,0)</f>
        <v>9</v>
      </c>
      <c r="R270" s="28" t="s">
        <v>57</v>
      </c>
      <c r="S270" s="28"/>
      <c r="T270" s="57"/>
      <c r="U270" s="57" t="s">
        <v>114</v>
      </c>
      <c r="V270" s="1"/>
      <c r="W270" s="7"/>
      <c r="X270" s="7"/>
      <c r="Y270" s="7"/>
      <c r="Z270" s="7"/>
      <c r="AA270" s="7"/>
      <c r="AB270" s="7"/>
      <c r="AC270" s="7"/>
      <c r="AD270" s="7"/>
      <c r="AE270" s="1"/>
      <c r="AF270" s="1"/>
    </row>
    <row r="271" spans="1:32" ht="12.75" customHeight="1" x14ac:dyDescent="0.3">
      <c r="A271" s="167" t="s">
        <v>117</v>
      </c>
      <c r="B271" s="90"/>
      <c r="C271" s="90"/>
      <c r="D271" s="90"/>
      <c r="E271" s="90"/>
      <c r="F271" s="90"/>
      <c r="G271" s="90"/>
      <c r="H271" s="90"/>
      <c r="I271" s="90"/>
      <c r="J271" s="90"/>
      <c r="K271" s="90"/>
      <c r="L271" s="90"/>
      <c r="M271" s="90"/>
      <c r="N271" s="90"/>
      <c r="O271" s="90"/>
      <c r="P271" s="90"/>
      <c r="Q271" s="90"/>
      <c r="R271" s="90"/>
      <c r="S271" s="90"/>
      <c r="T271" s="90"/>
      <c r="U271" s="91"/>
      <c r="V271" s="1"/>
      <c r="W271" s="7"/>
      <c r="X271" s="7"/>
      <c r="Y271" s="7"/>
      <c r="Z271" s="7"/>
      <c r="AA271" s="7"/>
      <c r="AB271" s="7"/>
      <c r="AC271" s="7"/>
      <c r="AD271" s="7"/>
      <c r="AE271" s="1"/>
      <c r="AF271" s="1"/>
    </row>
    <row r="272" spans="1:32" ht="40.5" customHeight="1" x14ac:dyDescent="0.3">
      <c r="A272" s="56" t="s">
        <v>118</v>
      </c>
      <c r="B272" s="166" t="s">
        <v>119</v>
      </c>
      <c r="C272" s="90"/>
      <c r="D272" s="90"/>
      <c r="E272" s="90"/>
      <c r="F272" s="90"/>
      <c r="G272" s="90"/>
      <c r="H272" s="90"/>
      <c r="I272" s="91"/>
      <c r="J272" s="28">
        <v>5</v>
      </c>
      <c r="K272" s="28">
        <v>2</v>
      </c>
      <c r="L272" s="28">
        <v>2</v>
      </c>
      <c r="M272" s="172">
        <v>0</v>
      </c>
      <c r="N272" s="91"/>
      <c r="O272" s="28">
        <f>K272+L272+M272</f>
        <v>4</v>
      </c>
      <c r="P272" s="28">
        <f>Q272-O272</f>
        <v>5</v>
      </c>
      <c r="Q272" s="28">
        <f>ROUND(PRODUCT(J272,25)/14,0)</f>
        <v>9</v>
      </c>
      <c r="R272" s="28" t="s">
        <v>57</v>
      </c>
      <c r="S272" s="28"/>
      <c r="T272" s="57"/>
      <c r="U272" s="57" t="s">
        <v>114</v>
      </c>
      <c r="V272" s="1"/>
      <c r="W272" s="7"/>
      <c r="X272" s="7"/>
      <c r="Y272" s="7"/>
      <c r="Z272" s="7"/>
      <c r="AA272" s="7"/>
      <c r="AB272" s="7"/>
      <c r="AC272" s="7"/>
      <c r="AD272" s="7"/>
      <c r="AE272" s="1"/>
      <c r="AF272" s="1"/>
    </row>
    <row r="273" spans="1:32" ht="12.75" customHeight="1" x14ac:dyDescent="0.3">
      <c r="A273" s="136" t="s">
        <v>120</v>
      </c>
      <c r="B273" s="90"/>
      <c r="C273" s="90"/>
      <c r="D273" s="90"/>
      <c r="E273" s="90"/>
      <c r="F273" s="90"/>
      <c r="G273" s="90"/>
      <c r="H273" s="90"/>
      <c r="I273" s="90"/>
      <c r="J273" s="90"/>
      <c r="K273" s="90"/>
      <c r="L273" s="90"/>
      <c r="M273" s="90"/>
      <c r="N273" s="90"/>
      <c r="O273" s="90"/>
      <c r="P273" s="90"/>
      <c r="Q273" s="90"/>
      <c r="R273" s="90"/>
      <c r="S273" s="90"/>
      <c r="T273" s="90"/>
      <c r="U273" s="91"/>
      <c r="V273" s="168" t="s">
        <v>121</v>
      </c>
      <c r="W273" s="125"/>
      <c r="X273" s="125"/>
      <c r="Y273" s="126"/>
      <c r="Z273" s="58"/>
      <c r="AA273" s="7"/>
      <c r="AB273" s="7"/>
      <c r="AC273" s="7"/>
      <c r="AD273" s="7"/>
      <c r="AE273" s="1"/>
      <c r="AF273" s="1"/>
    </row>
    <row r="274" spans="1:32" ht="23.25" customHeight="1" x14ac:dyDescent="0.3">
      <c r="A274" s="56" t="s">
        <v>122</v>
      </c>
      <c r="B274" s="173" t="s">
        <v>148</v>
      </c>
      <c r="C274" s="174"/>
      <c r="D274" s="174"/>
      <c r="E274" s="174"/>
      <c r="F274" s="174"/>
      <c r="G274" s="174"/>
      <c r="H274" s="174"/>
      <c r="I274" s="175"/>
      <c r="J274" s="28">
        <v>5</v>
      </c>
      <c r="K274" s="28">
        <v>2</v>
      </c>
      <c r="L274" s="28">
        <v>2</v>
      </c>
      <c r="M274" s="172">
        <v>0</v>
      </c>
      <c r="N274" s="91"/>
      <c r="O274" s="28">
        <f>K274+L274+M274</f>
        <v>4</v>
      </c>
      <c r="P274" s="28">
        <f>Q274-O274</f>
        <v>5</v>
      </c>
      <c r="Q274" s="28">
        <f>ROUND(PRODUCT(J274,25)/14,0)</f>
        <v>9</v>
      </c>
      <c r="R274" s="28" t="s">
        <v>57</v>
      </c>
      <c r="S274" s="28"/>
      <c r="T274" s="57"/>
      <c r="U274" s="23" t="s">
        <v>123</v>
      </c>
      <c r="V274" s="127"/>
      <c r="W274" s="128"/>
      <c r="X274" s="128"/>
      <c r="Y274" s="129"/>
      <c r="Z274" s="58"/>
      <c r="AA274" s="7"/>
      <c r="AB274" s="7"/>
      <c r="AC274" s="7"/>
      <c r="AD274" s="7"/>
      <c r="AE274" s="59"/>
      <c r="AF274" s="59"/>
    </row>
    <row r="275" spans="1:32" ht="15" customHeight="1" x14ac:dyDescent="0.3">
      <c r="A275" s="136" t="s">
        <v>90</v>
      </c>
      <c r="B275" s="90"/>
      <c r="C275" s="90"/>
      <c r="D275" s="90"/>
      <c r="E275" s="90"/>
      <c r="F275" s="90"/>
      <c r="G275" s="90"/>
      <c r="H275" s="90"/>
      <c r="I275" s="90"/>
      <c r="J275" s="90"/>
      <c r="K275" s="90"/>
      <c r="L275" s="90"/>
      <c r="M275" s="90"/>
      <c r="N275" s="90"/>
      <c r="O275" s="90"/>
      <c r="P275" s="90"/>
      <c r="Q275" s="90"/>
      <c r="R275" s="90"/>
      <c r="S275" s="90"/>
      <c r="T275" s="90"/>
      <c r="U275" s="91"/>
      <c r="V275" s="191" t="s">
        <v>124</v>
      </c>
      <c r="W275" s="90"/>
      <c r="X275" s="90"/>
      <c r="Y275" s="91"/>
      <c r="Z275" s="58"/>
      <c r="AA275" s="7"/>
      <c r="AB275" s="7"/>
      <c r="AC275" s="7"/>
      <c r="AD275" s="7"/>
      <c r="AE275" s="1"/>
      <c r="AF275" s="1"/>
    </row>
    <row r="276" spans="1:32" ht="17.25" customHeight="1" x14ac:dyDescent="0.3">
      <c r="A276" s="56" t="s">
        <v>125</v>
      </c>
      <c r="B276" s="176" t="s">
        <v>126</v>
      </c>
      <c r="C276" s="90"/>
      <c r="D276" s="90"/>
      <c r="E276" s="90"/>
      <c r="F276" s="90"/>
      <c r="G276" s="90"/>
      <c r="H276" s="90"/>
      <c r="I276" s="91"/>
      <c r="J276" s="28">
        <v>2</v>
      </c>
      <c r="K276" s="28">
        <v>1</v>
      </c>
      <c r="L276" s="28">
        <v>1</v>
      </c>
      <c r="M276" s="172">
        <v>0</v>
      </c>
      <c r="N276" s="91"/>
      <c r="O276" s="28">
        <f t="shared" ref="O276:O277" si="99">K276+L276+M276</f>
        <v>2</v>
      </c>
      <c r="P276" s="28">
        <f t="shared" ref="P276:P277" si="100">Q276-O276</f>
        <v>2</v>
      </c>
      <c r="Q276" s="28">
        <f t="shared" ref="Q276:Q277" si="101">ROUND(PRODUCT(J276,25)/14,0)</f>
        <v>4</v>
      </c>
      <c r="R276" s="28"/>
      <c r="S276" s="28" t="s">
        <v>51</v>
      </c>
      <c r="T276" s="57"/>
      <c r="U276" s="23" t="s">
        <v>123</v>
      </c>
      <c r="V276" s="169">
        <f>K193+K227+K246</f>
        <v>1</v>
      </c>
      <c r="W276" s="90"/>
      <c r="X276" s="90"/>
      <c r="Y276" s="91"/>
      <c r="Z276" s="190" t="s">
        <v>127</v>
      </c>
      <c r="AA276" s="91"/>
      <c r="AB276" s="7"/>
      <c r="AC276" s="7"/>
      <c r="AD276" s="7"/>
      <c r="AE276" s="1"/>
      <c r="AF276" s="1"/>
    </row>
    <row r="277" spans="1:32" ht="17.25" customHeight="1" x14ac:dyDescent="0.3">
      <c r="A277" s="56" t="s">
        <v>128</v>
      </c>
      <c r="B277" s="176" t="s">
        <v>129</v>
      </c>
      <c r="C277" s="90"/>
      <c r="D277" s="90"/>
      <c r="E277" s="90"/>
      <c r="F277" s="90"/>
      <c r="G277" s="90"/>
      <c r="H277" s="90"/>
      <c r="I277" s="91"/>
      <c r="J277" s="28">
        <v>3</v>
      </c>
      <c r="K277" s="28">
        <v>0</v>
      </c>
      <c r="L277" s="28">
        <v>0</v>
      </c>
      <c r="M277" s="172">
        <v>3</v>
      </c>
      <c r="N277" s="91"/>
      <c r="O277" s="28">
        <f t="shared" si="99"/>
        <v>3</v>
      </c>
      <c r="P277" s="28">
        <f t="shared" si="100"/>
        <v>2</v>
      </c>
      <c r="Q277" s="28">
        <f t="shared" si="101"/>
        <v>5</v>
      </c>
      <c r="R277" s="28"/>
      <c r="S277" s="28" t="s">
        <v>51</v>
      </c>
      <c r="T277" s="57"/>
      <c r="U277" s="23" t="s">
        <v>123</v>
      </c>
      <c r="V277" s="169">
        <f>K194+K228+K247</f>
        <v>1</v>
      </c>
      <c r="W277" s="90"/>
      <c r="X277" s="90"/>
      <c r="Y277" s="91"/>
      <c r="Z277" s="183" t="s">
        <v>130</v>
      </c>
      <c r="AA277" s="91"/>
      <c r="AB277" s="7"/>
      <c r="AC277" s="7"/>
      <c r="AD277" s="7"/>
      <c r="AE277" s="1"/>
      <c r="AF277" s="1"/>
    </row>
    <row r="278" spans="1:32" ht="12.75" customHeight="1" x14ac:dyDescent="0.3">
      <c r="A278" s="167" t="s">
        <v>131</v>
      </c>
      <c r="B278" s="90"/>
      <c r="C278" s="90"/>
      <c r="D278" s="90"/>
      <c r="E278" s="90"/>
      <c r="F278" s="90"/>
      <c r="G278" s="90"/>
      <c r="H278" s="90"/>
      <c r="I278" s="90"/>
      <c r="J278" s="90"/>
      <c r="K278" s="90"/>
      <c r="L278" s="90"/>
      <c r="M278" s="90"/>
      <c r="N278" s="90"/>
      <c r="O278" s="90"/>
      <c r="P278" s="90"/>
      <c r="Q278" s="90"/>
      <c r="R278" s="90"/>
      <c r="S278" s="90"/>
      <c r="T278" s="90"/>
      <c r="U278" s="91"/>
      <c r="V278" s="112" t="str">
        <f t="shared" ref="V278:V279" si="102">IF(V276=100%,"Corect",IF(V276&gt;100%,"Ați dublat unele discipline","Ați pierdut unele discipline"))</f>
        <v>Corect</v>
      </c>
      <c r="W278" s="90"/>
      <c r="X278" s="90"/>
      <c r="Y278" s="91"/>
      <c r="Z278" s="182"/>
      <c r="AA278" s="88"/>
      <c r="AB278" s="7"/>
      <c r="AC278" s="7"/>
      <c r="AD278" s="7"/>
      <c r="AE278" s="1"/>
      <c r="AF278" s="1"/>
    </row>
    <row r="279" spans="1:32" ht="17.25" customHeight="1" x14ac:dyDescent="0.3">
      <c r="A279" s="56" t="s">
        <v>132</v>
      </c>
      <c r="B279" s="176" t="s">
        <v>133</v>
      </c>
      <c r="C279" s="90"/>
      <c r="D279" s="90"/>
      <c r="E279" s="90"/>
      <c r="F279" s="90"/>
      <c r="G279" s="90"/>
      <c r="H279" s="90"/>
      <c r="I279" s="91"/>
      <c r="J279" s="28">
        <v>3</v>
      </c>
      <c r="K279" s="28">
        <v>1</v>
      </c>
      <c r="L279" s="28">
        <v>1</v>
      </c>
      <c r="M279" s="172">
        <v>0</v>
      </c>
      <c r="N279" s="91"/>
      <c r="O279" s="28">
        <f t="shared" ref="O279:O280" si="103">K279+L279+M279</f>
        <v>2</v>
      </c>
      <c r="P279" s="28">
        <f t="shared" ref="P279:P280" si="104">Q279-O279</f>
        <v>4</v>
      </c>
      <c r="Q279" s="28">
        <f t="shared" ref="Q279:Q280" si="105">ROUND(PRODUCT(J279,25)/12,0)</f>
        <v>6</v>
      </c>
      <c r="R279" s="28" t="s">
        <v>57</v>
      </c>
      <c r="S279" s="28"/>
      <c r="T279" s="57"/>
      <c r="U279" s="57" t="s">
        <v>114</v>
      </c>
      <c r="V279" s="112" t="str">
        <f t="shared" si="102"/>
        <v>Corect</v>
      </c>
      <c r="W279" s="90"/>
      <c r="X279" s="90"/>
      <c r="Y279" s="91"/>
      <c r="Z279" s="60"/>
      <c r="AA279" s="7"/>
      <c r="AB279" s="7"/>
      <c r="AC279" s="7"/>
      <c r="AD279" s="7"/>
      <c r="AE279" s="1"/>
      <c r="AF279" s="1"/>
    </row>
    <row r="280" spans="1:32" ht="17.25" customHeight="1" x14ac:dyDescent="0.3">
      <c r="A280" s="56" t="s">
        <v>134</v>
      </c>
      <c r="B280" s="176" t="s">
        <v>135</v>
      </c>
      <c r="C280" s="90"/>
      <c r="D280" s="90"/>
      <c r="E280" s="90"/>
      <c r="F280" s="90"/>
      <c r="G280" s="90"/>
      <c r="H280" s="90"/>
      <c r="I280" s="91"/>
      <c r="J280" s="28">
        <v>2</v>
      </c>
      <c r="K280" s="28">
        <v>0</v>
      </c>
      <c r="L280" s="28">
        <v>0</v>
      </c>
      <c r="M280" s="172">
        <v>3</v>
      </c>
      <c r="N280" s="91"/>
      <c r="O280" s="28">
        <f t="shared" si="103"/>
        <v>3</v>
      </c>
      <c r="P280" s="28">
        <f t="shared" si="104"/>
        <v>1</v>
      </c>
      <c r="Q280" s="28">
        <f t="shared" si="105"/>
        <v>4</v>
      </c>
      <c r="R280" s="28"/>
      <c r="S280" s="28" t="s">
        <v>51</v>
      </c>
      <c r="T280" s="57"/>
      <c r="U280" s="23" t="s">
        <v>123</v>
      </c>
      <c r="V280" s="61"/>
      <c r="W280" s="61"/>
      <c r="X280" s="61"/>
      <c r="Y280" s="61"/>
      <c r="Z280" s="60"/>
      <c r="AA280" s="7"/>
      <c r="AB280" s="7"/>
      <c r="AC280" s="7"/>
      <c r="AD280" s="7"/>
      <c r="AE280" s="1"/>
      <c r="AF280" s="1"/>
    </row>
    <row r="281" spans="1:32" ht="29.25" customHeight="1" x14ac:dyDescent="0.3">
      <c r="A281" s="181" t="s">
        <v>136</v>
      </c>
      <c r="B281" s="90"/>
      <c r="C281" s="90"/>
      <c r="D281" s="90"/>
      <c r="E281" s="90"/>
      <c r="F281" s="90"/>
      <c r="G281" s="90"/>
      <c r="H281" s="90"/>
      <c r="I281" s="91"/>
      <c r="J281" s="62">
        <f t="shared" ref="J281:M281" si="106">SUM(J268,J270,J272,J274,J276:J277,J279:J280)</f>
        <v>30</v>
      </c>
      <c r="K281" s="62">
        <f t="shared" si="106"/>
        <v>10</v>
      </c>
      <c r="L281" s="62">
        <f t="shared" si="106"/>
        <v>10</v>
      </c>
      <c r="M281" s="167">
        <f t="shared" si="106"/>
        <v>6</v>
      </c>
      <c r="N281" s="91"/>
      <c r="O281" s="62">
        <f t="shared" ref="O281:Q281" si="107">SUM(O268,O270,O272,O274,O276:O277,O279:O280)</f>
        <v>26</v>
      </c>
      <c r="P281" s="62">
        <f t="shared" si="107"/>
        <v>29</v>
      </c>
      <c r="Q281" s="62">
        <f t="shared" si="107"/>
        <v>55</v>
      </c>
      <c r="R281" s="62">
        <f>COUNTIF(R268,"E")+COUNTIF(R270,"E")+COUNTIF(R272,"E")+COUNTIF(R274,"E")+COUNTIF(R276:R277,"E")+COUNTIF(R279:R280,"E")</f>
        <v>5</v>
      </c>
      <c r="S281" s="62">
        <f>COUNTIF(S268,"C")+COUNTIF(S270,"C")+COUNTIF(S272,"C")+COUNTIF(S274,"C")+COUNTIF(S276:S277,"C")+COUNTIF(S279:S280,"C")</f>
        <v>3</v>
      </c>
      <c r="T281" s="62">
        <f>COUNTIF(T268,"VP")+COUNTIF(T270,"VP")+COUNTIF(T272,"VP")+COUNTIF(T274,"VP")+COUNTIF(T276:T277,"VP")+COUNTIF(T279:T280,"VP")</f>
        <v>0</v>
      </c>
      <c r="U281" s="63"/>
      <c r="V281" s="4"/>
      <c r="W281" s="4"/>
      <c r="X281" s="4"/>
      <c r="Y281" s="4"/>
      <c r="Z281" s="60"/>
      <c r="AA281" s="7"/>
      <c r="AB281" s="7"/>
      <c r="AC281" s="7"/>
      <c r="AD281" s="7"/>
      <c r="AE281" s="1"/>
      <c r="AF281" s="1"/>
    </row>
    <row r="282" spans="1:32" ht="17.25" customHeight="1" x14ac:dyDescent="0.3">
      <c r="A282" s="180" t="s">
        <v>83</v>
      </c>
      <c r="B282" s="125"/>
      <c r="C282" s="125"/>
      <c r="D282" s="125"/>
      <c r="E282" s="125"/>
      <c r="F282" s="125"/>
      <c r="G282" s="125"/>
      <c r="H282" s="125"/>
      <c r="I282" s="125"/>
      <c r="J282" s="126"/>
      <c r="K282" s="62">
        <f t="shared" ref="K282:M282" si="108">SUM(K268,K270,K272,K274,K276,K277)*14+SUM(K279,K280)*12</f>
        <v>138</v>
      </c>
      <c r="L282" s="62">
        <f t="shared" si="108"/>
        <v>138</v>
      </c>
      <c r="M282" s="167">
        <f t="shared" si="108"/>
        <v>78</v>
      </c>
      <c r="N282" s="91"/>
      <c r="O282" s="62">
        <f t="shared" ref="O282:Q282" si="109">SUM(O268,O270,O272,O274,O276,O277)*14+SUM(O279,O280)*12</f>
        <v>354</v>
      </c>
      <c r="P282" s="62">
        <f t="shared" si="109"/>
        <v>396</v>
      </c>
      <c r="Q282" s="62">
        <f t="shared" si="109"/>
        <v>750</v>
      </c>
      <c r="R282" s="179"/>
      <c r="S282" s="125"/>
      <c r="T282" s="125"/>
      <c r="U282" s="126"/>
      <c r="V282" s="4"/>
      <c r="W282" s="4"/>
      <c r="X282" s="4"/>
      <c r="Y282" s="4"/>
      <c r="Z282" s="7"/>
      <c r="AA282" s="7"/>
      <c r="AB282" s="7"/>
      <c r="AC282" s="7"/>
      <c r="AD282" s="7"/>
      <c r="AE282" s="1"/>
      <c r="AF282" s="1"/>
    </row>
    <row r="283" spans="1:32" ht="14.25" customHeight="1" x14ac:dyDescent="0.3">
      <c r="A283" s="127"/>
      <c r="B283" s="128"/>
      <c r="C283" s="128"/>
      <c r="D283" s="128"/>
      <c r="E283" s="128"/>
      <c r="F283" s="128"/>
      <c r="G283" s="128"/>
      <c r="H283" s="128"/>
      <c r="I283" s="128"/>
      <c r="J283" s="129"/>
      <c r="K283" s="167">
        <f>SUM(K282:M282)</f>
        <v>354</v>
      </c>
      <c r="L283" s="90"/>
      <c r="M283" s="90"/>
      <c r="N283" s="91"/>
      <c r="O283" s="167">
        <f>SUM(O282:P282)</f>
        <v>750</v>
      </c>
      <c r="P283" s="90"/>
      <c r="Q283" s="91"/>
      <c r="R283" s="127"/>
      <c r="S283" s="128"/>
      <c r="T283" s="128"/>
      <c r="U283" s="129"/>
      <c r="V283" s="4"/>
      <c r="W283" s="4"/>
      <c r="X283" s="4"/>
      <c r="Y283" s="4"/>
      <c r="Z283" s="7"/>
      <c r="AA283" s="7"/>
      <c r="AB283" s="7"/>
      <c r="AC283" s="7"/>
      <c r="AD283" s="7"/>
      <c r="AE283" s="1"/>
      <c r="AF283" s="1"/>
    </row>
    <row r="284" spans="1:32" ht="12.75" customHeight="1" x14ac:dyDescent="0.3">
      <c r="A284" s="1"/>
      <c r="B284" s="1"/>
      <c r="C284" s="1"/>
      <c r="D284" s="1"/>
      <c r="E284" s="1"/>
      <c r="F284" s="1"/>
      <c r="G284" s="1"/>
      <c r="H284" s="1"/>
      <c r="I284" s="1"/>
      <c r="J284" s="1"/>
      <c r="K284" s="1"/>
      <c r="L284" s="1"/>
      <c r="M284" s="1"/>
      <c r="N284" s="1"/>
      <c r="O284" s="1"/>
      <c r="P284" s="1"/>
      <c r="Q284" s="1"/>
      <c r="R284" s="1"/>
      <c r="S284" s="1"/>
      <c r="T284" s="1"/>
      <c r="U284" s="1"/>
      <c r="V284" s="4"/>
      <c r="W284" s="4"/>
      <c r="X284" s="4"/>
      <c r="Y284" s="4"/>
      <c r="Z284" s="7"/>
      <c r="AA284" s="7"/>
      <c r="AB284" s="7"/>
      <c r="AC284" s="7"/>
      <c r="AD284" s="7"/>
      <c r="AE284" s="1"/>
      <c r="AF284" s="1"/>
    </row>
    <row r="285" spans="1:32" ht="12.75" customHeight="1" x14ac:dyDescent="0.3">
      <c r="A285" s="152" t="s">
        <v>137</v>
      </c>
      <c r="B285" s="88"/>
      <c r="C285" s="88"/>
      <c r="D285" s="88"/>
      <c r="E285" s="88"/>
      <c r="F285" s="88"/>
      <c r="G285" s="88"/>
      <c r="H285" s="88"/>
      <c r="I285" s="88"/>
      <c r="J285" s="88"/>
      <c r="K285" s="88"/>
      <c r="L285" s="88"/>
      <c r="M285" s="88"/>
      <c r="N285" s="88"/>
      <c r="O285" s="88"/>
      <c r="P285" s="88"/>
      <c r="Q285" s="88"/>
      <c r="R285" s="88"/>
      <c r="S285" s="88"/>
      <c r="T285" s="88"/>
      <c r="U285" s="88"/>
      <c r="V285" s="4"/>
      <c r="W285" s="4"/>
      <c r="X285" s="4"/>
      <c r="Y285" s="4"/>
      <c r="Z285" s="7"/>
      <c r="AA285" s="7"/>
      <c r="AB285" s="7"/>
      <c r="AC285" s="7"/>
      <c r="AD285" s="7"/>
      <c r="AE285" s="1"/>
      <c r="AF285" s="1"/>
    </row>
    <row r="286" spans="1:32" ht="12.7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row>
    <row r="287" spans="1:32" ht="12.7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row>
    <row r="288" spans="1:32" ht="12.7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row>
    <row r="289" spans="1:32" ht="12.7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row>
    <row r="290" spans="1:32" ht="12.7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row>
    <row r="291" spans="1:32" ht="12.7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row>
    <row r="292" spans="1:32" ht="12.7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row>
    <row r="293" spans="1:32" ht="12.7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row>
    <row r="294" spans="1:32" ht="12.7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row>
    <row r="295" spans="1:32" ht="12.7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row>
    <row r="296" spans="1:32" ht="12.7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row>
    <row r="297" spans="1:32" ht="12.7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row>
    <row r="298" spans="1:32" ht="12.7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row>
    <row r="299" spans="1:32" ht="12.7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row>
    <row r="300" spans="1:32" ht="12.7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row>
    <row r="301" spans="1:32" ht="12.7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row>
    <row r="302" spans="1:32" ht="12.7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row>
    <row r="303" spans="1:32" ht="12.7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row>
    <row r="304" spans="1:32" ht="12.7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row>
    <row r="305" spans="1:32" ht="12.7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row>
    <row r="306" spans="1:32" ht="12.7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row>
    <row r="307" spans="1:32" ht="12.7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row>
    <row r="308" spans="1:32" ht="12.7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row>
    <row r="309" spans="1:32" ht="12.7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row>
    <row r="310" spans="1:32" ht="12.7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row>
    <row r="311" spans="1:32" ht="12.7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row>
    <row r="312" spans="1:32" ht="12.7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row>
    <row r="313" spans="1:32" ht="12.7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row>
    <row r="314" spans="1:32" ht="12.7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row>
    <row r="315" spans="1:32" ht="12.7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row>
    <row r="316" spans="1:32" ht="12.7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row>
    <row r="317" spans="1:32" ht="12.7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row>
    <row r="318" spans="1:32" ht="12.7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row>
    <row r="319" spans="1:32" ht="12.7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row>
    <row r="320" spans="1:32" ht="12.7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row>
    <row r="321" spans="1:32" ht="12.7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row>
    <row r="322" spans="1:32" ht="12.7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row>
    <row r="323" spans="1:32" ht="12.7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row>
    <row r="324" spans="1:32" ht="12.7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row>
    <row r="325" spans="1:32" ht="12.7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row>
    <row r="326" spans="1:32" ht="12.7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row>
    <row r="327" spans="1:32" ht="12.7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row>
    <row r="328" spans="1:32" ht="12.7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row>
    <row r="329" spans="1:32" ht="12.7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row>
    <row r="330" spans="1:32" ht="12.7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row>
    <row r="331" spans="1:32" ht="12.7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row>
    <row r="332" spans="1:32" ht="12.7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row>
    <row r="333" spans="1:32" ht="12.7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row>
    <row r="334" spans="1:32" ht="12.7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row>
    <row r="335" spans="1:32" ht="12.7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row>
    <row r="336" spans="1:32" ht="12.7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row>
    <row r="337" spans="1:32" ht="12.7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row>
    <row r="338" spans="1:32" ht="12.7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row>
    <row r="339" spans="1:32" ht="12.7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row>
    <row r="340" spans="1:32" ht="12.7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row>
    <row r="341" spans="1:32" ht="12.7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row>
    <row r="342" spans="1:32" ht="12.7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row>
    <row r="343" spans="1:32" ht="12.7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row>
    <row r="344" spans="1:32" ht="12.7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row>
    <row r="345" spans="1:32" ht="12.7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row>
    <row r="346" spans="1:32" ht="12.7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row>
    <row r="347" spans="1:32" ht="12.7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row>
    <row r="348" spans="1:32" ht="12.7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row>
    <row r="349" spans="1:32" ht="12.7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row>
    <row r="350" spans="1:32" ht="12.7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row>
    <row r="351" spans="1:32" ht="12.7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row>
    <row r="352" spans="1:32" ht="12.7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row>
    <row r="353" spans="1:32" ht="12.7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row>
    <row r="354" spans="1:32" ht="12.7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row>
    <row r="355" spans="1:32" ht="12.7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row>
    <row r="356" spans="1:32" ht="12.7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row>
    <row r="357" spans="1:32" ht="12.7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row>
    <row r="358" spans="1:32" ht="12.7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row>
    <row r="359" spans="1:32" ht="12.7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row>
    <row r="360" spans="1:32" ht="12.7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row>
    <row r="361" spans="1:32" ht="12.7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row>
    <row r="362" spans="1:32" ht="12.7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row>
    <row r="363" spans="1:32" ht="12.7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row>
    <row r="364" spans="1:32" ht="12.7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row>
    <row r="365" spans="1:32" ht="12.7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row>
    <row r="366" spans="1:32" ht="12.7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row>
    <row r="367" spans="1:32" ht="12.7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row>
    <row r="368" spans="1:32" ht="12.7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row>
    <row r="369" spans="1:32" ht="12.7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row>
    <row r="370" spans="1:32" ht="12.7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row>
    <row r="371" spans="1:32" ht="12.7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row>
    <row r="372" spans="1:32" ht="12.7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row>
    <row r="373" spans="1:32" ht="12.7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row>
    <row r="374" spans="1:32" ht="12.7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row>
    <row r="375" spans="1:32" ht="12.7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row>
    <row r="376" spans="1:32" ht="12.7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row>
    <row r="377" spans="1:32" ht="12.7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row>
    <row r="378" spans="1:32" ht="12.7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row>
    <row r="379" spans="1:32" ht="12.7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row>
    <row r="380" spans="1:32" ht="12.7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row>
    <row r="381" spans="1:32" ht="12.7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row>
    <row r="382" spans="1:32" ht="12.7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row>
    <row r="383" spans="1:32" ht="12.7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row>
    <row r="384" spans="1:32" ht="12.7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row>
    <row r="385" spans="1:32" ht="12.7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row>
    <row r="386" spans="1:32" ht="12.7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row>
    <row r="387" spans="1:32" ht="12.7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row>
    <row r="388" spans="1:32" ht="12.7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row>
    <row r="389" spans="1:32" ht="12.7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row>
    <row r="390" spans="1:32" ht="12.7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row>
    <row r="391" spans="1:32" ht="12.7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row>
    <row r="392" spans="1:32" ht="12.7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row>
    <row r="393" spans="1:32" ht="12.7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row>
    <row r="394" spans="1:32" ht="12.7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row>
    <row r="395" spans="1:32" ht="12.7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row>
    <row r="396" spans="1:32" ht="12.7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row>
    <row r="397" spans="1:32" ht="12.7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row>
    <row r="398" spans="1:32" ht="12.7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row>
    <row r="399" spans="1:32" ht="12.7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row>
    <row r="400" spans="1:32" ht="12.7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row>
    <row r="401" spans="1:32" ht="12.7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row>
    <row r="402" spans="1:32" ht="12.7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row>
    <row r="403" spans="1:32" ht="12.7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row>
    <row r="404" spans="1:32" ht="12.7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row>
    <row r="405" spans="1:32" ht="12.7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row>
    <row r="406" spans="1:32" ht="12.7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row>
    <row r="407" spans="1:32" ht="12.7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row>
    <row r="408" spans="1:32" ht="12.7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row>
    <row r="409" spans="1:32" ht="12.7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row>
    <row r="410" spans="1:32" ht="12.7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row>
    <row r="411" spans="1:32" ht="12.7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row>
    <row r="412" spans="1:32" ht="12.7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row>
    <row r="413" spans="1:32" ht="12.7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row>
    <row r="414" spans="1:32" ht="12.7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row>
    <row r="415" spans="1:32" ht="12.7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row>
    <row r="416" spans="1:32" ht="12.7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row>
    <row r="417" spans="1:32" ht="12.7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row>
    <row r="418" spans="1:32" ht="12.7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row>
    <row r="419" spans="1:32" ht="12.7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row>
    <row r="420" spans="1:32" ht="12.7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row>
    <row r="421" spans="1:32" ht="12.7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row>
    <row r="422" spans="1:32" ht="12.7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row>
    <row r="423" spans="1:32" ht="12.7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row>
    <row r="424" spans="1:32" ht="12.7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row>
    <row r="425" spans="1:32" ht="12.7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row>
    <row r="426" spans="1:32" ht="12.7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row>
    <row r="427" spans="1:32" ht="12.7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row>
    <row r="428" spans="1:32" ht="12.7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row>
    <row r="429" spans="1:32" ht="12.7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row>
    <row r="430" spans="1:32" ht="12.7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row>
    <row r="431" spans="1:32" ht="12.7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row>
    <row r="432" spans="1:32" ht="12.7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row>
    <row r="433" spans="1:32" ht="12.7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row>
    <row r="434" spans="1:32" ht="12.7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row>
    <row r="435" spans="1:32" ht="12.7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row>
    <row r="436" spans="1:32" ht="12.7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row>
    <row r="437" spans="1:32" ht="12.7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row>
    <row r="438" spans="1:32" ht="12.7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row>
    <row r="439" spans="1:32" ht="12.7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row>
    <row r="440" spans="1:32" ht="12.7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row>
    <row r="441" spans="1:32" ht="12.7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row>
    <row r="442" spans="1:32" ht="12.7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row>
    <row r="443" spans="1:32" ht="12.7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row>
    <row r="444" spans="1:32" ht="12.7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row>
    <row r="445" spans="1:32" ht="12.7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row>
    <row r="446" spans="1:32" ht="12.7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row>
    <row r="447" spans="1:32" ht="12.7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row>
    <row r="448" spans="1:32" ht="12.7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row>
    <row r="449" spans="1:32" ht="12.7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row>
    <row r="450" spans="1:32" ht="12.7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row>
    <row r="451" spans="1:32" ht="12.7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row>
    <row r="452" spans="1:32" ht="12.7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row>
    <row r="453" spans="1:32" ht="12.7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row>
    <row r="454" spans="1:32" ht="12.7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row>
    <row r="455" spans="1:32" ht="12.7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row>
    <row r="456" spans="1:32" ht="12.7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row>
    <row r="457" spans="1:32" ht="12.7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row>
    <row r="458" spans="1:32" ht="12.7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row>
    <row r="459" spans="1:32" ht="12.7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row>
    <row r="460" spans="1:32" ht="12.7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row>
    <row r="461" spans="1:32" ht="12.7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row>
    <row r="462" spans="1:32" ht="12.7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row>
    <row r="463" spans="1:32" ht="12.7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row>
    <row r="464" spans="1:32" ht="12.7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row>
    <row r="465" spans="1:32" ht="12.7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row>
    <row r="466" spans="1:32" ht="12.7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row>
    <row r="467" spans="1:32" ht="12.7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row>
    <row r="468" spans="1:32" ht="12.7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row>
    <row r="469" spans="1:32" ht="12.7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row>
    <row r="470" spans="1:32" ht="12.7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row>
    <row r="471" spans="1:32" ht="12.7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row>
    <row r="472" spans="1:32" ht="12.7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row>
    <row r="473" spans="1:32" ht="12.7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row>
    <row r="474" spans="1:32" ht="12.7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row>
    <row r="475" spans="1:32" ht="12.7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row>
    <row r="476" spans="1:32" ht="12.7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row>
    <row r="477" spans="1:32" ht="12.7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row>
    <row r="478" spans="1:32" ht="12.7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row>
    <row r="479" spans="1:32" ht="12.7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row>
    <row r="480" spans="1:32" ht="12.7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row>
    <row r="481" spans="1:32" ht="12.7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row>
    <row r="482" spans="1:32" ht="12.7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row>
    <row r="483" spans="1:32" ht="12.7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row>
    <row r="484" spans="1:32" ht="12.7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row>
    <row r="485" spans="1:32" ht="12.7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row>
    <row r="486" spans="1:32" ht="12.7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row>
    <row r="487" spans="1:32" ht="12.7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row>
    <row r="488" spans="1:32" ht="12.7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row>
    <row r="489" spans="1:32" ht="12.7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row>
    <row r="490" spans="1:32" ht="12.7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row>
    <row r="491" spans="1:32" ht="12.7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row>
    <row r="492" spans="1:32" ht="12.7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row>
    <row r="493" spans="1:32" ht="12.7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row>
    <row r="494" spans="1:32" ht="12.7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row>
    <row r="495" spans="1:32" ht="12.7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row>
    <row r="496" spans="1:32" ht="12.7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row>
    <row r="497" spans="1:32" ht="12.7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row>
    <row r="498" spans="1:32" ht="12.7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row>
    <row r="499" spans="1:32" ht="12.7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row>
    <row r="500" spans="1:32" ht="12.7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row>
    <row r="501" spans="1:32" ht="12.7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row>
    <row r="502" spans="1:32" ht="12.7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row>
    <row r="503" spans="1:32" ht="12.7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row>
    <row r="504" spans="1:32" ht="12.7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row>
    <row r="505" spans="1:32" ht="12.7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row>
    <row r="506" spans="1:32" ht="12.7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row>
    <row r="507" spans="1:32" ht="12.7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row>
    <row r="508" spans="1:32" ht="12.7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row>
    <row r="509" spans="1:32" ht="12.7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row>
    <row r="510" spans="1:32" ht="12.7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row>
    <row r="511" spans="1:32" ht="12.7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row>
    <row r="512" spans="1:32" ht="12.7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row>
    <row r="513" spans="1:32" ht="12.7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row>
    <row r="514" spans="1:32" ht="12.7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row>
    <row r="515" spans="1:32" ht="12.7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row>
    <row r="516" spans="1:32" ht="12.7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row>
    <row r="517" spans="1:32" ht="12.7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row>
    <row r="518" spans="1:32" ht="12.7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row>
    <row r="519" spans="1:32" ht="12.7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row>
    <row r="520" spans="1:32" ht="12.7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row>
    <row r="521" spans="1:32" ht="12.7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row>
    <row r="522" spans="1:32" ht="12.7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row>
    <row r="523" spans="1:32" ht="12.7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row>
    <row r="524" spans="1:32" ht="12.7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row>
    <row r="525" spans="1:32" ht="12.7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row>
    <row r="526" spans="1:32" ht="12.7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row>
    <row r="527" spans="1:32" ht="12.7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row>
    <row r="528" spans="1:32" ht="12.7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row>
    <row r="529" spans="1:32" ht="12.7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row>
    <row r="530" spans="1:32" ht="12.7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row>
    <row r="531" spans="1:32" ht="12.7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row>
    <row r="532" spans="1:32" ht="12.7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row>
    <row r="533" spans="1:32" ht="12.7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row>
    <row r="534" spans="1:32" ht="12.7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row>
    <row r="535" spans="1:32" ht="12.7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row>
    <row r="536" spans="1:32" ht="12.7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row>
    <row r="537" spans="1:32" ht="12.7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row>
    <row r="538" spans="1:32" ht="12.7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row>
    <row r="539" spans="1:32" ht="12.7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row>
    <row r="540" spans="1:32" ht="12.7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row>
    <row r="541" spans="1:32" ht="12.7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row>
    <row r="542" spans="1:32" ht="12.7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row>
    <row r="543" spans="1:32" ht="12.7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row>
    <row r="544" spans="1:32" ht="12.7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row>
    <row r="545" spans="1:32" ht="12.7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row>
    <row r="546" spans="1:32" ht="12.7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row>
    <row r="547" spans="1:32" ht="12.7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row>
    <row r="548" spans="1:32" ht="12.7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row>
    <row r="549" spans="1:32" ht="12.7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row>
    <row r="550" spans="1:32" ht="12.7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row>
    <row r="551" spans="1:32" ht="12.7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row>
    <row r="552" spans="1:32" ht="12.7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row>
    <row r="553" spans="1:32" ht="12.7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row>
    <row r="554" spans="1:32" ht="12.7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row>
    <row r="555" spans="1:32" ht="12.7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row>
    <row r="556" spans="1:32" ht="12.7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row>
    <row r="557" spans="1:32" ht="12.7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row>
    <row r="558" spans="1:32" ht="12.7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row>
    <row r="559" spans="1:32" ht="12.7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row>
    <row r="560" spans="1:32" ht="12.7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row>
    <row r="561" spans="1:32" ht="12.7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row>
    <row r="562" spans="1:32" ht="12.7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row>
    <row r="563" spans="1:32" ht="12.7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row>
    <row r="564" spans="1:32" ht="12.7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row>
    <row r="565" spans="1:32" ht="12.7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row>
    <row r="566" spans="1:32" ht="12.7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row>
    <row r="567" spans="1:32" ht="12.7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row>
    <row r="568" spans="1:32" ht="12.7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row>
    <row r="569" spans="1:32" ht="12.7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row>
    <row r="570" spans="1:32" ht="12.7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row>
    <row r="571" spans="1:32" ht="12.7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row>
    <row r="572" spans="1:32" ht="12.7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row>
    <row r="573" spans="1:32" ht="12.7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row>
    <row r="574" spans="1:32" ht="12.7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row>
    <row r="575" spans="1:32" ht="12.7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row>
    <row r="576" spans="1:32" ht="12.7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row>
    <row r="577" spans="1:32" ht="12.7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row>
    <row r="578" spans="1:32" ht="12.7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row>
    <row r="579" spans="1:32" ht="12.7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row>
    <row r="580" spans="1:32" ht="12.7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row>
    <row r="581" spans="1:32" ht="12.7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row>
    <row r="582" spans="1:32" ht="12.7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row>
    <row r="583" spans="1:32" ht="12.7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row>
    <row r="584" spans="1:32" ht="12.7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row>
    <row r="585" spans="1:32" ht="12.7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row>
    <row r="586" spans="1:32" ht="12.7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row>
    <row r="587" spans="1:32" ht="12.7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row>
    <row r="588" spans="1:32" ht="12.7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row>
    <row r="589" spans="1:32" ht="12.7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row>
    <row r="590" spans="1:32" ht="12.7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row>
    <row r="591" spans="1:32" ht="12.7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row>
    <row r="592" spans="1:32" ht="12.7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row>
    <row r="593" spans="1:32" ht="12.7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row>
    <row r="594" spans="1:32" ht="12.7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row>
    <row r="595" spans="1:32" ht="12.7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row>
    <row r="596" spans="1:32" ht="12.7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row>
    <row r="597" spans="1:32" ht="12.7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row>
    <row r="598" spans="1:32" ht="12.7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row>
    <row r="599" spans="1:32" ht="12.7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row>
    <row r="600" spans="1:32" ht="12.7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row>
    <row r="601" spans="1:32" ht="12.7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row>
    <row r="602" spans="1:32" ht="12.7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row>
    <row r="603" spans="1:32" ht="12.7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row>
    <row r="604" spans="1:32" ht="12.7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row>
    <row r="605" spans="1:32" ht="12.7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row>
    <row r="606" spans="1:32" ht="12.7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row>
    <row r="607" spans="1:32" ht="12.7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row>
    <row r="608" spans="1:32" ht="12.7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row>
    <row r="609" spans="1:32" ht="12.7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row>
    <row r="610" spans="1:32" ht="12.7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row>
    <row r="611" spans="1:32" ht="12.7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row>
    <row r="612" spans="1:32" ht="12.7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row>
    <row r="613" spans="1:32" ht="12.7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row>
    <row r="614" spans="1:32" ht="12.7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row>
    <row r="615" spans="1:32" ht="12.7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row>
    <row r="616" spans="1:32" ht="12.7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row>
    <row r="617" spans="1:32" ht="12.7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row>
    <row r="618" spans="1:32" ht="12.7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row>
    <row r="619" spans="1:32" ht="12.7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row>
    <row r="620" spans="1:32" ht="12.7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row>
    <row r="621" spans="1:32" ht="12.7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row>
    <row r="622" spans="1:32" ht="12.7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row>
    <row r="623" spans="1:32" ht="12.7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row>
    <row r="624" spans="1:32" ht="12.7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row>
    <row r="625" spans="1:32" ht="12.7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row>
    <row r="626" spans="1:32" ht="12.7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row>
    <row r="627" spans="1:32" ht="12.7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row>
    <row r="628" spans="1:32" ht="12.7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row>
    <row r="629" spans="1:32" ht="12.7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row>
    <row r="630" spans="1:32" ht="12.7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row>
    <row r="631" spans="1:32" ht="12.7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row>
    <row r="632" spans="1:32" ht="12.7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row>
    <row r="633" spans="1:32" ht="12.7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row>
    <row r="634" spans="1:32" ht="12.7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row>
    <row r="635" spans="1:32" ht="12.7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row>
    <row r="636" spans="1:32" ht="12.7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row>
    <row r="637" spans="1:32" ht="12.7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row>
    <row r="638" spans="1:32" ht="12.7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row>
    <row r="639" spans="1:32" ht="12.7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row>
    <row r="640" spans="1:32" ht="12.7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row>
    <row r="641" spans="1:32" ht="12.7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row>
    <row r="642" spans="1:32" ht="12.7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row>
    <row r="643" spans="1:32" ht="12.7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row>
    <row r="644" spans="1:32" ht="12.7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row>
    <row r="645" spans="1:32" ht="12.7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row>
    <row r="646" spans="1:32" ht="12.7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row>
    <row r="647" spans="1:32" ht="12.7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row>
    <row r="648" spans="1:32" ht="12.7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row>
    <row r="649" spans="1:32" ht="12.7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row>
    <row r="650" spans="1:32" ht="12.7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row>
    <row r="651" spans="1:32" ht="12.7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row>
    <row r="652" spans="1:32" ht="12.7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row>
    <row r="653" spans="1:32" ht="12.7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row>
    <row r="654" spans="1:32" ht="12.7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row>
    <row r="655" spans="1:32" ht="12.7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row>
    <row r="656" spans="1:32" ht="12.7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row>
    <row r="657" spans="1:32" ht="12.7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row>
    <row r="658" spans="1:32" ht="12.7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row>
    <row r="659" spans="1:32" ht="12.7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row>
    <row r="660" spans="1:32" ht="12.7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row>
    <row r="661" spans="1:32" ht="12.7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row>
    <row r="662" spans="1:32" ht="12.7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row>
    <row r="663" spans="1:32" ht="12.7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row>
    <row r="664" spans="1:32" ht="12.7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row>
    <row r="665" spans="1:32" ht="12.7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row>
    <row r="666" spans="1:32" ht="12.7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row>
    <row r="667" spans="1:32" ht="12.7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row>
    <row r="668" spans="1:32" ht="12.7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row>
    <row r="669" spans="1:32" ht="12.7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row>
    <row r="670" spans="1:32" ht="12.7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row>
    <row r="671" spans="1:32" ht="12.7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row>
    <row r="672" spans="1:32" ht="12.7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row>
    <row r="673" spans="1:32" ht="12.7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row>
    <row r="674" spans="1:32" ht="12.7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row>
    <row r="675" spans="1:32" ht="12.7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row>
    <row r="676" spans="1:32" ht="12.7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row>
    <row r="677" spans="1:32" ht="12.7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row>
    <row r="678" spans="1:32" ht="12.7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row>
    <row r="679" spans="1:32" ht="12.7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row>
    <row r="680" spans="1:32" ht="12.7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row>
    <row r="681" spans="1:32" ht="12.7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row>
    <row r="682" spans="1:32" ht="12.7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row>
    <row r="683" spans="1:32" ht="12.7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row>
    <row r="684" spans="1:32" ht="12.7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row>
    <row r="685" spans="1:32" ht="12.7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row>
    <row r="686" spans="1:32" ht="12.7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row>
    <row r="687" spans="1:32" ht="12.7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row>
    <row r="688" spans="1:32" ht="12.7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row>
    <row r="689" spans="1:32" ht="12.7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row>
    <row r="690" spans="1:32" ht="12.7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row>
    <row r="691" spans="1:32" ht="12.7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row>
    <row r="692" spans="1:32" ht="12.7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row>
    <row r="693" spans="1:32" ht="12.7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row>
    <row r="694" spans="1:32" ht="12.7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row>
    <row r="695" spans="1:32" ht="12.7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row>
    <row r="696" spans="1:32" ht="12.7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row>
    <row r="697" spans="1:32" ht="12.7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row>
    <row r="698" spans="1:32" ht="12.7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row>
    <row r="699" spans="1:32" ht="12.7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row>
    <row r="700" spans="1:32" ht="12.7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row>
    <row r="701" spans="1:32" ht="12.7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row>
    <row r="702" spans="1:32" ht="12.7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row>
    <row r="703" spans="1:32" ht="12.7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row>
    <row r="704" spans="1:32" ht="12.7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row>
    <row r="705" spans="1:32" ht="12.7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row>
    <row r="706" spans="1:32" ht="12.7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row>
    <row r="707" spans="1:32" ht="12.7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row>
    <row r="708" spans="1:32" ht="12.7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row>
    <row r="709" spans="1:32" ht="12.7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row>
    <row r="710" spans="1:32" ht="12.7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row>
    <row r="711" spans="1:32" ht="12.7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row>
    <row r="712" spans="1:32" ht="12.7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row>
    <row r="713" spans="1:32" ht="12.7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row>
    <row r="714" spans="1:32" ht="12.7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row>
    <row r="715" spans="1:32" ht="12.7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row>
    <row r="716" spans="1:32" ht="12.7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row>
    <row r="717" spans="1:32" ht="12.7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row>
    <row r="718" spans="1:32" ht="12.7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row>
    <row r="719" spans="1:32" ht="12.7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row>
    <row r="720" spans="1:32" ht="12.7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row>
    <row r="721" spans="1:32" ht="12.7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row>
    <row r="722" spans="1:32" ht="12.7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row>
    <row r="723" spans="1:32" ht="12.7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row>
    <row r="724" spans="1:32" ht="12.7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row>
    <row r="725" spans="1:32" ht="12.7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row>
    <row r="726" spans="1:32" ht="12.7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row>
    <row r="727" spans="1:32" ht="12.7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row>
    <row r="728" spans="1:32" ht="12.7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row>
    <row r="729" spans="1:32" ht="12.7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row>
    <row r="730" spans="1:32" ht="12.7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row>
    <row r="731" spans="1:32" ht="12.7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row>
    <row r="732" spans="1:32" ht="12.7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row>
    <row r="733" spans="1:32" ht="12.7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row>
    <row r="734" spans="1:32" ht="12.7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row>
    <row r="735" spans="1:32" ht="12.7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row>
    <row r="736" spans="1:32" ht="12.7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row>
    <row r="737" spans="1:32" ht="12.7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row>
    <row r="738" spans="1:32" ht="12.7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row>
    <row r="739" spans="1:32" ht="12.7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row>
    <row r="740" spans="1:32" ht="12.7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row>
    <row r="741" spans="1:32" ht="12.7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row>
    <row r="742" spans="1:32" ht="12.7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row>
    <row r="743" spans="1:32" ht="12.7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row>
    <row r="744" spans="1:32" ht="12.7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row>
    <row r="745" spans="1:32" ht="12.7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row>
    <row r="746" spans="1:32" ht="12.7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row>
    <row r="747" spans="1:32" ht="12.7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row>
    <row r="748" spans="1:32" ht="12.7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row>
    <row r="749" spans="1:32" ht="12.7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row>
    <row r="750" spans="1:32" ht="12.7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row>
    <row r="751" spans="1:32" ht="12.7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row>
    <row r="752" spans="1:32" ht="12.7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row>
    <row r="753" spans="1:32" ht="12.7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row>
    <row r="754" spans="1:32" ht="12.7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row>
    <row r="755" spans="1:32" ht="12.7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row>
    <row r="756" spans="1:32" ht="12.7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row>
    <row r="757" spans="1:32" ht="12.7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row>
    <row r="758" spans="1:32" ht="12.7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row>
    <row r="759" spans="1:32" ht="12.7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row>
    <row r="760" spans="1:32" ht="12.7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row>
    <row r="761" spans="1:32" ht="12.7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row>
    <row r="762" spans="1:32" ht="12.7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row>
    <row r="763" spans="1:32" ht="12.7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row>
    <row r="764" spans="1:32" ht="12.7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row>
    <row r="765" spans="1:32" ht="12.7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row>
    <row r="766" spans="1:32" ht="12.7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row>
    <row r="767" spans="1:32" ht="12.7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row>
    <row r="768" spans="1:32" ht="12.7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row>
    <row r="769" spans="1:32" ht="12.7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row>
    <row r="770" spans="1:32" ht="12.7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row>
    <row r="771" spans="1:32" ht="12.7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row>
    <row r="772" spans="1:32" ht="12.7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row>
    <row r="773" spans="1:32" ht="12.7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row>
    <row r="774" spans="1:32" ht="12.7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row>
    <row r="775" spans="1:32" ht="12.7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row>
    <row r="776" spans="1:32" ht="12.7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row>
    <row r="777" spans="1:32" ht="12.7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row>
    <row r="778" spans="1:32" ht="12.7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row>
    <row r="779" spans="1:32" ht="12.7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row>
    <row r="780" spans="1:32" ht="12.7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row>
    <row r="781" spans="1:32" ht="12.7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row>
    <row r="782" spans="1:32" ht="12.7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row>
    <row r="783" spans="1:32" ht="12.7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row>
    <row r="784" spans="1:32" ht="12.7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row>
    <row r="785" spans="1:32" ht="12.7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row>
    <row r="786" spans="1:32" ht="12.7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row>
    <row r="787" spans="1:32" ht="12.7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row>
    <row r="788" spans="1:32" ht="12.7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row>
    <row r="789" spans="1:32" ht="12.7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row>
    <row r="790" spans="1:32" ht="12.7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row>
    <row r="791" spans="1:32" ht="12.7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row>
    <row r="792" spans="1:32" ht="12.7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row>
    <row r="793" spans="1:32" ht="12.7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row>
    <row r="794" spans="1:32" ht="12.7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row>
    <row r="795" spans="1:32" ht="12.7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row>
    <row r="796" spans="1:32" ht="12.7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row>
    <row r="797" spans="1:32" ht="12.7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row>
    <row r="798" spans="1:32" ht="12.7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row>
    <row r="799" spans="1:32" ht="12.7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row>
    <row r="800" spans="1:32" ht="12.7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row>
    <row r="801" spans="1:32" ht="12.7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row>
    <row r="802" spans="1:32" ht="12.7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row>
    <row r="803" spans="1:32" ht="12.7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row>
    <row r="804" spans="1:32" ht="12.7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row>
    <row r="805" spans="1:32" ht="12.7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row>
    <row r="806" spans="1:32" ht="12.7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row>
    <row r="807" spans="1:32" ht="12.7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row>
    <row r="808" spans="1:32" ht="12.7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row>
    <row r="809" spans="1:32" ht="12.7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row>
    <row r="810" spans="1:32" ht="12.7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row>
    <row r="811" spans="1:32" ht="12.7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row>
    <row r="812" spans="1:32" ht="12.7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row>
    <row r="813" spans="1:32" ht="12.7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row>
    <row r="814" spans="1:32" ht="12.7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row>
    <row r="815" spans="1:32" ht="12.7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row>
    <row r="816" spans="1:32" ht="12.7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row>
    <row r="817" spans="1:32" ht="12.7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row>
    <row r="818" spans="1:32" ht="12.7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row>
    <row r="819" spans="1:32" ht="12.7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row>
    <row r="820" spans="1:32" ht="12.7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row>
    <row r="821" spans="1:32" ht="12.7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row>
    <row r="822" spans="1:32" ht="12.7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row>
    <row r="823" spans="1:32" ht="12.7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row>
    <row r="824" spans="1:32" ht="12.7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row>
    <row r="825" spans="1:32" ht="12.7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row>
    <row r="826" spans="1:32" ht="12.7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row>
    <row r="827" spans="1:32" ht="12.7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row>
    <row r="828" spans="1:32" ht="12.7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row>
    <row r="829" spans="1:32" ht="12.7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row>
    <row r="830" spans="1:32" ht="12.7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row>
    <row r="831" spans="1:32" ht="12.7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row>
    <row r="832" spans="1:32" ht="12.7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row>
    <row r="833" spans="1:32" ht="12.7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row>
    <row r="834" spans="1:32" ht="12.7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row>
    <row r="835" spans="1:32" ht="12.7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row>
    <row r="836" spans="1:32" ht="12.7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row>
    <row r="837" spans="1:32" ht="12.7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row>
    <row r="838" spans="1:32" ht="12.7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row>
    <row r="839" spans="1:32" ht="12.7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row>
    <row r="840" spans="1:32" ht="12.7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row>
    <row r="841" spans="1:32" ht="12.7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row>
    <row r="842" spans="1:32" ht="12.7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row>
    <row r="843" spans="1:32" ht="12.7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row>
    <row r="844" spans="1:32" ht="12.7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row>
    <row r="845" spans="1:32" ht="12.7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row>
    <row r="846" spans="1:32" ht="12.7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row>
    <row r="847" spans="1:32" ht="12.7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row>
    <row r="848" spans="1:32" ht="12.7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row>
    <row r="849" spans="1:32" ht="12.7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row>
    <row r="850" spans="1:32" ht="12.7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row>
    <row r="851" spans="1:32" ht="12.7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row>
    <row r="852" spans="1:32" ht="12.7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row>
    <row r="853" spans="1:32" ht="12.7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row>
    <row r="854" spans="1:32" ht="12.7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row>
    <row r="855" spans="1:32" ht="12.7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row>
    <row r="856" spans="1:32" ht="12.7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row>
    <row r="857" spans="1:32" ht="12.7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row>
    <row r="858" spans="1:32" ht="12.7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row>
    <row r="859" spans="1:32" ht="12.7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row>
    <row r="860" spans="1:32" ht="12.7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row>
    <row r="861" spans="1:32" ht="12.7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row>
    <row r="862" spans="1:32" ht="12.7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row>
    <row r="863" spans="1:32" ht="12.7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row>
    <row r="864" spans="1:32" ht="12.7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row>
    <row r="865" spans="1:32" ht="12.7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row>
    <row r="866" spans="1:32" ht="12.7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row>
    <row r="867" spans="1:32" ht="12.7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row>
    <row r="868" spans="1:32" ht="12.7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row>
    <row r="869" spans="1:32" ht="12.7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row>
    <row r="870" spans="1:32" ht="12.7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row>
    <row r="871" spans="1:32" ht="12.7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row>
    <row r="872" spans="1:32" ht="12.7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row>
    <row r="873" spans="1:32" ht="12.7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row>
    <row r="874" spans="1:32" ht="12.7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row>
    <row r="875" spans="1:32" ht="12.7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row>
    <row r="876" spans="1:32" ht="12.7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row>
    <row r="877" spans="1:32" ht="12.7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row>
    <row r="878" spans="1:32" ht="12.7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row>
    <row r="879" spans="1:32" ht="12.7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row>
    <row r="880" spans="1:32" ht="12.7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row>
    <row r="881" spans="1:32" ht="12.7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row>
    <row r="882" spans="1:32" ht="12.7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row>
    <row r="883" spans="1:32" ht="12.7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row>
    <row r="884" spans="1:32" ht="12.7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row>
    <row r="885" spans="1:32" ht="12.7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row>
    <row r="886" spans="1:32" ht="12.7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row>
    <row r="887" spans="1:32" ht="12.7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row>
    <row r="888" spans="1:32" ht="12.7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row>
    <row r="889" spans="1:32" ht="12.7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row>
    <row r="890" spans="1:32" ht="12.7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row>
    <row r="891" spans="1:32" ht="12.7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row>
    <row r="892" spans="1:32" ht="12.7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row>
    <row r="893" spans="1:32" ht="12.7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row>
    <row r="894" spans="1:32" ht="12.7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row>
    <row r="895" spans="1:32" ht="12.7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row>
    <row r="896" spans="1:32" ht="12.7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row>
    <row r="897" spans="1:32" ht="12.7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row>
    <row r="898" spans="1:32" ht="12.7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row>
    <row r="899" spans="1:32" ht="12.7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row>
    <row r="900" spans="1:32" ht="12.7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row>
    <row r="901" spans="1:32" ht="12.7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row>
    <row r="902" spans="1:32" ht="12.7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row>
    <row r="903" spans="1:32" ht="12.7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row>
    <row r="904" spans="1:32" ht="12.7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row>
    <row r="905" spans="1:32" ht="12.7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row>
    <row r="906" spans="1:32" ht="12.7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row>
    <row r="907" spans="1:32" ht="12.7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row>
    <row r="908" spans="1:32" ht="12.7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row>
    <row r="909" spans="1:32" ht="12.7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row>
    <row r="910" spans="1:32" ht="12.7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row>
    <row r="911" spans="1:32" ht="12.7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row>
    <row r="912" spans="1:32" ht="12.7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row>
    <row r="913" spans="1:32" ht="12.7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row>
    <row r="914" spans="1:32" ht="12.7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row>
    <row r="915" spans="1:32" ht="12.7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row>
    <row r="916" spans="1:32" ht="12.7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row>
    <row r="917" spans="1:32" ht="12.7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row>
    <row r="918" spans="1:32" ht="12.7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row>
    <row r="919" spans="1:32" ht="12.7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row>
    <row r="920" spans="1:32" ht="12.7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row>
    <row r="921" spans="1:32" ht="12.7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row>
    <row r="922" spans="1:32" ht="12.7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row>
    <row r="923" spans="1:32" ht="12.7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row>
    <row r="924" spans="1:32" ht="12.7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row>
    <row r="925" spans="1:32" ht="12.7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row>
    <row r="926" spans="1:32" ht="12.7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row>
    <row r="927" spans="1:32" ht="12.7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row>
    <row r="928" spans="1:32" ht="12.7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row>
    <row r="929" spans="1:32" ht="12.7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row>
    <row r="930" spans="1:32" ht="12.7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row>
    <row r="931" spans="1:32" ht="12.7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row>
    <row r="932" spans="1:32" ht="12.7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row>
    <row r="933" spans="1:32" ht="12.7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row>
    <row r="934" spans="1:32" ht="12.7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row>
    <row r="935" spans="1:32" ht="12.7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row>
    <row r="936" spans="1:32" ht="12.7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row>
    <row r="937" spans="1:32" ht="12.7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row>
    <row r="938" spans="1:32" ht="12.7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row>
    <row r="939" spans="1:32" ht="12.7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row>
    <row r="940" spans="1:32" ht="12.7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row>
    <row r="941" spans="1:32" ht="12.7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row>
    <row r="942" spans="1:32" ht="12.7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row>
    <row r="943" spans="1:32" ht="12.7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row>
    <row r="944" spans="1:32" ht="12.7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row>
    <row r="945" spans="1:32" ht="12.7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row>
    <row r="946" spans="1:32" ht="12.7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row>
    <row r="947" spans="1:32" ht="12.7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row>
    <row r="948" spans="1:32" ht="12.7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row>
    <row r="949" spans="1:32" ht="12.7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row>
    <row r="950" spans="1:32" ht="12.7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row>
    <row r="951" spans="1:32" ht="12.7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row>
    <row r="952" spans="1:32" ht="12.7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row>
    <row r="953" spans="1:32" ht="12.7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row>
    <row r="954" spans="1:32" ht="12.7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row>
    <row r="955" spans="1:32" ht="12.7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row>
    <row r="956" spans="1:32" ht="12.7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row>
    <row r="957" spans="1:32" ht="12.7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row>
    <row r="958" spans="1:32" ht="12.7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row>
    <row r="959" spans="1:32" ht="12.7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row>
    <row r="960" spans="1:32" ht="12.7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row>
    <row r="961" spans="1:32" ht="12.7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row>
    <row r="962" spans="1:32" ht="12.7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row>
    <row r="963" spans="1:32" ht="12.7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row>
    <row r="964" spans="1:32" ht="12.7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row>
    <row r="965" spans="1:32" ht="12.7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row>
    <row r="966" spans="1:32" ht="12.7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row>
    <row r="967" spans="1:32" ht="12.7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row>
    <row r="968" spans="1:32" ht="12.7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row>
    <row r="969" spans="1:32" ht="12.7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row>
    <row r="970" spans="1:32" ht="12.7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row>
    <row r="971" spans="1:32" ht="12.7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row>
    <row r="972" spans="1:32" ht="12.7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row>
    <row r="973" spans="1:32" ht="12.7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row>
    <row r="974" spans="1:32" ht="12.7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row>
    <row r="975" spans="1:32" ht="12.7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row>
    <row r="976" spans="1:32" ht="12.7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row>
    <row r="977" spans="1:32" ht="12.7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row>
    <row r="978" spans="1:32" ht="12.7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row>
    <row r="979" spans="1:32" ht="12.7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row>
    <row r="980" spans="1:32" ht="12.7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row>
    <row r="981" spans="1:32" ht="12.7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row>
    <row r="982" spans="1:32" ht="12.7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row>
    <row r="983" spans="1:32" ht="12.7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row>
    <row r="984" spans="1:32" ht="12.7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row>
    <row r="985" spans="1:32" ht="12.7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row>
    <row r="986" spans="1:32" ht="12.7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row>
    <row r="987" spans="1:32" ht="12.7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row>
    <row r="988" spans="1:32" ht="12.7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row>
    <row r="989" spans="1:32" ht="12.7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row>
    <row r="990" spans="1:32" ht="12.7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row>
    <row r="991" spans="1:32" ht="12.7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row>
    <row r="992" spans="1:32" ht="12.7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row>
    <row r="993" spans="1:32" ht="12.7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row>
  </sheetData>
  <mergeCells count="416">
    <mergeCell ref="B240:I240"/>
    <mergeCell ref="O252:P252"/>
    <mergeCell ref="K199:N199"/>
    <mergeCell ref="J199:J200"/>
    <mergeCell ref="A198:U198"/>
    <mergeCell ref="R199:T199"/>
    <mergeCell ref="O199:Q199"/>
    <mergeCell ref="U199:U200"/>
    <mergeCell ref="A201:U201"/>
    <mergeCell ref="K226:N226"/>
    <mergeCell ref="A230:U230"/>
    <mergeCell ref="A225:J226"/>
    <mergeCell ref="U231:U232"/>
    <mergeCell ref="R231:T231"/>
    <mergeCell ref="R225:U226"/>
    <mergeCell ref="A217:U217"/>
    <mergeCell ref="B210:I210"/>
    <mergeCell ref="B223:I223"/>
    <mergeCell ref="A224:I224"/>
    <mergeCell ref="A228:J228"/>
    <mergeCell ref="K228:U228"/>
    <mergeCell ref="A227:J227"/>
    <mergeCell ref="K227:U227"/>
    <mergeCell ref="O226:Q226"/>
    <mergeCell ref="O253:P253"/>
    <mergeCell ref="L253:N253"/>
    <mergeCell ref="J253:K253"/>
    <mergeCell ref="K247:U247"/>
    <mergeCell ref="K246:U246"/>
    <mergeCell ref="A70:U71"/>
    <mergeCell ref="A84:U85"/>
    <mergeCell ref="A231:A232"/>
    <mergeCell ref="B231:I232"/>
    <mergeCell ref="A246:J246"/>
    <mergeCell ref="A239:U239"/>
    <mergeCell ref="B236:I236"/>
    <mergeCell ref="A233:U233"/>
    <mergeCell ref="A247:J247"/>
    <mergeCell ref="A243:I243"/>
    <mergeCell ref="O231:Q231"/>
    <mergeCell ref="K231:N231"/>
    <mergeCell ref="B234:I234"/>
    <mergeCell ref="B235:I235"/>
    <mergeCell ref="R244:U245"/>
    <mergeCell ref="O245:Q245"/>
    <mergeCell ref="K245:N245"/>
    <mergeCell ref="B174:I174"/>
    <mergeCell ref="B173:I173"/>
    <mergeCell ref="Z278:AA278"/>
    <mergeCell ref="Z277:AA277"/>
    <mergeCell ref="B276:I276"/>
    <mergeCell ref="L255:N255"/>
    <mergeCell ref="Q255:R255"/>
    <mergeCell ref="Q254:R254"/>
    <mergeCell ref="H253:I253"/>
    <mergeCell ref="J254:K254"/>
    <mergeCell ref="L254:N254"/>
    <mergeCell ref="H254:I254"/>
    <mergeCell ref="J255:K255"/>
    <mergeCell ref="H255:I255"/>
    <mergeCell ref="M270:N270"/>
    <mergeCell ref="O254:P254"/>
    <mergeCell ref="M272:N272"/>
    <mergeCell ref="O255:P255"/>
    <mergeCell ref="M268:N268"/>
    <mergeCell ref="B268:I268"/>
    <mergeCell ref="A269:U269"/>
    <mergeCell ref="A267:U267"/>
    <mergeCell ref="V276:Y276"/>
    <mergeCell ref="Z276:AA276"/>
    <mergeCell ref="V275:Y275"/>
    <mergeCell ref="A275:U275"/>
    <mergeCell ref="R282:U283"/>
    <mergeCell ref="A285:U285"/>
    <mergeCell ref="A282:J283"/>
    <mergeCell ref="K283:N283"/>
    <mergeCell ref="O283:Q283"/>
    <mergeCell ref="M282:N282"/>
    <mergeCell ref="M279:N279"/>
    <mergeCell ref="M281:N281"/>
    <mergeCell ref="M280:N280"/>
    <mergeCell ref="A281:I281"/>
    <mergeCell ref="B280:I280"/>
    <mergeCell ref="B279:I279"/>
    <mergeCell ref="A278:U278"/>
    <mergeCell ref="B219:I219"/>
    <mergeCell ref="B220:I220"/>
    <mergeCell ref="B222:I222"/>
    <mergeCell ref="J231:J232"/>
    <mergeCell ref="B221:I221"/>
    <mergeCell ref="A265:A266"/>
    <mergeCell ref="B254:G254"/>
    <mergeCell ref="A255:G255"/>
    <mergeCell ref="R265:T265"/>
    <mergeCell ref="O265:Q265"/>
    <mergeCell ref="K265:N265"/>
    <mergeCell ref="B265:I266"/>
    <mergeCell ref="J265:J266"/>
    <mergeCell ref="M266:N266"/>
    <mergeCell ref="A264:U264"/>
    <mergeCell ref="A262:U262"/>
    <mergeCell ref="A251:A252"/>
    <mergeCell ref="A250:B250"/>
    <mergeCell ref="B251:G252"/>
    <mergeCell ref="B253:G253"/>
    <mergeCell ref="B237:I237"/>
    <mergeCell ref="B238:I238"/>
    <mergeCell ref="B241:I241"/>
    <mergeCell ref="V279:Y279"/>
    <mergeCell ref="V278:Y278"/>
    <mergeCell ref="V254:Y254"/>
    <mergeCell ref="B270:I270"/>
    <mergeCell ref="B272:I272"/>
    <mergeCell ref="A271:U271"/>
    <mergeCell ref="A244:J245"/>
    <mergeCell ref="B242:I242"/>
    <mergeCell ref="U265:U266"/>
    <mergeCell ref="V273:Y274"/>
    <mergeCell ref="V277:Y277"/>
    <mergeCell ref="Q253:R253"/>
    <mergeCell ref="J251:P251"/>
    <mergeCell ref="L252:N252"/>
    <mergeCell ref="J252:K252"/>
    <mergeCell ref="S251:U251"/>
    <mergeCell ref="Q251:R252"/>
    <mergeCell ref="H251:I252"/>
    <mergeCell ref="M277:N277"/>
    <mergeCell ref="M276:N276"/>
    <mergeCell ref="M274:N274"/>
    <mergeCell ref="A273:U273"/>
    <mergeCell ref="B274:I274"/>
    <mergeCell ref="B277:I277"/>
    <mergeCell ref="R191:U192"/>
    <mergeCell ref="O192:Q192"/>
    <mergeCell ref="A170:U170"/>
    <mergeCell ref="B176:I176"/>
    <mergeCell ref="B177:I177"/>
    <mergeCell ref="B175:I175"/>
    <mergeCell ref="B183:I183"/>
    <mergeCell ref="B189:I189"/>
    <mergeCell ref="B184:I184"/>
    <mergeCell ref="B185:I185"/>
    <mergeCell ref="B186:I186"/>
    <mergeCell ref="B188:I188"/>
    <mergeCell ref="B178:I178"/>
    <mergeCell ref="B179:I179"/>
    <mergeCell ref="A191:J192"/>
    <mergeCell ref="B218:I218"/>
    <mergeCell ref="O161:Q161"/>
    <mergeCell ref="R160:U161"/>
    <mergeCell ref="A157:U157"/>
    <mergeCell ref="A154:U154"/>
    <mergeCell ref="A160:J161"/>
    <mergeCell ref="K161:N161"/>
    <mergeCell ref="B156:I156"/>
    <mergeCell ref="A199:A200"/>
    <mergeCell ref="B208:I208"/>
    <mergeCell ref="B205:I205"/>
    <mergeCell ref="B204:I204"/>
    <mergeCell ref="B207:I207"/>
    <mergeCell ref="A190:I190"/>
    <mergeCell ref="A163:J163"/>
    <mergeCell ref="A166:U166"/>
    <mergeCell ref="A187:U187"/>
    <mergeCell ref="B182:I182"/>
    <mergeCell ref="B180:I180"/>
    <mergeCell ref="B181:I181"/>
    <mergeCell ref="B215:I215"/>
    <mergeCell ref="B216:I216"/>
    <mergeCell ref="A167:U167"/>
    <mergeCell ref="J168:J169"/>
    <mergeCell ref="B214:I214"/>
    <mergeCell ref="B211:I211"/>
    <mergeCell ref="B212:I212"/>
    <mergeCell ref="B213:I213"/>
    <mergeCell ref="A168:A169"/>
    <mergeCell ref="A150:U150"/>
    <mergeCell ref="B151:I151"/>
    <mergeCell ref="A194:J194"/>
    <mergeCell ref="A193:J193"/>
    <mergeCell ref="K192:N192"/>
    <mergeCell ref="B202:I202"/>
    <mergeCell ref="B203:I203"/>
    <mergeCell ref="B199:I200"/>
    <mergeCell ref="B209:I209"/>
    <mergeCell ref="B206:I206"/>
    <mergeCell ref="K193:U193"/>
    <mergeCell ref="K194:U194"/>
    <mergeCell ref="U168:U169"/>
    <mergeCell ref="K168:N168"/>
    <mergeCell ref="O168:Q168"/>
    <mergeCell ref="R168:T168"/>
    <mergeCell ref="B168:I169"/>
    <mergeCell ref="B171:I171"/>
    <mergeCell ref="B172:I172"/>
    <mergeCell ref="B123:I123"/>
    <mergeCell ref="A73:U73"/>
    <mergeCell ref="B124:I124"/>
    <mergeCell ref="B129:I129"/>
    <mergeCell ref="B130:I130"/>
    <mergeCell ref="B136:I136"/>
    <mergeCell ref="A159:I159"/>
    <mergeCell ref="B148:I149"/>
    <mergeCell ref="B153:I153"/>
    <mergeCell ref="B155:I155"/>
    <mergeCell ref="B158:I158"/>
    <mergeCell ref="K148:N148"/>
    <mergeCell ref="A148:A149"/>
    <mergeCell ref="U148:U149"/>
    <mergeCell ref="R148:T148"/>
    <mergeCell ref="O148:Q148"/>
    <mergeCell ref="A145:J145"/>
    <mergeCell ref="K145:U145"/>
    <mergeCell ref="B137:U137"/>
    <mergeCell ref="B138:I138"/>
    <mergeCell ref="A144:J144"/>
    <mergeCell ref="A142:J143"/>
    <mergeCell ref="A147:U147"/>
    <mergeCell ref="K144:U144"/>
    <mergeCell ref="O143:Q143"/>
    <mergeCell ref="A141:I141"/>
    <mergeCell ref="B139:I139"/>
    <mergeCell ref="B140:I140"/>
    <mergeCell ref="V57:X57"/>
    <mergeCell ref="V46:X46"/>
    <mergeCell ref="U49:U50"/>
    <mergeCell ref="V32:W32"/>
    <mergeCell ref="V30:W30"/>
    <mergeCell ref="V31:W31"/>
    <mergeCell ref="A48:U48"/>
    <mergeCell ref="R49:T49"/>
    <mergeCell ref="O38:Q38"/>
    <mergeCell ref="B41:I41"/>
    <mergeCell ref="B42:I42"/>
    <mergeCell ref="B43:I43"/>
    <mergeCell ref="B46:I46"/>
    <mergeCell ref="U38:U39"/>
    <mergeCell ref="R38:T38"/>
    <mergeCell ref="K38:N38"/>
    <mergeCell ref="B52:I52"/>
    <mergeCell ref="B51:I51"/>
    <mergeCell ref="B55:I55"/>
    <mergeCell ref="B54:I54"/>
    <mergeCell ref="V97:X97"/>
    <mergeCell ref="V109:X109"/>
    <mergeCell ref="A111:U111"/>
    <mergeCell ref="B108:I108"/>
    <mergeCell ref="U100:U101"/>
    <mergeCell ref="O100:Q100"/>
    <mergeCell ref="R100:T100"/>
    <mergeCell ref="K60:N60"/>
    <mergeCell ref="J60:J61"/>
    <mergeCell ref="B62:I62"/>
    <mergeCell ref="R60:T60"/>
    <mergeCell ref="B90:I90"/>
    <mergeCell ref="B91:I91"/>
    <mergeCell ref="B94:I94"/>
    <mergeCell ref="B93:I93"/>
    <mergeCell ref="B97:I97"/>
    <mergeCell ref="B104:I104"/>
    <mergeCell ref="B68:I68"/>
    <mergeCell ref="B92:I92"/>
    <mergeCell ref="O60:Q60"/>
    <mergeCell ref="B95:I95"/>
    <mergeCell ref="B132:I132"/>
    <mergeCell ref="V69:X69"/>
    <mergeCell ref="V83:X83"/>
    <mergeCell ref="A112:A113"/>
    <mergeCell ref="R112:T112"/>
    <mergeCell ref="U112:U113"/>
    <mergeCell ref="J112:J113"/>
    <mergeCell ref="A99:U99"/>
    <mergeCell ref="B127:I127"/>
    <mergeCell ref="B128:I128"/>
    <mergeCell ref="B131:U131"/>
    <mergeCell ref="B120:I120"/>
    <mergeCell ref="B119:I119"/>
    <mergeCell ref="B118:I118"/>
    <mergeCell ref="B116:I116"/>
    <mergeCell ref="B122:I122"/>
    <mergeCell ref="B125:I125"/>
    <mergeCell ref="O112:Q112"/>
    <mergeCell ref="K112:N112"/>
    <mergeCell ref="U88:U89"/>
    <mergeCell ref="U74:U75"/>
    <mergeCell ref="B88:I89"/>
    <mergeCell ref="A88:A89"/>
    <mergeCell ref="B112:I113"/>
    <mergeCell ref="A17:K17"/>
    <mergeCell ref="A18:K18"/>
    <mergeCell ref="M21:U25"/>
    <mergeCell ref="M18:U18"/>
    <mergeCell ref="M20:U20"/>
    <mergeCell ref="M19:U19"/>
    <mergeCell ref="A20:K20"/>
    <mergeCell ref="A22:K25"/>
    <mergeCell ref="A19:K19"/>
    <mergeCell ref="A35:U35"/>
    <mergeCell ref="B28:C28"/>
    <mergeCell ref="B69:I69"/>
    <mergeCell ref="B74:I75"/>
    <mergeCell ref="B76:I76"/>
    <mergeCell ref="B78:I78"/>
    <mergeCell ref="B79:I79"/>
    <mergeCell ref="B83:I83"/>
    <mergeCell ref="B82:I82"/>
    <mergeCell ref="B63:I63"/>
    <mergeCell ref="B60:I61"/>
    <mergeCell ref="B56:I56"/>
    <mergeCell ref="A38:A39"/>
    <mergeCell ref="B57:I57"/>
    <mergeCell ref="B53:I53"/>
    <mergeCell ref="B38:I39"/>
    <mergeCell ref="B44:I44"/>
    <mergeCell ref="B45:I45"/>
    <mergeCell ref="K49:N49"/>
    <mergeCell ref="O49:Q49"/>
    <mergeCell ref="B40:I40"/>
    <mergeCell ref="A59:U59"/>
    <mergeCell ref="M27:U33"/>
    <mergeCell ref="K163:U163"/>
    <mergeCell ref="K162:U162"/>
    <mergeCell ref="A162:J162"/>
    <mergeCell ref="J74:J75"/>
    <mergeCell ref="J148:J149"/>
    <mergeCell ref="R142:U143"/>
    <mergeCell ref="B126:U126"/>
    <mergeCell ref="B121:U121"/>
    <mergeCell ref="K143:N143"/>
    <mergeCell ref="B134:U134"/>
    <mergeCell ref="B114:U114"/>
    <mergeCell ref="B117:U117"/>
    <mergeCell ref="K100:N100"/>
    <mergeCell ref="J100:J101"/>
    <mergeCell ref="K74:N74"/>
    <mergeCell ref="B115:I115"/>
    <mergeCell ref="B109:I109"/>
    <mergeCell ref="B107:I107"/>
    <mergeCell ref="B105:I105"/>
    <mergeCell ref="B106:I106"/>
    <mergeCell ref="B100:I101"/>
    <mergeCell ref="A100:A101"/>
    <mergeCell ref="B96:I96"/>
    <mergeCell ref="B152:I152"/>
    <mergeCell ref="B135:I135"/>
    <mergeCell ref="B133:I133"/>
    <mergeCell ref="A74:A75"/>
    <mergeCell ref="R88:T88"/>
    <mergeCell ref="M4:O4"/>
    <mergeCell ref="S5:U5"/>
    <mergeCell ref="S6:U6"/>
    <mergeCell ref="P6:R6"/>
    <mergeCell ref="P4:R4"/>
    <mergeCell ref="P5:R5"/>
    <mergeCell ref="R74:T74"/>
    <mergeCell ref="O74:Q74"/>
    <mergeCell ref="B80:I80"/>
    <mergeCell ref="B81:I81"/>
    <mergeCell ref="B77:I77"/>
    <mergeCell ref="B102:I102"/>
    <mergeCell ref="B103:I103"/>
    <mergeCell ref="A87:U87"/>
    <mergeCell ref="K88:N88"/>
    <mergeCell ref="O88:Q88"/>
    <mergeCell ref="J88:J89"/>
    <mergeCell ref="G28:G29"/>
    <mergeCell ref="A37:U37"/>
    <mergeCell ref="I28:K28"/>
    <mergeCell ref="P3:R3"/>
    <mergeCell ref="B66:I66"/>
    <mergeCell ref="B67:I67"/>
    <mergeCell ref="B64:I64"/>
    <mergeCell ref="B65:I65"/>
    <mergeCell ref="M13:U13"/>
    <mergeCell ref="M8:U11"/>
    <mergeCell ref="A13:K13"/>
    <mergeCell ref="A14:K14"/>
    <mergeCell ref="A15:K15"/>
    <mergeCell ref="A16:K16"/>
    <mergeCell ref="M17:U17"/>
    <mergeCell ref="M16:U16"/>
    <mergeCell ref="A8:K8"/>
    <mergeCell ref="A9:K9"/>
    <mergeCell ref="D28:F28"/>
    <mergeCell ref="A27:G27"/>
    <mergeCell ref="H28:H29"/>
    <mergeCell ref="A60:A61"/>
    <mergeCell ref="B49:I50"/>
    <mergeCell ref="A49:A50"/>
    <mergeCell ref="U60:U61"/>
    <mergeCell ref="J38:J39"/>
    <mergeCell ref="J49:J50"/>
    <mergeCell ref="M1:U1"/>
    <mergeCell ref="S3:U3"/>
    <mergeCell ref="V3:Y3"/>
    <mergeCell ref="V4:Y4"/>
    <mergeCell ref="S4:U4"/>
    <mergeCell ref="V5:Y5"/>
    <mergeCell ref="A11:K11"/>
    <mergeCell ref="A10:K10"/>
    <mergeCell ref="A12:K12"/>
    <mergeCell ref="A6:K6"/>
    <mergeCell ref="A4:K5"/>
    <mergeCell ref="A3:K3"/>
    <mergeCell ref="A1:K1"/>
    <mergeCell ref="A2:K2"/>
    <mergeCell ref="A7:K7"/>
    <mergeCell ref="V6:Y6"/>
    <mergeCell ref="V7:Y7"/>
    <mergeCell ref="V8:Y8"/>
    <mergeCell ref="V10:Y15"/>
    <mergeCell ref="M14:U14"/>
    <mergeCell ref="M15:U15"/>
    <mergeCell ref="M3:O3"/>
    <mergeCell ref="M6:O6"/>
    <mergeCell ref="M5:O5"/>
  </mergeCells>
  <conditionalFormatting sqref="V254 L31:L32 V30:V32 V3:V8">
    <cfRule type="cellIs" dxfId="39" priority="1" operator="equal">
      <formula>"E bine"</formula>
    </cfRule>
  </conditionalFormatting>
  <conditionalFormatting sqref="V254 V30:V32 V3:V8">
    <cfRule type="cellIs" dxfId="38" priority="2" operator="equal">
      <formula>"NU e bine"</formula>
    </cfRule>
  </conditionalFormatting>
  <conditionalFormatting sqref="V30:W32 V3:V8">
    <cfRule type="cellIs" dxfId="37" priority="3" operator="equal">
      <formula>"Suma trebuie să fie 52"</formula>
    </cfRule>
  </conditionalFormatting>
  <conditionalFormatting sqref="V30:W32 V3:V8">
    <cfRule type="cellIs" dxfId="36" priority="4" operator="equal">
      <formula>"Corect"</formula>
    </cfRule>
  </conditionalFormatting>
  <conditionalFormatting sqref="V30:W32 V3:V8">
    <cfRule type="cellIs" dxfId="35" priority="5" operator="equal">
      <formula>SUM($B$30:$J$30)</formula>
    </cfRule>
  </conditionalFormatting>
  <conditionalFormatting sqref="V30:W32 V3:V8">
    <cfRule type="cellIs" dxfId="34" priority="6" operator="lessThan">
      <formula>"(SUM(B28:K28)=52"</formula>
    </cfRule>
  </conditionalFormatting>
  <conditionalFormatting sqref="V30:W32 V3:V8">
    <cfRule type="cellIs" dxfId="33" priority="7" operator="equal">
      <formula>52</formula>
    </cfRule>
  </conditionalFormatting>
  <conditionalFormatting sqref="V30:W32 V3:V8">
    <cfRule type="cellIs" dxfId="32" priority="8" operator="equal">
      <formula>$K$30</formula>
    </cfRule>
  </conditionalFormatting>
  <conditionalFormatting sqref="V30:W32 V3:V8">
    <cfRule type="cellIs" dxfId="31" priority="9" operator="equal">
      <formula>$B$30:$K$30=52</formula>
    </cfRule>
  </conditionalFormatting>
  <conditionalFormatting sqref="V254:W254 V30:W32 V3:V8">
    <cfRule type="cellIs" dxfId="30" priority="10" operator="equal">
      <formula>"Suma trebuie să fie 52"</formula>
    </cfRule>
  </conditionalFormatting>
  <conditionalFormatting sqref="V254:W254 V30:W32 V3:V8">
    <cfRule type="cellIs" dxfId="29" priority="11" operator="equal">
      <formula>"Corect"</formula>
    </cfRule>
  </conditionalFormatting>
  <conditionalFormatting sqref="V254:Y254 V30:W32">
    <cfRule type="cellIs" dxfId="28" priority="12" operator="equal">
      <formula>"Corect"</formula>
    </cfRule>
  </conditionalFormatting>
  <conditionalFormatting sqref="V46:X47 V57:X57 V69:X71 V83:X83 V97:X97 V109:X109">
    <cfRule type="cellIs" dxfId="27" priority="13" operator="equal">
      <formula>"E trebuie să fie cel puțin egal cu C+VP"</formula>
    </cfRule>
  </conditionalFormatting>
  <conditionalFormatting sqref="V46:X47 V57:X57 V69:X71 V83:X83 V97:X97 V109:X109">
    <cfRule type="cellIs" dxfId="26" priority="14" operator="equal">
      <formula>"Corect"</formula>
    </cfRule>
  </conditionalFormatting>
  <conditionalFormatting sqref="V254:W254">
    <cfRule type="cellIs" dxfId="25" priority="15" operator="equal">
      <formula>"Nu corespunde cu tabelul de opționale"</formula>
    </cfRule>
  </conditionalFormatting>
  <conditionalFormatting sqref="V254:W254">
    <cfRule type="cellIs" dxfId="24" priority="16" operator="equal">
      <formula>"Suma trebuie să fie 52"</formula>
    </cfRule>
  </conditionalFormatting>
  <conditionalFormatting sqref="V254:W254">
    <cfRule type="cellIs" dxfId="23" priority="17" operator="equal">
      <formula>"Corect"</formula>
    </cfRule>
  </conditionalFormatting>
  <conditionalFormatting sqref="V254:W254">
    <cfRule type="cellIs" dxfId="22" priority="18" operator="equal">
      <formula>SUM($B$30:$J$30)</formula>
    </cfRule>
  </conditionalFormatting>
  <conditionalFormatting sqref="V254:W254">
    <cfRule type="cellIs" dxfId="21" priority="19" operator="lessThan">
      <formula>"(SUM(B28:K28)=52"</formula>
    </cfRule>
  </conditionalFormatting>
  <conditionalFormatting sqref="V254:W254">
    <cfRule type="cellIs" dxfId="20" priority="20" operator="equal">
      <formula>52</formula>
    </cfRule>
  </conditionalFormatting>
  <conditionalFormatting sqref="V254:W254">
    <cfRule type="cellIs" dxfId="19" priority="21" operator="equal">
      <formula>$K$30</formula>
    </cfRule>
  </conditionalFormatting>
  <conditionalFormatting sqref="V254:W254">
    <cfRule type="cellIs" dxfId="18" priority="22" operator="equal">
      <formula>$B$30:$K$30=52</formula>
    </cfRule>
  </conditionalFormatting>
  <conditionalFormatting sqref="V3:V8">
    <cfRule type="cellIs" dxfId="17" priority="23" operator="equal">
      <formula>"Trebuie alocate cel puțin 20 de ore pe săptămână"</formula>
    </cfRule>
  </conditionalFormatting>
  <conditionalFormatting sqref="V30:W30">
    <cfRule type="cellIs" dxfId="16" priority="24" operator="equal">
      <formula>"Correct"</formula>
    </cfRule>
  </conditionalFormatting>
  <conditionalFormatting sqref="V3:V8">
    <cfRule type="cellIs" dxfId="15" priority="25" operator="equal">
      <formula>"Suma trebuie să fie 52"</formula>
    </cfRule>
  </conditionalFormatting>
  <conditionalFormatting sqref="V3:V8">
    <cfRule type="cellIs" dxfId="14" priority="26" operator="equal">
      <formula>"Corect"</formula>
    </cfRule>
  </conditionalFormatting>
  <conditionalFormatting sqref="V3:V8">
    <cfRule type="cellIs" dxfId="13" priority="27" operator="equal">
      <formula>SUM($B$31:$J$31)</formula>
    </cfRule>
  </conditionalFormatting>
  <conditionalFormatting sqref="V3:V8">
    <cfRule type="cellIs" dxfId="12" priority="28" operator="lessThan">
      <formula>"(SUM(B28:K28)=52"</formula>
    </cfRule>
  </conditionalFormatting>
  <conditionalFormatting sqref="V3:V8">
    <cfRule type="cellIs" dxfId="11" priority="29" operator="equal">
      <formula>52</formula>
    </cfRule>
  </conditionalFormatting>
  <conditionalFormatting sqref="V3:V8">
    <cfRule type="cellIs" dxfId="10" priority="30" operator="equal">
      <formula>$K$31</formula>
    </cfRule>
  </conditionalFormatting>
  <conditionalFormatting sqref="V3:V8">
    <cfRule type="cellIs" dxfId="9" priority="31" operator="equal">
      <formula>$B$31:$K$31=52</formula>
    </cfRule>
  </conditionalFormatting>
  <conditionalFormatting sqref="V279">
    <cfRule type="cellIs" dxfId="8" priority="32" operator="equal">
      <formula>"Ați dublat unele discipline"</formula>
    </cfRule>
  </conditionalFormatting>
  <conditionalFormatting sqref="V279">
    <cfRule type="cellIs" dxfId="7" priority="33" operator="equal">
      <formula>"Ați pierdut unele discipline"</formula>
    </cfRule>
  </conditionalFormatting>
  <conditionalFormatting sqref="V279">
    <cfRule type="cellIs" dxfId="6" priority="34" operator="equal">
      <formula>"Corect"</formula>
    </cfRule>
  </conditionalFormatting>
  <conditionalFormatting sqref="V278">
    <cfRule type="cellIs" dxfId="5" priority="35" operator="equal">
      <formula>"Ați dublat unele discipline"</formula>
    </cfRule>
  </conditionalFormatting>
  <conditionalFormatting sqref="V278">
    <cfRule type="cellIs" dxfId="4" priority="36" operator="equal">
      <formula>"Ați pierdut unele discipline"</formula>
    </cfRule>
  </conditionalFormatting>
  <conditionalFormatting sqref="V278">
    <cfRule type="cellIs" dxfId="3" priority="37" operator="equal">
      <formula>"Corect"</formula>
    </cfRule>
  </conditionalFormatting>
  <conditionalFormatting sqref="V280">
    <cfRule type="cellIs" dxfId="2" priority="38" operator="equal">
      <formula>"Ați dublat unele discipline"</formula>
    </cfRule>
  </conditionalFormatting>
  <conditionalFormatting sqref="V280">
    <cfRule type="cellIs" dxfId="1" priority="39" operator="equal">
      <formula>"Ați pierdut unele discipline"</formula>
    </cfRule>
  </conditionalFormatting>
  <conditionalFormatting sqref="V280">
    <cfRule type="cellIs" dxfId="0" priority="40" operator="equal">
      <formula>"Corect"</formula>
    </cfRule>
  </conditionalFormatting>
  <dataValidations count="10">
    <dataValidation type="list" allowBlank="1" showErrorMessage="1" sqref="R40:R45 R279:R280 R276:R277 R274 R272 R270 R268 R158 R155:R156 R128:R130 R138:R140 R135:R136 R132:R133 R122:R125 R118:R120 R115:R116 R102:R108 R90:R96 R51:R56 R76:R81 R62:R67 R151:R153" xr:uid="{00000000-0002-0000-0000-000000000000}">
      <formula1>$R$39</formula1>
    </dataValidation>
    <dataValidation type="list" allowBlank="1" showErrorMessage="1" sqref="B234" xr:uid="{00000000-0002-0000-0000-000001000000}">
      <formula1>$B$37:$B$162</formula1>
    </dataValidation>
    <dataValidation type="list" allowBlank="1" showErrorMessage="1" sqref="B235:B237 B188" xr:uid="{00000000-0002-0000-0000-000002000000}">
      <formula1>$B$38:$B$161</formula1>
    </dataValidation>
    <dataValidation type="list" allowBlank="1" showErrorMessage="1" sqref="T40:T45 T279:T280 T276:T277 T274 T272 T270 T268 T158 T155:T156 T127:T130 T138:T140 T135:T136 T132:T133 T122:T125 T118:T120 T115:T116 T102:T108 T90:T96 T51:T56 T76:T81 T62:T67 T151:T153" xr:uid="{00000000-0002-0000-0000-000003000000}">
      <formula1>$T$39</formula1>
    </dataValidation>
    <dataValidation type="list" allowBlank="1" showErrorMessage="1" sqref="S40:S45 S279:S280 S276:S277 S274 S272 S270 S268 S158 S155:S156 S128:S130 S138:S140 S135:S136 S132:S133 S122:S125 S118:S120 S115:S116 S102:S108 S90:S96 S51:S56 S76:S81 S62:S67 S151:S153" xr:uid="{00000000-0002-0000-0000-000004000000}">
      <formula1>$S$39</formula1>
    </dataValidation>
    <dataValidation type="list" allowBlank="1" showErrorMessage="1" sqref="U40:U45 U158 U155:U156 U127:U130 U138:U140 U135:U136 U132:U133 U122:U125 U118:U120 U115:U116 U102:U108 U90:U96 U51:U56 U76:U81 U62:U67 U151:U153" xr:uid="{00000000-0002-0000-0000-000005000000}">
      <formula1>$P$36:$T$36</formula1>
    </dataValidation>
    <dataValidation type="list" allowBlank="1" showInputMessage="1" showErrorMessage="1" sqref="U82 U68" xr:uid="{00000000-0002-0000-0000-000006000000}">
      <formula1>$P$37:$T$37</formula1>
    </dataValidation>
    <dataValidation type="list" allowBlank="1" showInputMessage="1" showErrorMessage="1" sqref="T82 T68" xr:uid="{00000000-0002-0000-0000-000007000000}">
      <formula1>$T$40</formula1>
    </dataValidation>
    <dataValidation type="list" allowBlank="1" showInputMessage="1" showErrorMessage="1" sqref="R82 R68" xr:uid="{00000000-0002-0000-0000-000008000000}">
      <formula1>$R$40</formula1>
    </dataValidation>
    <dataValidation type="list" allowBlank="1" showInputMessage="1" showErrorMessage="1" sqref="S82 S68" xr:uid="{00000000-0002-0000-0000-000009000000}">
      <formula1>$S$40</formula1>
    </dataValidation>
  </dataValidations>
  <pageMargins left="0.7" right="0.7" top="0.75" bottom="0.75" header="0.3" footer="0.3"/>
  <pageSetup paperSize="9" orientation="landscape" r:id="rId1"/>
  <headerFooter>
    <oddFooter>&amp;LRECTOR,
Acad.Prof.univ.dr. Ioan Aurel POP&amp;CDECAN,
Prof. univ. dr. Adrian Olimpiu PETRUȘEL&amp;RDIRECTOR DE DEPARTAMENT,
Prof. univ. dr. Octavian AGRATINI</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14.44140625" defaultRowHeight="15" customHeight="1" x14ac:dyDescent="0.3"/>
  <cols>
    <col min="1" max="26" width="8.6640625" customWidth="1"/>
  </cols>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4.44140625" defaultRowHeight="15" customHeight="1" x14ac:dyDescent="0.3"/>
  <cols>
    <col min="1" max="26" width="8.664062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Gelu</dc:creator>
  <cp:lastModifiedBy>Ady-PC</cp:lastModifiedBy>
  <cp:lastPrinted>2018-03-14T09:22:03Z</cp:lastPrinted>
  <dcterms:created xsi:type="dcterms:W3CDTF">2017-12-05T07:12:11Z</dcterms:created>
  <dcterms:modified xsi:type="dcterms:W3CDTF">2018-04-26T13:57:33Z</dcterms:modified>
</cp:coreProperties>
</file>