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lan_Invatamant_2018\"/>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219" i="1" l="1"/>
  <c r="J219" i="1"/>
  <c r="K219" i="1"/>
  <c r="L219" i="1"/>
  <c r="M219" i="1"/>
  <c r="N219" i="1"/>
  <c r="R219" i="1"/>
  <c r="S219" i="1"/>
  <c r="T219" i="1"/>
  <c r="U219" i="1"/>
  <c r="N176" i="1"/>
  <c r="M176" i="1"/>
  <c r="L176" i="1"/>
  <c r="K176" i="1"/>
  <c r="U175" i="1"/>
  <c r="T175" i="1"/>
  <c r="R175" i="1"/>
  <c r="N175" i="1"/>
  <c r="M175" i="1"/>
  <c r="L175" i="1"/>
  <c r="K175" i="1"/>
  <c r="J175" i="1"/>
  <c r="S175" i="1"/>
  <c r="Q140" i="1"/>
  <c r="O140" i="1"/>
  <c r="Q139" i="1"/>
  <c r="O139" i="1"/>
  <c r="Q137" i="1"/>
  <c r="O137" i="1"/>
  <c r="Q136" i="1"/>
  <c r="O136" i="1"/>
  <c r="P140" i="1" l="1"/>
  <c r="P137" i="1"/>
  <c r="P136" i="1"/>
  <c r="P139" i="1"/>
  <c r="Q120" i="1" l="1"/>
  <c r="P120" i="1" s="1"/>
  <c r="O120" i="1"/>
  <c r="Q201" i="1" l="1"/>
  <c r="O201" i="1"/>
  <c r="Q190" i="1"/>
  <c r="O190" i="1"/>
  <c r="Q189" i="1"/>
  <c r="O189" i="1"/>
  <c r="Q187" i="1"/>
  <c r="O187" i="1"/>
  <c r="Q186" i="1"/>
  <c r="O186" i="1"/>
  <c r="Q185" i="1"/>
  <c r="O185" i="1"/>
  <c r="Q170" i="1"/>
  <c r="O170" i="1"/>
  <c r="Q169" i="1"/>
  <c r="O169" i="1"/>
  <c r="Q167" i="1"/>
  <c r="O167" i="1"/>
  <c r="Q166" i="1"/>
  <c r="O166" i="1"/>
  <c r="Q163" i="1"/>
  <c r="O163" i="1"/>
  <c r="Q162" i="1"/>
  <c r="O162" i="1"/>
  <c r="Q161" i="1"/>
  <c r="O161" i="1"/>
  <c r="Q160" i="1"/>
  <c r="O160" i="1"/>
  <c r="Q159" i="1"/>
  <c r="O159" i="1"/>
  <c r="Q157" i="1"/>
  <c r="O157" i="1"/>
  <c r="Q156" i="1"/>
  <c r="O156" i="1"/>
  <c r="Q155" i="1"/>
  <c r="O155" i="1"/>
  <c r="Q154" i="1"/>
  <c r="O154" i="1"/>
  <c r="Q151" i="1"/>
  <c r="O151" i="1"/>
  <c r="Q150" i="1"/>
  <c r="O150" i="1"/>
  <c r="Q149" i="1"/>
  <c r="O149" i="1"/>
  <c r="Q148" i="1"/>
  <c r="O148" i="1"/>
  <c r="Q146" i="1"/>
  <c r="O146" i="1"/>
  <c r="Q145" i="1"/>
  <c r="O145" i="1"/>
  <c r="Q144" i="1"/>
  <c r="O144" i="1"/>
  <c r="Q143" i="1"/>
  <c r="O143" i="1"/>
  <c r="Q133" i="1"/>
  <c r="O133" i="1"/>
  <c r="Q132" i="1"/>
  <c r="O132" i="1"/>
  <c r="Q131" i="1"/>
  <c r="O131" i="1"/>
  <c r="Q130" i="1"/>
  <c r="O130" i="1"/>
  <c r="Q128" i="1"/>
  <c r="O128" i="1"/>
  <c r="Q127" i="1"/>
  <c r="O127" i="1"/>
  <c r="Q126" i="1"/>
  <c r="O126" i="1"/>
  <c r="Q125" i="1"/>
  <c r="O125" i="1"/>
  <c r="Q122" i="1"/>
  <c r="O122" i="1"/>
  <c r="Q121" i="1"/>
  <c r="O121" i="1"/>
  <c r="Q119" i="1"/>
  <c r="O119" i="1"/>
  <c r="Q118" i="1"/>
  <c r="O118" i="1"/>
  <c r="Q116" i="1"/>
  <c r="O116" i="1"/>
  <c r="Q115" i="1"/>
  <c r="O115" i="1"/>
  <c r="Q114" i="1"/>
  <c r="O114" i="1"/>
  <c r="Q113" i="1"/>
  <c r="O113" i="1"/>
  <c r="Q112" i="1"/>
  <c r="O112" i="1"/>
  <c r="Q175" i="1" l="1"/>
  <c r="Q176" i="1"/>
  <c r="O175" i="1"/>
  <c r="O176" i="1"/>
  <c r="P156" i="1"/>
  <c r="P159" i="1"/>
  <c r="P161" i="1"/>
  <c r="P167" i="1"/>
  <c r="P186" i="1"/>
  <c r="P189" i="1"/>
  <c r="P201" i="1"/>
  <c r="P131" i="1"/>
  <c r="P144" i="1"/>
  <c r="P128" i="1"/>
  <c r="P166" i="1"/>
  <c r="P119" i="1"/>
  <c r="P127" i="1"/>
  <c r="P150" i="1"/>
  <c r="P113" i="1"/>
  <c r="P115" i="1"/>
  <c r="P146" i="1"/>
  <c r="P155" i="1"/>
  <c r="P187" i="1"/>
  <c r="P190" i="1"/>
  <c r="P114" i="1"/>
  <c r="P116" i="1"/>
  <c r="P126" i="1"/>
  <c r="P145" i="1"/>
  <c r="P154" i="1"/>
  <c r="P185" i="1"/>
  <c r="P118" i="1"/>
  <c r="P122" i="1"/>
  <c r="P130" i="1"/>
  <c r="P133" i="1"/>
  <c r="P148" i="1"/>
  <c r="P151" i="1"/>
  <c r="P162" i="1"/>
  <c r="P170" i="1"/>
  <c r="P112" i="1"/>
  <c r="P121" i="1"/>
  <c r="P125" i="1"/>
  <c r="P132" i="1"/>
  <c r="P143" i="1"/>
  <c r="P149" i="1"/>
  <c r="P157" i="1"/>
  <c r="P160" i="1"/>
  <c r="P163" i="1"/>
  <c r="P169" i="1"/>
  <c r="P175" i="1" l="1"/>
  <c r="P176" i="1"/>
  <c r="Q80" i="1"/>
  <c r="O80" i="1"/>
  <c r="Q68" i="1"/>
  <c r="O68" i="1"/>
  <c r="P80" i="1" l="1"/>
  <c r="P68" i="1"/>
  <c r="U264" i="1"/>
  <c r="T264" i="1"/>
  <c r="S264" i="1"/>
  <c r="R264" i="1"/>
  <c r="N264" i="1"/>
  <c r="M264" i="1"/>
  <c r="L264" i="1"/>
  <c r="K264" i="1"/>
  <c r="J264" i="1"/>
  <c r="A264" i="1"/>
  <c r="U263" i="1"/>
  <c r="T263" i="1"/>
  <c r="S263" i="1"/>
  <c r="R263" i="1"/>
  <c r="N263" i="1"/>
  <c r="M263" i="1"/>
  <c r="L263" i="1"/>
  <c r="K263" i="1"/>
  <c r="J263" i="1"/>
  <c r="A263" i="1"/>
  <c r="U259" i="1"/>
  <c r="T259" i="1"/>
  <c r="S259" i="1"/>
  <c r="R259" i="1"/>
  <c r="N259" i="1"/>
  <c r="M259" i="1"/>
  <c r="L259" i="1"/>
  <c r="K259" i="1"/>
  <c r="J259" i="1"/>
  <c r="A259" i="1"/>
  <c r="U258" i="1"/>
  <c r="T258" i="1"/>
  <c r="S258" i="1"/>
  <c r="R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55" i="1"/>
  <c r="T255" i="1"/>
  <c r="S255" i="1"/>
  <c r="R255" i="1"/>
  <c r="N255" i="1"/>
  <c r="M255" i="1"/>
  <c r="L255" i="1"/>
  <c r="K255" i="1"/>
  <c r="J255" i="1"/>
  <c r="A255" i="1"/>
  <c r="U254" i="1"/>
  <c r="T254" i="1"/>
  <c r="S254" i="1"/>
  <c r="R254" i="1"/>
  <c r="N254" i="1"/>
  <c r="M254" i="1"/>
  <c r="L254" i="1"/>
  <c r="K254" i="1"/>
  <c r="J254" i="1"/>
  <c r="A254" i="1"/>
  <c r="U230" i="1"/>
  <c r="T230" i="1"/>
  <c r="S230" i="1"/>
  <c r="R230" i="1"/>
  <c r="N230" i="1"/>
  <c r="M230" i="1"/>
  <c r="L230" i="1"/>
  <c r="K230" i="1"/>
  <c r="J230" i="1"/>
  <c r="A230" i="1"/>
  <c r="U229" i="1"/>
  <c r="T229" i="1"/>
  <c r="S229" i="1"/>
  <c r="R229" i="1"/>
  <c r="N229" i="1"/>
  <c r="M229" i="1"/>
  <c r="L229" i="1"/>
  <c r="K229" i="1"/>
  <c r="J229" i="1"/>
  <c r="A229" i="1"/>
  <c r="U226" i="1" l="1"/>
  <c r="T226" i="1"/>
  <c r="S226" i="1"/>
  <c r="R226" i="1"/>
  <c r="N226" i="1"/>
  <c r="M226" i="1"/>
  <c r="L226" i="1"/>
  <c r="K226" i="1"/>
  <c r="J226" i="1"/>
  <c r="A226" i="1"/>
  <c r="U208" i="1"/>
  <c r="Q57" i="1" l="1"/>
  <c r="Q45" i="1"/>
  <c r="U287" i="1" l="1"/>
  <c r="T287" i="1"/>
  <c r="S287" i="1"/>
  <c r="R287" i="1"/>
  <c r="N287" i="1"/>
  <c r="M287" i="1"/>
  <c r="L287" i="1"/>
  <c r="K287" i="1"/>
  <c r="J287" i="1"/>
  <c r="U284" i="1"/>
  <c r="T284" i="1"/>
  <c r="S284" i="1"/>
  <c r="R284" i="1"/>
  <c r="N284" i="1"/>
  <c r="M284" i="1"/>
  <c r="L284" i="1"/>
  <c r="K284" i="1"/>
  <c r="J284" i="1"/>
  <c r="U283" i="1"/>
  <c r="T283" i="1"/>
  <c r="S283" i="1"/>
  <c r="R283" i="1"/>
  <c r="Q283" i="1"/>
  <c r="P283" i="1"/>
  <c r="O283" i="1"/>
  <c r="N283" i="1"/>
  <c r="M283" i="1"/>
  <c r="L283" i="1"/>
  <c r="K283" i="1"/>
  <c r="J283" i="1"/>
  <c r="U282" i="1"/>
  <c r="T282" i="1"/>
  <c r="S282" i="1"/>
  <c r="R282" i="1"/>
  <c r="Q282" i="1"/>
  <c r="P282" i="1"/>
  <c r="O282" i="1"/>
  <c r="N282" i="1"/>
  <c r="M282" i="1"/>
  <c r="L282" i="1"/>
  <c r="K282" i="1"/>
  <c r="J282" i="1"/>
  <c r="U281" i="1"/>
  <c r="T281" i="1"/>
  <c r="S281" i="1"/>
  <c r="R281" i="1"/>
  <c r="Q281" i="1"/>
  <c r="N281" i="1"/>
  <c r="M281" i="1"/>
  <c r="L281" i="1"/>
  <c r="K281" i="1"/>
  <c r="J281" i="1"/>
  <c r="U280" i="1"/>
  <c r="T280" i="1"/>
  <c r="S280" i="1"/>
  <c r="R280" i="1"/>
  <c r="N280" i="1"/>
  <c r="M280" i="1"/>
  <c r="L280" i="1"/>
  <c r="K280" i="1"/>
  <c r="J280" i="1"/>
  <c r="U279" i="1"/>
  <c r="T279" i="1"/>
  <c r="S279" i="1"/>
  <c r="R279" i="1"/>
  <c r="N279" i="1"/>
  <c r="M279" i="1"/>
  <c r="L279" i="1"/>
  <c r="K279" i="1"/>
  <c r="J279" i="1"/>
  <c r="U278" i="1"/>
  <c r="T278" i="1"/>
  <c r="S278" i="1"/>
  <c r="R278" i="1"/>
  <c r="Q278" i="1"/>
  <c r="N278" i="1"/>
  <c r="M278" i="1"/>
  <c r="L278" i="1"/>
  <c r="K278" i="1"/>
  <c r="J278" i="1"/>
  <c r="U277" i="1"/>
  <c r="T277" i="1"/>
  <c r="S277" i="1"/>
  <c r="R277" i="1"/>
  <c r="N277" i="1"/>
  <c r="M277" i="1"/>
  <c r="L277" i="1"/>
  <c r="K277" i="1"/>
  <c r="J277" i="1"/>
  <c r="U276" i="1"/>
  <c r="T276" i="1"/>
  <c r="S276" i="1"/>
  <c r="R276" i="1"/>
  <c r="N276" i="1"/>
  <c r="M276" i="1"/>
  <c r="L276" i="1"/>
  <c r="K276" i="1"/>
  <c r="J276" i="1"/>
  <c r="U262" i="1"/>
  <c r="T262" i="1"/>
  <c r="S262" i="1"/>
  <c r="R262" i="1"/>
  <c r="N262" i="1"/>
  <c r="M262" i="1"/>
  <c r="L262" i="1"/>
  <c r="K262" i="1"/>
  <c r="J262" i="1"/>
  <c r="U253" i="1"/>
  <c r="T253" i="1"/>
  <c r="S253" i="1"/>
  <c r="R253" i="1"/>
  <c r="N253" i="1"/>
  <c r="M253" i="1"/>
  <c r="L253" i="1"/>
  <c r="K253" i="1"/>
  <c r="J253" i="1"/>
  <c r="U252" i="1"/>
  <c r="T252" i="1"/>
  <c r="S252" i="1"/>
  <c r="R252" i="1"/>
  <c r="N252" i="1"/>
  <c r="M252" i="1"/>
  <c r="L252" i="1"/>
  <c r="K252" i="1"/>
  <c r="J252" i="1"/>
  <c r="U251" i="1"/>
  <c r="T251" i="1"/>
  <c r="S251" i="1"/>
  <c r="R251" i="1"/>
  <c r="N251" i="1"/>
  <c r="M251" i="1"/>
  <c r="L251" i="1"/>
  <c r="K251" i="1"/>
  <c r="J251" i="1"/>
  <c r="U236" i="1"/>
  <c r="T236" i="1"/>
  <c r="S236" i="1"/>
  <c r="R236" i="1"/>
  <c r="N236" i="1"/>
  <c r="M236" i="1"/>
  <c r="L236" i="1"/>
  <c r="K236" i="1"/>
  <c r="J236" i="1"/>
  <c r="U235" i="1"/>
  <c r="T235" i="1"/>
  <c r="S235" i="1"/>
  <c r="R235" i="1"/>
  <c r="N235" i="1"/>
  <c r="M235" i="1"/>
  <c r="L235" i="1"/>
  <c r="K235" i="1"/>
  <c r="J235" i="1"/>
  <c r="U232" i="1"/>
  <c r="T232" i="1"/>
  <c r="S232" i="1"/>
  <c r="R232" i="1"/>
  <c r="N232" i="1"/>
  <c r="M232" i="1"/>
  <c r="L232" i="1"/>
  <c r="K232" i="1"/>
  <c r="J232" i="1"/>
  <c r="U231" i="1"/>
  <c r="T231" i="1"/>
  <c r="S231" i="1"/>
  <c r="R231" i="1"/>
  <c r="N231" i="1"/>
  <c r="M231" i="1"/>
  <c r="L231" i="1"/>
  <c r="K231" i="1"/>
  <c r="J231" i="1"/>
  <c r="U228" i="1"/>
  <c r="T228" i="1"/>
  <c r="S228" i="1"/>
  <c r="R228" i="1"/>
  <c r="N228" i="1"/>
  <c r="M228" i="1"/>
  <c r="L228" i="1"/>
  <c r="K228" i="1"/>
  <c r="J228" i="1"/>
  <c r="U227" i="1"/>
  <c r="T227" i="1"/>
  <c r="S227" i="1"/>
  <c r="R227" i="1"/>
  <c r="N227" i="1"/>
  <c r="M227" i="1"/>
  <c r="L227" i="1"/>
  <c r="K227" i="1"/>
  <c r="J227" i="1"/>
  <c r="U225" i="1"/>
  <c r="T225" i="1"/>
  <c r="S225" i="1"/>
  <c r="R225" i="1"/>
  <c r="N225" i="1"/>
  <c r="M225" i="1"/>
  <c r="L225" i="1"/>
  <c r="K225" i="1"/>
  <c r="J225" i="1"/>
  <c r="U224" i="1"/>
  <c r="T224" i="1"/>
  <c r="S224" i="1"/>
  <c r="R224" i="1"/>
  <c r="N224" i="1"/>
  <c r="M224" i="1"/>
  <c r="L224" i="1"/>
  <c r="K224" i="1"/>
  <c r="J224" i="1"/>
  <c r="U223" i="1"/>
  <c r="T223" i="1"/>
  <c r="S223" i="1"/>
  <c r="R223" i="1"/>
  <c r="N223" i="1"/>
  <c r="M223" i="1"/>
  <c r="L223" i="1"/>
  <c r="K223" i="1"/>
  <c r="J223" i="1"/>
  <c r="U222" i="1"/>
  <c r="T222" i="1"/>
  <c r="S222" i="1"/>
  <c r="R222" i="1"/>
  <c r="N222" i="1"/>
  <c r="M222" i="1"/>
  <c r="L222" i="1"/>
  <c r="K222" i="1"/>
  <c r="J222" i="1"/>
  <c r="U221" i="1"/>
  <c r="T221" i="1"/>
  <c r="S221" i="1"/>
  <c r="R221" i="1"/>
  <c r="N221" i="1"/>
  <c r="M221" i="1"/>
  <c r="L221" i="1"/>
  <c r="K221" i="1"/>
  <c r="J221" i="1"/>
  <c r="U220" i="1"/>
  <c r="T220" i="1"/>
  <c r="S220" i="1"/>
  <c r="R220" i="1"/>
  <c r="N220" i="1"/>
  <c r="N209" i="1"/>
  <c r="N208" i="1"/>
  <c r="O207" i="1"/>
  <c r="O206" i="1"/>
  <c r="O205" i="1"/>
  <c r="O203" i="1"/>
  <c r="O202" i="1"/>
  <c r="O199" i="1"/>
  <c r="O198" i="1"/>
  <c r="O197" i="1"/>
  <c r="O195" i="1"/>
  <c r="O194" i="1"/>
  <c r="O193" i="1"/>
  <c r="Q193" i="1"/>
  <c r="Q194" i="1"/>
  <c r="Q195" i="1"/>
  <c r="O191" i="1"/>
  <c r="O174" i="1"/>
  <c r="O173" i="1"/>
  <c r="O172" i="1"/>
  <c r="O105" i="1"/>
  <c r="O104" i="1"/>
  <c r="O264" i="1" s="1"/>
  <c r="O103" i="1"/>
  <c r="O102" i="1"/>
  <c r="O262" i="1" s="1"/>
  <c r="O101" i="1"/>
  <c r="O236" i="1" s="1"/>
  <c r="O100" i="1"/>
  <c r="O235" i="1" s="1"/>
  <c r="N106" i="1"/>
  <c r="N95" i="1"/>
  <c r="O94" i="1"/>
  <c r="O257" i="1" s="1"/>
  <c r="O92" i="1"/>
  <c r="O259" i="1" s="1"/>
  <c r="O91" i="1"/>
  <c r="O258" i="1" s="1"/>
  <c r="O93" i="1"/>
  <c r="O232" i="1" s="1"/>
  <c r="O90" i="1"/>
  <c r="O284" i="1" s="1"/>
  <c r="O89" i="1"/>
  <c r="O231" i="1" s="1"/>
  <c r="O88" i="1"/>
  <c r="N81" i="1"/>
  <c r="O79" i="1"/>
  <c r="O229" i="1" s="1"/>
  <c r="O78" i="1"/>
  <c r="O256" i="1" s="1"/>
  <c r="O77" i="1"/>
  <c r="O255" i="1" s="1"/>
  <c r="O76" i="1"/>
  <c r="O75" i="1"/>
  <c r="O228" i="1" s="1"/>
  <c r="N69" i="1"/>
  <c r="O67" i="1"/>
  <c r="O219" i="1" s="1"/>
  <c r="O66" i="1"/>
  <c r="O227" i="1" s="1"/>
  <c r="O65" i="1"/>
  <c r="O226" i="1" s="1"/>
  <c r="O64" i="1"/>
  <c r="O225" i="1" s="1"/>
  <c r="O63" i="1"/>
  <c r="O253" i="1" s="1"/>
  <c r="O45" i="1"/>
  <c r="O278" i="1" s="1"/>
  <c r="O44" i="1"/>
  <c r="O43" i="1"/>
  <c r="O42" i="1"/>
  <c r="O41" i="1"/>
  <c r="O277" i="1" s="1"/>
  <c r="O57" i="1"/>
  <c r="O56" i="1"/>
  <c r="O55" i="1"/>
  <c r="O54" i="1"/>
  <c r="O279" i="1" s="1"/>
  <c r="O53" i="1"/>
  <c r="O52" i="1"/>
  <c r="O252" i="1" s="1"/>
  <c r="N58" i="1"/>
  <c r="O51" i="1"/>
  <c r="N46" i="1"/>
  <c r="O40" i="1"/>
  <c r="O287" i="1" l="1"/>
  <c r="O263" i="1"/>
  <c r="S233" i="1"/>
  <c r="N233" i="1"/>
  <c r="U233" i="1"/>
  <c r="R233" i="1"/>
  <c r="O220" i="1"/>
  <c r="O280" i="1"/>
  <c r="O281" i="1"/>
  <c r="O254" i="1"/>
  <c r="O230" i="1"/>
  <c r="O221" i="1"/>
  <c r="O224" i="1"/>
  <c r="O222" i="1"/>
  <c r="O223" i="1"/>
  <c r="N288" i="1"/>
  <c r="P194" i="1"/>
  <c r="N237" i="1"/>
  <c r="N265" i="1"/>
  <c r="N260" i="1"/>
  <c r="N285" i="1"/>
  <c r="O58" i="1"/>
  <c r="S4" i="1" s="1"/>
  <c r="V4" i="1" s="1"/>
  <c r="O69" i="1"/>
  <c r="O81" i="1"/>
  <c r="S5" i="1" s="1"/>
  <c r="V6" i="1" s="1"/>
  <c r="O95" i="1"/>
  <c r="P6" i="1" s="1"/>
  <c r="V7" i="1" s="1"/>
  <c r="P195" i="1"/>
  <c r="P193" i="1"/>
  <c r="O251" i="1"/>
  <c r="O276" i="1"/>
  <c r="Q105" i="1"/>
  <c r="Q104" i="1"/>
  <c r="Q103" i="1"/>
  <c r="Q102" i="1"/>
  <c r="Q262" i="1" s="1"/>
  <c r="Q101" i="1"/>
  <c r="Q236" i="1" s="1"/>
  <c r="A225" i="1"/>
  <c r="Q191" i="1"/>
  <c r="Q197" i="1"/>
  <c r="Q198" i="1"/>
  <c r="Q199" i="1"/>
  <c r="Q202" i="1"/>
  <c r="Q203" i="1"/>
  <c r="Q205" i="1"/>
  <c r="Q206" i="1"/>
  <c r="Q207" i="1"/>
  <c r="J208" i="1"/>
  <c r="K208" i="1"/>
  <c r="L208" i="1"/>
  <c r="M208" i="1"/>
  <c r="R208" i="1"/>
  <c r="S208" i="1"/>
  <c r="T208" i="1"/>
  <c r="K209" i="1"/>
  <c r="L209" i="1"/>
  <c r="M209" i="1"/>
  <c r="P57" i="1"/>
  <c r="Q287" i="1" l="1"/>
  <c r="O233" i="1"/>
  <c r="P281" i="1"/>
  <c r="Q264" i="1"/>
  <c r="N289" i="1"/>
  <c r="P5" i="1"/>
  <c r="V5" i="1" s="1"/>
  <c r="N266" i="1"/>
  <c r="N290" i="1"/>
  <c r="K210" i="1"/>
  <c r="N267" i="1"/>
  <c r="N239" i="1"/>
  <c r="N238" i="1"/>
  <c r="U288" i="1"/>
  <c r="Q209" i="1"/>
  <c r="Q208" i="1"/>
  <c r="O208" i="1"/>
  <c r="U265" i="1"/>
  <c r="U285" i="1"/>
  <c r="U260" i="1"/>
  <c r="U237" i="1"/>
  <c r="P198" i="1"/>
  <c r="O209" i="1"/>
  <c r="P197" i="1"/>
  <c r="P191" i="1"/>
  <c r="P199" i="1"/>
  <c r="P207" i="1"/>
  <c r="P206" i="1"/>
  <c r="P205" i="1"/>
  <c r="P203" i="1"/>
  <c r="P202" i="1"/>
  <c r="U81" i="1"/>
  <c r="U106" i="1"/>
  <c r="U95" i="1"/>
  <c r="U69" i="1"/>
  <c r="U58" i="1"/>
  <c r="U46" i="1"/>
  <c r="T321" i="1"/>
  <c r="S321" i="1"/>
  <c r="R321" i="1"/>
  <c r="M322" i="1"/>
  <c r="L322" i="1"/>
  <c r="K322" i="1"/>
  <c r="M321" i="1"/>
  <c r="L321" i="1"/>
  <c r="K321" i="1"/>
  <c r="J321" i="1"/>
  <c r="Q320" i="1"/>
  <c r="O320" i="1"/>
  <c r="Q319" i="1"/>
  <c r="O319" i="1"/>
  <c r="Q317" i="1"/>
  <c r="O317" i="1"/>
  <c r="Q316" i="1"/>
  <c r="O316" i="1"/>
  <c r="Q314" i="1"/>
  <c r="O314" i="1"/>
  <c r="Q312" i="1"/>
  <c r="O312" i="1"/>
  <c r="Q310" i="1"/>
  <c r="O310" i="1"/>
  <c r="Q308" i="1"/>
  <c r="O308" i="1"/>
  <c r="V30" i="1"/>
  <c r="Q322" i="1" l="1"/>
  <c r="U266" i="1"/>
  <c r="K269" i="1" s="1"/>
  <c r="U289" i="1"/>
  <c r="K292" i="1" s="1"/>
  <c r="U238" i="1"/>
  <c r="K211" i="1"/>
  <c r="K178" i="1"/>
  <c r="P208" i="1"/>
  <c r="P209" i="1"/>
  <c r="O210" i="1" s="1"/>
  <c r="O322" i="1"/>
  <c r="Q321" i="1"/>
  <c r="O321" i="1"/>
  <c r="P316" i="1"/>
  <c r="P317" i="1"/>
  <c r="P312" i="1"/>
  <c r="P320" i="1"/>
  <c r="K323" i="1"/>
  <c r="P308" i="1"/>
  <c r="P314" i="1"/>
  <c r="P310" i="1"/>
  <c r="P319" i="1"/>
  <c r="T46" i="1"/>
  <c r="S46" i="1"/>
  <c r="R46" i="1"/>
  <c r="T58" i="1"/>
  <c r="S58" i="1"/>
  <c r="R58" i="1"/>
  <c r="V32" i="1"/>
  <c r="V31" i="1"/>
  <c r="K241" i="1" l="1"/>
  <c r="V316" i="1" s="1"/>
  <c r="V318" i="1" s="1"/>
  <c r="V46" i="1"/>
  <c r="P322" i="1"/>
  <c r="O323" i="1" s="1"/>
  <c r="P321" i="1"/>
  <c r="V58" i="1"/>
  <c r="A235" i="1"/>
  <c r="A287" i="1" l="1"/>
  <c r="A284" i="1"/>
  <c r="A283" i="1"/>
  <c r="A282" i="1"/>
  <c r="A281" i="1"/>
  <c r="A280" i="1"/>
  <c r="A279" i="1"/>
  <c r="A278" i="1"/>
  <c r="A277" i="1"/>
  <c r="A276" i="1"/>
  <c r="A262" i="1"/>
  <c r="A253" i="1"/>
  <c r="A252" i="1"/>
  <c r="A251" i="1"/>
  <c r="A236" i="1"/>
  <c r="A232" i="1" l="1"/>
  <c r="A231" i="1"/>
  <c r="A228" i="1"/>
  <c r="A227" i="1"/>
  <c r="A224" i="1"/>
  <c r="A223" i="1"/>
  <c r="A222" i="1" l="1"/>
  <c r="A221" i="1"/>
  <c r="M220" i="1"/>
  <c r="M233" i="1" s="1"/>
  <c r="L220" i="1"/>
  <c r="L233" i="1" s="1"/>
  <c r="K220" i="1"/>
  <c r="K233" i="1" s="1"/>
  <c r="J220" i="1"/>
  <c r="J233" i="1" s="1"/>
  <c r="A220" i="1"/>
  <c r="Q173" i="1" l="1"/>
  <c r="Q43" i="1"/>
  <c r="T288" i="1"/>
  <c r="S288" i="1"/>
  <c r="R288" i="1"/>
  <c r="M288" i="1"/>
  <c r="L288" i="1"/>
  <c r="K288" i="1"/>
  <c r="J288" i="1"/>
  <c r="T285" i="1"/>
  <c r="S285" i="1"/>
  <c r="R285" i="1"/>
  <c r="M285" i="1"/>
  <c r="L285" i="1"/>
  <c r="K285" i="1"/>
  <c r="J285" i="1"/>
  <c r="T265" i="1"/>
  <c r="S265" i="1"/>
  <c r="R265" i="1"/>
  <c r="M265" i="1"/>
  <c r="L265" i="1"/>
  <c r="K265" i="1"/>
  <c r="J265" i="1"/>
  <c r="T260" i="1"/>
  <c r="S260" i="1"/>
  <c r="R260" i="1"/>
  <c r="M260" i="1"/>
  <c r="L260" i="1"/>
  <c r="K260" i="1"/>
  <c r="J260" i="1"/>
  <c r="T237" i="1"/>
  <c r="S237" i="1"/>
  <c r="R237" i="1"/>
  <c r="M237" i="1"/>
  <c r="L237" i="1"/>
  <c r="K237" i="1"/>
  <c r="J237" i="1"/>
  <c r="Q174" i="1"/>
  <c r="P173" i="1"/>
  <c r="Q172" i="1"/>
  <c r="J106" i="1"/>
  <c r="Q88" i="1"/>
  <c r="Q89" i="1"/>
  <c r="Q231" i="1" s="1"/>
  <c r="Q90" i="1"/>
  <c r="Q284" i="1" s="1"/>
  <c r="Q93" i="1"/>
  <c r="Q91" i="1"/>
  <c r="Q258" i="1" s="1"/>
  <c r="Q92" i="1"/>
  <c r="Q259" i="1" s="1"/>
  <c r="Q94" i="1"/>
  <c r="Q257" i="1" s="1"/>
  <c r="J95" i="1"/>
  <c r="K95" i="1"/>
  <c r="L95" i="1"/>
  <c r="M95" i="1"/>
  <c r="R95" i="1"/>
  <c r="S95" i="1"/>
  <c r="T95" i="1"/>
  <c r="Q100" i="1"/>
  <c r="Q235" i="1" s="1"/>
  <c r="K106" i="1"/>
  <c r="L106" i="1"/>
  <c r="M106" i="1"/>
  <c r="R106" i="1"/>
  <c r="S106" i="1"/>
  <c r="T106" i="1"/>
  <c r="Q56" i="1"/>
  <c r="Q55" i="1"/>
  <c r="Q280" i="1" s="1"/>
  <c r="T81" i="1"/>
  <c r="S81" i="1"/>
  <c r="R81" i="1"/>
  <c r="M81" i="1"/>
  <c r="L81" i="1"/>
  <c r="K81" i="1"/>
  <c r="J81" i="1"/>
  <c r="Q79" i="1"/>
  <c r="Q229" i="1" s="1"/>
  <c r="Q78" i="1"/>
  <c r="Q256" i="1" s="1"/>
  <c r="Q77" i="1"/>
  <c r="Q255" i="1" s="1"/>
  <c r="Q76" i="1"/>
  <c r="Q75" i="1"/>
  <c r="T69" i="1"/>
  <c r="S69" i="1"/>
  <c r="R69" i="1"/>
  <c r="M69" i="1"/>
  <c r="L69" i="1"/>
  <c r="K69" i="1"/>
  <c r="J69" i="1"/>
  <c r="Q67" i="1"/>
  <c r="Q219" i="1" s="1"/>
  <c r="Q66" i="1"/>
  <c r="Q227" i="1" s="1"/>
  <c r="Q65" i="1"/>
  <c r="Q64" i="1"/>
  <c r="Q225" i="1" s="1"/>
  <c r="Q63" i="1"/>
  <c r="M58" i="1"/>
  <c r="L58" i="1"/>
  <c r="K58" i="1"/>
  <c r="J58" i="1"/>
  <c r="Q54" i="1"/>
  <c r="Q279" i="1" s="1"/>
  <c r="Q53" i="1"/>
  <c r="Q223" i="1" s="1"/>
  <c r="Q52" i="1"/>
  <c r="Q252" i="1" s="1"/>
  <c r="Q51" i="1"/>
  <c r="Q251" i="1" s="1"/>
  <c r="K46" i="1"/>
  <c r="Q44" i="1"/>
  <c r="Q42" i="1"/>
  <c r="Q41" i="1"/>
  <c r="Q277" i="1" s="1"/>
  <c r="Q40" i="1"/>
  <c r="M46" i="1"/>
  <c r="L46" i="1"/>
  <c r="J46" i="1"/>
  <c r="P45" i="1"/>
  <c r="P278" i="1" s="1"/>
  <c r="Q232" i="1" l="1"/>
  <c r="Q263" i="1"/>
  <c r="Q276" i="1"/>
  <c r="Q220" i="1"/>
  <c r="Q253" i="1"/>
  <c r="Q221" i="1"/>
  <c r="Q254" i="1"/>
  <c r="Q230" i="1"/>
  <c r="Q224" i="1"/>
  <c r="Q228" i="1"/>
  <c r="P65" i="1"/>
  <c r="P226" i="1" s="1"/>
  <c r="Q226" i="1"/>
  <c r="Q222" i="1"/>
  <c r="P172" i="1"/>
  <c r="K177" i="1"/>
  <c r="Q69" i="1"/>
  <c r="Q95" i="1"/>
  <c r="S298" i="1"/>
  <c r="S300" i="1" s="1"/>
  <c r="P66" i="1"/>
  <c r="P227" i="1" s="1"/>
  <c r="U298" i="1"/>
  <c r="U300" i="1" s="1"/>
  <c r="V69" i="1"/>
  <c r="P56" i="1"/>
  <c r="P93" i="1"/>
  <c r="P232" i="1" s="1"/>
  <c r="P52" i="1"/>
  <c r="P53" i="1"/>
  <c r="P54" i="1"/>
  <c r="P279" i="1" s="1"/>
  <c r="V106" i="1"/>
  <c r="V95" i="1"/>
  <c r="V81" i="1"/>
  <c r="J289" i="1"/>
  <c r="M289" i="1"/>
  <c r="K289" i="1"/>
  <c r="S289" i="1"/>
  <c r="L266" i="1"/>
  <c r="K290" i="1"/>
  <c r="M267" i="1"/>
  <c r="S266" i="1"/>
  <c r="M290" i="1"/>
  <c r="O265" i="1"/>
  <c r="O260" i="1"/>
  <c r="O288" i="1"/>
  <c r="O237" i="1"/>
  <c r="Q58" i="1"/>
  <c r="P76" i="1"/>
  <c r="P78" i="1"/>
  <c r="P256" i="1" s="1"/>
  <c r="P103" i="1"/>
  <c r="P263" i="1" s="1"/>
  <c r="P102" i="1"/>
  <c r="P262" i="1" s="1"/>
  <c r="P101" i="1"/>
  <c r="P236" i="1" s="1"/>
  <c r="P92" i="1"/>
  <c r="P259" i="1" s="1"/>
  <c r="Q265" i="1"/>
  <c r="Q288" i="1"/>
  <c r="P43" i="1"/>
  <c r="O46" i="1"/>
  <c r="P40" i="1"/>
  <c r="J266" i="1"/>
  <c r="L267" i="1"/>
  <c r="R266" i="1"/>
  <c r="T266" i="1"/>
  <c r="R289" i="1"/>
  <c r="M238" i="1"/>
  <c r="K238" i="1"/>
  <c r="S238" i="1"/>
  <c r="L238" i="1"/>
  <c r="R238" i="1"/>
  <c r="T233" i="1"/>
  <c r="T238" i="1" s="1"/>
  <c r="P63" i="1"/>
  <c r="P42" i="1"/>
  <c r="T289" i="1"/>
  <c r="Q106" i="1"/>
  <c r="Q46" i="1"/>
  <c r="P44" i="1"/>
  <c r="P51" i="1"/>
  <c r="P41" i="1"/>
  <c r="P277" i="1" s="1"/>
  <c r="P64" i="1"/>
  <c r="P225" i="1" s="1"/>
  <c r="P67" i="1"/>
  <c r="P219" i="1" s="1"/>
  <c r="P75" i="1"/>
  <c r="P77" i="1"/>
  <c r="P255" i="1" s="1"/>
  <c r="P79" i="1"/>
  <c r="P229" i="1" s="1"/>
  <c r="J299" i="1"/>
  <c r="P55" i="1"/>
  <c r="P280" i="1" s="1"/>
  <c r="P105" i="1"/>
  <c r="P104" i="1"/>
  <c r="O106" i="1"/>
  <c r="S6" i="1" s="1"/>
  <c r="V8" i="1" s="1"/>
  <c r="P94" i="1"/>
  <c r="P257" i="1" s="1"/>
  <c r="P91" i="1"/>
  <c r="P258" i="1" s="1"/>
  <c r="P90" i="1"/>
  <c r="P284" i="1" s="1"/>
  <c r="P89" i="1"/>
  <c r="P231" i="1" s="1"/>
  <c r="P88" i="1"/>
  <c r="P174" i="1"/>
  <c r="Q81" i="1"/>
  <c r="P100" i="1"/>
  <c r="M266" i="1"/>
  <c r="T298" i="1"/>
  <c r="T300" i="1" s="1"/>
  <c r="K267" i="1"/>
  <c r="K266" i="1"/>
  <c r="L289" i="1"/>
  <c r="L290" i="1"/>
  <c r="P276" i="1" l="1"/>
  <c r="P287" i="1"/>
  <c r="P288" i="1" s="1"/>
  <c r="Q233" i="1"/>
  <c r="P251" i="1"/>
  <c r="P253" i="1"/>
  <c r="P252" i="1"/>
  <c r="P264" i="1"/>
  <c r="P265" i="1" s="1"/>
  <c r="P222" i="1"/>
  <c r="O177" i="1"/>
  <c r="P221" i="1"/>
  <c r="P254" i="1"/>
  <c r="P230" i="1"/>
  <c r="P224" i="1"/>
  <c r="P228" i="1"/>
  <c r="P220" i="1"/>
  <c r="P223" i="1"/>
  <c r="P4" i="1"/>
  <c r="V3" i="1" s="1"/>
  <c r="K268" i="1"/>
  <c r="K270" i="1" s="1"/>
  <c r="K212" i="1"/>
  <c r="K291" i="1"/>
  <c r="K293" i="1" s="1"/>
  <c r="K179" i="1"/>
  <c r="Q237" i="1"/>
  <c r="P235" i="1"/>
  <c r="P237" i="1" s="1"/>
  <c r="Q285" i="1"/>
  <c r="Q260" i="1"/>
  <c r="O285" i="1"/>
  <c r="O290" i="1" s="1"/>
  <c r="L299" i="1"/>
  <c r="J298" i="1"/>
  <c r="J238" i="1"/>
  <c r="H299" i="1"/>
  <c r="K239" i="1"/>
  <c r="P285" i="1"/>
  <c r="O266" i="1"/>
  <c r="O267" i="1"/>
  <c r="O238" i="1"/>
  <c r="M239" i="1"/>
  <c r="P106" i="1"/>
  <c r="L239" i="1"/>
  <c r="P58" i="1"/>
  <c r="P95" i="1"/>
  <c r="P46" i="1"/>
  <c r="P81" i="1"/>
  <c r="P69" i="1"/>
  <c r="P233" i="1" l="1"/>
  <c r="P260" i="1"/>
  <c r="P266" i="1" s="1"/>
  <c r="Q239" i="1"/>
  <c r="O299" i="1"/>
  <c r="K240" i="1"/>
  <c r="K242" i="1" s="1"/>
  <c r="V317" i="1" s="1"/>
  <c r="V319" i="1" s="1"/>
  <c r="Q289" i="1"/>
  <c r="Q290" i="1"/>
  <c r="O289" i="1"/>
  <c r="Q266" i="1"/>
  <c r="Q267" i="1"/>
  <c r="L298" i="1"/>
  <c r="L300" i="1" s="1"/>
  <c r="Q238" i="1"/>
  <c r="P239" i="1"/>
  <c r="P290" i="1"/>
  <c r="O291" i="1" s="1"/>
  <c r="P289" i="1"/>
  <c r="H298" i="1"/>
  <c r="H300" i="1" s="1"/>
  <c r="Q299" i="1" s="1"/>
  <c r="O239" i="1"/>
  <c r="J300" i="1"/>
  <c r="P267" i="1" l="1"/>
  <c r="O268" i="1" s="1"/>
  <c r="O298" i="1"/>
  <c r="O300" i="1" s="1"/>
  <c r="V299" i="1"/>
  <c r="O240" i="1"/>
  <c r="P238" i="1"/>
  <c r="Q298" i="1"/>
  <c r="Q300" i="1" s="1"/>
</calcChain>
</file>

<file path=xl/comments1.xml><?xml version="1.0" encoding="utf-8"?>
<comments xmlns="http://schemas.openxmlformats.org/spreadsheetml/2006/main">
  <authors>
    <author>Gelu Gherghin</author>
    <author>Windows User</author>
  </authors>
  <commentList>
    <comment ref="P4" authorId="0"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8"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0"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2" authorId="0"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9"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1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4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6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9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0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1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<sst xmlns="http://schemas.openxmlformats.org/spreadsheetml/2006/main" count="790" uniqueCount="313">
  <si>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</si>
  <si>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</si>
  <si>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</si>
  <si>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</si>
  <si>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</si>
  <si>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</si>
  <si>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</si>
  <si>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</si>
  <si>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</si>
  <si>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</si>
  <si>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</si>
  <si>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</si>
  <si>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</si>
  <si>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</si>
  <si>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</si>
  <si>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</si>
  <si>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</si>
  <si>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</si>
  <si>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</si>
  <si>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</si>
  <si>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</si>
  <si>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</si>
  <si>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</si>
  <si>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</si>
  <si>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</si>
  <si>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</si>
  <si>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</si>
  <si>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</si>
  <si>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</si>
  <si>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</si>
  <si>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</si>
  <si>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</si>
  <si>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</si>
  <si>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</si>
  <si>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</si>
  <si>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</si>
  <si>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</si>
  <si>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</si>
  <si>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</si>
  <si>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</si>
  <si>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</si>
  <si>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</si>
  <si>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</si>
  <si>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</si>
  <si>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</si>
  <si>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</si>
  <si>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</si>
  <si>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</si>
  <si>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</si>
  <si>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</si>
  <si>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</si>
  <si>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</si>
  <si>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</si>
  <si>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</si>
  <si>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</si>
  <si>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</si>
  <si>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</si>
  <si>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</si>
  <si>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</si>
  <si>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</si>
  <si>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</si>
  <si>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</si>
  <si>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</si>
  <si>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</si>
  <si>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</si>
  <si>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</si>
  <si>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</si>
  <si>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</si>
  <si>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</si>
  <si>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</si>
  <si>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</si>
  <si>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</si>
  <si>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</si>
  <si>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</si>
  <si>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</si>
  <si>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</si>
  <si>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</si>
  <si>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</si>
  <si>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</si>
  <si>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</si>
  <si>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</si>
  <si>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</si>
  <si>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</si>
  <si>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</si>
  <si>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</si>
  <si>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</si>
  <si>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</si>
  <si>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</si>
  <si>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</si>
  <si>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</si>
  <si>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</si>
  <si>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</si>
  <si>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</si>
  <si>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</si>
  <si>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</si>
  <si>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</si>
  <si>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</si>
  <si>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</si>
  <si>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</si>
  <si>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</si>
  <si>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</si>
  <si>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</si>
  <si>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</si>
  <si>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Curs opțional 1</t>
  </si>
  <si>
    <t>Curs opțional 2</t>
  </si>
  <si>
    <t>Limba străină 1</t>
  </si>
  <si>
    <t>Limba străină 2</t>
  </si>
  <si>
    <t>Curs opțional 3</t>
  </si>
  <si>
    <t>Curs opțional 4</t>
  </si>
  <si>
    <t>Curs opțional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</si>
  <si>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</si>
  <si>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</si>
  <si>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</si>
  <si>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</si>
  <si>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</si>
  <si>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</si>
  <si>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</si>
  <si>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</si>
  <si>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</si>
  <si>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</si>
  <si>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</si>
  <si>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</si>
  <si>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</si>
  <si>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</si>
  <si>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</si>
  <si>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</si>
  <si>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</si>
  <si>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2018-2019</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</si>
  <si>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</si>
  <si>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r>
      <t xml:space="preserve">Domeniul: </t>
    </r>
    <r>
      <rPr>
        <b/>
        <sz val="10"/>
        <color indexed="8"/>
        <rFont val="Times New Roman"/>
        <family val="1"/>
      </rPr>
      <t>INFORMATICĂ</t>
    </r>
  </si>
  <si>
    <r>
      <t xml:space="preserve">Specializarea/Programul de studiu: </t>
    </r>
    <r>
      <rPr>
        <b/>
        <sz val="10"/>
        <color indexed="8"/>
        <rFont val="Times New Roman"/>
        <family val="1"/>
      </rPr>
      <t>Informatică</t>
    </r>
  </si>
  <si>
    <r>
      <t xml:space="preserve">Titlul absolventului: </t>
    </r>
    <r>
      <rPr>
        <b/>
        <sz val="10"/>
        <color indexed="8"/>
        <rFont val="Times New Roman"/>
        <family val="1"/>
      </rPr>
      <t>Licențiat în informatică</t>
    </r>
  </si>
  <si>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</si>
  <si>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t>Algebră</t>
  </si>
  <si>
    <t>Analiză matematică</t>
  </si>
  <si>
    <t>Arhitectura sistemelor de calcul</t>
  </si>
  <si>
    <t>Fundamentele programării</t>
  </si>
  <si>
    <t>Logică computațională</t>
  </si>
  <si>
    <t>Sisteme de operare</t>
  </si>
  <si>
    <t>Programare orientată obiect</t>
  </si>
  <si>
    <t>Structuri de date şi algoritmi</t>
  </si>
  <si>
    <t>Geometrie</t>
  </si>
  <si>
    <t>Sisteme dinamice</t>
  </si>
  <si>
    <t>Algoritmica grafelor</t>
  </si>
  <si>
    <t>Metode avansate de programare</t>
  </si>
  <si>
    <t>Reţele de calculatoare</t>
  </si>
  <si>
    <t>Baze de date</t>
  </si>
  <si>
    <t>Programare logică şi funcţională</t>
  </si>
  <si>
    <t>Probabilităţi şi statistică</t>
  </si>
  <si>
    <t>Ingineria sistemelor soft</t>
  </si>
  <si>
    <t>Sisteme de gestiune a bazelor de date</t>
  </si>
  <si>
    <t>Inteligenţă artificială</t>
  </si>
  <si>
    <t>Programare Web</t>
  </si>
  <si>
    <t>Medii de proiectare şi programare</t>
  </si>
  <si>
    <t>Programare paralelă şi distribuită</t>
  </si>
  <si>
    <t>Limbaje formale şi tehnici de compilare</t>
  </si>
  <si>
    <t>Programare pentru dispozitive mobile</t>
  </si>
  <si>
    <t>Proiect colectiv</t>
  </si>
  <si>
    <t>MLX7102</t>
  </si>
  <si>
    <t>MLX7103</t>
  </si>
  <si>
    <t>Practică</t>
  </si>
  <si>
    <t>Verificarea şi validarea sistemelor soft</t>
  </si>
  <si>
    <t>Calcul numeric</t>
  </si>
  <si>
    <t>Elaborarea lucrării de licenţă</t>
  </si>
  <si>
    <t>MLX7104</t>
  </si>
  <si>
    <t>MLX7105</t>
  </si>
  <si>
    <t>MLX7106</t>
  </si>
  <si>
    <t>PACHET OPȚIONAL 1 (An III, Semestrul 5)</t>
  </si>
  <si>
    <t>PACHET OPȚIONAL 2 (An III, Semestrul 5)</t>
  </si>
  <si>
    <t>PACHET OPȚIONAL 4 (An III, Semestrul 6)</t>
  </si>
  <si>
    <t>PACHET OPȚIONAL 5 (An III, Semestrul 6)</t>
  </si>
  <si>
    <t>MLR8112</t>
  </si>
  <si>
    <t>Gestiunea proiectelor soft</t>
  </si>
  <si>
    <t>MLR5060</t>
  </si>
  <si>
    <t>Grafică pe calculator</t>
  </si>
  <si>
    <t>MLR0005</t>
  </si>
  <si>
    <t>Tehnici de optimizare</t>
  </si>
  <si>
    <t>MLR0045</t>
  </si>
  <si>
    <t>Algebră computaţională</t>
  </si>
  <si>
    <t>MLR2005</t>
  </si>
  <si>
    <t>Metodologia documentării şi elaborării unei lucrări ştiinţifice</t>
  </si>
  <si>
    <t>MLE0049</t>
  </si>
  <si>
    <t>Criptografie cu cheie publică</t>
  </si>
  <si>
    <t>MLE5058</t>
  </si>
  <si>
    <t>Baze de date spațiale</t>
  </si>
  <si>
    <t>MLR5044</t>
  </si>
  <si>
    <t>Instrumente CASE</t>
  </si>
  <si>
    <t>MLR5048</t>
  </si>
  <si>
    <t>Interacţiunea om-calculator</t>
  </si>
  <si>
    <t>MLR8114</t>
  </si>
  <si>
    <t>Securitate software</t>
  </si>
  <si>
    <t>MLR5067</t>
  </si>
  <si>
    <t>Metode inteligente de rezolvare a problemelor reale</t>
  </si>
  <si>
    <t>MLE5033</t>
  </si>
  <si>
    <t>Protocoale specializate în reţele de calculatoare</t>
  </si>
  <si>
    <t>MLE5061</t>
  </si>
  <si>
    <t>Realitate virtuală</t>
  </si>
  <si>
    <t>MLE5056</t>
  </si>
  <si>
    <t>Aspecte pragmatice în programare</t>
  </si>
  <si>
    <t>MLE8115</t>
  </si>
  <si>
    <t>Design Patterns</t>
  </si>
  <si>
    <t>MLR5091</t>
  </si>
  <si>
    <t>Dezvoltarea de jocuri</t>
  </si>
  <si>
    <t>MLR5062</t>
  </si>
  <si>
    <t>Tehnici pentru regăsirea informaţiei</t>
  </si>
  <si>
    <t>MLR5039</t>
  </si>
  <si>
    <t>Fundamentele limbajelor de programare</t>
  </si>
  <si>
    <t>MLR8116</t>
  </si>
  <si>
    <t>Metrici soft în programarea orientată obiect</t>
  </si>
  <si>
    <t>Procesarea datelor audio-video</t>
  </si>
  <si>
    <t>Instrumentație virtuală</t>
  </si>
  <si>
    <t>MLE5046</t>
  </si>
  <si>
    <t>Programare orientată pe aspecte</t>
  </si>
  <si>
    <t>MLE5072</t>
  </si>
  <si>
    <t>Administrare de sistem și de rețea</t>
  </si>
  <si>
    <t>MLR5063</t>
  </si>
  <si>
    <t>Tehnici de realizare a sistemelor inteligente</t>
  </si>
  <si>
    <t>MLR5064</t>
  </si>
  <si>
    <t>Prelucrarea imaginilor</t>
  </si>
  <si>
    <t>MLR5052</t>
  </si>
  <si>
    <t>Paradigme şi tehnici ale programării paralele</t>
  </si>
  <si>
    <t>MLR0044</t>
  </si>
  <si>
    <t>Aplicații ale geometriei în informatică</t>
  </si>
  <si>
    <t>MLE5053</t>
  </si>
  <si>
    <t>Proiectare avansată de compilatoare</t>
  </si>
  <si>
    <t>MLE5074</t>
  </si>
  <si>
    <t>MLE8151</t>
  </si>
  <si>
    <t xml:space="preserve">Introducere în prelucrarea limbajului natural </t>
  </si>
  <si>
    <t>MLR2006</t>
  </si>
  <si>
    <t>Istoria matematicii</t>
  </si>
  <si>
    <t>MLR7007</t>
  </si>
  <si>
    <t>Istoria informaticii</t>
  </si>
  <si>
    <t>Aspecte etice şi juridice în informatică</t>
  </si>
  <si>
    <t>MLE7007</t>
  </si>
  <si>
    <t>MLE5079 </t>
  </si>
  <si>
    <t>Pachetul cu discipline în limba română</t>
  </si>
  <si>
    <t>Pachetul cu discipline în limba engleză</t>
  </si>
  <si>
    <t>MLR7005</t>
  </si>
  <si>
    <t>Comunicare şi dezvoltare profesională în informatică</t>
  </si>
  <si>
    <t>MLM7006</t>
  </si>
  <si>
    <t>Informatica de baza (in limba maghiara)</t>
  </si>
  <si>
    <t>MLR5076</t>
  </si>
  <si>
    <t>Programare în C</t>
  </si>
  <si>
    <t>MLE2008</t>
  </si>
  <si>
    <t>Limba engleză-formare și informare academică (curs pentru începători)</t>
  </si>
  <si>
    <t>MLR2002</t>
  </si>
  <si>
    <t>Metode avansate de rezolvare a problemelor de matematică şi informatică</t>
  </si>
  <si>
    <t>MLR2003</t>
  </si>
  <si>
    <t>Redactarea documentelor matematice în LaTeX</t>
  </si>
  <si>
    <t xml:space="preserve">Didactica specialităţii: Didactica informaticii (română) </t>
  </si>
  <si>
    <r>
      <t xml:space="preserve">Limba de predare: </t>
    </r>
    <r>
      <rPr>
        <b/>
        <sz val="10"/>
        <color indexed="8"/>
        <rFont val="Times New Roman"/>
        <family val="1"/>
      </rPr>
      <t>română</t>
    </r>
  </si>
  <si>
    <t>MLR0020</t>
  </si>
  <si>
    <t>MLR0002</t>
  </si>
  <si>
    <t>MLR5004</t>
  </si>
  <si>
    <t>MLR5005</t>
  </si>
  <si>
    <t>MLR5055</t>
  </si>
  <si>
    <t>MLR5007</t>
  </si>
  <si>
    <t>MLR5006</t>
  </si>
  <si>
    <t>MLR5022</t>
  </si>
  <si>
    <t>MLR0014</t>
  </si>
  <si>
    <t>MLR0010</t>
  </si>
  <si>
    <t>MLR5025</t>
  </si>
  <si>
    <t>MLR5008</t>
  </si>
  <si>
    <t>MLR5002</t>
  </si>
  <si>
    <t>MLR5027</t>
  </si>
  <si>
    <t>MLR5009</t>
  </si>
  <si>
    <t>MLR5011</t>
  </si>
  <si>
    <t>MLR5028</t>
  </si>
  <si>
    <t>MLR5029</t>
  </si>
  <si>
    <t>MLR5015</t>
  </si>
  <si>
    <t>MLR5013</t>
  </si>
  <si>
    <t>MLR5077</t>
  </si>
  <si>
    <t>MLR5023</t>
  </si>
  <si>
    <t>MLR5078</t>
  </si>
  <si>
    <t>MLR5012</t>
  </si>
  <si>
    <t>MLR7001</t>
  </si>
  <si>
    <t>MLR5014</t>
  </si>
  <si>
    <t>MLR0028</t>
  </si>
  <si>
    <t>MLR2001</t>
  </si>
  <si>
    <t>și</t>
  </si>
  <si>
    <r>
      <rPr>
        <b/>
        <sz val="10"/>
        <color indexed="8"/>
        <rFont val="Times New Roman"/>
        <family val="1"/>
      </rPr>
      <t xml:space="preserve">6 </t>
    </r>
    <r>
      <rPr>
        <sz val="10"/>
        <color indexed="8"/>
        <rFont val="Times New Roman"/>
        <family val="1"/>
      </rPr>
      <t>credite pentru o limbă străină (2 semestre)</t>
    </r>
  </si>
  <si>
    <t>MLR0031</t>
  </si>
  <si>
    <t>MLE8117</t>
  </si>
  <si>
    <t>MLE5109</t>
  </si>
  <si>
    <t>Principiile implementării orientate spre performanță</t>
  </si>
  <si>
    <t>MLE9011</t>
  </si>
  <si>
    <t>Microcontroleri</t>
  </si>
  <si>
    <t>MLE5093</t>
  </si>
  <si>
    <t>Introducere în Big Data</t>
  </si>
  <si>
    <t>MLE5110</t>
  </si>
  <si>
    <t>Tehnici de testare software</t>
  </si>
  <si>
    <t>Business Intelligence</t>
  </si>
  <si>
    <t>MLE5092</t>
  </si>
  <si>
    <t>MLE5073</t>
  </si>
  <si>
    <t>Mașini virtuale: proiectare și implementare</t>
  </si>
  <si>
    <r>
      <rPr>
        <b/>
        <sz val="10"/>
        <rFont val="Times New Roman"/>
        <family val="1"/>
      </rPr>
      <t xml:space="preserve">   154 </t>
    </r>
    <r>
      <rPr>
        <sz val="10"/>
        <rFont val="Times New Roman"/>
        <family val="1"/>
      </rPr>
      <t>de credite la disciplinele obligatorii;</t>
    </r>
  </si>
  <si>
    <r>
      <t xml:space="preserve">   </t>
    </r>
    <r>
      <rPr>
        <b/>
        <sz val="10"/>
        <rFont val="Times New Roman"/>
        <family val="1"/>
      </rPr>
      <t>26</t>
    </r>
    <r>
      <rPr>
        <sz val="10"/>
        <rFont val="Times New Roman"/>
        <family val="1"/>
      </rPr>
      <t xml:space="preserve"> credite la disciplinele opţionale;</t>
    </r>
  </si>
  <si>
    <t>Modul de alegere al optionalelor nu corespundea cu tabelele, am refacut</t>
  </si>
  <si>
    <t>MLX7101</t>
  </si>
  <si>
    <t>Curs opțional 6</t>
  </si>
  <si>
    <t>Proiect de cercetare</t>
  </si>
  <si>
    <t>MLE5012</t>
  </si>
  <si>
    <t>PACHET OPȚIONAL 3 (An III, Semestrul 5)</t>
  </si>
  <si>
    <t>Celulele sunt blocate - trebuie sa fie C si DF</t>
  </si>
  <si>
    <t>Dezvoltarea aptitudinilor generale de comunicare și integrare în societate</t>
  </si>
  <si>
    <t>Decizia consiliului facultatii este ca limba straina sa fie exclusiv engleza. Nu este la optiunea studentului.</t>
  </si>
  <si>
    <t>Sem. 5: Se alege câte o disciplină din pachetele opționale 1 (MLX7101), 2 (MLX7102) și 3 (MLX7103)</t>
  </si>
  <si>
    <t>Sem. 6: Se alege câte o disciplină din pachetele opționale 4 (MLX7104), 5 (MLX7105) și 6 (MLX7106)</t>
  </si>
  <si>
    <t>MLR7021</t>
  </si>
  <si>
    <t>* LLU0013, Limba engleză - curs practic limbaj specializat.</t>
  </si>
  <si>
    <t>* LLU0014, Limba engleză - curs practic limbaj specializat.</t>
  </si>
  <si>
    <t>MLR7022</t>
  </si>
  <si>
    <t>MLE7022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</si>
</sst>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family val="2"/>
    </font>
    <font>
      <b/>
      <sz val="9"/>
      <color indexed="81"/>
      <name val="Tahoma"/>
      <family val="2"/>
    </font>
    <font>
      <i/>
      <sz val="9"/>
      <color indexed="10"/>
      <name val="Tahoma"/>
      <family val="2"/>
      <charset val="238"/>
    </font>
    <font>
      <b/>
      <sz val="10"/>
      <color rgb="FFFF0000"/>
      <name val="Times New Roman"/>
      <family val="1"/>
      <charset val="238"/>
    </font>
    <font>
      <b/>
      <sz val="10"/>
      <name val="Times New Roman"/>
      <family val="1"/>
      <charset val="238"/>
    </font>
    <font>
      <b/>
      <i/>
      <sz val="10"/>
      <color indexed="8"/>
      <name val="Times New Roman"/>
      <family val="1"/>
    </font>
    <font>
      <b/>
      <sz val="10"/>
      <name val="Times New Roman"/>
      <family val="1"/>
    </font>
    <font>
      <sz val="10"/>
      <color rgb="FFFF0000"/>
      <name val="Times New Roman"/>
      <family val="1"/>
    </font>
    <font>
      <sz val="10"/>
      <color rgb="FFFF0000"/>
      <name val="Times New Roman"/>
      <family val="1"/>
      <charset val="23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24">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1"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Protection="1">
      <protection locked="0"/>
    </xf>
    <xf numFmtId="0" fontId="1" fillId="0" borderId="0" xfId="0" applyFont="1" applyBorder="1" applyProtection="1">
      <protection locked="0"/>
    </xf>
    <xf numFmtId="0" fontId="1" fillId="0" borderId="1" xfId="0" applyFont="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xf>
    <xf numFmtId="1" fontId="10" fillId="3" borderId="1" xfId="0" applyNumberFormat="1" applyFont="1" applyFill="1" applyBorder="1" applyAlignment="1" applyProtection="1">
      <alignment horizontal="center" vertical="center"/>
      <protection locked="0"/>
    </xf>
    <xf numFmtId="1"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20" fillId="7" borderId="0" xfId="0" applyFont="1" applyFill="1" applyBorder="1" applyProtection="1">
      <protection locked="0"/>
    </xf>
    <xf numFmtId="0" fontId="20" fillId="7" borderId="0" xfId="0" applyFont="1" applyFill="1" applyProtection="1">
      <protection locked="0"/>
    </xf>
    <xf numFmtId="0" fontId="1" fillId="7" borderId="0" xfId="0" applyFont="1" applyFill="1" applyProtection="1">
      <protection locked="0"/>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23" fillId="7" borderId="0" xfId="0" applyFont="1" applyFill="1" applyProtection="1">
      <protection locked="0"/>
    </xf>
    <xf numFmtId="0" fontId="10" fillId="0" borderId="0" xfId="0" applyFont="1" applyProtection="1">
      <protection locked="0"/>
    </xf>
    <xf numFmtId="0" fontId="22" fillId="0" borderId="2" xfId="0" applyNumberFormat="1" applyFont="1" applyBorder="1" applyAlignment="1" applyProtection="1">
      <alignment vertical="center"/>
      <protection locked="0"/>
    </xf>
    <xf numFmtId="0" fontId="22" fillId="0" borderId="5" xfId="0" applyNumberFormat="1" applyFont="1" applyBorder="1" applyAlignment="1" applyProtection="1">
      <alignment vertical="center"/>
      <protection locked="0"/>
    </xf>
    <xf numFmtId="0" fontId="22" fillId="0" borderId="6" xfId="0" applyNumberFormat="1" applyFont="1" applyBorder="1" applyAlignment="1" applyProtection="1">
      <alignment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0" fillId="3" borderId="2" xfId="0" applyNumberFormat="1" applyFont="1" applyFill="1" applyBorder="1" applyAlignment="1" applyProtection="1">
      <alignment horizontal="left" vertical="center"/>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left" vertical="top"/>
    </xf>
    <xf numFmtId="0" fontId="2" fillId="5" borderId="0" xfId="0" applyFont="1" applyFill="1" applyAlignment="1" applyProtection="1">
      <alignment horizontal="left" vertical="top"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0" fontId="11"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1" fillId="0" borderId="0" xfId="0" applyFont="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0" borderId="0" xfId="0" applyFont="1" applyProtection="1">
      <protection locked="0"/>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 fillId="0" borderId="0" xfId="0" applyFont="1" applyBorder="1" applyProtection="1">
      <protection locked="0"/>
    </xf>
    <xf numFmtId="0" fontId="1" fillId="0" borderId="14" xfId="0" applyFont="1" applyBorder="1" applyProtection="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0" borderId="0"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0" fillId="0" borderId="0" xfId="0" applyFont="1" applyAlignment="1" applyProtection="1">
      <alignment vertical="center"/>
      <protection locked="0"/>
    </xf>
    <xf numFmtId="0" fontId="24" fillId="0" borderId="0"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2" fillId="0" borderId="7" xfId="0" applyFont="1" applyBorder="1" applyProtection="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1" fillId="0" borderId="1" xfId="0" applyFont="1" applyBorder="1" applyProtection="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0" fontId="8"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 xfId="0" applyFont="1" applyBorder="1" applyAlignment="1" applyProtection="1">
      <alignment horizontal="center" vertical="center" wrapText="1"/>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0" fillId="7" borderId="0" xfId="0" applyFont="1" applyFill="1" applyAlignment="1" applyProtection="1">
      <alignment horizontal="left" vertical="center" wrapText="1"/>
      <protection locked="0"/>
    </xf>
    <xf numFmtId="0" fontId="25" fillId="0" borderId="4"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21" fillId="0" borderId="6"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wrapText="1"/>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0" fontId="20" fillId="7" borderId="14" xfId="0" applyFont="1" applyFill="1" applyBorder="1" applyAlignment="1" applyProtection="1">
      <alignment horizontal="left" vertical="center" wrapText="1"/>
      <protection locked="0"/>
    </xf>
    <xf numFmtId="0" fontId="20" fillId="7"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cellXfs>
  <cellStyles count="1">
    <cellStyle name="Normal" xfId="0" builtinId="0"/>
  </cellStyles>
  <dxfs count="4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29"/>
  <sheetViews>
    <sheetView tabSelected="1" showRuler="0" view="pageLayout" topLeftCell="A140" zoomScaleNormal="100" workbookViewId="0">
      <selection activeCell="O140" sqref="O140"/>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85546875" style="1" customWidth="1"/>
    <col min="13" max="13" width="5.5703125" style="1" customWidth="1"/>
    <col min="14" max="14" width="5.5703125" style="51"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7" ht="15.75" customHeight="1" x14ac:dyDescent="0.2">
      <c r="A1" s="242" t="s">
        <v>127</v>
      </c>
      <c r="B1" s="242"/>
      <c r="C1" s="242"/>
      <c r="D1" s="242"/>
      <c r="E1" s="242"/>
      <c r="F1" s="242"/>
      <c r="G1" s="242"/>
      <c r="H1" s="242"/>
      <c r="I1" s="242"/>
      <c r="J1" s="242"/>
      <c r="K1" s="242"/>
      <c r="M1" s="244" t="s">
        <v>22</v>
      </c>
      <c r="N1" s="244"/>
      <c r="O1" s="244"/>
      <c r="P1" s="244"/>
      <c r="Q1" s="244"/>
      <c r="R1" s="244"/>
      <c r="S1" s="244"/>
      <c r="T1" s="244"/>
      <c r="U1" s="244"/>
    </row>
    <row r="2" spans="1:27" ht="6.75" customHeight="1" x14ac:dyDescent="0.2">
      <c r="A2" s="242"/>
      <c r="B2" s="242"/>
      <c r="C2" s="242"/>
      <c r="D2" s="242"/>
      <c r="E2" s="242"/>
      <c r="F2" s="242"/>
      <c r="G2" s="242"/>
      <c r="H2" s="242"/>
      <c r="I2" s="242"/>
      <c r="J2" s="242"/>
      <c r="K2" s="242"/>
    </row>
    <row r="3" spans="1:27" ht="18" customHeight="1" x14ac:dyDescent="0.2">
      <c r="A3" s="243" t="s">
        <v>111</v>
      </c>
      <c r="B3" s="243"/>
      <c r="C3" s="243"/>
      <c r="D3" s="243"/>
      <c r="E3" s="243"/>
      <c r="F3" s="243"/>
      <c r="G3" s="243"/>
      <c r="H3" s="243"/>
      <c r="I3" s="243"/>
      <c r="J3" s="243"/>
      <c r="K3" s="243"/>
      <c r="M3" s="247"/>
      <c r="N3" s="248"/>
      <c r="O3" s="249"/>
      <c r="P3" s="154" t="s">
        <v>38</v>
      </c>
      <c r="Q3" s="155"/>
      <c r="R3" s="156"/>
      <c r="S3" s="154" t="s">
        <v>39</v>
      </c>
      <c r="T3" s="155"/>
      <c r="U3" s="156"/>
      <c r="V3" s="283" t="str">
        <f>IF(P4&gt;=22,"Corect","Trebuie alocate cel puțin 22 de ore pe săptămână")</f>
        <v>Corect</v>
      </c>
      <c r="W3" s="284"/>
      <c r="X3" s="284"/>
      <c r="Y3" s="284"/>
      <c r="Z3" s="68"/>
      <c r="AA3" s="68"/>
    </row>
    <row r="4" spans="1:27" ht="17.25" customHeight="1" x14ac:dyDescent="0.2">
      <c r="A4" s="243" t="s">
        <v>126</v>
      </c>
      <c r="B4" s="243"/>
      <c r="C4" s="243"/>
      <c r="D4" s="243"/>
      <c r="E4" s="243"/>
      <c r="F4" s="243"/>
      <c r="G4" s="243"/>
      <c r="H4" s="243"/>
      <c r="I4" s="243"/>
      <c r="J4" s="243"/>
      <c r="K4" s="243"/>
      <c r="M4" s="219" t="s">
        <v>15</v>
      </c>
      <c r="N4" s="220"/>
      <c r="O4" s="221"/>
      <c r="P4" s="157">
        <f>O46</f>
        <v>25</v>
      </c>
      <c r="Q4" s="158"/>
      <c r="R4" s="159"/>
      <c r="S4" s="157">
        <f>O58</f>
        <v>28</v>
      </c>
      <c r="T4" s="158"/>
      <c r="U4" s="159"/>
      <c r="V4" s="283" t="str">
        <f>IF(S4&gt;=22,"Corect","Trebuie alocate cel puțin 22 de ore pe săptămână")</f>
        <v>Corect</v>
      </c>
      <c r="W4" s="284"/>
      <c r="X4" s="284"/>
      <c r="Y4" s="284"/>
      <c r="Z4" s="68"/>
      <c r="AA4" s="68"/>
    </row>
    <row r="5" spans="1:27" ht="16.5" customHeight="1" x14ac:dyDescent="0.2">
      <c r="A5" s="243"/>
      <c r="B5" s="243"/>
      <c r="C5" s="243"/>
      <c r="D5" s="243"/>
      <c r="E5" s="243"/>
      <c r="F5" s="243"/>
      <c r="G5" s="243"/>
      <c r="H5" s="243"/>
      <c r="I5" s="243"/>
      <c r="J5" s="243"/>
      <c r="K5" s="243"/>
      <c r="M5" s="219" t="s">
        <v>16</v>
      </c>
      <c r="N5" s="220"/>
      <c r="O5" s="221"/>
      <c r="P5" s="157">
        <f>O69</f>
        <v>25</v>
      </c>
      <c r="Q5" s="158"/>
      <c r="R5" s="159"/>
      <c r="S5" s="157">
        <f>O81</f>
        <v>24</v>
      </c>
      <c r="T5" s="158"/>
      <c r="U5" s="159"/>
      <c r="V5" s="283" t="str">
        <f>IF(P5&gt;=22,"Corect","Trebuie alocate cel puțin 22 de ore pe săptămână")</f>
        <v>Corect</v>
      </c>
      <c r="W5" s="284"/>
      <c r="X5" s="284"/>
      <c r="Y5" s="284"/>
      <c r="Z5" s="68"/>
      <c r="AA5" s="68"/>
    </row>
    <row r="6" spans="1:27" ht="15" customHeight="1" x14ac:dyDescent="0.2">
      <c r="A6" s="181" t="s">
        <v>129</v>
      </c>
      <c r="B6" s="181"/>
      <c r="C6" s="181"/>
      <c r="D6" s="181"/>
      <c r="E6" s="181"/>
      <c r="F6" s="181"/>
      <c r="G6" s="181"/>
      <c r="H6" s="181"/>
      <c r="I6" s="181"/>
      <c r="J6" s="181"/>
      <c r="K6" s="181"/>
      <c r="M6" s="219" t="s">
        <v>17</v>
      </c>
      <c r="N6" s="220"/>
      <c r="O6" s="221"/>
      <c r="P6" s="157">
        <f>O95</f>
        <v>27</v>
      </c>
      <c r="Q6" s="158"/>
      <c r="R6" s="159"/>
      <c r="S6" s="157">
        <f>O106</f>
        <v>23</v>
      </c>
      <c r="T6" s="158"/>
      <c r="U6" s="159"/>
      <c r="V6" s="283" t="str">
        <f>IF(S5&gt;=22,"Corect","Trebuie alocate cel puțin 22 de ore pe săptămână")</f>
        <v>Corect</v>
      </c>
      <c r="W6" s="284"/>
      <c r="X6" s="284"/>
      <c r="Y6" s="284"/>
      <c r="Z6" s="68"/>
      <c r="AA6" s="68"/>
    </row>
    <row r="7" spans="1:27" ht="18" customHeight="1" x14ac:dyDescent="0.2">
      <c r="A7" s="230" t="s">
        <v>130</v>
      </c>
      <c r="B7" s="230"/>
      <c r="C7" s="230"/>
      <c r="D7" s="230"/>
      <c r="E7" s="230"/>
      <c r="F7" s="230"/>
      <c r="G7" s="230"/>
      <c r="H7" s="230"/>
      <c r="I7" s="230"/>
      <c r="J7" s="230"/>
      <c r="K7" s="230"/>
      <c r="V7" s="283" t="str">
        <f>IF(P6&gt;=22,"Corect","Trebuie alocate cel puțin 22 de ore pe săptămână")</f>
        <v>Corect</v>
      </c>
      <c r="W7" s="284"/>
      <c r="X7" s="284"/>
      <c r="Y7" s="284"/>
      <c r="Z7" s="68"/>
      <c r="AA7" s="68"/>
    </row>
    <row r="8" spans="1:27" ht="18.75" customHeight="1" x14ac:dyDescent="0.2">
      <c r="A8" s="160" t="s">
        <v>250</v>
      </c>
      <c r="B8" s="160"/>
      <c r="C8" s="160"/>
      <c r="D8" s="160"/>
      <c r="E8" s="160"/>
      <c r="F8" s="160"/>
      <c r="G8" s="160"/>
      <c r="H8" s="160"/>
      <c r="I8" s="160"/>
      <c r="J8" s="160"/>
      <c r="K8" s="160"/>
      <c r="M8" s="231" t="s">
        <v>96</v>
      </c>
      <c r="N8" s="231"/>
      <c r="O8" s="231"/>
      <c r="P8" s="231"/>
      <c r="Q8" s="231"/>
      <c r="R8" s="231"/>
      <c r="S8" s="231"/>
      <c r="T8" s="231"/>
      <c r="U8" s="231"/>
      <c r="V8" s="283" t="str">
        <f>IF(S6&gt;=22,"Corect","Trebuie alocate cel puțin 22 de ore pe săptămână")</f>
        <v>Corect</v>
      </c>
      <c r="W8" s="284"/>
      <c r="X8" s="284"/>
      <c r="Y8" s="284"/>
      <c r="Z8" s="68"/>
      <c r="AA8" s="68"/>
    </row>
    <row r="9" spans="1:27" ht="15" customHeight="1" x14ac:dyDescent="0.2">
      <c r="A9" s="160" t="s">
        <v>131</v>
      </c>
      <c r="B9" s="160"/>
      <c r="C9" s="160"/>
      <c r="D9" s="160"/>
      <c r="E9" s="160"/>
      <c r="F9" s="160"/>
      <c r="G9" s="160"/>
      <c r="H9" s="160"/>
      <c r="I9" s="160"/>
      <c r="J9" s="160"/>
      <c r="K9" s="160"/>
      <c r="M9" s="231"/>
      <c r="N9" s="231"/>
      <c r="O9" s="231"/>
      <c r="P9" s="231"/>
      <c r="Q9" s="231"/>
      <c r="R9" s="231"/>
      <c r="S9" s="231"/>
      <c r="T9" s="231"/>
      <c r="U9" s="231"/>
    </row>
    <row r="10" spans="1:27" ht="16.5" customHeight="1" x14ac:dyDescent="0.2">
      <c r="A10" s="160" t="s">
        <v>19</v>
      </c>
      <c r="B10" s="160"/>
      <c r="C10" s="160"/>
      <c r="D10" s="160"/>
      <c r="E10" s="160"/>
      <c r="F10" s="160"/>
      <c r="G10" s="160"/>
      <c r="H10" s="160"/>
      <c r="I10" s="160"/>
      <c r="J10" s="160"/>
      <c r="K10" s="160"/>
      <c r="M10" s="231"/>
      <c r="N10" s="231"/>
      <c r="O10" s="231"/>
      <c r="P10" s="231"/>
      <c r="Q10" s="231"/>
      <c r="R10" s="231"/>
      <c r="S10" s="231"/>
      <c r="T10" s="231"/>
      <c r="U10" s="231"/>
      <c r="V10" s="133" t="s">
        <v>118</v>
      </c>
      <c r="W10" s="133"/>
      <c r="X10" s="133"/>
      <c r="Y10" s="133"/>
      <c r="Z10" s="66"/>
      <c r="AA10" s="66"/>
    </row>
    <row r="11" spans="1:27" x14ac:dyDescent="0.2">
      <c r="A11" s="160" t="s">
        <v>20</v>
      </c>
      <c r="B11" s="160"/>
      <c r="C11" s="160"/>
      <c r="D11" s="160"/>
      <c r="E11" s="160"/>
      <c r="F11" s="160"/>
      <c r="G11" s="160"/>
      <c r="H11" s="160"/>
      <c r="I11" s="160"/>
      <c r="J11" s="160"/>
      <c r="K11" s="160"/>
      <c r="M11" s="231"/>
      <c r="N11" s="231"/>
      <c r="O11" s="231"/>
      <c r="P11" s="231"/>
      <c r="Q11" s="231"/>
      <c r="R11" s="231"/>
      <c r="S11" s="231"/>
      <c r="T11" s="231"/>
      <c r="U11" s="231"/>
      <c r="V11" s="133"/>
      <c r="W11" s="133"/>
      <c r="X11" s="133"/>
      <c r="Y11" s="133"/>
      <c r="Z11" s="66"/>
      <c r="AA11" s="66"/>
    </row>
    <row r="12" spans="1:27" ht="10.5" customHeight="1" x14ac:dyDescent="0.2">
      <c r="A12" s="160"/>
      <c r="B12" s="160"/>
      <c r="C12" s="160"/>
      <c r="D12" s="160"/>
      <c r="E12" s="160"/>
      <c r="F12" s="160"/>
      <c r="G12" s="160"/>
      <c r="H12" s="160"/>
      <c r="I12" s="160"/>
      <c r="J12" s="160"/>
      <c r="K12" s="160"/>
      <c r="M12" s="2"/>
      <c r="N12" s="49"/>
      <c r="O12" s="2"/>
      <c r="P12" s="2"/>
      <c r="Q12" s="2"/>
      <c r="R12" s="2"/>
      <c r="S12" s="2"/>
      <c r="V12" s="133"/>
      <c r="W12" s="133"/>
      <c r="X12" s="133"/>
      <c r="Y12" s="133"/>
      <c r="Z12" s="66"/>
      <c r="AA12" s="66"/>
    </row>
    <row r="13" spans="1:27" x14ac:dyDescent="0.2">
      <c r="A13" s="250" t="s">
        <v>0</v>
      </c>
      <c r="B13" s="250"/>
      <c r="C13" s="250"/>
      <c r="D13" s="250"/>
      <c r="E13" s="250"/>
      <c r="F13" s="250"/>
      <c r="G13" s="250"/>
      <c r="H13" s="250"/>
      <c r="I13" s="250"/>
      <c r="J13" s="250"/>
      <c r="K13" s="250"/>
      <c r="M13" s="232" t="s">
        <v>23</v>
      </c>
      <c r="N13" s="232"/>
      <c r="O13" s="232"/>
      <c r="P13" s="232"/>
      <c r="Q13" s="232"/>
      <c r="R13" s="232"/>
      <c r="S13" s="232"/>
      <c r="T13" s="232"/>
      <c r="U13" s="232"/>
      <c r="V13" s="133"/>
      <c r="W13" s="133"/>
      <c r="X13" s="133"/>
      <c r="Y13" s="133"/>
      <c r="Z13" s="65"/>
      <c r="AA13" s="65"/>
    </row>
    <row r="14" spans="1:27" ht="12.75" customHeight="1" x14ac:dyDescent="0.2">
      <c r="A14" s="250" t="s">
        <v>1</v>
      </c>
      <c r="B14" s="250"/>
      <c r="C14" s="250"/>
      <c r="D14" s="250"/>
      <c r="E14" s="250"/>
      <c r="F14" s="250"/>
      <c r="G14" s="250"/>
      <c r="H14" s="250"/>
      <c r="I14" s="250"/>
      <c r="J14" s="250"/>
      <c r="K14" s="250"/>
      <c r="M14" s="245"/>
      <c r="N14" s="245"/>
      <c r="O14" s="245"/>
      <c r="P14" s="245"/>
      <c r="Q14" s="245"/>
      <c r="R14" s="245"/>
      <c r="S14" s="245"/>
      <c r="T14" s="245"/>
      <c r="U14" s="245"/>
      <c r="V14" s="133"/>
      <c r="W14" s="133"/>
      <c r="X14" s="133"/>
      <c r="Y14" s="133"/>
      <c r="Z14" s="65"/>
      <c r="AA14" s="65"/>
    </row>
    <row r="15" spans="1:27" ht="15" customHeight="1" x14ac:dyDescent="0.2">
      <c r="A15" s="233" t="s">
        <v>295</v>
      </c>
      <c r="B15" s="233"/>
      <c r="C15" s="233"/>
      <c r="D15" s="233"/>
      <c r="E15" s="233"/>
      <c r="F15" s="233"/>
      <c r="G15" s="233"/>
      <c r="H15" s="233"/>
      <c r="I15" s="233"/>
      <c r="J15" s="233"/>
      <c r="K15" s="233"/>
      <c r="M15" s="234" t="s">
        <v>306</v>
      </c>
      <c r="N15" s="234"/>
      <c r="O15" s="234"/>
      <c r="P15" s="234"/>
      <c r="Q15" s="234"/>
      <c r="R15" s="234"/>
      <c r="S15" s="234"/>
      <c r="T15" s="234"/>
      <c r="U15" s="234"/>
      <c r="V15" s="133"/>
      <c r="W15" s="133"/>
      <c r="X15" s="133"/>
      <c r="Y15" s="133"/>
      <c r="Z15" s="67"/>
      <c r="AA15" s="67"/>
    </row>
    <row r="16" spans="1:27" ht="15" customHeight="1" x14ac:dyDescent="0.2">
      <c r="A16" s="233" t="s">
        <v>296</v>
      </c>
      <c r="B16" s="233"/>
      <c r="C16" s="233"/>
      <c r="D16" s="233"/>
      <c r="E16" s="233"/>
      <c r="F16" s="233"/>
      <c r="G16" s="233"/>
      <c r="H16" s="233"/>
      <c r="I16" s="233"/>
      <c r="J16" s="233"/>
      <c r="K16" s="233"/>
      <c r="M16" s="234"/>
      <c r="N16" s="234"/>
      <c r="O16" s="234"/>
      <c r="P16" s="234"/>
      <c r="Q16" s="234"/>
      <c r="R16" s="234"/>
      <c r="S16" s="234"/>
      <c r="T16" s="234"/>
      <c r="U16" s="234"/>
      <c r="V16" s="67"/>
      <c r="W16" s="67"/>
      <c r="X16" s="67"/>
      <c r="Y16" s="67"/>
      <c r="Z16" s="67"/>
      <c r="AA16" s="67"/>
    </row>
    <row r="17" spans="1:27" ht="15" customHeight="1" x14ac:dyDescent="0.2">
      <c r="A17" s="160" t="s">
        <v>279</v>
      </c>
      <c r="B17" s="160"/>
      <c r="C17" s="160"/>
      <c r="D17" s="160"/>
      <c r="E17" s="160"/>
      <c r="F17" s="160"/>
      <c r="G17" s="160"/>
      <c r="H17" s="160"/>
      <c r="I17" s="160"/>
      <c r="J17" s="160"/>
      <c r="K17" s="160"/>
      <c r="M17" s="234" t="s">
        <v>307</v>
      </c>
      <c r="N17" s="234"/>
      <c r="O17" s="234"/>
      <c r="P17" s="234"/>
      <c r="Q17" s="234"/>
      <c r="R17" s="234"/>
      <c r="S17" s="234"/>
      <c r="T17" s="234"/>
      <c r="U17" s="234"/>
      <c r="V17" s="286" t="s">
        <v>297</v>
      </c>
      <c r="W17" s="286"/>
      <c r="X17" s="286"/>
      <c r="Y17" s="286"/>
      <c r="Z17" s="67"/>
      <c r="AA17" s="67"/>
    </row>
    <row r="18" spans="1:27" ht="14.25" customHeight="1" x14ac:dyDescent="0.2">
      <c r="A18" s="160" t="s">
        <v>280</v>
      </c>
      <c r="B18" s="160"/>
      <c r="C18" s="160"/>
      <c r="D18" s="160"/>
      <c r="E18" s="160"/>
      <c r="F18" s="160"/>
      <c r="G18" s="160"/>
      <c r="H18" s="160"/>
      <c r="I18" s="160"/>
      <c r="J18" s="160"/>
      <c r="K18" s="160"/>
      <c r="M18" s="234"/>
      <c r="N18" s="234"/>
      <c r="O18" s="234"/>
      <c r="P18" s="234"/>
      <c r="Q18" s="234"/>
      <c r="R18" s="234"/>
      <c r="S18" s="234"/>
      <c r="T18" s="234"/>
      <c r="U18" s="234"/>
      <c r="V18" s="286"/>
      <c r="W18" s="286"/>
      <c r="X18" s="286"/>
      <c r="Y18" s="286"/>
      <c r="Z18" s="67"/>
      <c r="AA18" s="67"/>
    </row>
    <row r="19" spans="1:27" s="52" customFormat="1" ht="14.25" customHeight="1" x14ac:dyDescent="0.2">
      <c r="A19" s="160" t="s">
        <v>113</v>
      </c>
      <c r="B19" s="160"/>
      <c r="C19" s="160"/>
      <c r="D19" s="160"/>
      <c r="E19" s="160"/>
      <c r="F19" s="160"/>
      <c r="G19" s="160"/>
      <c r="H19" s="160"/>
      <c r="I19" s="160"/>
      <c r="J19" s="160"/>
      <c r="K19" s="160"/>
      <c r="M19" s="225"/>
      <c r="N19" s="225"/>
      <c r="O19" s="225"/>
      <c r="P19" s="225"/>
      <c r="Q19" s="225"/>
      <c r="R19" s="225"/>
      <c r="S19" s="225"/>
      <c r="T19" s="225"/>
      <c r="U19" s="225"/>
      <c r="V19" s="286"/>
      <c r="W19" s="286"/>
      <c r="X19" s="286"/>
      <c r="Y19" s="286"/>
      <c r="Z19" s="67"/>
      <c r="AA19" s="67"/>
    </row>
    <row r="20" spans="1:27" ht="15" customHeight="1" x14ac:dyDescent="0.2">
      <c r="A20" s="160" t="s">
        <v>2</v>
      </c>
      <c r="B20" s="160"/>
      <c r="C20" s="160"/>
      <c r="D20" s="160"/>
      <c r="E20" s="160"/>
      <c r="F20" s="160"/>
      <c r="G20" s="160"/>
      <c r="H20" s="160"/>
      <c r="I20" s="160"/>
      <c r="J20" s="160"/>
      <c r="K20" s="160"/>
      <c r="M20" s="225"/>
      <c r="N20" s="225"/>
      <c r="O20" s="225"/>
      <c r="P20" s="225"/>
      <c r="Q20" s="225"/>
      <c r="R20" s="225"/>
      <c r="S20" s="225"/>
      <c r="T20" s="225"/>
      <c r="U20" s="225"/>
      <c r="V20" s="67"/>
      <c r="W20" s="67"/>
      <c r="X20" s="67"/>
      <c r="Y20" s="67"/>
      <c r="Z20" s="67"/>
      <c r="AA20" s="67"/>
    </row>
    <row r="21" spans="1:27" s="31" customFormat="1" ht="6.75" customHeight="1" x14ac:dyDescent="0.2">
      <c r="A21" s="30"/>
      <c r="B21" s="30"/>
      <c r="C21" s="30"/>
      <c r="D21" s="30"/>
      <c r="E21" s="30"/>
      <c r="F21" s="30"/>
      <c r="G21" s="30"/>
      <c r="H21" s="30"/>
      <c r="I21" s="30"/>
      <c r="J21" s="30"/>
      <c r="K21" s="30"/>
      <c r="M21" s="181" t="s">
        <v>128</v>
      </c>
      <c r="N21" s="181"/>
      <c r="O21" s="181"/>
      <c r="P21" s="181"/>
      <c r="Q21" s="181"/>
      <c r="R21" s="181"/>
      <c r="S21" s="181"/>
      <c r="T21" s="181"/>
      <c r="U21" s="181"/>
      <c r="V21" s="67"/>
      <c r="W21" s="67"/>
      <c r="X21" s="67"/>
      <c r="Y21" s="67"/>
      <c r="Z21" s="67"/>
      <c r="AA21" s="67"/>
    </row>
    <row r="22" spans="1:27" ht="7.5" customHeight="1" x14ac:dyDescent="0.2">
      <c r="A22" s="230" t="s">
        <v>80</v>
      </c>
      <c r="B22" s="230"/>
      <c r="C22" s="230"/>
      <c r="D22" s="230"/>
      <c r="E22" s="230"/>
      <c r="F22" s="230"/>
      <c r="G22" s="230"/>
      <c r="H22" s="230"/>
      <c r="I22" s="230"/>
      <c r="J22" s="230"/>
      <c r="K22" s="230"/>
      <c r="M22" s="181"/>
      <c r="N22" s="181"/>
      <c r="O22" s="181"/>
      <c r="P22" s="181"/>
      <c r="Q22" s="181"/>
      <c r="R22" s="181"/>
      <c r="S22" s="181"/>
      <c r="T22" s="181"/>
      <c r="U22" s="181"/>
      <c r="V22" s="67"/>
      <c r="W22" s="67"/>
      <c r="X22" s="67"/>
      <c r="Y22" s="67"/>
      <c r="Z22" s="67"/>
      <c r="AA22" s="67"/>
    </row>
    <row r="23" spans="1:27" ht="15" customHeight="1" x14ac:dyDescent="0.2">
      <c r="A23" s="230"/>
      <c r="B23" s="230"/>
      <c r="C23" s="230"/>
      <c r="D23" s="230"/>
      <c r="E23" s="230"/>
      <c r="F23" s="230"/>
      <c r="G23" s="230"/>
      <c r="H23" s="230"/>
      <c r="I23" s="230"/>
      <c r="J23" s="230"/>
      <c r="K23" s="230"/>
      <c r="M23" s="181"/>
      <c r="N23" s="181"/>
      <c r="O23" s="181"/>
      <c r="P23" s="181"/>
      <c r="Q23" s="181"/>
      <c r="R23" s="181"/>
      <c r="S23" s="181"/>
      <c r="T23" s="181"/>
      <c r="U23" s="181"/>
      <c r="V23" s="67"/>
      <c r="W23" s="67"/>
      <c r="X23" s="67"/>
      <c r="Y23" s="67"/>
      <c r="Z23" s="67"/>
      <c r="AA23" s="67"/>
    </row>
    <row r="24" spans="1:27" ht="15" customHeight="1" x14ac:dyDescent="0.2">
      <c r="A24" s="230"/>
      <c r="B24" s="230"/>
      <c r="C24" s="230"/>
      <c r="D24" s="230"/>
      <c r="E24" s="230"/>
      <c r="F24" s="230"/>
      <c r="G24" s="230"/>
      <c r="H24" s="230"/>
      <c r="I24" s="230"/>
      <c r="J24" s="230"/>
      <c r="K24" s="230"/>
      <c r="M24" s="181"/>
      <c r="N24" s="181"/>
      <c r="O24" s="181"/>
      <c r="P24" s="181"/>
      <c r="Q24" s="181"/>
      <c r="R24" s="181"/>
      <c r="S24" s="181"/>
      <c r="T24" s="181"/>
      <c r="U24" s="181"/>
      <c r="V24" s="67"/>
      <c r="W24" s="67"/>
      <c r="X24" s="67"/>
      <c r="Y24" s="67"/>
      <c r="Z24" s="67"/>
      <c r="AA24" s="67"/>
    </row>
    <row r="25" spans="1:27" ht="17.25" customHeight="1" x14ac:dyDescent="0.2">
      <c r="A25" s="230"/>
      <c r="B25" s="230"/>
      <c r="C25" s="230"/>
      <c r="D25" s="230"/>
      <c r="E25" s="230"/>
      <c r="F25" s="230"/>
      <c r="G25" s="230"/>
      <c r="H25" s="230"/>
      <c r="I25" s="230"/>
      <c r="J25" s="230"/>
      <c r="K25" s="230"/>
      <c r="M25" s="181"/>
      <c r="N25" s="181"/>
      <c r="O25" s="181"/>
      <c r="P25" s="181"/>
      <c r="Q25" s="181"/>
      <c r="R25" s="181"/>
      <c r="S25" s="181"/>
      <c r="T25" s="181"/>
      <c r="U25" s="181"/>
      <c r="V25" s="67"/>
      <c r="W25" s="67"/>
      <c r="X25" s="67"/>
      <c r="Y25" s="67"/>
      <c r="Z25" s="67"/>
      <c r="AA25" s="67"/>
    </row>
    <row r="26" spans="1:27" ht="6" customHeight="1" x14ac:dyDescent="0.2">
      <c r="A26" s="2"/>
      <c r="B26" s="2"/>
      <c r="C26" s="2"/>
      <c r="D26" s="2"/>
      <c r="E26" s="2"/>
      <c r="F26" s="2"/>
      <c r="G26" s="2"/>
      <c r="H26" s="2"/>
      <c r="I26" s="2"/>
      <c r="J26" s="2"/>
      <c r="K26" s="2"/>
      <c r="M26" s="3"/>
      <c r="N26" s="50"/>
      <c r="O26" s="3"/>
      <c r="P26" s="3"/>
      <c r="Q26" s="3"/>
      <c r="R26" s="3"/>
      <c r="S26" s="3"/>
      <c r="V26" s="67"/>
      <c r="W26" s="67"/>
      <c r="X26" s="67"/>
      <c r="Y26" s="67"/>
      <c r="Z26" s="67"/>
      <c r="AA26" s="67"/>
    </row>
    <row r="27" spans="1:27" x14ac:dyDescent="0.2">
      <c r="A27" s="241" t="s">
        <v>18</v>
      </c>
      <c r="B27" s="241"/>
      <c r="C27" s="241"/>
      <c r="D27" s="241"/>
      <c r="E27" s="241"/>
      <c r="F27" s="241"/>
      <c r="G27" s="241"/>
      <c r="M27" s="229" t="s">
        <v>132</v>
      </c>
      <c r="N27" s="229"/>
      <c r="O27" s="229"/>
      <c r="P27" s="229"/>
      <c r="Q27" s="229"/>
      <c r="R27" s="229"/>
      <c r="S27" s="229"/>
      <c r="T27" s="229"/>
      <c r="U27" s="229"/>
      <c r="V27" s="67"/>
      <c r="W27" s="67"/>
      <c r="X27" s="67"/>
      <c r="Y27" s="67"/>
      <c r="Z27" s="67"/>
      <c r="AA27" s="67"/>
    </row>
    <row r="28" spans="1:27" ht="26.25" customHeight="1" x14ac:dyDescent="0.2">
      <c r="A28" s="4"/>
      <c r="B28" s="154" t="s">
        <v>3</v>
      </c>
      <c r="C28" s="156"/>
      <c r="D28" s="154" t="s">
        <v>4</v>
      </c>
      <c r="E28" s="155"/>
      <c r="F28" s="156"/>
      <c r="G28" s="182" t="s">
        <v>21</v>
      </c>
      <c r="H28" s="182" t="s">
        <v>11</v>
      </c>
      <c r="I28" s="154" t="s">
        <v>5</v>
      </c>
      <c r="J28" s="155"/>
      <c r="K28" s="156"/>
      <c r="M28" s="229"/>
      <c r="N28" s="229"/>
      <c r="O28" s="229"/>
      <c r="P28" s="229"/>
      <c r="Q28" s="229"/>
      <c r="R28" s="229"/>
      <c r="S28" s="229"/>
      <c r="T28" s="229"/>
      <c r="U28" s="229"/>
    </row>
    <row r="29" spans="1:27" ht="14.25" customHeight="1" x14ac:dyDescent="0.2">
      <c r="A29" s="4"/>
      <c r="B29" s="40" t="s">
        <v>6</v>
      </c>
      <c r="C29" s="40" t="s">
        <v>7</v>
      </c>
      <c r="D29" s="40" t="s">
        <v>8</v>
      </c>
      <c r="E29" s="40" t="s">
        <v>9</v>
      </c>
      <c r="F29" s="40" t="s">
        <v>10</v>
      </c>
      <c r="G29" s="183"/>
      <c r="H29" s="183"/>
      <c r="I29" s="40" t="s">
        <v>12</v>
      </c>
      <c r="J29" s="40" t="s">
        <v>13</v>
      </c>
      <c r="K29" s="40" t="s">
        <v>14</v>
      </c>
      <c r="M29" s="229"/>
      <c r="N29" s="229"/>
      <c r="O29" s="229"/>
      <c r="P29" s="229"/>
      <c r="Q29" s="229"/>
      <c r="R29" s="229"/>
      <c r="S29" s="229"/>
      <c r="T29" s="229"/>
      <c r="U29" s="229"/>
    </row>
    <row r="30" spans="1:27" ht="17.25" customHeight="1" x14ac:dyDescent="0.2">
      <c r="A30" s="42" t="s">
        <v>15</v>
      </c>
      <c r="B30" s="41">
        <v>14</v>
      </c>
      <c r="C30" s="41">
        <v>14</v>
      </c>
      <c r="D30" s="22">
        <v>3</v>
      </c>
      <c r="E30" s="22">
        <v>3</v>
      </c>
      <c r="F30" s="22">
        <v>2</v>
      </c>
      <c r="G30" s="22">
        <v>0</v>
      </c>
      <c r="H30" s="101">
        <v>0</v>
      </c>
      <c r="I30" s="22">
        <v>3</v>
      </c>
      <c r="J30" s="22">
        <v>1</v>
      </c>
      <c r="K30" s="22">
        <v>12</v>
      </c>
      <c r="L30" s="27"/>
      <c r="M30" s="229"/>
      <c r="N30" s="229"/>
      <c r="O30" s="229"/>
      <c r="P30" s="229"/>
      <c r="Q30" s="229"/>
      <c r="R30" s="229"/>
      <c r="S30" s="229"/>
      <c r="T30" s="229"/>
      <c r="U30" s="229"/>
      <c r="V30" s="285" t="str">
        <f t="shared" ref="V30" si="0">IF(SUM(B30:K30)=52,"Corect","Suma trebuie să fie 52")</f>
        <v>Corect</v>
      </c>
      <c r="W30" s="285"/>
    </row>
    <row r="31" spans="1:27" ht="15" customHeight="1" x14ac:dyDescent="0.2">
      <c r="A31" s="42" t="s">
        <v>16</v>
      </c>
      <c r="B31" s="41">
        <v>14</v>
      </c>
      <c r="C31" s="41">
        <v>14</v>
      </c>
      <c r="D31" s="22">
        <v>3</v>
      </c>
      <c r="E31" s="22">
        <v>3</v>
      </c>
      <c r="F31" s="22">
        <v>2</v>
      </c>
      <c r="G31" s="22">
        <v>0</v>
      </c>
      <c r="H31" s="101">
        <v>4</v>
      </c>
      <c r="I31" s="22">
        <v>3</v>
      </c>
      <c r="J31" s="22">
        <v>1</v>
      </c>
      <c r="K31" s="22">
        <v>8</v>
      </c>
      <c r="M31" s="229"/>
      <c r="N31" s="229"/>
      <c r="O31" s="229"/>
      <c r="P31" s="229"/>
      <c r="Q31" s="229"/>
      <c r="R31" s="229"/>
      <c r="S31" s="229"/>
      <c r="T31" s="229"/>
      <c r="U31" s="229"/>
      <c r="V31" s="285" t="str">
        <f t="shared" ref="V31:V32" si="1">IF(SUM(B31:K31)=52,"Corect","Suma trebuie să fie 52")</f>
        <v>Corect</v>
      </c>
      <c r="W31" s="285"/>
    </row>
    <row r="32" spans="1:27" ht="15.75" customHeight="1" x14ac:dyDescent="0.2">
      <c r="A32" s="43" t="s">
        <v>17</v>
      </c>
      <c r="B32" s="41">
        <v>14</v>
      </c>
      <c r="C32" s="41">
        <v>12</v>
      </c>
      <c r="D32" s="22">
        <v>3</v>
      </c>
      <c r="E32" s="22">
        <v>3</v>
      </c>
      <c r="F32" s="22">
        <v>2</v>
      </c>
      <c r="G32" s="22">
        <v>2</v>
      </c>
      <c r="H32" s="101">
        <v>0</v>
      </c>
      <c r="I32" s="22">
        <v>3</v>
      </c>
      <c r="J32" s="22">
        <v>1</v>
      </c>
      <c r="K32" s="22">
        <v>12</v>
      </c>
      <c r="M32" s="229"/>
      <c r="N32" s="229"/>
      <c r="O32" s="229"/>
      <c r="P32" s="229"/>
      <c r="Q32" s="229"/>
      <c r="R32" s="229"/>
      <c r="S32" s="229"/>
      <c r="T32" s="229"/>
      <c r="U32" s="229"/>
      <c r="V32" s="285" t="str">
        <f t="shared" si="1"/>
        <v>Corect</v>
      </c>
      <c r="W32" s="285"/>
    </row>
    <row r="33" spans="1:26" ht="21" customHeight="1" x14ac:dyDescent="0.2">
      <c r="A33" s="6"/>
      <c r="B33" s="6"/>
      <c r="C33" s="6"/>
      <c r="D33" s="6"/>
      <c r="E33" s="6"/>
      <c r="F33" s="6"/>
      <c r="G33" s="6"/>
      <c r="M33" s="229"/>
      <c r="N33" s="229"/>
      <c r="O33" s="229"/>
      <c r="P33" s="229"/>
      <c r="Q33" s="229"/>
      <c r="R33" s="229"/>
      <c r="S33" s="229"/>
      <c r="T33" s="229"/>
      <c r="U33" s="229"/>
    </row>
    <row r="34" spans="1:26" x14ac:dyDescent="0.2">
      <c r="B34" s="7"/>
      <c r="C34" s="7"/>
      <c r="D34" s="7"/>
      <c r="E34" s="7"/>
      <c r="F34" s="7"/>
      <c r="G34" s="7"/>
      <c r="M34" s="7"/>
      <c r="N34" s="48"/>
      <c r="O34" s="7"/>
      <c r="P34" s="7"/>
      <c r="Q34" s="7"/>
      <c r="R34" s="7"/>
      <c r="S34" s="7"/>
      <c r="T34" s="7"/>
    </row>
    <row r="35" spans="1:26" ht="16.5" customHeight="1" x14ac:dyDescent="0.2">
      <c r="A35" s="246" t="s">
        <v>24</v>
      </c>
      <c r="B35" s="217"/>
      <c r="C35" s="217"/>
      <c r="D35" s="217"/>
      <c r="E35" s="217"/>
      <c r="F35" s="217"/>
      <c r="G35" s="217"/>
      <c r="H35" s="217"/>
      <c r="I35" s="217"/>
      <c r="J35" s="217"/>
      <c r="K35" s="217"/>
      <c r="L35" s="217"/>
      <c r="M35" s="217"/>
      <c r="N35" s="217"/>
      <c r="O35" s="217"/>
      <c r="P35" s="217"/>
      <c r="Q35" s="217"/>
      <c r="R35" s="217"/>
      <c r="S35" s="217"/>
      <c r="T35" s="217"/>
      <c r="U35" s="217"/>
    </row>
    <row r="36" spans="1:26" ht="3.75" hidden="1" customHeight="1" x14ac:dyDescent="0.2">
      <c r="O36" s="8"/>
      <c r="P36" s="9" t="s">
        <v>40</v>
      </c>
      <c r="Q36" s="9" t="s">
        <v>41</v>
      </c>
      <c r="R36" s="9" t="s">
        <v>42</v>
      </c>
      <c r="S36" s="9"/>
      <c r="T36" s="9"/>
      <c r="U36" s="9"/>
    </row>
    <row r="37" spans="1:26" ht="17.25" customHeight="1" x14ac:dyDescent="0.2">
      <c r="A37" s="224" t="s">
        <v>45</v>
      </c>
      <c r="B37" s="224"/>
      <c r="C37" s="224"/>
      <c r="D37" s="224"/>
      <c r="E37" s="224"/>
      <c r="F37" s="224"/>
      <c r="G37" s="224"/>
      <c r="H37" s="224"/>
      <c r="I37" s="224"/>
      <c r="J37" s="224"/>
      <c r="K37" s="224"/>
      <c r="L37" s="224"/>
      <c r="M37" s="224"/>
      <c r="N37" s="224"/>
      <c r="O37" s="224"/>
      <c r="P37" s="224"/>
      <c r="Q37" s="224"/>
      <c r="R37" s="224"/>
      <c r="S37" s="224"/>
      <c r="T37" s="224"/>
      <c r="U37" s="224"/>
    </row>
    <row r="38" spans="1:26" ht="21" customHeight="1" x14ac:dyDescent="0.2">
      <c r="A38" s="161" t="s">
        <v>30</v>
      </c>
      <c r="B38" s="163" t="s">
        <v>29</v>
      </c>
      <c r="C38" s="164"/>
      <c r="D38" s="164"/>
      <c r="E38" s="164"/>
      <c r="F38" s="164"/>
      <c r="G38" s="164"/>
      <c r="H38" s="164"/>
      <c r="I38" s="165"/>
      <c r="J38" s="182" t="s">
        <v>43</v>
      </c>
      <c r="K38" s="154" t="s">
        <v>27</v>
      </c>
      <c r="L38" s="155"/>
      <c r="M38" s="155"/>
      <c r="N38" s="156"/>
      <c r="O38" s="171" t="s">
        <v>44</v>
      </c>
      <c r="P38" s="172"/>
      <c r="Q38" s="173"/>
      <c r="R38" s="171" t="s">
        <v>26</v>
      </c>
      <c r="S38" s="174"/>
      <c r="T38" s="175"/>
      <c r="U38" s="223" t="s">
        <v>25</v>
      </c>
    </row>
    <row r="39" spans="1:26" ht="13.5" customHeight="1" x14ac:dyDescent="0.2">
      <c r="A39" s="162"/>
      <c r="B39" s="166"/>
      <c r="C39" s="167"/>
      <c r="D39" s="167"/>
      <c r="E39" s="167"/>
      <c r="F39" s="167"/>
      <c r="G39" s="167"/>
      <c r="H39" s="167"/>
      <c r="I39" s="168"/>
      <c r="J39" s="183"/>
      <c r="K39" s="5" t="s">
        <v>31</v>
      </c>
      <c r="L39" s="5" t="s">
        <v>32</v>
      </c>
      <c r="M39" s="5" t="s">
        <v>33</v>
      </c>
      <c r="N39" s="45" t="s">
        <v>112</v>
      </c>
      <c r="O39" s="61" t="s">
        <v>37</v>
      </c>
      <c r="P39" s="61" t="s">
        <v>8</v>
      </c>
      <c r="Q39" s="61" t="s">
        <v>34</v>
      </c>
      <c r="R39" s="61" t="s">
        <v>35</v>
      </c>
      <c r="S39" s="61" t="s">
        <v>31</v>
      </c>
      <c r="T39" s="61" t="s">
        <v>36</v>
      </c>
      <c r="U39" s="183"/>
    </row>
    <row r="40" spans="1:26" x14ac:dyDescent="0.2">
      <c r="A40" s="10" t="s">
        <v>251</v>
      </c>
      <c r="B40" s="235" t="s">
        <v>133</v>
      </c>
      <c r="C40" s="236"/>
      <c r="D40" s="236"/>
      <c r="E40" s="236"/>
      <c r="F40" s="236"/>
      <c r="G40" s="236"/>
      <c r="H40" s="236"/>
      <c r="I40" s="237"/>
      <c r="J40" s="10">
        <v>6</v>
      </c>
      <c r="K40" s="10">
        <v>2</v>
      </c>
      <c r="L40" s="10">
        <v>2</v>
      </c>
      <c r="M40" s="10">
        <v>0</v>
      </c>
      <c r="N40" s="10">
        <v>0</v>
      </c>
      <c r="O40" s="15">
        <f>K40+L40+M40+N40</f>
        <v>4</v>
      </c>
      <c r="P40" s="16">
        <f>Q40-O40</f>
        <v>7</v>
      </c>
      <c r="Q40" s="16">
        <f>ROUND(PRODUCT(J40,25)/14,0)</f>
        <v>11</v>
      </c>
      <c r="R40" s="21"/>
      <c r="S40" s="10"/>
      <c r="T40" s="22" t="s">
        <v>36</v>
      </c>
      <c r="U40" s="10" t="s">
        <v>42</v>
      </c>
    </row>
    <row r="41" spans="1:26" x14ac:dyDescent="0.2">
      <c r="A41" s="10" t="s">
        <v>252</v>
      </c>
      <c r="B41" s="235" t="s">
        <v>134</v>
      </c>
      <c r="C41" s="236"/>
      <c r="D41" s="236"/>
      <c r="E41" s="236"/>
      <c r="F41" s="236"/>
      <c r="G41" s="236"/>
      <c r="H41" s="236"/>
      <c r="I41" s="237"/>
      <c r="J41" s="10">
        <v>6</v>
      </c>
      <c r="K41" s="10">
        <v>2</v>
      </c>
      <c r="L41" s="10">
        <v>2</v>
      </c>
      <c r="M41" s="10">
        <v>0</v>
      </c>
      <c r="N41" s="10">
        <v>0</v>
      </c>
      <c r="O41" s="47">
        <f t="shared" ref="O41:O45" si="2">K41+L41+M41+N41</f>
        <v>4</v>
      </c>
      <c r="P41" s="16">
        <f t="shared" ref="P41:P45" si="3">Q41-O41</f>
        <v>7</v>
      </c>
      <c r="Q41" s="16">
        <f t="shared" ref="Q41:Q44" si="4">ROUND(PRODUCT(J41,25)/14,0)</f>
        <v>11</v>
      </c>
      <c r="R41" s="21" t="s">
        <v>35</v>
      </c>
      <c r="S41" s="10"/>
      <c r="T41" s="22"/>
      <c r="U41" s="10" t="s">
        <v>42</v>
      </c>
    </row>
    <row r="42" spans="1:26" x14ac:dyDescent="0.2">
      <c r="A42" s="10" t="s">
        <v>253</v>
      </c>
      <c r="B42" s="235" t="s">
        <v>135</v>
      </c>
      <c r="C42" s="236"/>
      <c r="D42" s="236"/>
      <c r="E42" s="236"/>
      <c r="F42" s="236"/>
      <c r="G42" s="236"/>
      <c r="H42" s="236"/>
      <c r="I42" s="237"/>
      <c r="J42" s="10">
        <v>6</v>
      </c>
      <c r="K42" s="10">
        <v>2</v>
      </c>
      <c r="L42" s="10">
        <v>1</v>
      </c>
      <c r="M42" s="10">
        <v>2</v>
      </c>
      <c r="N42" s="10">
        <v>0</v>
      </c>
      <c r="O42" s="47">
        <f t="shared" si="2"/>
        <v>5</v>
      </c>
      <c r="P42" s="16">
        <f t="shared" si="3"/>
        <v>6</v>
      </c>
      <c r="Q42" s="16">
        <f t="shared" si="4"/>
        <v>11</v>
      </c>
      <c r="R42" s="21" t="s">
        <v>35</v>
      </c>
      <c r="S42" s="10"/>
      <c r="T42" s="22"/>
      <c r="U42" s="10" t="s">
        <v>40</v>
      </c>
    </row>
    <row r="43" spans="1:26" x14ac:dyDescent="0.2">
      <c r="A43" s="10" t="s">
        <v>254</v>
      </c>
      <c r="B43" s="235" t="s">
        <v>136</v>
      </c>
      <c r="C43" s="236"/>
      <c r="D43" s="236"/>
      <c r="E43" s="236"/>
      <c r="F43" s="236"/>
      <c r="G43" s="236"/>
      <c r="H43" s="236"/>
      <c r="I43" s="237"/>
      <c r="J43" s="10">
        <v>6</v>
      </c>
      <c r="K43" s="10">
        <v>2</v>
      </c>
      <c r="L43" s="10">
        <v>2</v>
      </c>
      <c r="M43" s="10">
        <v>2</v>
      </c>
      <c r="N43" s="10">
        <v>0</v>
      </c>
      <c r="O43" s="47">
        <f t="shared" si="2"/>
        <v>6</v>
      </c>
      <c r="P43" s="16">
        <f t="shared" si="3"/>
        <v>5</v>
      </c>
      <c r="Q43" s="16">
        <f t="shared" si="4"/>
        <v>11</v>
      </c>
      <c r="R43" s="21" t="s">
        <v>35</v>
      </c>
      <c r="S43" s="10"/>
      <c r="T43" s="22"/>
      <c r="U43" s="10" t="s">
        <v>41</v>
      </c>
    </row>
    <row r="44" spans="1:26" x14ac:dyDescent="0.2">
      <c r="A44" s="10" t="s">
        <v>255</v>
      </c>
      <c r="B44" s="235" t="s">
        <v>137</v>
      </c>
      <c r="C44" s="236"/>
      <c r="D44" s="236"/>
      <c r="E44" s="236"/>
      <c r="F44" s="236"/>
      <c r="G44" s="236"/>
      <c r="H44" s="236"/>
      <c r="I44" s="237"/>
      <c r="J44" s="10">
        <v>6</v>
      </c>
      <c r="K44" s="10">
        <v>2</v>
      </c>
      <c r="L44" s="10">
        <v>2</v>
      </c>
      <c r="M44" s="10">
        <v>0</v>
      </c>
      <c r="N44" s="10">
        <v>0</v>
      </c>
      <c r="O44" s="47">
        <f t="shared" si="2"/>
        <v>4</v>
      </c>
      <c r="P44" s="16">
        <f t="shared" si="3"/>
        <v>7</v>
      </c>
      <c r="Q44" s="16">
        <f t="shared" si="4"/>
        <v>11</v>
      </c>
      <c r="R44" s="21" t="s">
        <v>35</v>
      </c>
      <c r="S44" s="10"/>
      <c r="T44" s="22"/>
      <c r="U44" s="10" t="s">
        <v>40</v>
      </c>
    </row>
    <row r="45" spans="1:26" x14ac:dyDescent="0.2">
      <c r="A45" s="17" t="s">
        <v>101</v>
      </c>
      <c r="B45" s="238" t="s">
        <v>78</v>
      </c>
      <c r="C45" s="239"/>
      <c r="D45" s="239"/>
      <c r="E45" s="239"/>
      <c r="F45" s="239"/>
      <c r="G45" s="239"/>
      <c r="H45" s="239"/>
      <c r="I45" s="240"/>
      <c r="J45" s="54">
        <v>2</v>
      </c>
      <c r="K45" s="54">
        <v>0</v>
      </c>
      <c r="L45" s="54">
        <v>2</v>
      </c>
      <c r="M45" s="54">
        <v>0</v>
      </c>
      <c r="N45" s="54">
        <v>0</v>
      </c>
      <c r="O45" s="54">
        <f t="shared" si="2"/>
        <v>2</v>
      </c>
      <c r="P45" s="34">
        <f t="shared" si="3"/>
        <v>2</v>
      </c>
      <c r="Q45" s="34">
        <f t="shared" ref="Q45" si="5">ROUND(PRODUCT(J45,25)/14,0)</f>
        <v>4</v>
      </c>
      <c r="R45" s="55"/>
      <c r="S45" s="54"/>
      <c r="T45" s="56" t="s">
        <v>36</v>
      </c>
      <c r="U45" s="54" t="s">
        <v>42</v>
      </c>
      <c r="V45" s="69"/>
      <c r="W45" s="69"/>
      <c r="X45" s="69"/>
      <c r="Y45" s="69"/>
      <c r="Z45" s="69"/>
    </row>
    <row r="46" spans="1:26" x14ac:dyDescent="0.2">
      <c r="A46" s="18" t="s">
        <v>28</v>
      </c>
      <c r="B46" s="214"/>
      <c r="C46" s="215"/>
      <c r="D46" s="215"/>
      <c r="E46" s="215"/>
      <c r="F46" s="215"/>
      <c r="G46" s="215"/>
      <c r="H46" s="215"/>
      <c r="I46" s="216"/>
      <c r="J46" s="18">
        <f t="shared" ref="J46:Q46" si="6">SUM(J40:J45)</f>
        <v>32</v>
      </c>
      <c r="K46" s="18">
        <f t="shared" si="6"/>
        <v>10</v>
      </c>
      <c r="L46" s="18">
        <f t="shared" si="6"/>
        <v>11</v>
      </c>
      <c r="M46" s="18">
        <f t="shared" si="6"/>
        <v>4</v>
      </c>
      <c r="N46" s="46">
        <f t="shared" si="6"/>
        <v>0</v>
      </c>
      <c r="O46" s="18">
        <f t="shared" si="6"/>
        <v>25</v>
      </c>
      <c r="P46" s="18">
        <f t="shared" si="6"/>
        <v>34</v>
      </c>
      <c r="Q46" s="18">
        <f t="shared" si="6"/>
        <v>59</v>
      </c>
      <c r="R46" s="28">
        <f>COUNTIF(R40:R45,"E")</f>
        <v>4</v>
      </c>
      <c r="S46" s="28">
        <f>COUNTIF(S40:S45,"C")</f>
        <v>0</v>
      </c>
      <c r="T46" s="58">
        <f>COUNTIF(T40:T45,"VP")</f>
        <v>2</v>
      </c>
      <c r="U46" s="59">
        <f>COUNTA(U40:U45)</f>
        <v>6</v>
      </c>
      <c r="V46" s="208" t="str">
        <f>IF(R46&gt;=SUM(S46:T46),"Corect","E trebuie să fie cel puțin egal cu C+VP")</f>
        <v>Corect</v>
      </c>
      <c r="W46" s="187"/>
      <c r="X46" s="187"/>
    </row>
    <row r="47" spans="1:26" s="96" customFormat="1" ht="10.5" customHeight="1" x14ac:dyDescent="0.2">
      <c r="A47" s="71"/>
      <c r="B47" s="71"/>
      <c r="C47" s="71"/>
      <c r="D47" s="71"/>
      <c r="E47" s="71"/>
      <c r="F47" s="71"/>
      <c r="G47" s="71"/>
      <c r="H47" s="71"/>
      <c r="I47" s="71"/>
      <c r="J47" s="71"/>
      <c r="K47" s="71"/>
      <c r="L47" s="71"/>
      <c r="M47" s="71"/>
      <c r="N47" s="71"/>
      <c r="O47" s="71"/>
      <c r="P47" s="71"/>
      <c r="Q47" s="71"/>
      <c r="R47" s="71"/>
      <c r="S47" s="71"/>
      <c r="T47" s="71"/>
      <c r="U47" s="72"/>
      <c r="V47" s="95"/>
    </row>
    <row r="48" spans="1:26" ht="16.5" customHeight="1" x14ac:dyDescent="0.2">
      <c r="A48" s="224" t="s">
        <v>46</v>
      </c>
      <c r="B48" s="224"/>
      <c r="C48" s="224"/>
      <c r="D48" s="224"/>
      <c r="E48" s="224"/>
      <c r="F48" s="224"/>
      <c r="G48" s="224"/>
      <c r="H48" s="224"/>
      <c r="I48" s="224"/>
      <c r="J48" s="224"/>
      <c r="K48" s="224"/>
      <c r="L48" s="224"/>
      <c r="M48" s="224"/>
      <c r="N48" s="224"/>
      <c r="O48" s="224"/>
      <c r="P48" s="224"/>
      <c r="Q48" s="224"/>
      <c r="R48" s="224"/>
      <c r="S48" s="224"/>
      <c r="T48" s="224"/>
      <c r="U48" s="224"/>
    </row>
    <row r="49" spans="1:26" ht="21" customHeight="1" x14ac:dyDescent="0.2">
      <c r="A49" s="161" t="s">
        <v>30</v>
      </c>
      <c r="B49" s="163" t="s">
        <v>29</v>
      </c>
      <c r="C49" s="164"/>
      <c r="D49" s="164"/>
      <c r="E49" s="164"/>
      <c r="F49" s="164"/>
      <c r="G49" s="164"/>
      <c r="H49" s="164"/>
      <c r="I49" s="165"/>
      <c r="J49" s="182" t="s">
        <v>43</v>
      </c>
      <c r="K49" s="154" t="s">
        <v>27</v>
      </c>
      <c r="L49" s="155"/>
      <c r="M49" s="155"/>
      <c r="N49" s="156"/>
      <c r="O49" s="171" t="s">
        <v>44</v>
      </c>
      <c r="P49" s="172"/>
      <c r="Q49" s="173"/>
      <c r="R49" s="171" t="s">
        <v>26</v>
      </c>
      <c r="S49" s="174"/>
      <c r="T49" s="175"/>
      <c r="U49" s="223" t="s">
        <v>25</v>
      </c>
    </row>
    <row r="50" spans="1:26" ht="12.75" customHeight="1" x14ac:dyDescent="0.2">
      <c r="A50" s="162"/>
      <c r="B50" s="166"/>
      <c r="C50" s="167"/>
      <c r="D50" s="167"/>
      <c r="E50" s="167"/>
      <c r="F50" s="167"/>
      <c r="G50" s="167"/>
      <c r="H50" s="167"/>
      <c r="I50" s="168"/>
      <c r="J50" s="183"/>
      <c r="K50" s="5" t="s">
        <v>31</v>
      </c>
      <c r="L50" s="5" t="s">
        <v>32</v>
      </c>
      <c r="M50" s="5" t="s">
        <v>33</v>
      </c>
      <c r="N50" s="45" t="s">
        <v>112</v>
      </c>
      <c r="O50" s="61" t="s">
        <v>37</v>
      </c>
      <c r="P50" s="61" t="s">
        <v>8</v>
      </c>
      <c r="Q50" s="61" t="s">
        <v>34</v>
      </c>
      <c r="R50" s="61" t="s">
        <v>35</v>
      </c>
      <c r="S50" s="61" t="s">
        <v>31</v>
      </c>
      <c r="T50" s="61" t="s">
        <v>36</v>
      </c>
      <c r="U50" s="183"/>
    </row>
    <row r="51" spans="1:26" x14ac:dyDescent="0.2">
      <c r="A51" s="10" t="s">
        <v>256</v>
      </c>
      <c r="B51" s="129" t="s">
        <v>138</v>
      </c>
      <c r="C51" s="129"/>
      <c r="D51" s="129"/>
      <c r="E51" s="129"/>
      <c r="F51" s="129"/>
      <c r="G51" s="129"/>
      <c r="H51" s="129"/>
      <c r="I51" s="129"/>
      <c r="J51" s="10">
        <v>5</v>
      </c>
      <c r="K51" s="10">
        <v>2</v>
      </c>
      <c r="L51" s="10">
        <v>1</v>
      </c>
      <c r="M51" s="10">
        <v>2</v>
      </c>
      <c r="N51" s="10">
        <v>0</v>
      </c>
      <c r="O51" s="47">
        <f>K51+L51+M51+N51</f>
        <v>5</v>
      </c>
      <c r="P51" s="16">
        <f>Q51-O51</f>
        <v>4</v>
      </c>
      <c r="Q51" s="16">
        <f>ROUND(PRODUCT(J51,25)/14,0)</f>
        <v>9</v>
      </c>
      <c r="R51" s="21" t="s">
        <v>35</v>
      </c>
      <c r="S51" s="10"/>
      <c r="T51" s="22"/>
      <c r="U51" s="10" t="s">
        <v>40</v>
      </c>
    </row>
    <row r="52" spans="1:26" x14ac:dyDescent="0.2">
      <c r="A52" s="10" t="s">
        <v>257</v>
      </c>
      <c r="B52" s="129" t="s">
        <v>139</v>
      </c>
      <c r="C52" s="129"/>
      <c r="D52" s="129"/>
      <c r="E52" s="129"/>
      <c r="F52" s="129"/>
      <c r="G52" s="129"/>
      <c r="H52" s="129"/>
      <c r="I52" s="129"/>
      <c r="J52" s="10">
        <v>6</v>
      </c>
      <c r="K52" s="10">
        <v>2</v>
      </c>
      <c r="L52" s="10">
        <v>1</v>
      </c>
      <c r="M52" s="10">
        <v>2</v>
      </c>
      <c r="N52" s="10">
        <v>0</v>
      </c>
      <c r="O52" s="47">
        <f t="shared" ref="O52:O57" si="7">K52+L52+M52+N52</f>
        <v>5</v>
      </c>
      <c r="P52" s="16">
        <f t="shared" ref="P52:P57" si="8">Q52-O52</f>
        <v>6</v>
      </c>
      <c r="Q52" s="16">
        <f t="shared" ref="Q52:Q57" si="9">ROUND(PRODUCT(J52,25)/14,0)</f>
        <v>11</v>
      </c>
      <c r="R52" s="21" t="s">
        <v>35</v>
      </c>
      <c r="S52" s="10"/>
      <c r="T52" s="22"/>
      <c r="U52" s="10" t="s">
        <v>41</v>
      </c>
    </row>
    <row r="53" spans="1:26" x14ac:dyDescent="0.2">
      <c r="A53" s="10" t="s">
        <v>258</v>
      </c>
      <c r="B53" s="129" t="s">
        <v>140</v>
      </c>
      <c r="C53" s="129"/>
      <c r="D53" s="129"/>
      <c r="E53" s="129"/>
      <c r="F53" s="129"/>
      <c r="G53" s="129"/>
      <c r="H53" s="129"/>
      <c r="I53" s="129"/>
      <c r="J53" s="10">
        <v>4</v>
      </c>
      <c r="K53" s="10">
        <v>2</v>
      </c>
      <c r="L53" s="10">
        <v>1</v>
      </c>
      <c r="M53" s="10">
        <v>1</v>
      </c>
      <c r="N53" s="10">
        <v>0</v>
      </c>
      <c r="O53" s="47">
        <f t="shared" si="7"/>
        <v>4</v>
      </c>
      <c r="P53" s="16">
        <f t="shared" si="8"/>
        <v>3</v>
      </c>
      <c r="Q53" s="16">
        <f t="shared" si="9"/>
        <v>7</v>
      </c>
      <c r="R53" s="21" t="s">
        <v>35</v>
      </c>
      <c r="S53" s="10"/>
      <c r="T53" s="22"/>
      <c r="U53" s="10" t="s">
        <v>40</v>
      </c>
    </row>
    <row r="54" spans="1:26" x14ac:dyDescent="0.2">
      <c r="A54" s="10" t="s">
        <v>259</v>
      </c>
      <c r="B54" s="129" t="s">
        <v>141</v>
      </c>
      <c r="C54" s="129"/>
      <c r="D54" s="129"/>
      <c r="E54" s="129"/>
      <c r="F54" s="129"/>
      <c r="G54" s="129"/>
      <c r="H54" s="129"/>
      <c r="I54" s="129"/>
      <c r="J54" s="10">
        <v>5</v>
      </c>
      <c r="K54" s="10">
        <v>2</v>
      </c>
      <c r="L54" s="10">
        <v>2</v>
      </c>
      <c r="M54" s="10">
        <v>0</v>
      </c>
      <c r="N54" s="10">
        <v>0</v>
      </c>
      <c r="O54" s="47">
        <f t="shared" si="7"/>
        <v>4</v>
      </c>
      <c r="P54" s="16">
        <f t="shared" si="8"/>
        <v>5</v>
      </c>
      <c r="Q54" s="16">
        <f t="shared" si="9"/>
        <v>9</v>
      </c>
      <c r="R54" s="21"/>
      <c r="S54" s="10"/>
      <c r="T54" s="22" t="s">
        <v>36</v>
      </c>
      <c r="U54" s="10" t="s">
        <v>42</v>
      </c>
    </row>
    <row r="55" spans="1:26" x14ac:dyDescent="0.2">
      <c r="A55" s="10" t="s">
        <v>260</v>
      </c>
      <c r="B55" s="129" t="s">
        <v>142</v>
      </c>
      <c r="C55" s="129"/>
      <c r="D55" s="129"/>
      <c r="E55" s="129"/>
      <c r="F55" s="129"/>
      <c r="G55" s="129"/>
      <c r="H55" s="129"/>
      <c r="I55" s="129"/>
      <c r="J55" s="10">
        <v>5</v>
      </c>
      <c r="K55" s="10">
        <v>2</v>
      </c>
      <c r="L55" s="10">
        <v>1</v>
      </c>
      <c r="M55" s="10">
        <v>1</v>
      </c>
      <c r="N55" s="10">
        <v>0</v>
      </c>
      <c r="O55" s="47">
        <f t="shared" si="7"/>
        <v>4</v>
      </c>
      <c r="P55" s="16">
        <f>Q55-O55</f>
        <v>5</v>
      </c>
      <c r="Q55" s="16">
        <f>ROUND(PRODUCT(J55,25)/14,0)</f>
        <v>9</v>
      </c>
      <c r="R55" s="21" t="s">
        <v>35</v>
      </c>
      <c r="S55" s="10"/>
      <c r="T55" s="22"/>
      <c r="U55" s="10" t="s">
        <v>42</v>
      </c>
    </row>
    <row r="56" spans="1:26" x14ac:dyDescent="0.2">
      <c r="A56" s="10" t="s">
        <v>261</v>
      </c>
      <c r="B56" s="129" t="s">
        <v>143</v>
      </c>
      <c r="C56" s="129"/>
      <c r="D56" s="129"/>
      <c r="E56" s="129"/>
      <c r="F56" s="129"/>
      <c r="G56" s="129"/>
      <c r="H56" s="129"/>
      <c r="I56" s="129"/>
      <c r="J56" s="10">
        <v>5</v>
      </c>
      <c r="K56" s="10">
        <v>2</v>
      </c>
      <c r="L56" s="10">
        <v>1</v>
      </c>
      <c r="M56" s="10">
        <v>1</v>
      </c>
      <c r="N56" s="10">
        <v>0</v>
      </c>
      <c r="O56" s="47">
        <f t="shared" si="7"/>
        <v>4</v>
      </c>
      <c r="P56" s="16">
        <f>Q56-O56</f>
        <v>5</v>
      </c>
      <c r="Q56" s="16">
        <f>ROUND(PRODUCT(J56,25)/14,0)</f>
        <v>9</v>
      </c>
      <c r="R56" s="21"/>
      <c r="S56" s="10" t="s">
        <v>31</v>
      </c>
      <c r="T56" s="22"/>
      <c r="U56" s="10" t="s">
        <v>40</v>
      </c>
    </row>
    <row r="57" spans="1:26" x14ac:dyDescent="0.2">
      <c r="A57" s="17" t="s">
        <v>102</v>
      </c>
      <c r="B57" s="226" t="s">
        <v>79</v>
      </c>
      <c r="C57" s="227"/>
      <c r="D57" s="227"/>
      <c r="E57" s="227"/>
      <c r="F57" s="227"/>
      <c r="G57" s="227"/>
      <c r="H57" s="227"/>
      <c r="I57" s="228"/>
      <c r="J57" s="17">
        <v>2</v>
      </c>
      <c r="K57" s="17">
        <v>0</v>
      </c>
      <c r="L57" s="17">
        <v>2</v>
      </c>
      <c r="M57" s="17">
        <v>0</v>
      </c>
      <c r="N57" s="17">
        <v>0</v>
      </c>
      <c r="O57" s="47">
        <f t="shared" si="7"/>
        <v>2</v>
      </c>
      <c r="P57" s="16">
        <f t="shared" si="8"/>
        <v>2</v>
      </c>
      <c r="Q57" s="16">
        <f t="shared" si="9"/>
        <v>4</v>
      </c>
      <c r="R57" s="55"/>
      <c r="S57" s="54"/>
      <c r="T57" s="56" t="s">
        <v>36</v>
      </c>
      <c r="U57" s="54" t="s">
        <v>42</v>
      </c>
      <c r="V57" s="69"/>
      <c r="W57" s="69"/>
      <c r="X57" s="69"/>
      <c r="Y57" s="69"/>
      <c r="Z57" s="69"/>
    </row>
    <row r="58" spans="1:26" x14ac:dyDescent="0.2">
      <c r="A58" s="18" t="s">
        <v>28</v>
      </c>
      <c r="B58" s="214"/>
      <c r="C58" s="215"/>
      <c r="D58" s="215"/>
      <c r="E58" s="215"/>
      <c r="F58" s="215"/>
      <c r="G58" s="215"/>
      <c r="H58" s="215"/>
      <c r="I58" s="216"/>
      <c r="J58" s="18">
        <f t="shared" ref="J58:Q58" si="10">SUM(J51:J57)</f>
        <v>32</v>
      </c>
      <c r="K58" s="18">
        <f t="shared" si="10"/>
        <v>12</v>
      </c>
      <c r="L58" s="18">
        <f t="shared" si="10"/>
        <v>9</v>
      </c>
      <c r="M58" s="18">
        <f t="shared" si="10"/>
        <v>7</v>
      </c>
      <c r="N58" s="46">
        <f t="shared" si="10"/>
        <v>0</v>
      </c>
      <c r="O58" s="46">
        <f t="shared" si="10"/>
        <v>28</v>
      </c>
      <c r="P58" s="18">
        <f t="shared" si="10"/>
        <v>30</v>
      </c>
      <c r="Q58" s="18">
        <f t="shared" si="10"/>
        <v>58</v>
      </c>
      <c r="R58" s="28">
        <f>COUNTIF(R51:R57,"E")</f>
        <v>4</v>
      </c>
      <c r="S58" s="28">
        <f>COUNTIF(S51:S57,"C")</f>
        <v>1</v>
      </c>
      <c r="T58" s="28">
        <f>COUNTIF(T51:T57,"VP")</f>
        <v>2</v>
      </c>
      <c r="U58" s="59">
        <f>COUNTA(U51:U57)</f>
        <v>7</v>
      </c>
      <c r="V58" s="208" t="str">
        <f>IF(R58&gt;=SUM(S58:T58),"Corect","E trebuie să fie cel puțin egal cu C+VP")</f>
        <v>Corect</v>
      </c>
      <c r="W58" s="187"/>
      <c r="X58" s="187"/>
    </row>
    <row r="59" spans="1:26" s="96" customFormat="1" ht="6.75" customHeight="1" x14ac:dyDescent="0.2">
      <c r="A59" s="71"/>
      <c r="B59" s="71"/>
      <c r="C59" s="71"/>
      <c r="D59" s="71"/>
      <c r="E59" s="71"/>
      <c r="F59" s="71"/>
      <c r="G59" s="71"/>
      <c r="H59" s="71"/>
      <c r="I59" s="71"/>
      <c r="J59" s="71"/>
      <c r="K59" s="71"/>
      <c r="L59" s="71"/>
      <c r="M59" s="71"/>
      <c r="N59" s="71"/>
      <c r="O59" s="71"/>
      <c r="P59" s="71"/>
      <c r="Q59" s="71"/>
      <c r="R59" s="71"/>
      <c r="S59" s="71"/>
      <c r="T59" s="71"/>
      <c r="U59" s="72"/>
      <c r="V59" s="95"/>
    </row>
    <row r="60" spans="1:26" ht="18" customHeight="1" x14ac:dyDescent="0.2">
      <c r="A60" s="224" t="s">
        <v>47</v>
      </c>
      <c r="B60" s="224"/>
      <c r="C60" s="224"/>
      <c r="D60" s="224"/>
      <c r="E60" s="224"/>
      <c r="F60" s="224"/>
      <c r="G60" s="224"/>
      <c r="H60" s="224"/>
      <c r="I60" s="224"/>
      <c r="J60" s="224"/>
      <c r="K60" s="224"/>
      <c r="L60" s="224"/>
      <c r="M60" s="224"/>
      <c r="N60" s="224"/>
      <c r="O60" s="224"/>
      <c r="P60" s="224"/>
      <c r="Q60" s="224"/>
      <c r="R60" s="224"/>
      <c r="S60" s="224"/>
      <c r="T60" s="224"/>
      <c r="U60" s="224"/>
    </row>
    <row r="61" spans="1:26" ht="21" customHeight="1" x14ac:dyDescent="0.2">
      <c r="A61" s="161" t="s">
        <v>30</v>
      </c>
      <c r="B61" s="163" t="s">
        <v>29</v>
      </c>
      <c r="C61" s="164"/>
      <c r="D61" s="164"/>
      <c r="E61" s="164"/>
      <c r="F61" s="164"/>
      <c r="G61" s="164"/>
      <c r="H61" s="164"/>
      <c r="I61" s="165"/>
      <c r="J61" s="182" t="s">
        <v>43</v>
      </c>
      <c r="K61" s="154" t="s">
        <v>27</v>
      </c>
      <c r="L61" s="155"/>
      <c r="M61" s="155"/>
      <c r="N61" s="156"/>
      <c r="O61" s="171" t="s">
        <v>44</v>
      </c>
      <c r="P61" s="172"/>
      <c r="Q61" s="173"/>
      <c r="R61" s="171" t="s">
        <v>26</v>
      </c>
      <c r="S61" s="174"/>
      <c r="T61" s="175"/>
      <c r="U61" s="223" t="s">
        <v>25</v>
      </c>
    </row>
    <row r="62" spans="1:26" ht="16.5" customHeight="1" x14ac:dyDescent="0.2">
      <c r="A62" s="162"/>
      <c r="B62" s="166"/>
      <c r="C62" s="167"/>
      <c r="D62" s="167"/>
      <c r="E62" s="167"/>
      <c r="F62" s="167"/>
      <c r="G62" s="167"/>
      <c r="H62" s="167"/>
      <c r="I62" s="168"/>
      <c r="J62" s="183"/>
      <c r="K62" s="5" t="s">
        <v>31</v>
      </c>
      <c r="L62" s="5" t="s">
        <v>32</v>
      </c>
      <c r="M62" s="5" t="s">
        <v>33</v>
      </c>
      <c r="N62" s="45" t="s">
        <v>112</v>
      </c>
      <c r="O62" s="61" t="s">
        <v>37</v>
      </c>
      <c r="P62" s="61" t="s">
        <v>8</v>
      </c>
      <c r="Q62" s="61" t="s">
        <v>34</v>
      </c>
      <c r="R62" s="61" t="s">
        <v>35</v>
      </c>
      <c r="S62" s="61" t="s">
        <v>31</v>
      </c>
      <c r="T62" s="61" t="s">
        <v>36</v>
      </c>
      <c r="U62" s="183"/>
    </row>
    <row r="63" spans="1:26" x14ac:dyDescent="0.2">
      <c r="A63" s="10" t="s">
        <v>262</v>
      </c>
      <c r="B63" s="129" t="s">
        <v>144</v>
      </c>
      <c r="C63" s="129"/>
      <c r="D63" s="129"/>
      <c r="E63" s="129"/>
      <c r="F63" s="129"/>
      <c r="G63" s="129"/>
      <c r="H63" s="129"/>
      <c r="I63" s="129"/>
      <c r="J63" s="10">
        <v>6</v>
      </c>
      <c r="K63" s="10">
        <v>2</v>
      </c>
      <c r="L63" s="10">
        <v>2</v>
      </c>
      <c r="M63" s="10">
        <v>2</v>
      </c>
      <c r="N63" s="10">
        <v>0</v>
      </c>
      <c r="O63" s="47">
        <f>K63+L63+M63+N63</f>
        <v>6</v>
      </c>
      <c r="P63" s="16">
        <f>Q63-O63</f>
        <v>5</v>
      </c>
      <c r="Q63" s="16">
        <f>ROUND(PRODUCT(J63,25)/14,0)</f>
        <v>11</v>
      </c>
      <c r="R63" s="21" t="s">
        <v>35</v>
      </c>
      <c r="S63" s="10"/>
      <c r="T63" s="22"/>
      <c r="U63" s="10" t="s">
        <v>41</v>
      </c>
    </row>
    <row r="64" spans="1:26" x14ac:dyDescent="0.2">
      <c r="A64" s="10" t="s">
        <v>263</v>
      </c>
      <c r="B64" s="129" t="s">
        <v>145</v>
      </c>
      <c r="C64" s="129"/>
      <c r="D64" s="129"/>
      <c r="E64" s="129"/>
      <c r="F64" s="129"/>
      <c r="G64" s="129"/>
      <c r="H64" s="129"/>
      <c r="I64" s="129"/>
      <c r="J64" s="10">
        <v>6</v>
      </c>
      <c r="K64" s="10">
        <v>2</v>
      </c>
      <c r="L64" s="10">
        <v>0</v>
      </c>
      <c r="M64" s="10">
        <v>2</v>
      </c>
      <c r="N64" s="10">
        <v>0</v>
      </c>
      <c r="O64" s="47">
        <f t="shared" ref="O64:O67" si="11">K64+L64+M64+N64</f>
        <v>4</v>
      </c>
      <c r="P64" s="16">
        <f t="shared" ref="P64:P67" si="12">Q64-O64</f>
        <v>7</v>
      </c>
      <c r="Q64" s="16">
        <f t="shared" ref="Q64:Q67" si="13">ROUND(PRODUCT(J64,25)/14,0)</f>
        <v>11</v>
      </c>
      <c r="R64" s="21" t="s">
        <v>35</v>
      </c>
      <c r="S64" s="10"/>
      <c r="T64" s="22"/>
      <c r="U64" s="10" t="s">
        <v>40</v>
      </c>
    </row>
    <row r="65" spans="1:28" x14ac:dyDescent="0.2">
      <c r="A65" s="10" t="s">
        <v>264</v>
      </c>
      <c r="B65" s="129" t="s">
        <v>146</v>
      </c>
      <c r="C65" s="129"/>
      <c r="D65" s="129"/>
      <c r="E65" s="129"/>
      <c r="F65" s="129"/>
      <c r="G65" s="129"/>
      <c r="H65" s="129"/>
      <c r="I65" s="129"/>
      <c r="J65" s="10">
        <v>6</v>
      </c>
      <c r="K65" s="10">
        <v>2</v>
      </c>
      <c r="L65" s="10">
        <v>1</v>
      </c>
      <c r="M65" s="10">
        <v>2</v>
      </c>
      <c r="N65" s="10">
        <v>0</v>
      </c>
      <c r="O65" s="47">
        <f t="shared" si="11"/>
        <v>5</v>
      </c>
      <c r="P65" s="16">
        <f t="shared" si="12"/>
        <v>6</v>
      </c>
      <c r="Q65" s="16">
        <f t="shared" si="13"/>
        <v>11</v>
      </c>
      <c r="R65" s="21" t="s">
        <v>35</v>
      </c>
      <c r="S65" s="10"/>
      <c r="T65" s="22"/>
      <c r="U65" s="10" t="s">
        <v>40</v>
      </c>
    </row>
    <row r="66" spans="1:28" x14ac:dyDescent="0.2">
      <c r="A66" s="10" t="s">
        <v>265</v>
      </c>
      <c r="B66" s="129" t="s">
        <v>147</v>
      </c>
      <c r="C66" s="129"/>
      <c r="D66" s="129"/>
      <c r="E66" s="129"/>
      <c r="F66" s="129"/>
      <c r="G66" s="129"/>
      <c r="H66" s="129"/>
      <c r="I66" s="129"/>
      <c r="J66" s="10">
        <v>6</v>
      </c>
      <c r="K66" s="10">
        <v>2</v>
      </c>
      <c r="L66" s="10">
        <v>1</v>
      </c>
      <c r="M66" s="10">
        <v>1</v>
      </c>
      <c r="N66" s="10">
        <v>0</v>
      </c>
      <c r="O66" s="47">
        <f t="shared" si="11"/>
        <v>4</v>
      </c>
      <c r="P66" s="16">
        <f t="shared" si="12"/>
        <v>7</v>
      </c>
      <c r="Q66" s="16">
        <f t="shared" si="13"/>
        <v>11</v>
      </c>
      <c r="R66" s="21"/>
      <c r="S66" s="10" t="s">
        <v>31</v>
      </c>
      <c r="T66" s="22"/>
      <c r="U66" s="10" t="s">
        <v>40</v>
      </c>
    </row>
    <row r="67" spans="1:28" x14ac:dyDescent="0.2">
      <c r="A67" s="10" t="s">
        <v>281</v>
      </c>
      <c r="B67" s="129" t="s">
        <v>148</v>
      </c>
      <c r="C67" s="129"/>
      <c r="D67" s="129"/>
      <c r="E67" s="129"/>
      <c r="F67" s="129"/>
      <c r="G67" s="129"/>
      <c r="H67" s="129"/>
      <c r="I67" s="129"/>
      <c r="J67" s="10">
        <v>6</v>
      </c>
      <c r="K67" s="10">
        <v>2</v>
      </c>
      <c r="L67" s="10">
        <v>1</v>
      </c>
      <c r="M67" s="10">
        <v>1</v>
      </c>
      <c r="N67" s="10">
        <v>0</v>
      </c>
      <c r="O67" s="47">
        <f t="shared" si="11"/>
        <v>4</v>
      </c>
      <c r="P67" s="16">
        <f t="shared" si="12"/>
        <v>7</v>
      </c>
      <c r="Q67" s="16">
        <f t="shared" si="13"/>
        <v>11</v>
      </c>
      <c r="R67" s="21" t="s">
        <v>35</v>
      </c>
      <c r="S67" s="10"/>
      <c r="T67" s="22"/>
      <c r="U67" s="10" t="s">
        <v>40</v>
      </c>
    </row>
    <row r="68" spans="1:28" s="96" customFormat="1" x14ac:dyDescent="0.2">
      <c r="A68" s="81" t="s">
        <v>119</v>
      </c>
      <c r="B68" s="289" t="s">
        <v>105</v>
      </c>
      <c r="C68" s="290"/>
      <c r="D68" s="290"/>
      <c r="E68" s="290"/>
      <c r="F68" s="290"/>
      <c r="G68" s="290"/>
      <c r="H68" s="290"/>
      <c r="I68" s="291"/>
      <c r="J68" s="82">
        <v>3</v>
      </c>
      <c r="K68" s="82">
        <v>0</v>
      </c>
      <c r="L68" s="82">
        <v>2</v>
      </c>
      <c r="M68" s="82">
        <v>0</v>
      </c>
      <c r="N68" s="82">
        <v>0</v>
      </c>
      <c r="O68" s="17">
        <f t="shared" ref="O68" si="14">K68+L68+M68+N68</f>
        <v>2</v>
      </c>
      <c r="P68" s="83">
        <f t="shared" ref="P68" si="15">Q68-O68</f>
        <v>3</v>
      </c>
      <c r="Q68" s="83">
        <f t="shared" ref="Q68" si="16">ROUND(PRODUCT(J68,25)/14,0)</f>
        <v>5</v>
      </c>
      <c r="R68" s="97"/>
      <c r="S68" s="82" t="s">
        <v>31</v>
      </c>
      <c r="T68" s="84"/>
      <c r="U68" s="82" t="s">
        <v>42</v>
      </c>
      <c r="V68" s="69"/>
      <c r="W68" s="69"/>
      <c r="X68" s="69"/>
      <c r="Y68" s="69"/>
      <c r="Z68" s="69"/>
    </row>
    <row r="69" spans="1:28" x14ac:dyDescent="0.2">
      <c r="A69" s="18" t="s">
        <v>28</v>
      </c>
      <c r="B69" s="214"/>
      <c r="C69" s="215"/>
      <c r="D69" s="215"/>
      <c r="E69" s="215"/>
      <c r="F69" s="215"/>
      <c r="G69" s="215"/>
      <c r="H69" s="215"/>
      <c r="I69" s="216"/>
      <c r="J69" s="18">
        <f t="shared" ref="J69:Q69" si="17">SUM(J63:J68)</f>
        <v>33</v>
      </c>
      <c r="K69" s="18">
        <f t="shared" si="17"/>
        <v>10</v>
      </c>
      <c r="L69" s="18">
        <f t="shared" si="17"/>
        <v>7</v>
      </c>
      <c r="M69" s="18">
        <f t="shared" si="17"/>
        <v>8</v>
      </c>
      <c r="N69" s="46">
        <f t="shared" si="17"/>
        <v>0</v>
      </c>
      <c r="O69" s="46">
        <f t="shared" si="17"/>
        <v>25</v>
      </c>
      <c r="P69" s="18">
        <f t="shared" si="17"/>
        <v>35</v>
      </c>
      <c r="Q69" s="18">
        <f t="shared" si="17"/>
        <v>60</v>
      </c>
      <c r="R69" s="18">
        <f>COUNTIF(R63:R68,"E")</f>
        <v>4</v>
      </c>
      <c r="S69" s="18">
        <f>COUNTIF(S63:S68,"C")</f>
        <v>2</v>
      </c>
      <c r="T69" s="18">
        <f>COUNTIF(T63:T68,"VP")</f>
        <v>0</v>
      </c>
      <c r="U69" s="38">
        <f>COUNTA(U63:U68)</f>
        <v>6</v>
      </c>
      <c r="V69" s="209" t="str">
        <f>IF(R69&gt;=SUM(S69:T69),"Corect","E trebuie să fie cel puțin egal cu C+VP")</f>
        <v>Corect</v>
      </c>
      <c r="W69" s="187"/>
      <c r="X69" s="187"/>
    </row>
    <row r="70" spans="1:28" s="96" customFormat="1" ht="12.75" customHeight="1" x14ac:dyDescent="0.2">
      <c r="A70" s="287" t="s">
        <v>309</v>
      </c>
      <c r="B70" s="287"/>
      <c r="C70" s="287"/>
      <c r="D70" s="287"/>
      <c r="E70" s="287"/>
      <c r="F70" s="287"/>
      <c r="G70" s="287"/>
      <c r="H70" s="287"/>
      <c r="I70" s="287"/>
      <c r="J70" s="287"/>
      <c r="K70" s="287"/>
      <c r="L70" s="287"/>
      <c r="M70" s="287"/>
      <c r="N70" s="287"/>
      <c r="O70" s="287"/>
      <c r="P70" s="287"/>
      <c r="Q70" s="287"/>
      <c r="R70" s="287"/>
      <c r="S70" s="287"/>
      <c r="T70" s="287"/>
      <c r="U70" s="287"/>
      <c r="V70" s="95"/>
    </row>
    <row r="71" spans="1:28" s="96" customFormat="1" x14ac:dyDescent="0.2">
      <c r="A71" s="288"/>
      <c r="B71" s="288"/>
      <c r="C71" s="288"/>
      <c r="D71" s="288"/>
      <c r="E71" s="288"/>
      <c r="F71" s="288"/>
      <c r="G71" s="288"/>
      <c r="H71" s="288"/>
      <c r="I71" s="288"/>
      <c r="J71" s="288"/>
      <c r="K71" s="288"/>
      <c r="L71" s="288"/>
      <c r="M71" s="288"/>
      <c r="N71" s="288"/>
      <c r="O71" s="288"/>
      <c r="P71" s="288"/>
      <c r="Q71" s="288"/>
      <c r="R71" s="288"/>
      <c r="S71" s="288"/>
      <c r="T71" s="288"/>
      <c r="U71" s="288"/>
      <c r="V71" s="110" t="s">
        <v>305</v>
      </c>
      <c r="W71" s="111"/>
      <c r="X71" s="111"/>
      <c r="Y71" s="111"/>
      <c r="Z71" s="112"/>
      <c r="AA71" s="112"/>
      <c r="AB71" s="112"/>
    </row>
    <row r="72" spans="1:28" ht="18.75" customHeight="1" x14ac:dyDescent="0.2">
      <c r="A72" s="224" t="s">
        <v>48</v>
      </c>
      <c r="B72" s="224"/>
      <c r="C72" s="224"/>
      <c r="D72" s="224"/>
      <c r="E72" s="224"/>
      <c r="F72" s="224"/>
      <c r="G72" s="224"/>
      <c r="H72" s="224"/>
      <c r="I72" s="224"/>
      <c r="J72" s="224"/>
      <c r="K72" s="224"/>
      <c r="L72" s="224"/>
      <c r="M72" s="224"/>
      <c r="N72" s="224"/>
      <c r="O72" s="224"/>
      <c r="P72" s="224"/>
      <c r="Q72" s="224"/>
      <c r="R72" s="224"/>
      <c r="S72" s="224"/>
      <c r="T72" s="224"/>
      <c r="U72" s="224"/>
    </row>
    <row r="73" spans="1:28" ht="24.75" customHeight="1" x14ac:dyDescent="0.2">
      <c r="A73" s="161" t="s">
        <v>30</v>
      </c>
      <c r="B73" s="163" t="s">
        <v>29</v>
      </c>
      <c r="C73" s="164"/>
      <c r="D73" s="164"/>
      <c r="E73" s="164"/>
      <c r="F73" s="164"/>
      <c r="G73" s="164"/>
      <c r="H73" s="164"/>
      <c r="I73" s="165"/>
      <c r="J73" s="182" t="s">
        <v>43</v>
      </c>
      <c r="K73" s="154" t="s">
        <v>27</v>
      </c>
      <c r="L73" s="155"/>
      <c r="M73" s="155"/>
      <c r="N73" s="156"/>
      <c r="O73" s="171" t="s">
        <v>44</v>
      </c>
      <c r="P73" s="172"/>
      <c r="Q73" s="173"/>
      <c r="R73" s="171" t="s">
        <v>26</v>
      </c>
      <c r="S73" s="174"/>
      <c r="T73" s="175"/>
      <c r="U73" s="223" t="s">
        <v>25</v>
      </c>
    </row>
    <row r="74" spans="1:28" ht="15" customHeight="1" x14ac:dyDescent="0.2">
      <c r="A74" s="162"/>
      <c r="B74" s="166"/>
      <c r="C74" s="167"/>
      <c r="D74" s="167"/>
      <c r="E74" s="167"/>
      <c r="F74" s="167"/>
      <c r="G74" s="167"/>
      <c r="H74" s="167"/>
      <c r="I74" s="168"/>
      <c r="J74" s="183"/>
      <c r="K74" s="5" t="s">
        <v>31</v>
      </c>
      <c r="L74" s="5" t="s">
        <v>32</v>
      </c>
      <c r="M74" s="5" t="s">
        <v>33</v>
      </c>
      <c r="N74" s="45" t="s">
        <v>112</v>
      </c>
      <c r="O74" s="61" t="s">
        <v>37</v>
      </c>
      <c r="P74" s="61" t="s">
        <v>8</v>
      </c>
      <c r="Q74" s="61" t="s">
        <v>34</v>
      </c>
      <c r="R74" s="61" t="s">
        <v>35</v>
      </c>
      <c r="S74" s="61" t="s">
        <v>31</v>
      </c>
      <c r="T74" s="61" t="s">
        <v>36</v>
      </c>
      <c r="U74" s="183"/>
    </row>
    <row r="75" spans="1:28" x14ac:dyDescent="0.2">
      <c r="A75" s="10" t="s">
        <v>266</v>
      </c>
      <c r="B75" s="129" t="s">
        <v>149</v>
      </c>
      <c r="C75" s="129"/>
      <c r="D75" s="129"/>
      <c r="E75" s="129"/>
      <c r="F75" s="129"/>
      <c r="G75" s="129"/>
      <c r="H75" s="129"/>
      <c r="I75" s="129"/>
      <c r="J75" s="10">
        <v>6</v>
      </c>
      <c r="K75" s="10">
        <v>2</v>
      </c>
      <c r="L75" s="10">
        <v>1</v>
      </c>
      <c r="M75" s="10">
        <v>1</v>
      </c>
      <c r="N75" s="10">
        <v>1</v>
      </c>
      <c r="O75" s="47">
        <f>K75+L75+M75+N75</f>
        <v>5</v>
      </c>
      <c r="P75" s="16">
        <f>Q75-O75</f>
        <v>6</v>
      </c>
      <c r="Q75" s="16">
        <f>ROUND(PRODUCT(J75,25)/14,0)</f>
        <v>11</v>
      </c>
      <c r="R75" s="21"/>
      <c r="S75" s="10" t="s">
        <v>31</v>
      </c>
      <c r="T75" s="22"/>
      <c r="U75" s="10" t="s">
        <v>40</v>
      </c>
    </row>
    <row r="76" spans="1:28" x14ac:dyDescent="0.2">
      <c r="A76" s="10" t="s">
        <v>267</v>
      </c>
      <c r="B76" s="129" t="s">
        <v>150</v>
      </c>
      <c r="C76" s="129"/>
      <c r="D76" s="129"/>
      <c r="E76" s="129"/>
      <c r="F76" s="129"/>
      <c r="G76" s="129"/>
      <c r="H76" s="129"/>
      <c r="I76" s="129"/>
      <c r="J76" s="10">
        <v>6</v>
      </c>
      <c r="K76" s="10">
        <v>2</v>
      </c>
      <c r="L76" s="10">
        <v>1</v>
      </c>
      <c r="M76" s="10">
        <v>1</v>
      </c>
      <c r="N76" s="10">
        <v>0</v>
      </c>
      <c r="O76" s="47">
        <f t="shared" ref="O76:O79" si="18">K76+L76+M76+N76</f>
        <v>4</v>
      </c>
      <c r="P76" s="16">
        <f t="shared" ref="P76:P79" si="19">Q76-O76</f>
        <v>7</v>
      </c>
      <c r="Q76" s="16">
        <f t="shared" ref="Q76:Q79" si="20">ROUND(PRODUCT(J76,25)/14,0)</f>
        <v>11</v>
      </c>
      <c r="R76" s="21"/>
      <c r="S76" s="10" t="s">
        <v>31</v>
      </c>
      <c r="T76" s="22"/>
      <c r="U76" s="10" t="s">
        <v>41</v>
      </c>
    </row>
    <row r="77" spans="1:28" x14ac:dyDescent="0.2">
      <c r="A77" s="10" t="s">
        <v>268</v>
      </c>
      <c r="B77" s="129" t="s">
        <v>151</v>
      </c>
      <c r="C77" s="129"/>
      <c r="D77" s="129"/>
      <c r="E77" s="129"/>
      <c r="F77" s="129"/>
      <c r="G77" s="129"/>
      <c r="H77" s="129"/>
      <c r="I77" s="129"/>
      <c r="J77" s="10">
        <v>6</v>
      </c>
      <c r="K77" s="10">
        <v>2</v>
      </c>
      <c r="L77" s="10">
        <v>0</v>
      </c>
      <c r="M77" s="10">
        <v>2</v>
      </c>
      <c r="N77" s="10">
        <v>0</v>
      </c>
      <c r="O77" s="47">
        <f t="shared" si="18"/>
        <v>4</v>
      </c>
      <c r="P77" s="16">
        <f t="shared" si="19"/>
        <v>7</v>
      </c>
      <c r="Q77" s="16">
        <f t="shared" si="20"/>
        <v>11</v>
      </c>
      <c r="R77" s="21" t="s">
        <v>35</v>
      </c>
      <c r="S77" s="10"/>
      <c r="T77" s="22"/>
      <c r="U77" s="10" t="s">
        <v>41</v>
      </c>
    </row>
    <row r="78" spans="1:28" x14ac:dyDescent="0.2">
      <c r="A78" s="10" t="s">
        <v>269</v>
      </c>
      <c r="B78" s="129" t="s">
        <v>152</v>
      </c>
      <c r="C78" s="129"/>
      <c r="D78" s="129"/>
      <c r="E78" s="129"/>
      <c r="F78" s="129"/>
      <c r="G78" s="129"/>
      <c r="H78" s="129"/>
      <c r="I78" s="129"/>
      <c r="J78" s="10">
        <v>6</v>
      </c>
      <c r="K78" s="10">
        <v>2</v>
      </c>
      <c r="L78" s="10">
        <v>0</v>
      </c>
      <c r="M78" s="10">
        <v>2</v>
      </c>
      <c r="N78" s="10">
        <v>0</v>
      </c>
      <c r="O78" s="47">
        <f t="shared" si="18"/>
        <v>4</v>
      </c>
      <c r="P78" s="16">
        <f t="shared" si="19"/>
        <v>7</v>
      </c>
      <c r="Q78" s="16">
        <f t="shared" si="20"/>
        <v>11</v>
      </c>
      <c r="R78" s="21" t="s">
        <v>35</v>
      </c>
      <c r="S78" s="10"/>
      <c r="T78" s="22"/>
      <c r="U78" s="10" t="s">
        <v>41</v>
      </c>
    </row>
    <row r="79" spans="1:28" x14ac:dyDescent="0.2">
      <c r="A79" s="10" t="s">
        <v>270</v>
      </c>
      <c r="B79" s="129" t="s">
        <v>153</v>
      </c>
      <c r="C79" s="129"/>
      <c r="D79" s="129"/>
      <c r="E79" s="129"/>
      <c r="F79" s="129"/>
      <c r="G79" s="129"/>
      <c r="H79" s="129"/>
      <c r="I79" s="129"/>
      <c r="J79" s="10">
        <v>6</v>
      </c>
      <c r="K79" s="10">
        <v>2</v>
      </c>
      <c r="L79" s="10">
        <v>0</v>
      </c>
      <c r="M79" s="10">
        <v>2</v>
      </c>
      <c r="N79" s="10">
        <v>1</v>
      </c>
      <c r="O79" s="47">
        <f t="shared" si="18"/>
        <v>5</v>
      </c>
      <c r="P79" s="16">
        <f t="shared" si="19"/>
        <v>6</v>
      </c>
      <c r="Q79" s="16">
        <f t="shared" si="20"/>
        <v>11</v>
      </c>
      <c r="R79" s="21" t="s">
        <v>35</v>
      </c>
      <c r="S79" s="10"/>
      <c r="T79" s="22"/>
      <c r="U79" s="10" t="s">
        <v>40</v>
      </c>
    </row>
    <row r="80" spans="1:28" x14ac:dyDescent="0.2">
      <c r="A80" s="81" t="s">
        <v>119</v>
      </c>
      <c r="B80" s="289" t="s">
        <v>106</v>
      </c>
      <c r="C80" s="290"/>
      <c r="D80" s="290"/>
      <c r="E80" s="290"/>
      <c r="F80" s="290"/>
      <c r="G80" s="290"/>
      <c r="H80" s="290"/>
      <c r="I80" s="291"/>
      <c r="J80" s="82">
        <v>3</v>
      </c>
      <c r="K80" s="82">
        <v>0</v>
      </c>
      <c r="L80" s="82">
        <v>2</v>
      </c>
      <c r="M80" s="82">
        <v>0</v>
      </c>
      <c r="N80" s="82">
        <v>0</v>
      </c>
      <c r="O80" s="17">
        <f t="shared" ref="O80" si="21">K80+L80+M80+N80</f>
        <v>2</v>
      </c>
      <c r="P80" s="83">
        <f t="shared" ref="P80" si="22">Q80-O80</f>
        <v>3</v>
      </c>
      <c r="Q80" s="83">
        <f t="shared" ref="Q80" si="23">ROUND(PRODUCT(J80,25)/14,0)</f>
        <v>5</v>
      </c>
      <c r="R80" s="97"/>
      <c r="S80" s="82" t="s">
        <v>31</v>
      </c>
      <c r="T80" s="84"/>
      <c r="U80" s="82" t="s">
        <v>42</v>
      </c>
    </row>
    <row r="81" spans="1:28" x14ac:dyDescent="0.2">
      <c r="A81" s="18" t="s">
        <v>28</v>
      </c>
      <c r="B81" s="214"/>
      <c r="C81" s="215"/>
      <c r="D81" s="215"/>
      <c r="E81" s="215"/>
      <c r="F81" s="215"/>
      <c r="G81" s="215"/>
      <c r="H81" s="215"/>
      <c r="I81" s="216"/>
      <c r="J81" s="18">
        <f t="shared" ref="J81:Q81" si="24">SUM(J75:J80)</f>
        <v>33</v>
      </c>
      <c r="K81" s="18">
        <f t="shared" si="24"/>
        <v>10</v>
      </c>
      <c r="L81" s="18">
        <f t="shared" si="24"/>
        <v>4</v>
      </c>
      <c r="M81" s="18">
        <f t="shared" si="24"/>
        <v>8</v>
      </c>
      <c r="N81" s="46">
        <f t="shared" si="24"/>
        <v>2</v>
      </c>
      <c r="O81" s="46">
        <f t="shared" si="24"/>
        <v>24</v>
      </c>
      <c r="P81" s="18">
        <f t="shared" si="24"/>
        <v>36</v>
      </c>
      <c r="Q81" s="18">
        <f t="shared" si="24"/>
        <v>60</v>
      </c>
      <c r="R81" s="18">
        <f>COUNTIF(R75:R80,"E")</f>
        <v>3</v>
      </c>
      <c r="S81" s="18">
        <f>COUNTIF(S75:S80,"C")</f>
        <v>3</v>
      </c>
      <c r="T81" s="18">
        <f>COUNTIF(T75:T80,"VP")</f>
        <v>0</v>
      </c>
      <c r="U81" s="38">
        <f>COUNTA(U75:U80)</f>
        <v>6</v>
      </c>
      <c r="V81" s="209" t="str">
        <f>IF(R81&gt;=SUM(S81:T81),"Corect","E trebuie să fie cel puțin egal cu C+VP")</f>
        <v>Corect</v>
      </c>
      <c r="W81" s="187"/>
      <c r="X81" s="187"/>
    </row>
    <row r="82" spans="1:28" ht="12.75" customHeight="1" x14ac:dyDescent="0.2">
      <c r="A82" s="287" t="s">
        <v>310</v>
      </c>
      <c r="B82" s="287"/>
      <c r="C82" s="287"/>
      <c r="D82" s="287"/>
      <c r="E82" s="287"/>
      <c r="F82" s="287"/>
      <c r="G82" s="287"/>
      <c r="H82" s="287"/>
      <c r="I82" s="287"/>
      <c r="J82" s="287"/>
      <c r="K82" s="287"/>
      <c r="L82" s="287"/>
      <c r="M82" s="287"/>
      <c r="N82" s="287"/>
      <c r="O82" s="287"/>
      <c r="P82" s="287"/>
      <c r="Q82" s="287"/>
      <c r="R82" s="287"/>
      <c r="S82" s="287"/>
      <c r="T82" s="287"/>
      <c r="U82" s="287"/>
    </row>
    <row r="83" spans="1:28" x14ac:dyDescent="0.2">
      <c r="A83" s="288"/>
      <c r="B83" s="288"/>
      <c r="C83" s="288"/>
      <c r="D83" s="288"/>
      <c r="E83" s="288"/>
      <c r="F83" s="288"/>
      <c r="G83" s="288"/>
      <c r="H83" s="288"/>
      <c r="I83" s="288"/>
      <c r="J83" s="288"/>
      <c r="K83" s="288"/>
      <c r="L83" s="288"/>
      <c r="M83" s="288"/>
      <c r="N83" s="288"/>
      <c r="O83" s="288"/>
      <c r="P83" s="288"/>
      <c r="Q83" s="288"/>
      <c r="R83" s="288"/>
      <c r="S83" s="288"/>
      <c r="T83" s="288"/>
      <c r="U83" s="288"/>
      <c r="V83" s="110" t="s">
        <v>305</v>
      </c>
      <c r="W83" s="111"/>
      <c r="X83" s="111"/>
      <c r="Y83" s="111"/>
      <c r="Z83" s="112"/>
      <c r="AA83" s="112"/>
      <c r="AB83" s="112"/>
    </row>
    <row r="85" spans="1:28" ht="18" customHeight="1" x14ac:dyDescent="0.2">
      <c r="A85" s="176" t="s">
        <v>49</v>
      </c>
      <c r="B85" s="177"/>
      <c r="C85" s="177"/>
      <c r="D85" s="177"/>
      <c r="E85" s="177"/>
      <c r="F85" s="177"/>
      <c r="G85" s="177"/>
      <c r="H85" s="177"/>
      <c r="I85" s="177"/>
      <c r="J85" s="177"/>
      <c r="K85" s="177"/>
      <c r="L85" s="177"/>
      <c r="M85" s="177"/>
      <c r="N85" s="177"/>
      <c r="O85" s="177"/>
      <c r="P85" s="177"/>
      <c r="Q85" s="177"/>
      <c r="R85" s="177"/>
      <c r="S85" s="177"/>
      <c r="T85" s="177"/>
      <c r="U85" s="178"/>
    </row>
    <row r="86" spans="1:28" ht="25.5" customHeight="1" x14ac:dyDescent="0.2">
      <c r="A86" s="161" t="s">
        <v>30</v>
      </c>
      <c r="B86" s="163" t="s">
        <v>29</v>
      </c>
      <c r="C86" s="164"/>
      <c r="D86" s="164"/>
      <c r="E86" s="164"/>
      <c r="F86" s="164"/>
      <c r="G86" s="164"/>
      <c r="H86" s="164"/>
      <c r="I86" s="165"/>
      <c r="J86" s="182" t="s">
        <v>43</v>
      </c>
      <c r="K86" s="154" t="s">
        <v>27</v>
      </c>
      <c r="L86" s="155"/>
      <c r="M86" s="155"/>
      <c r="N86" s="156"/>
      <c r="O86" s="171" t="s">
        <v>44</v>
      </c>
      <c r="P86" s="172"/>
      <c r="Q86" s="173"/>
      <c r="R86" s="171" t="s">
        <v>26</v>
      </c>
      <c r="S86" s="174"/>
      <c r="T86" s="175"/>
      <c r="U86" s="223" t="s">
        <v>25</v>
      </c>
    </row>
    <row r="87" spans="1:28" x14ac:dyDescent="0.2">
      <c r="A87" s="162"/>
      <c r="B87" s="166"/>
      <c r="C87" s="167"/>
      <c r="D87" s="167"/>
      <c r="E87" s="167"/>
      <c r="F87" s="167"/>
      <c r="G87" s="167"/>
      <c r="H87" s="167"/>
      <c r="I87" s="168"/>
      <c r="J87" s="183"/>
      <c r="K87" s="5" t="s">
        <v>31</v>
      </c>
      <c r="L87" s="5" t="s">
        <v>32</v>
      </c>
      <c r="M87" s="5" t="s">
        <v>33</v>
      </c>
      <c r="N87" s="45" t="s">
        <v>112</v>
      </c>
      <c r="O87" s="61" t="s">
        <v>37</v>
      </c>
      <c r="P87" s="61" t="s">
        <v>8</v>
      </c>
      <c r="Q87" s="61" t="s">
        <v>34</v>
      </c>
      <c r="R87" s="61" t="s">
        <v>35</v>
      </c>
      <c r="S87" s="61" t="s">
        <v>31</v>
      </c>
      <c r="T87" s="61" t="s">
        <v>36</v>
      </c>
      <c r="U87" s="183"/>
    </row>
    <row r="88" spans="1:28" x14ac:dyDescent="0.2">
      <c r="A88" s="10" t="s">
        <v>271</v>
      </c>
      <c r="B88" s="129" t="s">
        <v>154</v>
      </c>
      <c r="C88" s="129"/>
      <c r="D88" s="129"/>
      <c r="E88" s="129"/>
      <c r="F88" s="129"/>
      <c r="G88" s="129"/>
      <c r="H88" s="129"/>
      <c r="I88" s="129"/>
      <c r="J88" s="10">
        <v>5</v>
      </c>
      <c r="K88" s="10">
        <v>2</v>
      </c>
      <c r="L88" s="10">
        <v>0</v>
      </c>
      <c r="M88" s="10">
        <v>2</v>
      </c>
      <c r="N88" s="10">
        <v>1</v>
      </c>
      <c r="O88" s="47">
        <f>K88+L88+M88+N88</f>
        <v>5</v>
      </c>
      <c r="P88" s="16">
        <f>Q88-O88</f>
        <v>4</v>
      </c>
      <c r="Q88" s="16">
        <f>ROUND(PRODUCT(J88,25)/14,0)</f>
        <v>9</v>
      </c>
      <c r="R88" s="21" t="s">
        <v>35</v>
      </c>
      <c r="S88" s="10"/>
      <c r="T88" s="22"/>
      <c r="U88" s="10" t="s">
        <v>40</v>
      </c>
    </row>
    <row r="89" spans="1:28" x14ac:dyDescent="0.2">
      <c r="A89" s="10" t="s">
        <v>272</v>
      </c>
      <c r="B89" s="129" t="s">
        <v>155</v>
      </c>
      <c r="C89" s="129"/>
      <c r="D89" s="129"/>
      <c r="E89" s="129"/>
      <c r="F89" s="129"/>
      <c r="G89" s="129"/>
      <c r="H89" s="129"/>
      <c r="I89" s="129"/>
      <c r="J89" s="10">
        <v>5</v>
      </c>
      <c r="K89" s="10">
        <v>2</v>
      </c>
      <c r="L89" s="10">
        <v>2</v>
      </c>
      <c r="M89" s="10">
        <v>2</v>
      </c>
      <c r="N89" s="10">
        <v>0</v>
      </c>
      <c r="O89" s="47">
        <f t="shared" ref="O89:O94" si="25">K89+L89+M89+N89</f>
        <v>6</v>
      </c>
      <c r="P89" s="16">
        <f t="shared" ref="P89:P94" si="26">Q89-O89</f>
        <v>3</v>
      </c>
      <c r="Q89" s="16">
        <f t="shared" ref="Q89:Q94" si="27">ROUND(PRODUCT(J89,25)/14,0)</f>
        <v>9</v>
      </c>
      <c r="R89" s="21" t="s">
        <v>35</v>
      </c>
      <c r="S89" s="10"/>
      <c r="T89" s="22"/>
      <c r="U89" s="10" t="s">
        <v>40</v>
      </c>
    </row>
    <row r="90" spans="1:28" x14ac:dyDescent="0.2">
      <c r="A90" s="10" t="s">
        <v>273</v>
      </c>
      <c r="B90" s="129" t="s">
        <v>156</v>
      </c>
      <c r="C90" s="129"/>
      <c r="D90" s="129"/>
      <c r="E90" s="129"/>
      <c r="F90" s="129"/>
      <c r="G90" s="129"/>
      <c r="H90" s="129"/>
      <c r="I90" s="129"/>
      <c r="J90" s="10">
        <v>4</v>
      </c>
      <c r="K90" s="10">
        <v>2</v>
      </c>
      <c r="L90" s="10">
        <v>0</v>
      </c>
      <c r="M90" s="10">
        <v>1</v>
      </c>
      <c r="N90" s="10">
        <v>0</v>
      </c>
      <c r="O90" s="47">
        <f t="shared" si="25"/>
        <v>3</v>
      </c>
      <c r="P90" s="16">
        <f t="shared" si="26"/>
        <v>4</v>
      </c>
      <c r="Q90" s="16">
        <f t="shared" si="27"/>
        <v>7</v>
      </c>
      <c r="R90" s="21" t="s">
        <v>35</v>
      </c>
      <c r="S90" s="10"/>
      <c r="T90" s="22"/>
      <c r="U90" s="10" t="s">
        <v>42</v>
      </c>
    </row>
    <row r="91" spans="1:28" x14ac:dyDescent="0.2">
      <c r="A91" s="10" t="s">
        <v>298</v>
      </c>
      <c r="B91" s="129" t="s">
        <v>103</v>
      </c>
      <c r="C91" s="129"/>
      <c r="D91" s="129"/>
      <c r="E91" s="129"/>
      <c r="F91" s="129"/>
      <c r="G91" s="129"/>
      <c r="H91" s="129"/>
      <c r="I91" s="129"/>
      <c r="J91" s="10">
        <v>4</v>
      </c>
      <c r="K91" s="10">
        <v>2</v>
      </c>
      <c r="L91" s="10">
        <v>0</v>
      </c>
      <c r="M91" s="10">
        <v>1</v>
      </c>
      <c r="N91" s="10">
        <v>2</v>
      </c>
      <c r="O91" s="47">
        <f t="shared" si="25"/>
        <v>5</v>
      </c>
      <c r="P91" s="16">
        <f t="shared" si="26"/>
        <v>2</v>
      </c>
      <c r="Q91" s="16">
        <f t="shared" si="27"/>
        <v>7</v>
      </c>
      <c r="R91" s="21"/>
      <c r="S91" s="10" t="s">
        <v>31</v>
      </c>
      <c r="T91" s="22"/>
      <c r="U91" s="10" t="s">
        <v>41</v>
      </c>
    </row>
    <row r="92" spans="1:28" x14ac:dyDescent="0.2">
      <c r="A92" s="10" t="s">
        <v>158</v>
      </c>
      <c r="B92" s="129" t="s">
        <v>104</v>
      </c>
      <c r="C92" s="129"/>
      <c r="D92" s="129"/>
      <c r="E92" s="129"/>
      <c r="F92" s="129"/>
      <c r="G92" s="129"/>
      <c r="H92" s="129"/>
      <c r="I92" s="129"/>
      <c r="J92" s="10">
        <v>4</v>
      </c>
      <c r="K92" s="10">
        <v>2</v>
      </c>
      <c r="L92" s="10">
        <v>0</v>
      </c>
      <c r="M92" s="10">
        <v>1</v>
      </c>
      <c r="N92" s="10">
        <v>2</v>
      </c>
      <c r="O92" s="47">
        <f t="shared" si="25"/>
        <v>5</v>
      </c>
      <c r="P92" s="16">
        <f t="shared" si="26"/>
        <v>2</v>
      </c>
      <c r="Q92" s="16">
        <f t="shared" si="27"/>
        <v>7</v>
      </c>
      <c r="R92" s="21"/>
      <c r="S92" s="10" t="s">
        <v>31</v>
      </c>
      <c r="T92" s="22"/>
      <c r="U92" s="10" t="s">
        <v>41</v>
      </c>
    </row>
    <row r="93" spans="1:28" x14ac:dyDescent="0.2">
      <c r="A93" s="10" t="s">
        <v>159</v>
      </c>
      <c r="B93" s="129" t="s">
        <v>107</v>
      </c>
      <c r="C93" s="129"/>
      <c r="D93" s="129"/>
      <c r="E93" s="129"/>
      <c r="F93" s="129"/>
      <c r="G93" s="129"/>
      <c r="H93" s="129"/>
      <c r="I93" s="129"/>
      <c r="J93" s="10">
        <v>2</v>
      </c>
      <c r="K93" s="10">
        <v>0</v>
      </c>
      <c r="L93" s="10">
        <v>0</v>
      </c>
      <c r="M93" s="10">
        <v>2</v>
      </c>
      <c r="N93" s="10">
        <v>0</v>
      </c>
      <c r="O93" s="47">
        <f>K93+L93+M93+N93</f>
        <v>2</v>
      </c>
      <c r="P93" s="16">
        <f>Q93-O93</f>
        <v>2</v>
      </c>
      <c r="Q93" s="16">
        <f>ROUND(PRODUCT(J93,25)/14,0)</f>
        <v>4</v>
      </c>
      <c r="R93" s="21"/>
      <c r="S93" s="10" t="s">
        <v>31</v>
      </c>
      <c r="T93" s="22"/>
      <c r="U93" s="10" t="s">
        <v>40</v>
      </c>
    </row>
    <row r="94" spans="1:28" x14ac:dyDescent="0.2">
      <c r="A94" s="10" t="s">
        <v>275</v>
      </c>
      <c r="B94" s="235" t="s">
        <v>160</v>
      </c>
      <c r="C94" s="236"/>
      <c r="D94" s="236"/>
      <c r="E94" s="236"/>
      <c r="F94" s="236"/>
      <c r="G94" s="236"/>
      <c r="H94" s="236"/>
      <c r="I94" s="237"/>
      <c r="J94" s="10">
        <v>6</v>
      </c>
      <c r="K94" s="10">
        <v>0</v>
      </c>
      <c r="L94" s="10">
        <v>0</v>
      </c>
      <c r="M94" s="10">
        <v>1</v>
      </c>
      <c r="N94" s="10">
        <v>0</v>
      </c>
      <c r="O94" s="47">
        <f t="shared" si="25"/>
        <v>1</v>
      </c>
      <c r="P94" s="16">
        <f t="shared" si="26"/>
        <v>10</v>
      </c>
      <c r="Q94" s="16">
        <f t="shared" si="27"/>
        <v>11</v>
      </c>
      <c r="R94" s="21" t="s">
        <v>35</v>
      </c>
      <c r="S94" s="10"/>
      <c r="T94" s="22"/>
      <c r="U94" s="10" t="s">
        <v>41</v>
      </c>
    </row>
    <row r="95" spans="1:28" x14ac:dyDescent="0.2">
      <c r="A95" s="18" t="s">
        <v>28</v>
      </c>
      <c r="B95" s="214"/>
      <c r="C95" s="215"/>
      <c r="D95" s="215"/>
      <c r="E95" s="215"/>
      <c r="F95" s="215"/>
      <c r="G95" s="215"/>
      <c r="H95" s="215"/>
      <c r="I95" s="216"/>
      <c r="J95" s="18">
        <f t="shared" ref="J95:Q95" si="28">SUM(J88:J94)</f>
        <v>30</v>
      </c>
      <c r="K95" s="18">
        <f t="shared" si="28"/>
        <v>10</v>
      </c>
      <c r="L95" s="18">
        <f t="shared" si="28"/>
        <v>2</v>
      </c>
      <c r="M95" s="18">
        <f t="shared" si="28"/>
        <v>10</v>
      </c>
      <c r="N95" s="46">
        <f t="shared" si="28"/>
        <v>5</v>
      </c>
      <c r="O95" s="46">
        <f t="shared" si="28"/>
        <v>27</v>
      </c>
      <c r="P95" s="18">
        <f t="shared" si="28"/>
        <v>27</v>
      </c>
      <c r="Q95" s="18">
        <f t="shared" si="28"/>
        <v>54</v>
      </c>
      <c r="R95" s="18">
        <f>COUNTIF(R88:R94,"E")</f>
        <v>4</v>
      </c>
      <c r="S95" s="18">
        <f>COUNTIF(S88:S94,"C")</f>
        <v>3</v>
      </c>
      <c r="T95" s="18">
        <f>COUNTIF(T88:T94,"VP")</f>
        <v>0</v>
      </c>
      <c r="U95" s="38">
        <f>COUNTA(U88:U94)</f>
        <v>7</v>
      </c>
      <c r="V95" s="209" t="str">
        <f>IF(R95&gt;=SUM(S95:T95),"Corect","E trebuie să fie cel puțin egal cu C+VP")</f>
        <v>Corect</v>
      </c>
      <c r="W95" s="187"/>
      <c r="X95" s="187"/>
    </row>
    <row r="96" spans="1:28" ht="9" customHeight="1" x14ac:dyDescent="0.2"/>
    <row r="97" spans="1:27" ht="19.5" customHeight="1" x14ac:dyDescent="0.2">
      <c r="A97" s="176" t="s">
        <v>50</v>
      </c>
      <c r="B97" s="177"/>
      <c r="C97" s="177"/>
      <c r="D97" s="177"/>
      <c r="E97" s="177"/>
      <c r="F97" s="177"/>
      <c r="G97" s="177"/>
      <c r="H97" s="177"/>
      <c r="I97" s="177"/>
      <c r="J97" s="177"/>
      <c r="K97" s="177"/>
      <c r="L97" s="177"/>
      <c r="M97" s="177"/>
      <c r="N97" s="177"/>
      <c r="O97" s="177"/>
      <c r="P97" s="177"/>
      <c r="Q97" s="177"/>
      <c r="R97" s="177"/>
      <c r="S97" s="177"/>
      <c r="T97" s="177"/>
      <c r="U97" s="178"/>
    </row>
    <row r="98" spans="1:27" ht="25.5" customHeight="1" x14ac:dyDescent="0.2">
      <c r="A98" s="161" t="s">
        <v>30</v>
      </c>
      <c r="B98" s="163" t="s">
        <v>29</v>
      </c>
      <c r="C98" s="164"/>
      <c r="D98" s="164"/>
      <c r="E98" s="164"/>
      <c r="F98" s="164"/>
      <c r="G98" s="164"/>
      <c r="H98" s="164"/>
      <c r="I98" s="165"/>
      <c r="J98" s="182" t="s">
        <v>43</v>
      </c>
      <c r="K98" s="154" t="s">
        <v>27</v>
      </c>
      <c r="L98" s="155"/>
      <c r="M98" s="155"/>
      <c r="N98" s="156"/>
      <c r="O98" s="171" t="s">
        <v>44</v>
      </c>
      <c r="P98" s="172"/>
      <c r="Q98" s="173"/>
      <c r="R98" s="171" t="s">
        <v>26</v>
      </c>
      <c r="S98" s="174"/>
      <c r="T98" s="175"/>
      <c r="U98" s="223" t="s">
        <v>25</v>
      </c>
    </row>
    <row r="99" spans="1:27" x14ac:dyDescent="0.2">
      <c r="A99" s="162"/>
      <c r="B99" s="166"/>
      <c r="C99" s="167"/>
      <c r="D99" s="167"/>
      <c r="E99" s="167"/>
      <c r="F99" s="167"/>
      <c r="G99" s="167"/>
      <c r="H99" s="167"/>
      <c r="I99" s="168"/>
      <c r="J99" s="183"/>
      <c r="K99" s="5" t="s">
        <v>31</v>
      </c>
      <c r="L99" s="5" t="s">
        <v>32</v>
      </c>
      <c r="M99" s="5" t="s">
        <v>33</v>
      </c>
      <c r="N99" s="45" t="s">
        <v>112</v>
      </c>
      <c r="O99" s="61" t="s">
        <v>37</v>
      </c>
      <c r="P99" s="61" t="s">
        <v>8</v>
      </c>
      <c r="Q99" s="61" t="s">
        <v>34</v>
      </c>
      <c r="R99" s="61" t="s">
        <v>35</v>
      </c>
      <c r="S99" s="61" t="s">
        <v>31</v>
      </c>
      <c r="T99" s="61" t="s">
        <v>36</v>
      </c>
      <c r="U99" s="183"/>
    </row>
    <row r="100" spans="1:27" x14ac:dyDescent="0.2">
      <c r="A100" s="10" t="s">
        <v>276</v>
      </c>
      <c r="B100" s="129" t="s">
        <v>161</v>
      </c>
      <c r="C100" s="129"/>
      <c r="D100" s="129"/>
      <c r="E100" s="129"/>
      <c r="F100" s="129"/>
      <c r="G100" s="129"/>
      <c r="H100" s="129"/>
      <c r="I100" s="129"/>
      <c r="J100" s="10">
        <v>5</v>
      </c>
      <c r="K100" s="10">
        <v>2</v>
      </c>
      <c r="L100" s="10">
        <v>1</v>
      </c>
      <c r="M100" s="10">
        <v>1</v>
      </c>
      <c r="N100" s="10">
        <v>0</v>
      </c>
      <c r="O100" s="47">
        <f>K100+L100+M100+N100</f>
        <v>4</v>
      </c>
      <c r="P100" s="16">
        <f>Q100-O100</f>
        <v>6</v>
      </c>
      <c r="Q100" s="16">
        <f>ROUND(PRODUCT(J100,25)/12,0)</f>
        <v>10</v>
      </c>
      <c r="R100" s="21" t="s">
        <v>35</v>
      </c>
      <c r="S100" s="10"/>
      <c r="T100" s="22"/>
      <c r="U100" s="10" t="s">
        <v>40</v>
      </c>
    </row>
    <row r="101" spans="1:27" x14ac:dyDescent="0.2">
      <c r="A101" s="10" t="s">
        <v>277</v>
      </c>
      <c r="B101" s="129" t="s">
        <v>162</v>
      </c>
      <c r="C101" s="129"/>
      <c r="D101" s="129"/>
      <c r="E101" s="129"/>
      <c r="F101" s="129"/>
      <c r="G101" s="129"/>
      <c r="H101" s="129"/>
      <c r="I101" s="129"/>
      <c r="J101" s="10">
        <v>5</v>
      </c>
      <c r="K101" s="10">
        <v>2</v>
      </c>
      <c r="L101" s="10">
        <v>0</v>
      </c>
      <c r="M101" s="10">
        <v>2</v>
      </c>
      <c r="N101" s="10">
        <v>0</v>
      </c>
      <c r="O101" s="47">
        <f t="shared" ref="O101:O105" si="29">K101+L101+M101+N101</f>
        <v>4</v>
      </c>
      <c r="P101" s="16">
        <f t="shared" ref="P101:P105" si="30">Q101-O101</f>
        <v>6</v>
      </c>
      <c r="Q101" s="16">
        <f t="shared" ref="Q101:Q105" si="31">ROUND(PRODUCT(J101,25)/12,0)</f>
        <v>10</v>
      </c>
      <c r="R101" s="21" t="s">
        <v>35</v>
      </c>
      <c r="S101" s="10"/>
      <c r="T101" s="22"/>
      <c r="U101" s="10" t="s">
        <v>40</v>
      </c>
    </row>
    <row r="102" spans="1:27" x14ac:dyDescent="0.2">
      <c r="A102" s="10" t="s">
        <v>278</v>
      </c>
      <c r="B102" s="129" t="s">
        <v>163</v>
      </c>
      <c r="C102" s="129"/>
      <c r="D102" s="129"/>
      <c r="E102" s="129"/>
      <c r="F102" s="129"/>
      <c r="G102" s="129"/>
      <c r="H102" s="129"/>
      <c r="I102" s="129"/>
      <c r="J102" s="10">
        <v>2</v>
      </c>
      <c r="K102" s="10">
        <v>0</v>
      </c>
      <c r="L102" s="10">
        <v>0</v>
      </c>
      <c r="M102" s="10">
        <v>1</v>
      </c>
      <c r="N102" s="10">
        <v>0</v>
      </c>
      <c r="O102" s="47">
        <f t="shared" si="29"/>
        <v>1</v>
      </c>
      <c r="P102" s="16">
        <f t="shared" si="30"/>
        <v>3</v>
      </c>
      <c r="Q102" s="16">
        <f t="shared" si="31"/>
        <v>4</v>
      </c>
      <c r="R102" s="21" t="s">
        <v>35</v>
      </c>
      <c r="S102" s="10"/>
      <c r="T102" s="22"/>
      <c r="U102" s="10" t="s">
        <v>41</v>
      </c>
    </row>
    <row r="103" spans="1:27" x14ac:dyDescent="0.2">
      <c r="A103" s="10" t="s">
        <v>164</v>
      </c>
      <c r="B103" s="129" t="s">
        <v>108</v>
      </c>
      <c r="C103" s="129"/>
      <c r="D103" s="129"/>
      <c r="E103" s="129"/>
      <c r="F103" s="129"/>
      <c r="G103" s="129"/>
      <c r="H103" s="129"/>
      <c r="I103" s="129"/>
      <c r="J103" s="10">
        <v>7</v>
      </c>
      <c r="K103" s="10">
        <v>2</v>
      </c>
      <c r="L103" s="10">
        <v>0</v>
      </c>
      <c r="M103" s="10">
        <v>1</v>
      </c>
      <c r="N103" s="10">
        <v>2</v>
      </c>
      <c r="O103" s="47">
        <f t="shared" si="29"/>
        <v>5</v>
      </c>
      <c r="P103" s="16">
        <f t="shared" si="30"/>
        <v>10</v>
      </c>
      <c r="Q103" s="16">
        <f t="shared" si="31"/>
        <v>15</v>
      </c>
      <c r="R103" s="21"/>
      <c r="S103" s="10" t="s">
        <v>31</v>
      </c>
      <c r="T103" s="22"/>
      <c r="U103" s="10" t="s">
        <v>41</v>
      </c>
    </row>
    <row r="104" spans="1:27" x14ac:dyDescent="0.2">
      <c r="A104" s="10" t="s">
        <v>165</v>
      </c>
      <c r="B104" s="129" t="s">
        <v>109</v>
      </c>
      <c r="C104" s="129"/>
      <c r="D104" s="129"/>
      <c r="E104" s="129"/>
      <c r="F104" s="129"/>
      <c r="G104" s="129"/>
      <c r="H104" s="129"/>
      <c r="I104" s="129"/>
      <c r="J104" s="10">
        <v>7</v>
      </c>
      <c r="K104" s="10">
        <v>2</v>
      </c>
      <c r="L104" s="10">
        <v>0</v>
      </c>
      <c r="M104" s="10">
        <v>1</v>
      </c>
      <c r="N104" s="10">
        <v>2</v>
      </c>
      <c r="O104" s="47">
        <f t="shared" si="29"/>
        <v>5</v>
      </c>
      <c r="P104" s="16">
        <f t="shared" si="30"/>
        <v>10</v>
      </c>
      <c r="Q104" s="16">
        <f t="shared" si="31"/>
        <v>15</v>
      </c>
      <c r="R104" s="21"/>
      <c r="S104" s="10" t="s">
        <v>31</v>
      </c>
      <c r="T104" s="22"/>
      <c r="U104" s="10" t="s">
        <v>41</v>
      </c>
      <c r="V104" s="111"/>
      <c r="W104" s="111"/>
      <c r="X104" s="111"/>
      <c r="Y104" s="111"/>
      <c r="Z104" s="111"/>
      <c r="AA104" s="111"/>
    </row>
    <row r="105" spans="1:27" x14ac:dyDescent="0.2">
      <c r="A105" s="10" t="s">
        <v>166</v>
      </c>
      <c r="B105" s="129" t="s">
        <v>299</v>
      </c>
      <c r="C105" s="129"/>
      <c r="D105" s="129"/>
      <c r="E105" s="129"/>
      <c r="F105" s="129"/>
      <c r="G105" s="129"/>
      <c r="H105" s="129"/>
      <c r="I105" s="129"/>
      <c r="J105" s="10">
        <v>4</v>
      </c>
      <c r="K105" s="10">
        <v>2</v>
      </c>
      <c r="L105" s="10">
        <v>0</v>
      </c>
      <c r="M105" s="10">
        <v>0</v>
      </c>
      <c r="N105" s="10">
        <v>2</v>
      </c>
      <c r="O105" s="47">
        <f t="shared" si="29"/>
        <v>4</v>
      </c>
      <c r="P105" s="16">
        <f t="shared" si="30"/>
        <v>4</v>
      </c>
      <c r="Q105" s="16">
        <f t="shared" si="31"/>
        <v>8</v>
      </c>
      <c r="R105" s="21"/>
      <c r="S105" s="10" t="s">
        <v>31</v>
      </c>
      <c r="T105" s="22"/>
      <c r="U105" s="10" t="s">
        <v>42</v>
      </c>
    </row>
    <row r="106" spans="1:27" x14ac:dyDescent="0.2">
      <c r="A106" s="18" t="s">
        <v>28</v>
      </c>
      <c r="B106" s="214"/>
      <c r="C106" s="215"/>
      <c r="D106" s="215"/>
      <c r="E106" s="215"/>
      <c r="F106" s="215"/>
      <c r="G106" s="215"/>
      <c r="H106" s="215"/>
      <c r="I106" s="216"/>
      <c r="J106" s="18">
        <f t="shared" ref="J106:Q106" si="32">SUM(J100:J105)</f>
        <v>30</v>
      </c>
      <c r="K106" s="18">
        <f t="shared" si="32"/>
        <v>10</v>
      </c>
      <c r="L106" s="18">
        <f t="shared" si="32"/>
        <v>1</v>
      </c>
      <c r="M106" s="18">
        <f t="shared" si="32"/>
        <v>6</v>
      </c>
      <c r="N106" s="46">
        <f t="shared" si="32"/>
        <v>6</v>
      </c>
      <c r="O106" s="18">
        <f t="shared" si="32"/>
        <v>23</v>
      </c>
      <c r="P106" s="18">
        <f t="shared" si="32"/>
        <v>39</v>
      </c>
      <c r="Q106" s="18">
        <f t="shared" si="32"/>
        <v>62</v>
      </c>
      <c r="R106" s="18">
        <f>COUNTIF(R100:R105,"E")</f>
        <v>3</v>
      </c>
      <c r="S106" s="18">
        <f>COUNTIF(S100:S105,"C")</f>
        <v>3</v>
      </c>
      <c r="T106" s="18">
        <f>COUNTIF(T100:T105,"VP")</f>
        <v>0</v>
      </c>
      <c r="U106" s="38">
        <f>COUNTA(U100:U105)</f>
        <v>6</v>
      </c>
      <c r="V106" s="209" t="str">
        <f>IF(R106&gt;=SUM(S106:T106),"Corect","E trebuie să fie cel puțin egal cu C+VP")</f>
        <v>Corect</v>
      </c>
      <c r="W106" s="187"/>
      <c r="X106" s="187"/>
    </row>
    <row r="107" spans="1:27" ht="19.5" customHeight="1" x14ac:dyDescent="0.2">
      <c r="A107" s="176" t="s">
        <v>51</v>
      </c>
      <c r="B107" s="177"/>
      <c r="C107" s="177"/>
      <c r="D107" s="177"/>
      <c r="E107" s="177"/>
      <c r="F107" s="177"/>
      <c r="G107" s="177"/>
      <c r="H107" s="177"/>
      <c r="I107" s="177"/>
      <c r="J107" s="177"/>
      <c r="K107" s="177"/>
      <c r="L107" s="177"/>
      <c r="M107" s="177"/>
      <c r="N107" s="177"/>
      <c r="O107" s="177"/>
      <c r="P107" s="177"/>
      <c r="Q107" s="177"/>
      <c r="R107" s="177"/>
      <c r="S107" s="177"/>
      <c r="T107" s="177"/>
      <c r="U107" s="178"/>
      <c r="V107" s="63"/>
      <c r="W107" s="63"/>
      <c r="X107" s="63"/>
      <c r="Y107" s="63"/>
      <c r="Z107" s="63"/>
      <c r="AA107" s="70"/>
    </row>
    <row r="108" spans="1:27" ht="18.75" customHeight="1" x14ac:dyDescent="0.2">
      <c r="A108" s="224" t="s">
        <v>30</v>
      </c>
      <c r="B108" s="224" t="s">
        <v>29</v>
      </c>
      <c r="C108" s="224"/>
      <c r="D108" s="224"/>
      <c r="E108" s="224"/>
      <c r="F108" s="224"/>
      <c r="G108" s="224"/>
      <c r="H108" s="224"/>
      <c r="I108" s="224"/>
      <c r="J108" s="222" t="s">
        <v>43</v>
      </c>
      <c r="K108" s="222" t="s">
        <v>27</v>
      </c>
      <c r="L108" s="222"/>
      <c r="M108" s="222"/>
      <c r="N108" s="222"/>
      <c r="O108" s="222" t="s">
        <v>44</v>
      </c>
      <c r="P108" s="252"/>
      <c r="Q108" s="252"/>
      <c r="R108" s="222" t="s">
        <v>26</v>
      </c>
      <c r="S108" s="222"/>
      <c r="T108" s="222"/>
      <c r="U108" s="222" t="s">
        <v>25</v>
      </c>
      <c r="V108" s="63"/>
      <c r="W108" s="63"/>
      <c r="X108" s="63"/>
      <c r="Y108" s="63"/>
      <c r="Z108" s="63"/>
      <c r="AA108" s="70"/>
    </row>
    <row r="109" spans="1:27" ht="12.75" customHeight="1" x14ac:dyDescent="0.2">
      <c r="A109" s="224"/>
      <c r="B109" s="224"/>
      <c r="C109" s="224"/>
      <c r="D109" s="224"/>
      <c r="E109" s="224"/>
      <c r="F109" s="224"/>
      <c r="G109" s="224"/>
      <c r="H109" s="224"/>
      <c r="I109" s="224"/>
      <c r="J109" s="222"/>
      <c r="K109" s="61" t="s">
        <v>31</v>
      </c>
      <c r="L109" s="61" t="s">
        <v>32</v>
      </c>
      <c r="M109" s="61" t="s">
        <v>33</v>
      </c>
      <c r="N109" s="61" t="s">
        <v>112</v>
      </c>
      <c r="O109" s="61" t="s">
        <v>37</v>
      </c>
      <c r="P109" s="61" t="s">
        <v>8</v>
      </c>
      <c r="Q109" s="61" t="s">
        <v>34</v>
      </c>
      <c r="R109" s="61" t="s">
        <v>35</v>
      </c>
      <c r="S109" s="61" t="s">
        <v>31</v>
      </c>
      <c r="T109" s="61" t="s">
        <v>36</v>
      </c>
      <c r="U109" s="222"/>
      <c r="V109" s="63"/>
      <c r="W109" s="63"/>
      <c r="X109" s="63"/>
      <c r="Y109" s="63"/>
      <c r="Z109" s="63"/>
      <c r="AA109" s="70"/>
    </row>
    <row r="110" spans="1:27" x14ac:dyDescent="0.2">
      <c r="A110" s="85" t="s">
        <v>298</v>
      </c>
      <c r="B110" s="134" t="s">
        <v>167</v>
      </c>
      <c r="C110" s="135"/>
      <c r="D110" s="135"/>
      <c r="E110" s="135"/>
      <c r="F110" s="135"/>
      <c r="G110" s="135"/>
      <c r="H110" s="135"/>
      <c r="I110" s="135"/>
      <c r="J110" s="135"/>
      <c r="K110" s="135"/>
      <c r="L110" s="135"/>
      <c r="M110" s="135"/>
      <c r="N110" s="135"/>
      <c r="O110" s="135"/>
      <c r="P110" s="135"/>
      <c r="Q110" s="135"/>
      <c r="R110" s="135"/>
      <c r="S110" s="135"/>
      <c r="T110" s="135"/>
      <c r="U110" s="136"/>
      <c r="V110" s="63"/>
      <c r="W110" s="63"/>
      <c r="X110" s="63"/>
      <c r="Y110" s="63"/>
      <c r="Z110" s="63"/>
      <c r="AA110" s="70"/>
    </row>
    <row r="111" spans="1:27" s="98" customFormat="1" ht="13.5" x14ac:dyDescent="0.2">
      <c r="A111" s="120" t="s">
        <v>235</v>
      </c>
      <c r="B111" s="121"/>
      <c r="C111" s="121"/>
      <c r="D111" s="121"/>
      <c r="E111" s="121"/>
      <c r="F111" s="121"/>
      <c r="G111" s="121"/>
      <c r="H111" s="121"/>
      <c r="I111" s="121"/>
      <c r="J111" s="121"/>
      <c r="K111" s="121"/>
      <c r="L111" s="121"/>
      <c r="M111" s="121"/>
      <c r="N111" s="121"/>
      <c r="O111" s="121"/>
      <c r="P111" s="121"/>
      <c r="Q111" s="121"/>
      <c r="R111" s="121"/>
      <c r="S111" s="121"/>
      <c r="T111" s="121"/>
      <c r="U111" s="122"/>
    </row>
    <row r="112" spans="1:27" x14ac:dyDescent="0.2">
      <c r="A112" s="23" t="s">
        <v>171</v>
      </c>
      <c r="B112" s="123" t="s">
        <v>172</v>
      </c>
      <c r="C112" s="124"/>
      <c r="D112" s="124"/>
      <c r="E112" s="124"/>
      <c r="F112" s="124"/>
      <c r="G112" s="124"/>
      <c r="H112" s="124"/>
      <c r="I112" s="125"/>
      <c r="J112" s="23">
        <v>4</v>
      </c>
      <c r="K112" s="23">
        <v>2</v>
      </c>
      <c r="L112" s="23">
        <v>0</v>
      </c>
      <c r="M112" s="23">
        <v>1</v>
      </c>
      <c r="N112" s="23">
        <v>2</v>
      </c>
      <c r="O112" s="16">
        <f>K112+L112+M112+N112</f>
        <v>5</v>
      </c>
      <c r="P112" s="16">
        <f>Q112-O112</f>
        <v>2</v>
      </c>
      <c r="Q112" s="16">
        <f>ROUND(PRODUCT(J112,25)/14,0)</f>
        <v>7</v>
      </c>
      <c r="R112" s="23"/>
      <c r="S112" s="23" t="s">
        <v>31</v>
      </c>
      <c r="T112" s="24"/>
      <c r="U112" s="10" t="s">
        <v>41</v>
      </c>
      <c r="V112" s="63"/>
      <c r="W112" s="63"/>
      <c r="X112" s="63"/>
      <c r="Y112" s="63"/>
      <c r="Z112" s="63"/>
      <c r="AA112" s="70"/>
    </row>
    <row r="113" spans="1:27" s="98" customFormat="1" x14ac:dyDescent="0.2">
      <c r="A113" s="23" t="s">
        <v>173</v>
      </c>
      <c r="B113" s="123" t="s">
        <v>174</v>
      </c>
      <c r="C113" s="124"/>
      <c r="D113" s="124"/>
      <c r="E113" s="124"/>
      <c r="F113" s="124"/>
      <c r="G113" s="124"/>
      <c r="H113" s="124"/>
      <c r="I113" s="125"/>
      <c r="J113" s="23">
        <v>4</v>
      </c>
      <c r="K113" s="23">
        <v>2</v>
      </c>
      <c r="L113" s="23">
        <v>0</v>
      </c>
      <c r="M113" s="23">
        <v>1</v>
      </c>
      <c r="N113" s="23">
        <v>2</v>
      </c>
      <c r="O113" s="16">
        <f t="shared" ref="O113:O122" si="33">K113+L113+M113+N113</f>
        <v>5</v>
      </c>
      <c r="P113" s="16">
        <f t="shared" ref="P113:P115" si="34">Q113-O113</f>
        <v>2</v>
      </c>
      <c r="Q113" s="16">
        <f t="shared" ref="Q113:Q115" si="35">ROUND(PRODUCT(J113,25)/14,0)</f>
        <v>7</v>
      </c>
      <c r="R113" s="23"/>
      <c r="S113" s="23" t="s">
        <v>31</v>
      </c>
      <c r="T113" s="24"/>
      <c r="U113" s="10" t="s">
        <v>41</v>
      </c>
      <c r="V113" s="75"/>
      <c r="W113" s="75"/>
      <c r="X113" s="75"/>
      <c r="Y113" s="75"/>
      <c r="Z113" s="75"/>
      <c r="AA113" s="99"/>
    </row>
    <row r="114" spans="1:27" s="98" customFormat="1" x14ac:dyDescent="0.2">
      <c r="A114" s="23" t="s">
        <v>221</v>
      </c>
      <c r="B114" s="123" t="s">
        <v>222</v>
      </c>
      <c r="C114" s="124"/>
      <c r="D114" s="124"/>
      <c r="E114" s="124"/>
      <c r="F114" s="124"/>
      <c r="G114" s="124"/>
      <c r="H114" s="124"/>
      <c r="I114" s="125"/>
      <c r="J114" s="23">
        <v>4</v>
      </c>
      <c r="K114" s="23">
        <v>2</v>
      </c>
      <c r="L114" s="23">
        <v>0</v>
      </c>
      <c r="M114" s="23">
        <v>1</v>
      </c>
      <c r="N114" s="23">
        <v>2</v>
      </c>
      <c r="O114" s="16">
        <f t="shared" si="33"/>
        <v>5</v>
      </c>
      <c r="P114" s="16">
        <f t="shared" si="34"/>
        <v>2</v>
      </c>
      <c r="Q114" s="16">
        <f t="shared" si="35"/>
        <v>7</v>
      </c>
      <c r="R114" s="23"/>
      <c r="S114" s="23" t="s">
        <v>31</v>
      </c>
      <c r="T114" s="24"/>
      <c r="U114" s="10" t="s">
        <v>41</v>
      </c>
      <c r="V114" s="75"/>
      <c r="W114" s="75"/>
      <c r="X114" s="75"/>
      <c r="Y114" s="75"/>
      <c r="Z114" s="75"/>
      <c r="AA114" s="99"/>
    </row>
    <row r="115" spans="1:27" s="98" customFormat="1" x14ac:dyDescent="0.2">
      <c r="A115" s="23" t="s">
        <v>177</v>
      </c>
      <c r="B115" s="123" t="s">
        <v>178</v>
      </c>
      <c r="C115" s="124"/>
      <c r="D115" s="124"/>
      <c r="E115" s="124"/>
      <c r="F115" s="124"/>
      <c r="G115" s="124"/>
      <c r="H115" s="124"/>
      <c r="I115" s="125"/>
      <c r="J115" s="23">
        <v>4</v>
      </c>
      <c r="K115" s="23">
        <v>2</v>
      </c>
      <c r="L115" s="23">
        <v>0</v>
      </c>
      <c r="M115" s="23">
        <v>1</v>
      </c>
      <c r="N115" s="23">
        <v>2</v>
      </c>
      <c r="O115" s="16">
        <f t="shared" si="33"/>
        <v>5</v>
      </c>
      <c r="P115" s="16">
        <f t="shared" si="34"/>
        <v>2</v>
      </c>
      <c r="Q115" s="16">
        <f t="shared" si="35"/>
        <v>7</v>
      </c>
      <c r="R115" s="23"/>
      <c r="S115" s="23" t="s">
        <v>31</v>
      </c>
      <c r="T115" s="24"/>
      <c r="U115" s="10" t="s">
        <v>41</v>
      </c>
      <c r="V115" s="75"/>
      <c r="W115" s="75"/>
      <c r="X115" s="75"/>
      <c r="Y115" s="75"/>
      <c r="Z115" s="75"/>
      <c r="AA115" s="99"/>
    </row>
    <row r="116" spans="1:27" s="98" customFormat="1" x14ac:dyDescent="0.2">
      <c r="A116" s="23" t="s">
        <v>179</v>
      </c>
      <c r="B116" s="123" t="s">
        <v>180</v>
      </c>
      <c r="C116" s="124"/>
      <c r="D116" s="124"/>
      <c r="E116" s="124"/>
      <c r="F116" s="124"/>
      <c r="G116" s="124"/>
      <c r="H116" s="124"/>
      <c r="I116" s="125"/>
      <c r="J116" s="23">
        <v>4</v>
      </c>
      <c r="K116" s="23">
        <v>2</v>
      </c>
      <c r="L116" s="23">
        <v>0</v>
      </c>
      <c r="M116" s="23">
        <v>1</v>
      </c>
      <c r="N116" s="23">
        <v>2</v>
      </c>
      <c r="O116" s="16">
        <f t="shared" si="33"/>
        <v>5</v>
      </c>
      <c r="P116" s="16">
        <f>Q116-O116</f>
        <v>2</v>
      </c>
      <c r="Q116" s="16">
        <f>ROUND(PRODUCT(J116,25)/14,0)</f>
        <v>7</v>
      </c>
      <c r="R116" s="23"/>
      <c r="S116" s="23" t="s">
        <v>31</v>
      </c>
      <c r="T116" s="24"/>
      <c r="U116" s="10" t="s">
        <v>41</v>
      </c>
      <c r="V116" s="75"/>
      <c r="W116" s="75"/>
      <c r="X116" s="75"/>
      <c r="Y116" s="75"/>
      <c r="Z116" s="75"/>
      <c r="AA116" s="99"/>
    </row>
    <row r="117" spans="1:27" s="98" customFormat="1" ht="13.5" x14ac:dyDescent="0.2">
      <c r="A117" s="120" t="s">
        <v>236</v>
      </c>
      <c r="B117" s="121"/>
      <c r="C117" s="121"/>
      <c r="D117" s="121"/>
      <c r="E117" s="121"/>
      <c r="F117" s="121"/>
      <c r="G117" s="121"/>
      <c r="H117" s="121"/>
      <c r="I117" s="121"/>
      <c r="J117" s="121"/>
      <c r="K117" s="121"/>
      <c r="L117" s="121"/>
      <c r="M117" s="121"/>
      <c r="N117" s="121"/>
      <c r="O117" s="121"/>
      <c r="P117" s="121"/>
      <c r="Q117" s="121"/>
      <c r="R117" s="121"/>
      <c r="S117" s="121"/>
      <c r="T117" s="121"/>
      <c r="U117" s="122"/>
    </row>
    <row r="118" spans="1:27" s="98" customFormat="1" x14ac:dyDescent="0.2">
      <c r="A118" s="23" t="s">
        <v>181</v>
      </c>
      <c r="B118" s="123" t="s">
        <v>182</v>
      </c>
      <c r="C118" s="124"/>
      <c r="D118" s="124"/>
      <c r="E118" s="124"/>
      <c r="F118" s="124"/>
      <c r="G118" s="124"/>
      <c r="H118" s="124"/>
      <c r="I118" s="125"/>
      <c r="J118" s="23">
        <v>4</v>
      </c>
      <c r="K118" s="23">
        <v>2</v>
      </c>
      <c r="L118" s="23">
        <v>0</v>
      </c>
      <c r="M118" s="23">
        <v>1</v>
      </c>
      <c r="N118" s="23">
        <v>2</v>
      </c>
      <c r="O118" s="16">
        <f t="shared" si="33"/>
        <v>5</v>
      </c>
      <c r="P118" s="16">
        <f t="shared" ref="P118:P121" si="36">Q118-O118</f>
        <v>2</v>
      </c>
      <c r="Q118" s="16">
        <f t="shared" ref="Q118:Q121" si="37">ROUND(PRODUCT(J118,25)/14,0)</f>
        <v>7</v>
      </c>
      <c r="R118" s="23"/>
      <c r="S118" s="23" t="s">
        <v>31</v>
      </c>
      <c r="T118" s="24"/>
      <c r="U118" s="10" t="s">
        <v>41</v>
      </c>
      <c r="V118" s="75"/>
      <c r="W118" s="75"/>
      <c r="X118" s="75"/>
      <c r="Y118" s="75"/>
      <c r="Z118" s="75"/>
      <c r="AA118" s="99"/>
    </row>
    <row r="119" spans="1:27" x14ac:dyDescent="0.2">
      <c r="A119" s="23" t="s">
        <v>183</v>
      </c>
      <c r="B119" s="123" t="s">
        <v>184</v>
      </c>
      <c r="C119" s="124"/>
      <c r="D119" s="124"/>
      <c r="E119" s="124"/>
      <c r="F119" s="124"/>
      <c r="G119" s="124"/>
      <c r="H119" s="124"/>
      <c r="I119" s="125"/>
      <c r="J119" s="23">
        <v>4</v>
      </c>
      <c r="K119" s="23">
        <v>2</v>
      </c>
      <c r="L119" s="23">
        <v>0</v>
      </c>
      <c r="M119" s="23">
        <v>1</v>
      </c>
      <c r="N119" s="23">
        <v>2</v>
      </c>
      <c r="O119" s="16">
        <f t="shared" si="33"/>
        <v>5</v>
      </c>
      <c r="P119" s="16">
        <f t="shared" si="36"/>
        <v>2</v>
      </c>
      <c r="Q119" s="16">
        <f t="shared" si="37"/>
        <v>7</v>
      </c>
      <c r="R119" s="23"/>
      <c r="S119" s="23" t="s">
        <v>31</v>
      </c>
      <c r="T119" s="24"/>
      <c r="U119" s="10" t="s">
        <v>41</v>
      </c>
      <c r="V119" s="75"/>
      <c r="W119" s="75"/>
      <c r="X119" s="75"/>
      <c r="Y119" s="75"/>
      <c r="Z119" s="75"/>
      <c r="AA119" s="70"/>
    </row>
    <row r="120" spans="1:27" s="107" customFormat="1" x14ac:dyDescent="0.2">
      <c r="A120" s="23" t="s">
        <v>282</v>
      </c>
      <c r="B120" s="123" t="s">
        <v>209</v>
      </c>
      <c r="C120" s="124"/>
      <c r="D120" s="124"/>
      <c r="E120" s="124"/>
      <c r="F120" s="124"/>
      <c r="G120" s="124"/>
      <c r="H120" s="124"/>
      <c r="I120" s="125"/>
      <c r="J120" s="23">
        <v>4</v>
      </c>
      <c r="K120" s="23">
        <v>2</v>
      </c>
      <c r="L120" s="23">
        <v>0</v>
      </c>
      <c r="M120" s="23">
        <v>1</v>
      </c>
      <c r="N120" s="23">
        <v>2</v>
      </c>
      <c r="O120" s="16">
        <f t="shared" ref="O120" si="38">K120+L120+M120+N120</f>
        <v>5</v>
      </c>
      <c r="P120" s="16">
        <f t="shared" ref="P120" si="39">Q120-O120</f>
        <v>2</v>
      </c>
      <c r="Q120" s="16">
        <f t="shared" ref="Q120" si="40">ROUND(PRODUCT(J120,25)/14,0)</f>
        <v>7</v>
      </c>
      <c r="R120" s="23"/>
      <c r="S120" s="23" t="s">
        <v>31</v>
      </c>
      <c r="T120" s="24"/>
      <c r="U120" s="10" t="s">
        <v>41</v>
      </c>
      <c r="V120" s="75"/>
      <c r="W120" s="75"/>
      <c r="X120" s="75"/>
      <c r="Y120" s="75"/>
      <c r="Z120" s="75"/>
      <c r="AA120" s="106"/>
    </row>
    <row r="121" spans="1:27" s="98" customFormat="1" x14ac:dyDescent="0.2">
      <c r="A121" s="23" t="s">
        <v>283</v>
      </c>
      <c r="B121" s="123" t="s">
        <v>284</v>
      </c>
      <c r="C121" s="124"/>
      <c r="D121" s="124"/>
      <c r="E121" s="124"/>
      <c r="F121" s="124"/>
      <c r="G121" s="124"/>
      <c r="H121" s="124"/>
      <c r="I121" s="125"/>
      <c r="J121" s="23">
        <v>4</v>
      </c>
      <c r="K121" s="23">
        <v>2</v>
      </c>
      <c r="L121" s="23">
        <v>0</v>
      </c>
      <c r="M121" s="23">
        <v>1</v>
      </c>
      <c r="N121" s="23">
        <v>2</v>
      </c>
      <c r="O121" s="16">
        <f t="shared" si="33"/>
        <v>5</v>
      </c>
      <c r="P121" s="16">
        <f t="shared" si="36"/>
        <v>2</v>
      </c>
      <c r="Q121" s="16">
        <f t="shared" si="37"/>
        <v>7</v>
      </c>
      <c r="R121" s="23"/>
      <c r="S121" s="23" t="s">
        <v>31</v>
      </c>
      <c r="T121" s="24"/>
      <c r="U121" s="10" t="s">
        <v>41</v>
      </c>
      <c r="V121" s="75"/>
      <c r="W121" s="75"/>
      <c r="X121" s="75"/>
      <c r="Y121" s="75"/>
      <c r="Z121" s="75"/>
      <c r="AA121" s="99"/>
    </row>
    <row r="122" spans="1:27" ht="12.75" customHeight="1" x14ac:dyDescent="0.2">
      <c r="A122" s="23" t="s">
        <v>285</v>
      </c>
      <c r="B122" s="123" t="s">
        <v>286</v>
      </c>
      <c r="C122" s="124"/>
      <c r="D122" s="124"/>
      <c r="E122" s="124"/>
      <c r="F122" s="124"/>
      <c r="G122" s="124"/>
      <c r="H122" s="124"/>
      <c r="I122" s="125"/>
      <c r="J122" s="23">
        <v>4</v>
      </c>
      <c r="K122" s="23">
        <v>2</v>
      </c>
      <c r="L122" s="23">
        <v>0</v>
      </c>
      <c r="M122" s="23">
        <v>1</v>
      </c>
      <c r="N122" s="23">
        <v>2</v>
      </c>
      <c r="O122" s="16">
        <f t="shared" si="33"/>
        <v>5</v>
      </c>
      <c r="P122" s="16">
        <f>Q122-O122</f>
        <v>2</v>
      </c>
      <c r="Q122" s="16">
        <f>ROUND(PRODUCT(J122,25)/14,0)</f>
        <v>7</v>
      </c>
      <c r="R122" s="23"/>
      <c r="S122" s="23" t="s">
        <v>31</v>
      </c>
      <c r="T122" s="24"/>
      <c r="U122" s="10" t="s">
        <v>41</v>
      </c>
      <c r="V122" s="73"/>
      <c r="W122" s="73"/>
      <c r="X122" s="73"/>
      <c r="Y122" s="73"/>
      <c r="Z122" s="73"/>
      <c r="AA122" s="70"/>
    </row>
    <row r="123" spans="1:27" x14ac:dyDescent="0.2">
      <c r="A123" s="85" t="s">
        <v>158</v>
      </c>
      <c r="B123" s="137" t="s">
        <v>168</v>
      </c>
      <c r="C123" s="138"/>
      <c r="D123" s="138"/>
      <c r="E123" s="138"/>
      <c r="F123" s="138"/>
      <c r="G123" s="138"/>
      <c r="H123" s="138"/>
      <c r="I123" s="138"/>
      <c r="J123" s="138"/>
      <c r="K123" s="138"/>
      <c r="L123" s="138"/>
      <c r="M123" s="138"/>
      <c r="N123" s="138"/>
      <c r="O123" s="138"/>
      <c r="P123" s="138"/>
      <c r="Q123" s="138"/>
      <c r="R123" s="138"/>
      <c r="S123" s="138"/>
      <c r="T123" s="138"/>
      <c r="U123" s="139"/>
      <c r="V123" s="73"/>
      <c r="W123" s="73"/>
      <c r="X123" s="73"/>
      <c r="Y123" s="73"/>
      <c r="Z123" s="73"/>
      <c r="AA123" s="70"/>
    </row>
    <row r="124" spans="1:27" s="98" customFormat="1" ht="13.5" x14ac:dyDescent="0.2">
      <c r="A124" s="120" t="s">
        <v>235</v>
      </c>
      <c r="B124" s="121"/>
      <c r="C124" s="121"/>
      <c r="D124" s="121"/>
      <c r="E124" s="121"/>
      <c r="F124" s="121"/>
      <c r="G124" s="121"/>
      <c r="H124" s="121"/>
      <c r="I124" s="121"/>
      <c r="J124" s="121"/>
      <c r="K124" s="121"/>
      <c r="L124" s="121"/>
      <c r="M124" s="121"/>
      <c r="N124" s="121"/>
      <c r="O124" s="121"/>
      <c r="P124" s="121"/>
      <c r="Q124" s="121"/>
      <c r="R124" s="121"/>
      <c r="S124" s="121"/>
      <c r="T124" s="121"/>
      <c r="U124" s="122"/>
    </row>
    <row r="125" spans="1:27" x14ac:dyDescent="0.2">
      <c r="A125" s="23" t="s">
        <v>185</v>
      </c>
      <c r="B125" s="123" t="s">
        <v>186</v>
      </c>
      <c r="C125" s="124"/>
      <c r="D125" s="124"/>
      <c r="E125" s="124"/>
      <c r="F125" s="124"/>
      <c r="G125" s="124"/>
      <c r="H125" s="124"/>
      <c r="I125" s="125"/>
      <c r="J125" s="23">
        <v>4</v>
      </c>
      <c r="K125" s="23">
        <v>2</v>
      </c>
      <c r="L125" s="23">
        <v>0</v>
      </c>
      <c r="M125" s="23">
        <v>1</v>
      </c>
      <c r="N125" s="23">
        <v>2</v>
      </c>
      <c r="O125" s="16">
        <f>K125+L125+M125+N125</f>
        <v>5</v>
      </c>
      <c r="P125" s="16">
        <f>Q125-O125</f>
        <v>2</v>
      </c>
      <c r="Q125" s="16">
        <f>ROUND(PRODUCT(J125,25)/14,0)</f>
        <v>7</v>
      </c>
      <c r="R125" s="23"/>
      <c r="S125" s="23" t="s">
        <v>31</v>
      </c>
      <c r="T125" s="24"/>
      <c r="U125" s="10" t="s">
        <v>41</v>
      </c>
      <c r="V125" s="73"/>
      <c r="W125" s="73"/>
      <c r="X125" s="73"/>
      <c r="Y125" s="73"/>
      <c r="Z125" s="73"/>
      <c r="AA125" s="70"/>
    </row>
    <row r="126" spans="1:27" s="98" customFormat="1" x14ac:dyDescent="0.2">
      <c r="A126" s="23" t="s">
        <v>189</v>
      </c>
      <c r="B126" s="123" t="s">
        <v>190</v>
      </c>
      <c r="C126" s="124"/>
      <c r="D126" s="124"/>
      <c r="E126" s="124"/>
      <c r="F126" s="124"/>
      <c r="G126" s="124"/>
      <c r="H126" s="124"/>
      <c r="I126" s="125"/>
      <c r="J126" s="23">
        <v>4</v>
      </c>
      <c r="K126" s="23">
        <v>2</v>
      </c>
      <c r="L126" s="23">
        <v>0</v>
      </c>
      <c r="M126" s="23">
        <v>1</v>
      </c>
      <c r="N126" s="23">
        <v>2</v>
      </c>
      <c r="O126" s="16">
        <f t="shared" ref="O126:O133" si="41">K126+L126+M126+N126</f>
        <v>5</v>
      </c>
      <c r="P126" s="16">
        <f t="shared" ref="P126:P127" si="42">Q126-O126</f>
        <v>2</v>
      </c>
      <c r="Q126" s="16">
        <f t="shared" ref="Q126:Q127" si="43">ROUND(PRODUCT(J126,25)/14,0)</f>
        <v>7</v>
      </c>
      <c r="R126" s="23"/>
      <c r="S126" s="23" t="s">
        <v>31</v>
      </c>
      <c r="T126" s="24"/>
      <c r="U126" s="10" t="s">
        <v>41</v>
      </c>
      <c r="V126" s="75"/>
      <c r="W126" s="75"/>
      <c r="X126" s="75"/>
      <c r="Y126" s="75"/>
      <c r="Z126" s="75"/>
      <c r="AA126" s="99"/>
    </row>
    <row r="127" spans="1:27" s="98" customFormat="1" x14ac:dyDescent="0.2">
      <c r="A127" s="23" t="s">
        <v>187</v>
      </c>
      <c r="B127" s="123" t="s">
        <v>188</v>
      </c>
      <c r="C127" s="124"/>
      <c r="D127" s="124"/>
      <c r="E127" s="124"/>
      <c r="F127" s="124"/>
      <c r="G127" s="124"/>
      <c r="H127" s="124"/>
      <c r="I127" s="125"/>
      <c r="J127" s="23">
        <v>4</v>
      </c>
      <c r="K127" s="23">
        <v>2</v>
      </c>
      <c r="L127" s="23">
        <v>0</v>
      </c>
      <c r="M127" s="23">
        <v>1</v>
      </c>
      <c r="N127" s="23">
        <v>2</v>
      </c>
      <c r="O127" s="16">
        <f t="shared" si="41"/>
        <v>5</v>
      </c>
      <c r="P127" s="16">
        <f t="shared" si="42"/>
        <v>2</v>
      </c>
      <c r="Q127" s="16">
        <f t="shared" si="43"/>
        <v>7</v>
      </c>
      <c r="R127" s="23"/>
      <c r="S127" s="23" t="s">
        <v>31</v>
      </c>
      <c r="T127" s="24"/>
      <c r="U127" s="10" t="s">
        <v>41</v>
      </c>
      <c r="V127" s="75"/>
      <c r="W127" s="75"/>
      <c r="X127" s="75"/>
      <c r="Y127" s="75"/>
      <c r="Z127" s="75"/>
      <c r="AA127" s="99"/>
    </row>
    <row r="128" spans="1:27" s="98" customFormat="1" x14ac:dyDescent="0.2">
      <c r="A128" s="23" t="s">
        <v>191</v>
      </c>
      <c r="B128" s="123" t="s">
        <v>192</v>
      </c>
      <c r="C128" s="124"/>
      <c r="D128" s="124"/>
      <c r="E128" s="124"/>
      <c r="F128" s="124"/>
      <c r="G128" s="124"/>
      <c r="H128" s="124"/>
      <c r="I128" s="125"/>
      <c r="J128" s="23">
        <v>4</v>
      </c>
      <c r="K128" s="23">
        <v>2</v>
      </c>
      <c r="L128" s="23">
        <v>0</v>
      </c>
      <c r="M128" s="23">
        <v>1</v>
      </c>
      <c r="N128" s="23">
        <v>2</v>
      </c>
      <c r="O128" s="16">
        <f t="shared" si="41"/>
        <v>5</v>
      </c>
      <c r="P128" s="16">
        <f>Q128-O128</f>
        <v>2</v>
      </c>
      <c r="Q128" s="16">
        <f>ROUND(PRODUCT(J128,25)/14,0)</f>
        <v>7</v>
      </c>
      <c r="R128" s="23"/>
      <c r="S128" s="23" t="s">
        <v>31</v>
      </c>
      <c r="T128" s="24"/>
      <c r="U128" s="10" t="s">
        <v>41</v>
      </c>
      <c r="V128" s="75"/>
      <c r="W128" s="75"/>
      <c r="X128" s="75"/>
      <c r="Y128" s="75"/>
      <c r="Z128" s="75"/>
      <c r="AA128" s="99"/>
    </row>
    <row r="129" spans="1:27" s="98" customFormat="1" ht="13.5" x14ac:dyDescent="0.2">
      <c r="A129" s="120" t="s">
        <v>236</v>
      </c>
      <c r="B129" s="121"/>
      <c r="C129" s="121"/>
      <c r="D129" s="121"/>
      <c r="E129" s="121"/>
      <c r="F129" s="121"/>
      <c r="G129" s="121"/>
      <c r="H129" s="121"/>
      <c r="I129" s="121"/>
      <c r="J129" s="121"/>
      <c r="K129" s="121"/>
      <c r="L129" s="121"/>
      <c r="M129" s="121"/>
      <c r="N129" s="121"/>
      <c r="O129" s="121"/>
      <c r="P129" s="121"/>
      <c r="Q129" s="121"/>
      <c r="R129" s="121"/>
      <c r="S129" s="121"/>
      <c r="T129" s="121"/>
      <c r="U129" s="122"/>
    </row>
    <row r="130" spans="1:27" s="98" customFormat="1" x14ac:dyDescent="0.2">
      <c r="A130" s="23" t="s">
        <v>193</v>
      </c>
      <c r="B130" s="123" t="s">
        <v>194</v>
      </c>
      <c r="C130" s="124"/>
      <c r="D130" s="124"/>
      <c r="E130" s="124"/>
      <c r="F130" s="124"/>
      <c r="G130" s="124"/>
      <c r="H130" s="124"/>
      <c r="I130" s="125"/>
      <c r="J130" s="23">
        <v>4</v>
      </c>
      <c r="K130" s="23">
        <v>2</v>
      </c>
      <c r="L130" s="23">
        <v>0</v>
      </c>
      <c r="M130" s="23">
        <v>1</v>
      </c>
      <c r="N130" s="23">
        <v>2</v>
      </c>
      <c r="O130" s="16">
        <f t="shared" si="41"/>
        <v>5</v>
      </c>
      <c r="P130" s="16">
        <f t="shared" ref="P130:P133" si="44">Q130-O130</f>
        <v>2</v>
      </c>
      <c r="Q130" s="16">
        <f t="shared" ref="Q130:Q133" si="45">ROUND(PRODUCT(J130,25)/14,0)</f>
        <v>7</v>
      </c>
      <c r="R130" s="23"/>
      <c r="S130" s="23" t="s">
        <v>31</v>
      </c>
      <c r="T130" s="24"/>
      <c r="U130" s="10" t="s">
        <v>41</v>
      </c>
      <c r="V130" s="75"/>
      <c r="W130" s="75"/>
      <c r="X130" s="75"/>
      <c r="Y130" s="75"/>
      <c r="Z130" s="75"/>
      <c r="AA130" s="99"/>
    </row>
    <row r="131" spans="1:27" s="98" customFormat="1" x14ac:dyDescent="0.2">
      <c r="A131" s="23" t="s">
        <v>195</v>
      </c>
      <c r="B131" s="123" t="s">
        <v>196</v>
      </c>
      <c r="C131" s="124"/>
      <c r="D131" s="124"/>
      <c r="E131" s="124"/>
      <c r="F131" s="124"/>
      <c r="G131" s="124"/>
      <c r="H131" s="124"/>
      <c r="I131" s="125"/>
      <c r="J131" s="23">
        <v>4</v>
      </c>
      <c r="K131" s="23">
        <v>2</v>
      </c>
      <c r="L131" s="23">
        <v>0</v>
      </c>
      <c r="M131" s="23">
        <v>1</v>
      </c>
      <c r="N131" s="23">
        <v>2</v>
      </c>
      <c r="O131" s="16">
        <f t="shared" si="41"/>
        <v>5</v>
      </c>
      <c r="P131" s="16">
        <f>Q131-O131</f>
        <v>2</v>
      </c>
      <c r="Q131" s="16">
        <f>ROUND(PRODUCT(J131,25)/14,0)</f>
        <v>7</v>
      </c>
      <c r="R131" s="23"/>
      <c r="S131" s="23" t="s">
        <v>31</v>
      </c>
      <c r="T131" s="24"/>
      <c r="U131" s="10" t="s">
        <v>41</v>
      </c>
      <c r="V131" s="75"/>
      <c r="W131" s="75"/>
      <c r="X131" s="75"/>
      <c r="Y131" s="75"/>
      <c r="Z131" s="75"/>
      <c r="AA131" s="99"/>
    </row>
    <row r="132" spans="1:27" x14ac:dyDescent="0.2">
      <c r="A132" s="23" t="s">
        <v>197</v>
      </c>
      <c r="B132" s="123" t="s">
        <v>198</v>
      </c>
      <c r="C132" s="124"/>
      <c r="D132" s="124"/>
      <c r="E132" s="124"/>
      <c r="F132" s="124"/>
      <c r="G132" s="124"/>
      <c r="H132" s="124"/>
      <c r="I132" s="125"/>
      <c r="J132" s="23">
        <v>4</v>
      </c>
      <c r="K132" s="23">
        <v>2</v>
      </c>
      <c r="L132" s="23">
        <v>0</v>
      </c>
      <c r="M132" s="23">
        <v>1</v>
      </c>
      <c r="N132" s="23">
        <v>2</v>
      </c>
      <c r="O132" s="16">
        <f t="shared" si="41"/>
        <v>5</v>
      </c>
      <c r="P132" s="16">
        <f>Q132-O132</f>
        <v>2</v>
      </c>
      <c r="Q132" s="16">
        <f>ROUND(PRODUCT(J132,25)/14,0)</f>
        <v>7</v>
      </c>
      <c r="R132" s="23"/>
      <c r="S132" s="23" t="s">
        <v>31</v>
      </c>
      <c r="T132" s="24"/>
      <c r="U132" s="10" t="s">
        <v>41</v>
      </c>
      <c r="V132" s="73"/>
      <c r="W132" s="73"/>
      <c r="X132" s="73"/>
      <c r="Y132" s="73"/>
      <c r="Z132" s="73"/>
      <c r="AA132" s="70"/>
    </row>
    <row r="133" spans="1:27" x14ac:dyDescent="0.2">
      <c r="A133" s="23" t="s">
        <v>199</v>
      </c>
      <c r="B133" s="123" t="s">
        <v>200</v>
      </c>
      <c r="C133" s="124"/>
      <c r="D133" s="124"/>
      <c r="E133" s="124"/>
      <c r="F133" s="124"/>
      <c r="G133" s="124"/>
      <c r="H133" s="124"/>
      <c r="I133" s="125"/>
      <c r="J133" s="23">
        <v>4</v>
      </c>
      <c r="K133" s="23">
        <v>2</v>
      </c>
      <c r="L133" s="23">
        <v>0</v>
      </c>
      <c r="M133" s="23">
        <v>1</v>
      </c>
      <c r="N133" s="23">
        <v>2</v>
      </c>
      <c r="O133" s="16">
        <f t="shared" si="41"/>
        <v>5</v>
      </c>
      <c r="P133" s="16">
        <f t="shared" si="44"/>
        <v>2</v>
      </c>
      <c r="Q133" s="16">
        <f t="shared" si="45"/>
        <v>7</v>
      </c>
      <c r="R133" s="23"/>
      <c r="S133" s="23" t="s">
        <v>31</v>
      </c>
      <c r="T133" s="24"/>
      <c r="U133" s="10" t="s">
        <v>41</v>
      </c>
      <c r="V133" s="73"/>
      <c r="W133" s="73"/>
      <c r="X133" s="73"/>
      <c r="Y133" s="73"/>
      <c r="Z133" s="73"/>
      <c r="AA133" s="70"/>
    </row>
    <row r="134" spans="1:27" s="114" customFormat="1" x14ac:dyDescent="0.2">
      <c r="A134" s="85" t="s">
        <v>159</v>
      </c>
      <c r="B134" s="137" t="s">
        <v>302</v>
      </c>
      <c r="C134" s="138"/>
      <c r="D134" s="138"/>
      <c r="E134" s="138"/>
      <c r="F134" s="138"/>
      <c r="G134" s="138"/>
      <c r="H134" s="138"/>
      <c r="I134" s="138"/>
      <c r="J134" s="138"/>
      <c r="K134" s="138"/>
      <c r="L134" s="138"/>
      <c r="M134" s="138"/>
      <c r="N134" s="138"/>
      <c r="O134" s="138"/>
      <c r="P134" s="138"/>
      <c r="Q134" s="138"/>
      <c r="R134" s="138"/>
      <c r="S134" s="138"/>
      <c r="T134" s="138"/>
      <c r="U134" s="139"/>
      <c r="V134" s="73"/>
      <c r="W134" s="73"/>
      <c r="X134" s="73"/>
      <c r="Y134" s="73"/>
      <c r="Z134" s="73"/>
      <c r="AA134" s="113"/>
    </row>
    <row r="135" spans="1:27" s="114" customFormat="1" ht="13.5" x14ac:dyDescent="0.2">
      <c r="A135" s="120" t="s">
        <v>235</v>
      </c>
      <c r="B135" s="121"/>
      <c r="C135" s="121"/>
      <c r="D135" s="121"/>
      <c r="E135" s="121"/>
      <c r="F135" s="121"/>
      <c r="G135" s="121"/>
      <c r="H135" s="121"/>
      <c r="I135" s="121"/>
      <c r="J135" s="121"/>
      <c r="K135" s="121"/>
      <c r="L135" s="121"/>
      <c r="M135" s="121"/>
      <c r="N135" s="121"/>
      <c r="O135" s="121"/>
      <c r="P135" s="121"/>
      <c r="Q135" s="121"/>
      <c r="R135" s="121"/>
      <c r="S135" s="121"/>
      <c r="T135" s="121"/>
      <c r="U135" s="122"/>
    </row>
    <row r="136" spans="1:27" s="114" customFormat="1" x14ac:dyDescent="0.2">
      <c r="A136" s="23" t="s">
        <v>274</v>
      </c>
      <c r="B136" s="123" t="s">
        <v>157</v>
      </c>
      <c r="C136" s="124"/>
      <c r="D136" s="124"/>
      <c r="E136" s="124"/>
      <c r="F136" s="124"/>
      <c r="G136" s="124"/>
      <c r="H136" s="124"/>
      <c r="I136" s="125"/>
      <c r="J136" s="23">
        <v>2</v>
      </c>
      <c r="K136" s="23">
        <v>0</v>
      </c>
      <c r="L136" s="23">
        <v>0</v>
      </c>
      <c r="M136" s="23">
        <v>2</v>
      </c>
      <c r="N136" s="23">
        <v>0</v>
      </c>
      <c r="O136" s="16">
        <f>K136+L136+M136+N136</f>
        <v>2</v>
      </c>
      <c r="P136" s="16">
        <f>Q136-O136</f>
        <v>2</v>
      </c>
      <c r="Q136" s="16">
        <f>ROUND(PRODUCT(J136,25)/14,0)</f>
        <v>4</v>
      </c>
      <c r="R136" s="23"/>
      <c r="S136" s="23"/>
      <c r="T136" s="24"/>
      <c r="U136" s="10"/>
      <c r="V136" s="76" t="s">
        <v>303</v>
      </c>
      <c r="W136" s="73"/>
      <c r="X136" s="73"/>
      <c r="Y136" s="73"/>
      <c r="Z136" s="73"/>
      <c r="AA136" s="113"/>
    </row>
    <row r="137" spans="1:27" s="114" customFormat="1" x14ac:dyDescent="0.2">
      <c r="A137" s="23" t="s">
        <v>311</v>
      </c>
      <c r="B137" s="123" t="s">
        <v>300</v>
      </c>
      <c r="C137" s="124"/>
      <c r="D137" s="124"/>
      <c r="E137" s="124"/>
      <c r="F137" s="124"/>
      <c r="G137" s="124"/>
      <c r="H137" s="124"/>
      <c r="I137" s="125"/>
      <c r="J137" s="23">
        <v>2</v>
      </c>
      <c r="K137" s="23">
        <v>0</v>
      </c>
      <c r="L137" s="23">
        <v>0</v>
      </c>
      <c r="M137" s="23">
        <v>2</v>
      </c>
      <c r="N137" s="23">
        <v>0</v>
      </c>
      <c r="O137" s="16">
        <f t="shared" ref="O137" si="46">K137+L137+M137+N137</f>
        <v>2</v>
      </c>
      <c r="P137" s="16">
        <f t="shared" ref="P137" si="47">Q137-O137</f>
        <v>2</v>
      </c>
      <c r="Q137" s="16">
        <f t="shared" ref="Q137" si="48">ROUND(PRODUCT(J137,25)/14,0)</f>
        <v>4</v>
      </c>
      <c r="R137" s="23"/>
      <c r="S137" s="23"/>
      <c r="T137" s="24"/>
      <c r="U137" s="10"/>
      <c r="V137" s="76" t="s">
        <v>303</v>
      </c>
      <c r="W137" s="75"/>
      <c r="X137" s="75"/>
      <c r="Y137" s="75"/>
      <c r="Z137" s="75"/>
      <c r="AA137" s="113"/>
    </row>
    <row r="138" spans="1:27" s="114" customFormat="1" ht="13.5" x14ac:dyDescent="0.2">
      <c r="A138" s="120" t="s">
        <v>236</v>
      </c>
      <c r="B138" s="121"/>
      <c r="C138" s="121"/>
      <c r="D138" s="121"/>
      <c r="E138" s="121"/>
      <c r="F138" s="121"/>
      <c r="G138" s="121"/>
      <c r="H138" s="121"/>
      <c r="I138" s="121"/>
      <c r="J138" s="121"/>
      <c r="K138" s="121"/>
      <c r="L138" s="121"/>
      <c r="M138" s="121"/>
      <c r="N138" s="121"/>
      <c r="O138" s="121"/>
      <c r="P138" s="121"/>
      <c r="Q138" s="121"/>
      <c r="R138" s="121"/>
      <c r="S138" s="121"/>
      <c r="T138" s="121"/>
      <c r="U138" s="122"/>
    </row>
    <row r="139" spans="1:27" s="114" customFormat="1" x14ac:dyDescent="0.2">
      <c r="A139" s="23" t="s">
        <v>301</v>
      </c>
      <c r="B139" s="123" t="s">
        <v>157</v>
      </c>
      <c r="C139" s="124"/>
      <c r="D139" s="124"/>
      <c r="E139" s="124"/>
      <c r="F139" s="124"/>
      <c r="G139" s="124"/>
      <c r="H139" s="124"/>
      <c r="I139" s="125"/>
      <c r="J139" s="23">
        <v>2</v>
      </c>
      <c r="K139" s="23">
        <v>0</v>
      </c>
      <c r="L139" s="23">
        <v>0</v>
      </c>
      <c r="M139" s="23">
        <v>2</v>
      </c>
      <c r="N139" s="23">
        <v>0</v>
      </c>
      <c r="O139" s="16">
        <f t="shared" ref="O139:O140" si="49">K139+L139+M139+N139</f>
        <v>2</v>
      </c>
      <c r="P139" s="16">
        <f t="shared" ref="P139" si="50">Q139-O139</f>
        <v>2</v>
      </c>
      <c r="Q139" s="16">
        <f t="shared" ref="Q139" si="51">ROUND(PRODUCT(J139,25)/14,0)</f>
        <v>4</v>
      </c>
      <c r="R139" s="23"/>
      <c r="S139" s="23"/>
      <c r="T139" s="24"/>
      <c r="U139" s="10"/>
      <c r="V139" s="76" t="s">
        <v>303</v>
      </c>
      <c r="W139" s="75"/>
      <c r="X139" s="75"/>
      <c r="Y139" s="75"/>
      <c r="Z139" s="75"/>
      <c r="AA139" s="113"/>
    </row>
    <row r="140" spans="1:27" s="114" customFormat="1" x14ac:dyDescent="0.2">
      <c r="A140" s="23" t="s">
        <v>312</v>
      </c>
      <c r="B140" s="123" t="s">
        <v>300</v>
      </c>
      <c r="C140" s="124"/>
      <c r="D140" s="124"/>
      <c r="E140" s="124"/>
      <c r="F140" s="124"/>
      <c r="G140" s="124"/>
      <c r="H140" s="124"/>
      <c r="I140" s="125"/>
      <c r="J140" s="23">
        <v>2</v>
      </c>
      <c r="K140" s="23">
        <v>0</v>
      </c>
      <c r="L140" s="23">
        <v>0</v>
      </c>
      <c r="M140" s="23">
        <v>2</v>
      </c>
      <c r="N140" s="23">
        <v>0</v>
      </c>
      <c r="O140" s="16">
        <f t="shared" si="49"/>
        <v>2</v>
      </c>
      <c r="P140" s="16">
        <f>Q140-O140</f>
        <v>2</v>
      </c>
      <c r="Q140" s="16">
        <f>ROUND(PRODUCT(J140,25)/14,0)</f>
        <v>4</v>
      </c>
      <c r="R140" s="23"/>
      <c r="S140" s="23"/>
      <c r="T140" s="24"/>
      <c r="U140" s="10"/>
      <c r="V140" s="76" t="s">
        <v>303</v>
      </c>
      <c r="W140" s="75"/>
      <c r="X140" s="75"/>
      <c r="Y140" s="75"/>
      <c r="Z140" s="75"/>
      <c r="AA140" s="113"/>
    </row>
    <row r="141" spans="1:27" x14ac:dyDescent="0.2">
      <c r="A141" s="85" t="s">
        <v>164</v>
      </c>
      <c r="B141" s="137" t="s">
        <v>169</v>
      </c>
      <c r="C141" s="138"/>
      <c r="D141" s="138"/>
      <c r="E141" s="138"/>
      <c r="F141" s="138"/>
      <c r="G141" s="138"/>
      <c r="H141" s="138"/>
      <c r="I141" s="138"/>
      <c r="J141" s="138"/>
      <c r="K141" s="138"/>
      <c r="L141" s="138"/>
      <c r="M141" s="138"/>
      <c r="N141" s="138"/>
      <c r="O141" s="138"/>
      <c r="P141" s="138"/>
      <c r="Q141" s="138"/>
      <c r="R141" s="138"/>
      <c r="S141" s="138"/>
      <c r="T141" s="138"/>
      <c r="U141" s="139"/>
      <c r="V141" s="73"/>
      <c r="W141" s="73"/>
      <c r="X141" s="73"/>
      <c r="Y141" s="73"/>
      <c r="Z141" s="73"/>
      <c r="AA141" s="70"/>
    </row>
    <row r="142" spans="1:27" s="98" customFormat="1" ht="13.5" x14ac:dyDescent="0.2">
      <c r="A142" s="120" t="s">
        <v>235</v>
      </c>
      <c r="B142" s="121"/>
      <c r="C142" s="121"/>
      <c r="D142" s="121"/>
      <c r="E142" s="121"/>
      <c r="F142" s="121"/>
      <c r="G142" s="121"/>
      <c r="H142" s="121"/>
      <c r="I142" s="121"/>
      <c r="J142" s="121"/>
      <c r="K142" s="121"/>
      <c r="L142" s="121"/>
      <c r="M142" s="121"/>
      <c r="N142" s="121"/>
      <c r="O142" s="121"/>
      <c r="P142" s="121"/>
      <c r="Q142" s="121"/>
      <c r="R142" s="121"/>
      <c r="S142" s="121"/>
      <c r="T142" s="121"/>
      <c r="U142" s="122"/>
    </row>
    <row r="143" spans="1:27" x14ac:dyDescent="0.2">
      <c r="A143" s="23" t="s">
        <v>203</v>
      </c>
      <c r="B143" s="123" t="s">
        <v>204</v>
      </c>
      <c r="C143" s="124"/>
      <c r="D143" s="124"/>
      <c r="E143" s="124"/>
      <c r="F143" s="124"/>
      <c r="G143" s="124"/>
      <c r="H143" s="124"/>
      <c r="I143" s="125"/>
      <c r="J143" s="23">
        <v>7</v>
      </c>
      <c r="K143" s="23">
        <v>2</v>
      </c>
      <c r="L143" s="23">
        <v>0</v>
      </c>
      <c r="M143" s="23">
        <v>1</v>
      </c>
      <c r="N143" s="23">
        <v>2</v>
      </c>
      <c r="O143" s="16">
        <f>K143+L143+M143+N143</f>
        <v>5</v>
      </c>
      <c r="P143" s="16">
        <f>Q143-O143</f>
        <v>10</v>
      </c>
      <c r="Q143" s="102">
        <f t="shared" ref="Q143:Q151" si="52">ROUND(PRODUCT(J143,25)/12,0)</f>
        <v>15</v>
      </c>
      <c r="R143" s="23"/>
      <c r="S143" s="23" t="s">
        <v>31</v>
      </c>
      <c r="T143" s="24"/>
      <c r="U143" s="10" t="s">
        <v>41</v>
      </c>
      <c r="V143" s="73"/>
      <c r="W143" s="73"/>
      <c r="X143" s="73"/>
      <c r="Y143" s="73"/>
      <c r="Z143" s="73"/>
      <c r="AA143" s="70"/>
    </row>
    <row r="144" spans="1:27" s="98" customFormat="1" x14ac:dyDescent="0.2">
      <c r="A144" s="23" t="s">
        <v>201</v>
      </c>
      <c r="B144" s="123" t="s">
        <v>202</v>
      </c>
      <c r="C144" s="124"/>
      <c r="D144" s="124"/>
      <c r="E144" s="124"/>
      <c r="F144" s="124"/>
      <c r="G144" s="124"/>
      <c r="H144" s="124"/>
      <c r="I144" s="125"/>
      <c r="J144" s="23">
        <v>7</v>
      </c>
      <c r="K144" s="23">
        <v>2</v>
      </c>
      <c r="L144" s="23">
        <v>0</v>
      </c>
      <c r="M144" s="23">
        <v>1</v>
      </c>
      <c r="N144" s="23">
        <v>2</v>
      </c>
      <c r="O144" s="16">
        <f t="shared" ref="O144:O151" si="53">K144+L144+M144+N144</f>
        <v>5</v>
      </c>
      <c r="P144" s="16">
        <f t="shared" ref="P144:P145" si="54">Q144-O144</f>
        <v>10</v>
      </c>
      <c r="Q144" s="102">
        <f t="shared" si="52"/>
        <v>15</v>
      </c>
      <c r="R144" s="23"/>
      <c r="S144" s="23" t="s">
        <v>31</v>
      </c>
      <c r="T144" s="24"/>
      <c r="U144" s="10" t="s">
        <v>41</v>
      </c>
      <c r="V144" s="75"/>
      <c r="W144" s="75"/>
      <c r="X144" s="75"/>
      <c r="Y144" s="75"/>
      <c r="Z144" s="75"/>
      <c r="AA144" s="99"/>
    </row>
    <row r="145" spans="1:27" s="98" customFormat="1" x14ac:dyDescent="0.2">
      <c r="A145" s="23" t="s">
        <v>207</v>
      </c>
      <c r="B145" s="123" t="s">
        <v>208</v>
      </c>
      <c r="C145" s="124"/>
      <c r="D145" s="124"/>
      <c r="E145" s="124"/>
      <c r="F145" s="124"/>
      <c r="G145" s="124"/>
      <c r="H145" s="124"/>
      <c r="I145" s="125"/>
      <c r="J145" s="23">
        <v>7</v>
      </c>
      <c r="K145" s="23">
        <v>2</v>
      </c>
      <c r="L145" s="23">
        <v>0</v>
      </c>
      <c r="M145" s="23">
        <v>1</v>
      </c>
      <c r="N145" s="23">
        <v>2</v>
      </c>
      <c r="O145" s="16">
        <f t="shared" si="53"/>
        <v>5</v>
      </c>
      <c r="P145" s="16">
        <f t="shared" si="54"/>
        <v>10</v>
      </c>
      <c r="Q145" s="102">
        <f t="shared" si="52"/>
        <v>15</v>
      </c>
      <c r="R145" s="23"/>
      <c r="S145" s="23" t="s">
        <v>31</v>
      </c>
      <c r="T145" s="24"/>
      <c r="U145" s="10" t="s">
        <v>41</v>
      </c>
      <c r="V145" s="75"/>
      <c r="W145" s="75"/>
      <c r="X145" s="75"/>
      <c r="Y145" s="75"/>
      <c r="Z145" s="75"/>
      <c r="AA145" s="99"/>
    </row>
    <row r="146" spans="1:27" s="98" customFormat="1" x14ac:dyDescent="0.2">
      <c r="A146" s="23" t="s">
        <v>205</v>
      </c>
      <c r="B146" s="123" t="s">
        <v>206</v>
      </c>
      <c r="C146" s="124"/>
      <c r="D146" s="124"/>
      <c r="E146" s="124"/>
      <c r="F146" s="124"/>
      <c r="G146" s="124"/>
      <c r="H146" s="124"/>
      <c r="I146" s="125"/>
      <c r="J146" s="23">
        <v>7</v>
      </c>
      <c r="K146" s="23">
        <v>2</v>
      </c>
      <c r="L146" s="23">
        <v>0</v>
      </c>
      <c r="M146" s="23">
        <v>1</v>
      </c>
      <c r="N146" s="23">
        <v>2</v>
      </c>
      <c r="O146" s="16">
        <f t="shared" si="53"/>
        <v>5</v>
      </c>
      <c r="P146" s="16">
        <f>Q146-O146</f>
        <v>10</v>
      </c>
      <c r="Q146" s="102">
        <f t="shared" si="52"/>
        <v>15</v>
      </c>
      <c r="R146" s="23"/>
      <c r="S146" s="23" t="s">
        <v>31</v>
      </c>
      <c r="T146" s="24"/>
      <c r="U146" s="10" t="s">
        <v>41</v>
      </c>
      <c r="V146" s="75"/>
      <c r="W146" s="75"/>
      <c r="X146" s="75"/>
      <c r="Y146" s="75"/>
      <c r="Z146" s="75"/>
      <c r="AA146" s="99"/>
    </row>
    <row r="147" spans="1:27" s="98" customFormat="1" ht="13.5" x14ac:dyDescent="0.2">
      <c r="A147" s="120" t="s">
        <v>236</v>
      </c>
      <c r="B147" s="121"/>
      <c r="C147" s="121"/>
      <c r="D147" s="121"/>
      <c r="E147" s="121"/>
      <c r="F147" s="121"/>
      <c r="G147" s="121"/>
      <c r="H147" s="121"/>
      <c r="I147" s="121"/>
      <c r="J147" s="121"/>
      <c r="K147" s="121"/>
      <c r="L147" s="121"/>
      <c r="M147" s="121"/>
      <c r="N147" s="121"/>
      <c r="O147" s="121"/>
      <c r="P147" s="121"/>
      <c r="Q147" s="121"/>
      <c r="R147" s="121"/>
      <c r="S147" s="121"/>
      <c r="T147" s="121"/>
      <c r="U147" s="122"/>
    </row>
    <row r="148" spans="1:27" s="98" customFormat="1" x14ac:dyDescent="0.2">
      <c r="A148" s="103" t="s">
        <v>287</v>
      </c>
      <c r="B148" s="126" t="s">
        <v>288</v>
      </c>
      <c r="C148" s="127"/>
      <c r="D148" s="127"/>
      <c r="E148" s="127"/>
      <c r="F148" s="127"/>
      <c r="G148" s="127"/>
      <c r="H148" s="127"/>
      <c r="I148" s="128"/>
      <c r="J148" s="103">
        <v>7</v>
      </c>
      <c r="K148" s="103">
        <v>2</v>
      </c>
      <c r="L148" s="103">
        <v>0</v>
      </c>
      <c r="M148" s="103">
        <v>1</v>
      </c>
      <c r="N148" s="103">
        <v>2</v>
      </c>
      <c r="O148" s="102">
        <f t="shared" si="53"/>
        <v>5</v>
      </c>
      <c r="P148" s="102">
        <f t="shared" ref="P148:P151" si="55">Q148-O148</f>
        <v>10</v>
      </c>
      <c r="Q148" s="102">
        <f t="shared" si="52"/>
        <v>15</v>
      </c>
      <c r="R148" s="103"/>
      <c r="S148" s="103" t="s">
        <v>31</v>
      </c>
      <c r="T148" s="104"/>
      <c r="U148" s="105" t="s">
        <v>41</v>
      </c>
      <c r="V148" s="75"/>
      <c r="W148" s="75"/>
      <c r="X148" s="75"/>
      <c r="Y148" s="75"/>
      <c r="Z148" s="75"/>
      <c r="AA148" s="99"/>
    </row>
    <row r="149" spans="1:27" s="98" customFormat="1" x14ac:dyDescent="0.2">
      <c r="A149" s="103" t="s">
        <v>213</v>
      </c>
      <c r="B149" s="126" t="s">
        <v>214</v>
      </c>
      <c r="C149" s="127"/>
      <c r="D149" s="127"/>
      <c r="E149" s="127"/>
      <c r="F149" s="127"/>
      <c r="G149" s="127"/>
      <c r="H149" s="127"/>
      <c r="I149" s="128"/>
      <c r="J149" s="103">
        <v>7</v>
      </c>
      <c r="K149" s="103">
        <v>2</v>
      </c>
      <c r="L149" s="103">
        <v>0</v>
      </c>
      <c r="M149" s="103">
        <v>1</v>
      </c>
      <c r="N149" s="103">
        <v>2</v>
      </c>
      <c r="O149" s="102">
        <f t="shared" si="53"/>
        <v>5</v>
      </c>
      <c r="P149" s="102">
        <f t="shared" si="55"/>
        <v>10</v>
      </c>
      <c r="Q149" s="102">
        <f t="shared" si="52"/>
        <v>15</v>
      </c>
      <c r="R149" s="103"/>
      <c r="S149" s="103" t="s">
        <v>31</v>
      </c>
      <c r="T149" s="104"/>
      <c r="U149" s="105" t="s">
        <v>41</v>
      </c>
      <c r="V149" s="75"/>
      <c r="W149" s="75"/>
      <c r="X149" s="75"/>
      <c r="Y149" s="75"/>
      <c r="Z149" s="75"/>
      <c r="AA149" s="99"/>
    </row>
    <row r="150" spans="1:27" x14ac:dyDescent="0.2">
      <c r="A150" s="103" t="s">
        <v>211</v>
      </c>
      <c r="B150" s="126" t="s">
        <v>212</v>
      </c>
      <c r="C150" s="127"/>
      <c r="D150" s="127"/>
      <c r="E150" s="127"/>
      <c r="F150" s="127"/>
      <c r="G150" s="127"/>
      <c r="H150" s="127"/>
      <c r="I150" s="128"/>
      <c r="J150" s="103">
        <v>7</v>
      </c>
      <c r="K150" s="103">
        <v>2</v>
      </c>
      <c r="L150" s="103">
        <v>0</v>
      </c>
      <c r="M150" s="103">
        <v>1</v>
      </c>
      <c r="N150" s="103">
        <v>2</v>
      </c>
      <c r="O150" s="102">
        <f t="shared" si="53"/>
        <v>5</v>
      </c>
      <c r="P150" s="102">
        <f t="shared" si="55"/>
        <v>10</v>
      </c>
      <c r="Q150" s="102">
        <f t="shared" si="52"/>
        <v>15</v>
      </c>
      <c r="R150" s="103"/>
      <c r="S150" s="103" t="s">
        <v>31</v>
      </c>
      <c r="T150" s="104"/>
      <c r="U150" s="105" t="s">
        <v>41</v>
      </c>
      <c r="V150" s="73"/>
      <c r="W150" s="73"/>
      <c r="X150" s="73"/>
      <c r="Y150" s="73"/>
      <c r="Z150" s="73"/>
      <c r="AA150" s="70"/>
    </row>
    <row r="151" spans="1:27" x14ac:dyDescent="0.2">
      <c r="A151" s="103" t="s">
        <v>289</v>
      </c>
      <c r="B151" s="126" t="s">
        <v>290</v>
      </c>
      <c r="C151" s="127"/>
      <c r="D151" s="127"/>
      <c r="E151" s="127"/>
      <c r="F151" s="127"/>
      <c r="G151" s="127"/>
      <c r="H151" s="127"/>
      <c r="I151" s="128"/>
      <c r="J151" s="103">
        <v>7</v>
      </c>
      <c r="K151" s="103">
        <v>2</v>
      </c>
      <c r="L151" s="103">
        <v>0</v>
      </c>
      <c r="M151" s="103">
        <v>1</v>
      </c>
      <c r="N151" s="103">
        <v>2</v>
      </c>
      <c r="O151" s="102">
        <f t="shared" si="53"/>
        <v>5</v>
      </c>
      <c r="P151" s="102">
        <f t="shared" si="55"/>
        <v>10</v>
      </c>
      <c r="Q151" s="102">
        <f t="shared" si="52"/>
        <v>15</v>
      </c>
      <c r="R151" s="103"/>
      <c r="S151" s="103" t="s">
        <v>31</v>
      </c>
      <c r="T151" s="104"/>
      <c r="U151" s="105" t="s">
        <v>41</v>
      </c>
      <c r="V151" s="75"/>
      <c r="W151" s="75"/>
      <c r="X151" s="75"/>
      <c r="Y151" s="75"/>
      <c r="Z151" s="75"/>
      <c r="AA151" s="70"/>
    </row>
    <row r="152" spans="1:27" x14ac:dyDescent="0.2">
      <c r="A152" s="85" t="s">
        <v>165</v>
      </c>
      <c r="B152" s="137" t="s">
        <v>170</v>
      </c>
      <c r="C152" s="138"/>
      <c r="D152" s="138"/>
      <c r="E152" s="138"/>
      <c r="F152" s="138"/>
      <c r="G152" s="138"/>
      <c r="H152" s="138"/>
      <c r="I152" s="138"/>
      <c r="J152" s="138"/>
      <c r="K152" s="138"/>
      <c r="L152" s="138"/>
      <c r="M152" s="138"/>
      <c r="N152" s="138"/>
      <c r="O152" s="138"/>
      <c r="P152" s="138"/>
      <c r="Q152" s="138"/>
      <c r="R152" s="138"/>
      <c r="S152" s="138"/>
      <c r="T152" s="138"/>
      <c r="U152" s="139"/>
      <c r="V152" s="73"/>
      <c r="W152" s="76"/>
      <c r="X152" s="76"/>
      <c r="Y152" s="76"/>
      <c r="Z152" s="76"/>
      <c r="AA152" s="70"/>
    </row>
    <row r="153" spans="1:27" s="98" customFormat="1" ht="13.5" x14ac:dyDescent="0.2">
      <c r="A153" s="120" t="s">
        <v>235</v>
      </c>
      <c r="B153" s="121"/>
      <c r="C153" s="121"/>
      <c r="D153" s="121"/>
      <c r="E153" s="121"/>
      <c r="F153" s="121"/>
      <c r="G153" s="121"/>
      <c r="H153" s="121"/>
      <c r="I153" s="121"/>
      <c r="J153" s="121"/>
      <c r="K153" s="121"/>
      <c r="L153" s="121"/>
      <c r="M153" s="121"/>
      <c r="N153" s="121"/>
      <c r="O153" s="121"/>
      <c r="P153" s="121"/>
      <c r="Q153" s="121"/>
      <c r="R153" s="121"/>
      <c r="S153" s="121"/>
      <c r="T153" s="121"/>
      <c r="U153" s="122"/>
    </row>
    <row r="154" spans="1:27" x14ac:dyDescent="0.2">
      <c r="A154" s="23" t="s">
        <v>215</v>
      </c>
      <c r="B154" s="123" t="s">
        <v>216</v>
      </c>
      <c r="C154" s="124"/>
      <c r="D154" s="124"/>
      <c r="E154" s="124"/>
      <c r="F154" s="124"/>
      <c r="G154" s="124"/>
      <c r="H154" s="124"/>
      <c r="I154" s="125"/>
      <c r="J154" s="23">
        <v>7</v>
      </c>
      <c r="K154" s="23">
        <v>2</v>
      </c>
      <c r="L154" s="23">
        <v>0</v>
      </c>
      <c r="M154" s="23">
        <v>1</v>
      </c>
      <c r="N154" s="23">
        <v>2</v>
      </c>
      <c r="O154" s="16">
        <f>K154+L154+M154+N154</f>
        <v>5</v>
      </c>
      <c r="P154" s="16">
        <f>Q154-O154</f>
        <v>10</v>
      </c>
      <c r="Q154" s="102">
        <f t="shared" ref="Q154:Q163" si="56">ROUND(PRODUCT(J154,25)/12,0)</f>
        <v>15</v>
      </c>
      <c r="R154" s="23"/>
      <c r="S154" s="23" t="s">
        <v>31</v>
      </c>
      <c r="T154" s="24"/>
      <c r="U154" s="10" t="s">
        <v>41</v>
      </c>
      <c r="V154" s="76"/>
      <c r="W154" s="76"/>
      <c r="X154" s="76"/>
      <c r="Y154" s="76"/>
      <c r="Z154" s="76"/>
      <c r="AA154" s="70"/>
    </row>
    <row r="155" spans="1:27" x14ac:dyDescent="0.2">
      <c r="A155" s="23" t="s">
        <v>217</v>
      </c>
      <c r="B155" s="123" t="s">
        <v>218</v>
      </c>
      <c r="C155" s="124"/>
      <c r="D155" s="124"/>
      <c r="E155" s="124"/>
      <c r="F155" s="124"/>
      <c r="G155" s="124"/>
      <c r="H155" s="124"/>
      <c r="I155" s="125"/>
      <c r="J155" s="23">
        <v>7</v>
      </c>
      <c r="K155" s="23">
        <v>2</v>
      </c>
      <c r="L155" s="23">
        <v>0</v>
      </c>
      <c r="M155" s="23">
        <v>1</v>
      </c>
      <c r="N155" s="23">
        <v>2</v>
      </c>
      <c r="O155" s="16">
        <f t="shared" ref="O155:O163" si="57">K155+L155+M155+N155</f>
        <v>5</v>
      </c>
      <c r="P155" s="16">
        <f t="shared" ref="P155:P156" si="58">Q155-O155</f>
        <v>10</v>
      </c>
      <c r="Q155" s="102">
        <f t="shared" si="56"/>
        <v>15</v>
      </c>
      <c r="R155" s="23"/>
      <c r="S155" s="23" t="s">
        <v>31</v>
      </c>
      <c r="T155" s="24"/>
      <c r="U155" s="10" t="s">
        <v>41</v>
      </c>
      <c r="V155" s="76"/>
      <c r="W155" s="76"/>
      <c r="X155" s="76"/>
      <c r="Y155" s="76"/>
      <c r="Z155" s="76"/>
      <c r="AA155" s="70"/>
    </row>
    <row r="156" spans="1:27" s="98" customFormat="1" x14ac:dyDescent="0.2">
      <c r="A156" s="23" t="s">
        <v>219</v>
      </c>
      <c r="B156" s="123" t="s">
        <v>220</v>
      </c>
      <c r="C156" s="124"/>
      <c r="D156" s="124"/>
      <c r="E156" s="124"/>
      <c r="F156" s="124"/>
      <c r="G156" s="124"/>
      <c r="H156" s="124"/>
      <c r="I156" s="125"/>
      <c r="J156" s="23">
        <v>7</v>
      </c>
      <c r="K156" s="23">
        <v>2</v>
      </c>
      <c r="L156" s="23">
        <v>0</v>
      </c>
      <c r="M156" s="23">
        <v>1</v>
      </c>
      <c r="N156" s="23">
        <v>2</v>
      </c>
      <c r="O156" s="16">
        <f t="shared" si="57"/>
        <v>5</v>
      </c>
      <c r="P156" s="16">
        <f t="shared" si="58"/>
        <v>10</v>
      </c>
      <c r="Q156" s="102">
        <f t="shared" si="56"/>
        <v>15</v>
      </c>
      <c r="R156" s="23"/>
      <c r="S156" s="23" t="s">
        <v>31</v>
      </c>
      <c r="T156" s="24"/>
      <c r="U156" s="10" t="s">
        <v>41</v>
      </c>
      <c r="V156" s="75"/>
      <c r="W156" s="75"/>
      <c r="X156" s="75"/>
      <c r="Y156" s="75"/>
      <c r="Z156" s="75"/>
      <c r="AA156" s="99"/>
    </row>
    <row r="157" spans="1:27" s="98" customFormat="1" x14ac:dyDescent="0.2">
      <c r="A157" s="23" t="s">
        <v>175</v>
      </c>
      <c r="B157" s="123" t="s">
        <v>176</v>
      </c>
      <c r="C157" s="124"/>
      <c r="D157" s="124"/>
      <c r="E157" s="124"/>
      <c r="F157" s="124"/>
      <c r="G157" s="124"/>
      <c r="H157" s="124"/>
      <c r="I157" s="125"/>
      <c r="J157" s="23">
        <v>7</v>
      </c>
      <c r="K157" s="23">
        <v>2</v>
      </c>
      <c r="L157" s="23">
        <v>0</v>
      </c>
      <c r="M157" s="23">
        <v>1</v>
      </c>
      <c r="N157" s="23">
        <v>2</v>
      </c>
      <c r="O157" s="16">
        <f t="shared" si="57"/>
        <v>5</v>
      </c>
      <c r="P157" s="16">
        <f>Q157-O157</f>
        <v>10</v>
      </c>
      <c r="Q157" s="102">
        <f t="shared" si="56"/>
        <v>15</v>
      </c>
      <c r="R157" s="23"/>
      <c r="S157" s="23" t="s">
        <v>31</v>
      </c>
      <c r="T157" s="24"/>
      <c r="U157" s="10" t="s">
        <v>41</v>
      </c>
      <c r="V157" s="75"/>
      <c r="W157" s="75"/>
      <c r="X157" s="75"/>
      <c r="Y157" s="75"/>
      <c r="Z157" s="75"/>
      <c r="AA157" s="99"/>
    </row>
    <row r="158" spans="1:27" s="98" customFormat="1" ht="13.5" x14ac:dyDescent="0.2">
      <c r="A158" s="120" t="s">
        <v>236</v>
      </c>
      <c r="B158" s="121"/>
      <c r="C158" s="121"/>
      <c r="D158" s="121"/>
      <c r="E158" s="121"/>
      <c r="F158" s="121"/>
      <c r="G158" s="121"/>
      <c r="H158" s="121"/>
      <c r="I158" s="121"/>
      <c r="J158" s="121"/>
      <c r="K158" s="121"/>
      <c r="L158" s="121"/>
      <c r="M158" s="121"/>
      <c r="N158" s="121"/>
      <c r="O158" s="121"/>
      <c r="P158" s="121"/>
      <c r="Q158" s="121"/>
      <c r="R158" s="121"/>
      <c r="S158" s="121"/>
      <c r="T158" s="121"/>
      <c r="U158" s="122"/>
    </row>
    <row r="159" spans="1:27" s="98" customFormat="1" x14ac:dyDescent="0.2">
      <c r="A159" s="23" t="s">
        <v>223</v>
      </c>
      <c r="B159" s="123" t="s">
        <v>224</v>
      </c>
      <c r="C159" s="124"/>
      <c r="D159" s="124"/>
      <c r="E159" s="124"/>
      <c r="F159" s="124"/>
      <c r="G159" s="124"/>
      <c r="H159" s="124"/>
      <c r="I159" s="125"/>
      <c r="J159" s="23">
        <v>7</v>
      </c>
      <c r="K159" s="23">
        <v>2</v>
      </c>
      <c r="L159" s="23">
        <v>0</v>
      </c>
      <c r="M159" s="23">
        <v>1</v>
      </c>
      <c r="N159" s="23">
        <v>2</v>
      </c>
      <c r="O159" s="16">
        <f t="shared" si="57"/>
        <v>5</v>
      </c>
      <c r="P159" s="16">
        <f t="shared" ref="P159:P160" si="59">Q159-O159</f>
        <v>10</v>
      </c>
      <c r="Q159" s="102">
        <f t="shared" si="56"/>
        <v>15</v>
      </c>
      <c r="R159" s="23"/>
      <c r="S159" s="23" t="s">
        <v>31</v>
      </c>
      <c r="T159" s="24"/>
      <c r="U159" s="10" t="s">
        <v>41</v>
      </c>
      <c r="V159" s="75"/>
      <c r="W159" s="75"/>
      <c r="X159" s="75"/>
      <c r="Y159" s="75"/>
      <c r="Z159" s="75"/>
      <c r="AA159" s="99"/>
    </row>
    <row r="160" spans="1:27" s="98" customFormat="1" x14ac:dyDescent="0.2">
      <c r="A160" s="23" t="s">
        <v>226</v>
      </c>
      <c r="B160" s="123" t="s">
        <v>227</v>
      </c>
      <c r="C160" s="124"/>
      <c r="D160" s="124"/>
      <c r="E160" s="124"/>
      <c r="F160" s="124"/>
      <c r="G160" s="124"/>
      <c r="H160" s="124"/>
      <c r="I160" s="125"/>
      <c r="J160" s="23">
        <v>7</v>
      </c>
      <c r="K160" s="23">
        <v>2</v>
      </c>
      <c r="L160" s="23">
        <v>0</v>
      </c>
      <c r="M160" s="23">
        <v>1</v>
      </c>
      <c r="N160" s="23">
        <v>2</v>
      </c>
      <c r="O160" s="16">
        <f t="shared" si="57"/>
        <v>5</v>
      </c>
      <c r="P160" s="16">
        <f t="shared" si="59"/>
        <v>10</v>
      </c>
      <c r="Q160" s="102">
        <f t="shared" si="56"/>
        <v>15</v>
      </c>
      <c r="R160" s="23"/>
      <c r="S160" s="23" t="s">
        <v>31</v>
      </c>
      <c r="T160" s="24"/>
      <c r="U160" s="10" t="s">
        <v>41</v>
      </c>
      <c r="V160" s="75"/>
      <c r="W160" s="75"/>
      <c r="X160" s="75"/>
      <c r="Y160" s="75"/>
      <c r="Z160" s="75"/>
      <c r="AA160" s="99"/>
    </row>
    <row r="161" spans="1:27" s="98" customFormat="1" x14ac:dyDescent="0.2">
      <c r="A161" s="23" t="s">
        <v>225</v>
      </c>
      <c r="B161" s="123" t="s">
        <v>291</v>
      </c>
      <c r="C161" s="124"/>
      <c r="D161" s="124"/>
      <c r="E161" s="124"/>
      <c r="F161" s="124"/>
      <c r="G161" s="124"/>
      <c r="H161" s="124"/>
      <c r="I161" s="125"/>
      <c r="J161" s="23">
        <v>7</v>
      </c>
      <c r="K161" s="23">
        <v>2</v>
      </c>
      <c r="L161" s="23">
        <v>0</v>
      </c>
      <c r="M161" s="23">
        <v>1</v>
      </c>
      <c r="N161" s="23">
        <v>2</v>
      </c>
      <c r="O161" s="16">
        <f t="shared" si="57"/>
        <v>5</v>
      </c>
      <c r="P161" s="16">
        <f>Q161-O161</f>
        <v>10</v>
      </c>
      <c r="Q161" s="102">
        <f t="shared" si="56"/>
        <v>15</v>
      </c>
      <c r="R161" s="23"/>
      <c r="S161" s="23" t="s">
        <v>31</v>
      </c>
      <c r="T161" s="24"/>
      <c r="U161" s="10" t="s">
        <v>41</v>
      </c>
      <c r="V161" s="75"/>
      <c r="W161" s="75"/>
      <c r="X161" s="75"/>
      <c r="Y161" s="75"/>
      <c r="Z161" s="75"/>
      <c r="AA161" s="99"/>
    </row>
    <row r="162" spans="1:27" x14ac:dyDescent="0.2">
      <c r="A162" s="23" t="s">
        <v>292</v>
      </c>
      <c r="B162" s="123" t="s">
        <v>210</v>
      </c>
      <c r="C162" s="124"/>
      <c r="D162" s="124"/>
      <c r="E162" s="124"/>
      <c r="F162" s="124"/>
      <c r="G162" s="124"/>
      <c r="H162" s="124"/>
      <c r="I162" s="125"/>
      <c r="J162" s="23">
        <v>7</v>
      </c>
      <c r="K162" s="23">
        <v>2</v>
      </c>
      <c r="L162" s="23">
        <v>0</v>
      </c>
      <c r="M162" s="23">
        <v>1</v>
      </c>
      <c r="N162" s="23">
        <v>2</v>
      </c>
      <c r="O162" s="16">
        <f t="shared" si="57"/>
        <v>5</v>
      </c>
      <c r="P162" s="16">
        <f t="shared" ref="P162:P163" si="60">Q162-O162</f>
        <v>10</v>
      </c>
      <c r="Q162" s="102">
        <f t="shared" si="56"/>
        <v>15</v>
      </c>
      <c r="R162" s="23"/>
      <c r="S162" s="23" t="s">
        <v>31</v>
      </c>
      <c r="T162" s="24"/>
      <c r="U162" s="10" t="s">
        <v>41</v>
      </c>
      <c r="V162" s="75"/>
      <c r="W162" s="75"/>
      <c r="X162" s="75"/>
      <c r="Y162" s="75"/>
      <c r="Z162" s="75"/>
      <c r="AA162" s="70"/>
    </row>
    <row r="163" spans="1:27" ht="13.5" customHeight="1" x14ac:dyDescent="0.2">
      <c r="A163" s="23" t="s">
        <v>293</v>
      </c>
      <c r="B163" s="123" t="s">
        <v>294</v>
      </c>
      <c r="C163" s="124"/>
      <c r="D163" s="124"/>
      <c r="E163" s="124"/>
      <c r="F163" s="124"/>
      <c r="G163" s="124"/>
      <c r="H163" s="124"/>
      <c r="I163" s="125"/>
      <c r="J163" s="23">
        <v>7</v>
      </c>
      <c r="K163" s="23">
        <v>2</v>
      </c>
      <c r="L163" s="23">
        <v>0</v>
      </c>
      <c r="M163" s="23">
        <v>1</v>
      </c>
      <c r="N163" s="23">
        <v>2</v>
      </c>
      <c r="O163" s="16">
        <f t="shared" si="57"/>
        <v>5</v>
      </c>
      <c r="P163" s="16">
        <f t="shared" si="60"/>
        <v>10</v>
      </c>
      <c r="Q163" s="102">
        <f t="shared" si="56"/>
        <v>15</v>
      </c>
      <c r="R163" s="23"/>
      <c r="S163" s="23" t="s">
        <v>31</v>
      </c>
      <c r="T163" s="24"/>
      <c r="U163" s="10" t="s">
        <v>41</v>
      </c>
      <c r="V163" s="74"/>
      <c r="W163" s="74"/>
      <c r="X163" s="74"/>
      <c r="Y163" s="74"/>
      <c r="Z163" s="74"/>
      <c r="AA163" s="70"/>
    </row>
    <row r="164" spans="1:27" x14ac:dyDescent="0.2">
      <c r="A164" s="85" t="s">
        <v>166</v>
      </c>
      <c r="B164" s="137" t="s">
        <v>110</v>
      </c>
      <c r="C164" s="138"/>
      <c r="D164" s="138"/>
      <c r="E164" s="138"/>
      <c r="F164" s="138"/>
      <c r="G164" s="138"/>
      <c r="H164" s="138"/>
      <c r="I164" s="138"/>
      <c r="J164" s="138"/>
      <c r="K164" s="138"/>
      <c r="L164" s="138"/>
      <c r="M164" s="138"/>
      <c r="N164" s="138"/>
      <c r="O164" s="138"/>
      <c r="P164" s="138"/>
      <c r="Q164" s="138"/>
      <c r="R164" s="138"/>
      <c r="S164" s="138"/>
      <c r="T164" s="138"/>
      <c r="U164" s="139"/>
      <c r="V164" s="74"/>
      <c r="W164" s="74"/>
      <c r="X164" s="74"/>
      <c r="Y164" s="74"/>
      <c r="Z164" s="74"/>
      <c r="AA164" s="70"/>
    </row>
    <row r="165" spans="1:27" s="98" customFormat="1" ht="13.5" x14ac:dyDescent="0.2">
      <c r="A165" s="120" t="s">
        <v>235</v>
      </c>
      <c r="B165" s="121"/>
      <c r="C165" s="121"/>
      <c r="D165" s="121"/>
      <c r="E165" s="121"/>
      <c r="F165" s="121"/>
      <c r="G165" s="121"/>
      <c r="H165" s="121"/>
      <c r="I165" s="121"/>
      <c r="J165" s="121"/>
      <c r="K165" s="121"/>
      <c r="L165" s="121"/>
      <c r="M165" s="121"/>
      <c r="N165" s="121"/>
      <c r="O165" s="121"/>
      <c r="P165" s="121"/>
      <c r="Q165" s="121"/>
      <c r="R165" s="121"/>
      <c r="S165" s="121"/>
      <c r="T165" s="121"/>
      <c r="U165" s="122"/>
    </row>
    <row r="166" spans="1:27" x14ac:dyDescent="0.2">
      <c r="A166" s="23" t="s">
        <v>228</v>
      </c>
      <c r="B166" s="123" t="s">
        <v>229</v>
      </c>
      <c r="C166" s="124"/>
      <c r="D166" s="124"/>
      <c r="E166" s="124"/>
      <c r="F166" s="124"/>
      <c r="G166" s="124"/>
      <c r="H166" s="124"/>
      <c r="I166" s="125"/>
      <c r="J166" s="23">
        <v>4</v>
      </c>
      <c r="K166" s="23">
        <v>2</v>
      </c>
      <c r="L166" s="23">
        <v>0</v>
      </c>
      <c r="M166" s="23">
        <v>0</v>
      </c>
      <c r="N166" s="23">
        <v>2</v>
      </c>
      <c r="O166" s="16">
        <f>K166+L166+M166+N166</f>
        <v>4</v>
      </c>
      <c r="P166" s="16">
        <f>Q166-O166</f>
        <v>4</v>
      </c>
      <c r="Q166" s="102">
        <f>ROUND(PRODUCT(J166,25)/12,0)</f>
        <v>8</v>
      </c>
      <c r="R166" s="23"/>
      <c r="S166" s="23" t="s">
        <v>31</v>
      </c>
      <c r="T166" s="24"/>
      <c r="U166" s="10" t="s">
        <v>42</v>
      </c>
      <c r="V166" s="74"/>
      <c r="W166" s="74"/>
      <c r="X166" s="74"/>
      <c r="Y166" s="74"/>
      <c r="Z166" s="74"/>
      <c r="AA166" s="70"/>
    </row>
    <row r="167" spans="1:27" s="98" customFormat="1" x14ac:dyDescent="0.2">
      <c r="A167" s="23" t="s">
        <v>230</v>
      </c>
      <c r="B167" s="123" t="s">
        <v>231</v>
      </c>
      <c r="C167" s="124"/>
      <c r="D167" s="124"/>
      <c r="E167" s="124"/>
      <c r="F167" s="124"/>
      <c r="G167" s="124"/>
      <c r="H167" s="124"/>
      <c r="I167" s="125"/>
      <c r="J167" s="23">
        <v>4</v>
      </c>
      <c r="K167" s="23">
        <v>2</v>
      </c>
      <c r="L167" s="23">
        <v>0</v>
      </c>
      <c r="M167" s="23">
        <v>0</v>
      </c>
      <c r="N167" s="23">
        <v>2</v>
      </c>
      <c r="O167" s="16">
        <f t="shared" ref="O167:O170" si="61">K167+L167+M167+N167</f>
        <v>4</v>
      </c>
      <c r="P167" s="16">
        <f t="shared" ref="P167" si="62">Q167-O167</f>
        <v>4</v>
      </c>
      <c r="Q167" s="102">
        <f t="shared" ref="Q167:Q170" si="63">ROUND(PRODUCT(J167,25)/12,0)</f>
        <v>8</v>
      </c>
      <c r="R167" s="23"/>
      <c r="S167" s="23" t="s">
        <v>31</v>
      </c>
      <c r="T167" s="24"/>
      <c r="U167" s="10" t="s">
        <v>42</v>
      </c>
      <c r="V167" s="75"/>
      <c r="W167" s="75"/>
      <c r="X167" s="75"/>
      <c r="Y167" s="75"/>
      <c r="Z167" s="75"/>
      <c r="AA167" s="99"/>
    </row>
    <row r="168" spans="1:27" s="98" customFormat="1" ht="13.5" x14ac:dyDescent="0.2">
      <c r="A168" s="120" t="s">
        <v>236</v>
      </c>
      <c r="B168" s="121"/>
      <c r="C168" s="121"/>
      <c r="D168" s="121"/>
      <c r="E168" s="121"/>
      <c r="F168" s="121"/>
      <c r="G168" s="121"/>
      <c r="H168" s="121"/>
      <c r="I168" s="121"/>
      <c r="J168" s="121"/>
      <c r="K168" s="121"/>
      <c r="L168" s="121"/>
      <c r="M168" s="121"/>
      <c r="N168" s="121"/>
      <c r="O168" s="121"/>
      <c r="P168" s="121"/>
      <c r="Q168" s="121"/>
      <c r="R168" s="121"/>
      <c r="S168" s="121"/>
      <c r="T168" s="121"/>
      <c r="U168" s="122"/>
    </row>
    <row r="169" spans="1:27" x14ac:dyDescent="0.2">
      <c r="A169" s="23" t="s">
        <v>233</v>
      </c>
      <c r="B169" s="123" t="s">
        <v>231</v>
      </c>
      <c r="C169" s="124"/>
      <c r="D169" s="124"/>
      <c r="E169" s="124"/>
      <c r="F169" s="124"/>
      <c r="G169" s="124"/>
      <c r="H169" s="124"/>
      <c r="I169" s="125"/>
      <c r="J169" s="23">
        <v>4</v>
      </c>
      <c r="K169" s="23">
        <v>2</v>
      </c>
      <c r="L169" s="23">
        <v>0</v>
      </c>
      <c r="M169" s="23">
        <v>0</v>
      </c>
      <c r="N169" s="23">
        <v>2</v>
      </c>
      <c r="O169" s="16">
        <f t="shared" si="61"/>
        <v>4</v>
      </c>
      <c r="P169" s="16">
        <f>Q169-O169</f>
        <v>4</v>
      </c>
      <c r="Q169" s="102">
        <f t="shared" si="63"/>
        <v>8</v>
      </c>
      <c r="R169" s="23"/>
      <c r="S169" s="23" t="s">
        <v>31</v>
      </c>
      <c r="T169" s="24"/>
      <c r="U169" s="10" t="s">
        <v>42</v>
      </c>
      <c r="V169" s="74"/>
      <c r="W169" s="74"/>
      <c r="X169" s="74"/>
      <c r="Y169" s="74"/>
      <c r="Z169" s="74"/>
      <c r="AA169" s="70"/>
    </row>
    <row r="170" spans="1:27" ht="15" customHeight="1" x14ac:dyDescent="0.2">
      <c r="A170" s="23" t="s">
        <v>234</v>
      </c>
      <c r="B170" s="123" t="s">
        <v>232</v>
      </c>
      <c r="C170" s="124"/>
      <c r="D170" s="124"/>
      <c r="E170" s="124"/>
      <c r="F170" s="124"/>
      <c r="G170" s="124"/>
      <c r="H170" s="124"/>
      <c r="I170" s="125"/>
      <c r="J170" s="23">
        <v>4</v>
      </c>
      <c r="K170" s="23">
        <v>2</v>
      </c>
      <c r="L170" s="23">
        <v>0</v>
      </c>
      <c r="M170" s="23">
        <v>0</v>
      </c>
      <c r="N170" s="23">
        <v>2</v>
      </c>
      <c r="O170" s="16">
        <f t="shared" si="61"/>
        <v>4</v>
      </c>
      <c r="P170" s="16">
        <f>Q170-O170</f>
        <v>4</v>
      </c>
      <c r="Q170" s="102">
        <f t="shared" si="63"/>
        <v>8</v>
      </c>
      <c r="R170" s="23"/>
      <c r="S170" s="23" t="s">
        <v>31</v>
      </c>
      <c r="T170" s="24"/>
      <c r="U170" s="10" t="s">
        <v>42</v>
      </c>
      <c r="V170" s="74"/>
      <c r="W170" s="74"/>
      <c r="X170" s="74"/>
      <c r="Y170" s="74"/>
      <c r="Z170" s="74"/>
      <c r="AA170" s="70"/>
    </row>
    <row r="171" spans="1:27" hidden="1" x14ac:dyDescent="0.2">
      <c r="A171" s="85"/>
      <c r="B171" s="137" t="s">
        <v>110</v>
      </c>
      <c r="C171" s="138"/>
      <c r="D171" s="138"/>
      <c r="E171" s="138"/>
      <c r="F171" s="138"/>
      <c r="G171" s="138"/>
      <c r="H171" s="138"/>
      <c r="I171" s="138"/>
      <c r="J171" s="138"/>
      <c r="K171" s="138"/>
      <c r="L171" s="138"/>
      <c r="M171" s="138"/>
      <c r="N171" s="138"/>
      <c r="O171" s="138"/>
      <c r="P171" s="138"/>
      <c r="Q171" s="138"/>
      <c r="R171" s="138"/>
      <c r="S171" s="138"/>
      <c r="T171" s="138"/>
      <c r="U171" s="139"/>
      <c r="V171" s="74"/>
      <c r="W171" s="74"/>
      <c r="X171" s="74"/>
      <c r="Y171" s="74"/>
      <c r="Z171" s="74"/>
      <c r="AA171" s="70"/>
    </row>
    <row r="172" spans="1:27" hidden="1" x14ac:dyDescent="0.2">
      <c r="A172" s="62"/>
      <c r="B172" s="169"/>
      <c r="C172" s="169"/>
      <c r="D172" s="169"/>
      <c r="E172" s="169"/>
      <c r="F172" s="169"/>
      <c r="G172" s="169"/>
      <c r="H172" s="169"/>
      <c r="I172" s="169"/>
      <c r="J172" s="23">
        <v>0</v>
      </c>
      <c r="K172" s="23">
        <v>0</v>
      </c>
      <c r="L172" s="23">
        <v>0</v>
      </c>
      <c r="M172" s="23">
        <v>0</v>
      </c>
      <c r="N172" s="23">
        <v>0</v>
      </c>
      <c r="O172" s="16">
        <f t="shared" ref="O172:O174" si="64">K172+L172+M172+N172</f>
        <v>0</v>
      </c>
      <c r="P172" s="16">
        <f t="shared" ref="P172" si="65">Q172-O172</f>
        <v>0</v>
      </c>
      <c r="Q172" s="16">
        <f>ROUND(PRODUCT(J172,25)/12,0)</f>
        <v>0</v>
      </c>
      <c r="R172" s="23"/>
      <c r="S172" s="23"/>
      <c r="T172" s="24"/>
      <c r="U172" s="10"/>
      <c r="V172" s="74"/>
      <c r="W172" s="74"/>
      <c r="X172" s="74"/>
      <c r="Y172" s="74"/>
      <c r="Z172" s="74"/>
      <c r="AA172" s="70"/>
    </row>
    <row r="173" spans="1:27" hidden="1" x14ac:dyDescent="0.2">
      <c r="A173" s="62"/>
      <c r="B173" s="169"/>
      <c r="C173" s="169"/>
      <c r="D173" s="169"/>
      <c r="E173" s="169"/>
      <c r="F173" s="169"/>
      <c r="G173" s="169"/>
      <c r="H173" s="169"/>
      <c r="I173" s="169"/>
      <c r="J173" s="23">
        <v>0</v>
      </c>
      <c r="K173" s="23">
        <v>0</v>
      </c>
      <c r="L173" s="23">
        <v>0</v>
      </c>
      <c r="M173" s="23">
        <v>0</v>
      </c>
      <c r="N173" s="23">
        <v>0</v>
      </c>
      <c r="O173" s="16">
        <f t="shared" si="64"/>
        <v>0</v>
      </c>
      <c r="P173" s="16">
        <f>Q173-O173</f>
        <v>0</v>
      </c>
      <c r="Q173" s="16">
        <f>ROUND(PRODUCT(J173,25)/12,0)</f>
        <v>0</v>
      </c>
      <c r="R173" s="23"/>
      <c r="S173" s="23"/>
      <c r="T173" s="24"/>
      <c r="U173" s="10"/>
      <c r="V173" s="74"/>
      <c r="W173" s="74"/>
      <c r="X173" s="74"/>
      <c r="Y173" s="74"/>
      <c r="Z173" s="74"/>
      <c r="AA173" s="70"/>
    </row>
    <row r="174" spans="1:27" hidden="1" x14ac:dyDescent="0.2">
      <c r="A174" s="62"/>
      <c r="B174" s="169"/>
      <c r="C174" s="169"/>
      <c r="D174" s="169"/>
      <c r="E174" s="169"/>
      <c r="F174" s="169"/>
      <c r="G174" s="169"/>
      <c r="H174" s="169"/>
      <c r="I174" s="169"/>
      <c r="J174" s="23">
        <v>0</v>
      </c>
      <c r="K174" s="23">
        <v>0</v>
      </c>
      <c r="L174" s="23">
        <v>0</v>
      </c>
      <c r="M174" s="23">
        <v>0</v>
      </c>
      <c r="N174" s="23">
        <v>0</v>
      </c>
      <c r="O174" s="16">
        <f t="shared" si="64"/>
        <v>0</v>
      </c>
      <c r="P174" s="16">
        <f>Q174-O174</f>
        <v>0</v>
      </c>
      <c r="Q174" s="16">
        <f>ROUND(PRODUCT(J174,25)/12,0)</f>
        <v>0</v>
      </c>
      <c r="R174" s="23"/>
      <c r="S174" s="23"/>
      <c r="T174" s="24"/>
      <c r="U174" s="10"/>
      <c r="V174" s="74"/>
      <c r="W174" s="74"/>
      <c r="X174" s="74"/>
      <c r="Y174" s="74"/>
      <c r="Z174" s="74"/>
      <c r="AA174" s="70"/>
    </row>
    <row r="175" spans="1:27" ht="30" customHeight="1" x14ac:dyDescent="0.2">
      <c r="A175" s="170" t="s">
        <v>115</v>
      </c>
      <c r="B175" s="170"/>
      <c r="C175" s="170"/>
      <c r="D175" s="170"/>
      <c r="E175" s="170"/>
      <c r="F175" s="170"/>
      <c r="G175" s="170"/>
      <c r="H175" s="170"/>
      <c r="I175" s="170"/>
      <c r="J175" s="19">
        <f>SUM(J112,J125,J136,J143,J154,J166)</f>
        <v>28</v>
      </c>
      <c r="K175" s="115">
        <f t="shared" ref="K175:Q175" si="66">SUM(K112,K125,K136,K143,K154,K166)</f>
        <v>10</v>
      </c>
      <c r="L175" s="115">
        <f t="shared" si="66"/>
        <v>0</v>
      </c>
      <c r="M175" s="115">
        <f t="shared" si="66"/>
        <v>6</v>
      </c>
      <c r="N175" s="115">
        <f t="shared" si="66"/>
        <v>10</v>
      </c>
      <c r="O175" s="115">
        <f t="shared" si="66"/>
        <v>26</v>
      </c>
      <c r="P175" s="115">
        <f t="shared" si="66"/>
        <v>30</v>
      </c>
      <c r="Q175" s="115">
        <f t="shared" si="66"/>
        <v>56</v>
      </c>
      <c r="R175" s="115">
        <f>COUNTIF(R112,"E")+COUNTIF(R125,"E")+COUNTIF(R136,"E")+COUNTIF(R143,"E")+COUNTIF(R154,"E")+COUNTIF(R166,"E")</f>
        <v>0</v>
      </c>
      <c r="S175" s="20">
        <f>COUNTIF(S112,"C")+COUNTIF(S125,"C")+COUNTIF(S143,"C")+COUNTIF(S154,"C")+COUNTIF(S166,"C")+COUNTIF(S172,"C")</f>
        <v>5</v>
      </c>
      <c r="T175" s="115">
        <f>COUNTIF(T112,"VP")+COUNTIF(T125,"VP")+COUNTIF(R136,"VP")+COUNTIF(T143,"VP")+COUNTIF(T154,"VP")+COUNTIF(T166,"VP")</f>
        <v>0</v>
      </c>
      <c r="U175" s="77">
        <f>COUNTA(U112,U125,U136,U143,U154,U166,U172)</f>
        <v>5</v>
      </c>
      <c r="V175" s="312"/>
      <c r="W175" s="313"/>
      <c r="X175" s="313"/>
      <c r="Y175" s="313"/>
      <c r="Z175" s="74"/>
      <c r="AA175" s="70"/>
    </row>
    <row r="176" spans="1:27" x14ac:dyDescent="0.2">
      <c r="A176" s="258" t="s">
        <v>53</v>
      </c>
      <c r="B176" s="258"/>
      <c r="C176" s="258"/>
      <c r="D176" s="258"/>
      <c r="E176" s="258"/>
      <c r="F176" s="258"/>
      <c r="G176" s="258"/>
      <c r="H176" s="258"/>
      <c r="I176" s="258"/>
      <c r="J176" s="258"/>
      <c r="K176" s="19">
        <f>SUM(K112,K125,K136)*14+SUM(K143,K154,K166)*12</f>
        <v>128</v>
      </c>
      <c r="L176" s="115">
        <f t="shared" ref="L176:Q176" si="67">SUM(L112,L125,L136)*14+SUM(L143,L154,L166)*12</f>
        <v>0</v>
      </c>
      <c r="M176" s="115">
        <f t="shared" si="67"/>
        <v>80</v>
      </c>
      <c r="N176" s="115">
        <f t="shared" si="67"/>
        <v>128</v>
      </c>
      <c r="O176" s="115">
        <f t="shared" si="67"/>
        <v>336</v>
      </c>
      <c r="P176" s="115">
        <f t="shared" si="67"/>
        <v>372</v>
      </c>
      <c r="Q176" s="115">
        <f t="shared" si="67"/>
        <v>708</v>
      </c>
      <c r="R176" s="140"/>
      <c r="S176" s="140"/>
      <c r="T176" s="140"/>
      <c r="U176" s="140"/>
      <c r="V176" s="312"/>
      <c r="W176" s="313"/>
      <c r="X176" s="313"/>
      <c r="Y176" s="313"/>
      <c r="Z176" s="70"/>
      <c r="AA176" s="70"/>
    </row>
    <row r="177" spans="1:27" ht="12.75" customHeight="1" x14ac:dyDescent="0.2">
      <c r="A177" s="258"/>
      <c r="B177" s="258"/>
      <c r="C177" s="258"/>
      <c r="D177" s="258"/>
      <c r="E177" s="258"/>
      <c r="F177" s="258"/>
      <c r="G177" s="258"/>
      <c r="H177" s="258"/>
      <c r="I177" s="258"/>
      <c r="J177" s="258"/>
      <c r="K177" s="180">
        <f>SUM(K176:N176)</f>
        <v>336</v>
      </c>
      <c r="L177" s="180"/>
      <c r="M177" s="180"/>
      <c r="N177" s="180"/>
      <c r="O177" s="180">
        <f>SUM(O176:Q176)</f>
        <v>1416</v>
      </c>
      <c r="P177" s="180"/>
      <c r="Q177" s="180"/>
      <c r="R177" s="140"/>
      <c r="S177" s="140"/>
      <c r="T177" s="140"/>
      <c r="U177" s="140"/>
      <c r="V177" s="312"/>
      <c r="W177" s="313"/>
      <c r="X177" s="313"/>
      <c r="Y177" s="313"/>
      <c r="Z177" s="70"/>
      <c r="AA177" s="70"/>
    </row>
    <row r="178" spans="1:27" ht="21" customHeight="1" x14ac:dyDescent="0.2">
      <c r="A178" s="213" t="s">
        <v>114</v>
      </c>
      <c r="B178" s="213"/>
      <c r="C178" s="213"/>
      <c r="D178" s="213"/>
      <c r="E178" s="213"/>
      <c r="F178" s="213"/>
      <c r="G178" s="213"/>
      <c r="H178" s="213"/>
      <c r="I178" s="213"/>
      <c r="J178" s="213"/>
      <c r="K178" s="256">
        <f>U175/SUM(U46,U58,U69,U81,U95,U106)</f>
        <v>0.13157894736842105</v>
      </c>
      <c r="L178" s="256"/>
      <c r="M178" s="256"/>
      <c r="N178" s="256"/>
      <c r="O178" s="256"/>
      <c r="P178" s="256"/>
      <c r="Q178" s="256"/>
      <c r="R178" s="256"/>
      <c r="S178" s="256"/>
      <c r="T178" s="256"/>
      <c r="U178" s="256"/>
      <c r="V178" s="312"/>
      <c r="W178" s="313"/>
      <c r="X178" s="313"/>
      <c r="Y178" s="313"/>
    </row>
    <row r="179" spans="1:27" ht="24" customHeight="1" x14ac:dyDescent="0.2">
      <c r="A179" s="253" t="s">
        <v>117</v>
      </c>
      <c r="B179" s="254"/>
      <c r="C179" s="254"/>
      <c r="D179" s="254"/>
      <c r="E179" s="254"/>
      <c r="F179" s="254"/>
      <c r="G179" s="254"/>
      <c r="H179" s="254"/>
      <c r="I179" s="254"/>
      <c r="J179" s="255"/>
      <c r="K179" s="257">
        <f>K177/(SUM(O46,O58,O69,O81,O95)*14+O106*12)</f>
        <v>0.16138328530259366</v>
      </c>
      <c r="L179" s="257"/>
      <c r="M179" s="257"/>
      <c r="N179" s="257"/>
      <c r="O179" s="257"/>
      <c r="P179" s="257"/>
      <c r="Q179" s="257"/>
      <c r="R179" s="257"/>
      <c r="S179" s="257"/>
      <c r="T179" s="257"/>
      <c r="U179" s="257"/>
    </row>
    <row r="180" spans="1:27" ht="54.75" customHeight="1" x14ac:dyDescent="0.2">
      <c r="B180" s="7"/>
      <c r="C180" s="7"/>
      <c r="D180" s="7"/>
      <c r="E180" s="7"/>
      <c r="F180" s="7"/>
      <c r="G180" s="7"/>
      <c r="M180" s="7"/>
      <c r="N180" s="48"/>
      <c r="O180" s="7"/>
      <c r="P180" s="7"/>
      <c r="Q180" s="7"/>
      <c r="R180" s="7"/>
      <c r="S180" s="7"/>
      <c r="T180" s="7"/>
    </row>
    <row r="181" spans="1:27" ht="19.5" customHeight="1" x14ac:dyDescent="0.2">
      <c r="A181" s="176" t="s">
        <v>54</v>
      </c>
      <c r="B181" s="177"/>
      <c r="C181" s="177"/>
      <c r="D181" s="177"/>
      <c r="E181" s="177"/>
      <c r="F181" s="177"/>
      <c r="G181" s="177"/>
      <c r="H181" s="177"/>
      <c r="I181" s="177"/>
      <c r="J181" s="177"/>
      <c r="K181" s="177"/>
      <c r="L181" s="177"/>
      <c r="M181" s="177"/>
      <c r="N181" s="177"/>
      <c r="O181" s="177"/>
      <c r="P181" s="177"/>
      <c r="Q181" s="177"/>
      <c r="R181" s="177"/>
      <c r="S181" s="177"/>
      <c r="T181" s="177"/>
      <c r="U181" s="178"/>
    </row>
    <row r="182" spans="1:27" ht="27.75" customHeight="1" x14ac:dyDescent="0.2">
      <c r="A182" s="161" t="s">
        <v>30</v>
      </c>
      <c r="B182" s="163" t="s">
        <v>29</v>
      </c>
      <c r="C182" s="164"/>
      <c r="D182" s="164"/>
      <c r="E182" s="164"/>
      <c r="F182" s="164"/>
      <c r="G182" s="164"/>
      <c r="H182" s="164"/>
      <c r="I182" s="165"/>
      <c r="J182" s="182" t="s">
        <v>43</v>
      </c>
      <c r="K182" s="154" t="s">
        <v>27</v>
      </c>
      <c r="L182" s="155"/>
      <c r="M182" s="155"/>
      <c r="N182" s="156"/>
      <c r="O182" s="222" t="s">
        <v>44</v>
      </c>
      <c r="P182" s="252"/>
      <c r="Q182" s="252"/>
      <c r="R182" s="222" t="s">
        <v>26</v>
      </c>
      <c r="S182" s="222"/>
      <c r="T182" s="222"/>
      <c r="U182" s="222" t="s">
        <v>25</v>
      </c>
    </row>
    <row r="183" spans="1:27" ht="16.5" customHeight="1" x14ac:dyDescent="0.2">
      <c r="A183" s="162"/>
      <c r="B183" s="166"/>
      <c r="C183" s="167"/>
      <c r="D183" s="167"/>
      <c r="E183" s="167"/>
      <c r="F183" s="167"/>
      <c r="G183" s="167"/>
      <c r="H183" s="167"/>
      <c r="I183" s="168"/>
      <c r="J183" s="183"/>
      <c r="K183" s="5" t="s">
        <v>31</v>
      </c>
      <c r="L183" s="5" t="s">
        <v>32</v>
      </c>
      <c r="M183" s="5" t="s">
        <v>33</v>
      </c>
      <c r="N183" s="45" t="s">
        <v>112</v>
      </c>
      <c r="O183" s="61" t="s">
        <v>37</v>
      </c>
      <c r="P183" s="61" t="s">
        <v>8</v>
      </c>
      <c r="Q183" s="61" t="s">
        <v>34</v>
      </c>
      <c r="R183" s="61" t="s">
        <v>35</v>
      </c>
      <c r="S183" s="61" t="s">
        <v>31</v>
      </c>
      <c r="T183" s="61" t="s">
        <v>36</v>
      </c>
      <c r="U183" s="222"/>
    </row>
    <row r="184" spans="1:27" ht="16.5" customHeight="1" x14ac:dyDescent="0.2">
      <c r="A184" s="251" t="s">
        <v>55</v>
      </c>
      <c r="B184" s="251"/>
      <c r="C184" s="251"/>
      <c r="D184" s="251"/>
      <c r="E184" s="251"/>
      <c r="F184" s="251"/>
      <c r="G184" s="251"/>
      <c r="H184" s="251"/>
      <c r="I184" s="251"/>
      <c r="J184" s="251"/>
      <c r="K184" s="251"/>
      <c r="L184" s="251"/>
      <c r="M184" s="251"/>
      <c r="N184" s="251"/>
      <c r="O184" s="251"/>
      <c r="P184" s="251"/>
      <c r="Q184" s="251"/>
      <c r="R184" s="251"/>
      <c r="S184" s="251"/>
      <c r="T184" s="251"/>
      <c r="U184" s="251"/>
    </row>
    <row r="185" spans="1:27" x14ac:dyDescent="0.2">
      <c r="A185" s="23" t="s">
        <v>237</v>
      </c>
      <c r="B185" s="169" t="s">
        <v>238</v>
      </c>
      <c r="C185" s="169"/>
      <c r="D185" s="169"/>
      <c r="E185" s="169"/>
      <c r="F185" s="169"/>
      <c r="G185" s="169"/>
      <c r="H185" s="169"/>
      <c r="I185" s="169"/>
      <c r="J185" s="23">
        <v>3</v>
      </c>
      <c r="K185" s="23">
        <v>2</v>
      </c>
      <c r="L185" s="23">
        <v>0</v>
      </c>
      <c r="M185" s="23">
        <v>0</v>
      </c>
      <c r="N185" s="23">
        <v>1</v>
      </c>
      <c r="O185" s="16">
        <f t="shared" ref="O185:O187" si="68">K185+L185+M185+N185</f>
        <v>3</v>
      </c>
      <c r="P185" s="16">
        <f>Q185-O185</f>
        <v>2</v>
      </c>
      <c r="Q185" s="16">
        <f>ROUND(PRODUCT(J185,25)/14,0)</f>
        <v>5</v>
      </c>
      <c r="R185" s="23"/>
      <c r="S185" s="23" t="s">
        <v>31</v>
      </c>
      <c r="T185" s="24"/>
      <c r="U185" s="10" t="s">
        <v>40</v>
      </c>
    </row>
    <row r="186" spans="1:27" x14ac:dyDescent="0.2">
      <c r="A186" s="23" t="s">
        <v>239</v>
      </c>
      <c r="B186" s="123" t="s">
        <v>240</v>
      </c>
      <c r="C186" s="124"/>
      <c r="D186" s="124"/>
      <c r="E186" s="124"/>
      <c r="F186" s="124"/>
      <c r="G186" s="124"/>
      <c r="H186" s="124"/>
      <c r="I186" s="125"/>
      <c r="J186" s="23">
        <v>4</v>
      </c>
      <c r="K186" s="23">
        <v>2</v>
      </c>
      <c r="L186" s="23">
        <v>0</v>
      </c>
      <c r="M186" s="23">
        <v>2</v>
      </c>
      <c r="N186" s="23">
        <v>0</v>
      </c>
      <c r="O186" s="16">
        <f t="shared" si="68"/>
        <v>4</v>
      </c>
      <c r="P186" s="16">
        <f t="shared" ref="P186" si="69">Q186-O186</f>
        <v>3</v>
      </c>
      <c r="Q186" s="16">
        <f t="shared" ref="Q186" si="70">ROUND(PRODUCT(J186,25)/14,0)</f>
        <v>7</v>
      </c>
      <c r="R186" s="23"/>
      <c r="S186" s="23" t="s">
        <v>31</v>
      </c>
      <c r="T186" s="24"/>
      <c r="U186" s="10" t="s">
        <v>40</v>
      </c>
    </row>
    <row r="187" spans="1:27" ht="12.75" customHeight="1" x14ac:dyDescent="0.2">
      <c r="A187" s="23" t="s">
        <v>241</v>
      </c>
      <c r="B187" s="123" t="s">
        <v>242</v>
      </c>
      <c r="C187" s="124"/>
      <c r="D187" s="124"/>
      <c r="E187" s="124"/>
      <c r="F187" s="124"/>
      <c r="G187" s="124"/>
      <c r="H187" s="124"/>
      <c r="I187" s="125"/>
      <c r="J187" s="23">
        <v>3</v>
      </c>
      <c r="K187" s="23">
        <v>1</v>
      </c>
      <c r="L187" s="23">
        <v>0</v>
      </c>
      <c r="M187" s="23">
        <v>2</v>
      </c>
      <c r="N187" s="23">
        <v>0</v>
      </c>
      <c r="O187" s="16">
        <f t="shared" si="68"/>
        <v>3</v>
      </c>
      <c r="P187" s="16">
        <f>Q187-O187</f>
        <v>2</v>
      </c>
      <c r="Q187" s="16">
        <f>ROUND(PRODUCT(J187,25)/14,0)</f>
        <v>5</v>
      </c>
      <c r="R187" s="23"/>
      <c r="S187" s="23" t="s">
        <v>31</v>
      </c>
      <c r="T187" s="24"/>
      <c r="U187" s="10" t="s">
        <v>40</v>
      </c>
      <c r="V187" s="73"/>
      <c r="W187" s="67"/>
      <c r="X187" s="67"/>
      <c r="Y187" s="67"/>
      <c r="Z187" s="67"/>
      <c r="AA187" s="67"/>
    </row>
    <row r="188" spans="1:27" x14ac:dyDescent="0.2">
      <c r="A188" s="179" t="s">
        <v>56</v>
      </c>
      <c r="B188" s="179"/>
      <c r="C188" s="179"/>
      <c r="D188" s="179"/>
      <c r="E188" s="179"/>
      <c r="F188" s="179"/>
      <c r="G188" s="179"/>
      <c r="H188" s="179"/>
      <c r="I188" s="179"/>
      <c r="J188" s="179"/>
      <c r="K188" s="179"/>
      <c r="L188" s="179"/>
      <c r="M188" s="179"/>
      <c r="N188" s="179"/>
      <c r="O188" s="179"/>
      <c r="P188" s="179"/>
      <c r="Q188" s="179"/>
      <c r="R188" s="179"/>
      <c r="S188" s="179"/>
      <c r="T188" s="179"/>
      <c r="U188" s="179"/>
      <c r="V188" s="73"/>
      <c r="W188" s="67"/>
      <c r="X188" s="67"/>
      <c r="Y188" s="67"/>
      <c r="Z188" s="67"/>
      <c r="AA188" s="67"/>
    </row>
    <row r="189" spans="1:27" ht="31.5" customHeight="1" x14ac:dyDescent="0.2">
      <c r="A189" s="23" t="s">
        <v>243</v>
      </c>
      <c r="B189" s="297" t="s">
        <v>244</v>
      </c>
      <c r="C189" s="298"/>
      <c r="D189" s="298"/>
      <c r="E189" s="298"/>
      <c r="F189" s="298"/>
      <c r="G189" s="298"/>
      <c r="H189" s="298"/>
      <c r="I189" s="299"/>
      <c r="J189" s="23">
        <v>3</v>
      </c>
      <c r="K189" s="23">
        <v>0</v>
      </c>
      <c r="L189" s="23">
        <v>2</v>
      </c>
      <c r="M189" s="23">
        <v>0</v>
      </c>
      <c r="N189" s="23">
        <v>1</v>
      </c>
      <c r="O189" s="16">
        <f t="shared" ref="O189:O190" si="71">K189+L189+M189+N189</f>
        <v>3</v>
      </c>
      <c r="P189" s="16">
        <f>Q189-O189</f>
        <v>2</v>
      </c>
      <c r="Q189" s="16">
        <f>ROUND(PRODUCT(J189,25)/14,0)</f>
        <v>5</v>
      </c>
      <c r="R189" s="23"/>
      <c r="S189" s="23" t="s">
        <v>31</v>
      </c>
      <c r="T189" s="24"/>
      <c r="U189" s="10" t="s">
        <v>42</v>
      </c>
      <c r="V189" s="73"/>
      <c r="W189" s="67"/>
      <c r="X189" s="67"/>
      <c r="Y189" s="67"/>
      <c r="Z189" s="67"/>
      <c r="AA189" s="67"/>
    </row>
    <row r="190" spans="1:27" ht="28.5" customHeight="1" x14ac:dyDescent="0.2">
      <c r="A190" s="23" t="s">
        <v>245</v>
      </c>
      <c r="B190" s="297" t="s">
        <v>246</v>
      </c>
      <c r="C190" s="298"/>
      <c r="D190" s="298"/>
      <c r="E190" s="298"/>
      <c r="F190" s="298"/>
      <c r="G190" s="298"/>
      <c r="H190" s="298"/>
      <c r="I190" s="299"/>
      <c r="J190" s="23">
        <v>3</v>
      </c>
      <c r="K190" s="23">
        <v>2</v>
      </c>
      <c r="L190" s="23">
        <v>0</v>
      </c>
      <c r="M190" s="23">
        <v>2</v>
      </c>
      <c r="N190" s="23">
        <v>0</v>
      </c>
      <c r="O190" s="16">
        <f t="shared" si="71"/>
        <v>4</v>
      </c>
      <c r="P190" s="16">
        <f t="shared" ref="P190" si="72">Q190-O190</f>
        <v>1</v>
      </c>
      <c r="Q190" s="16">
        <f t="shared" ref="Q190" si="73">ROUND(PRODUCT(J190,25)/14,0)</f>
        <v>5</v>
      </c>
      <c r="R190" s="23"/>
      <c r="S190" s="23" t="s">
        <v>31</v>
      </c>
      <c r="T190" s="24"/>
      <c r="U190" s="10" t="s">
        <v>40</v>
      </c>
      <c r="V190" s="73"/>
      <c r="W190" s="67"/>
      <c r="X190" s="67"/>
      <c r="Y190" s="67"/>
      <c r="Z190" s="67"/>
      <c r="AA190" s="67"/>
    </row>
    <row r="191" spans="1:27" ht="26.1" customHeight="1" x14ac:dyDescent="0.2">
      <c r="A191" s="23" t="s">
        <v>308</v>
      </c>
      <c r="B191" s="300" t="s">
        <v>304</v>
      </c>
      <c r="C191" s="169"/>
      <c r="D191" s="169"/>
      <c r="E191" s="169"/>
      <c r="F191" s="169"/>
      <c r="G191" s="169"/>
      <c r="H191" s="169"/>
      <c r="I191" s="169"/>
      <c r="J191" s="23">
        <v>3</v>
      </c>
      <c r="K191" s="23">
        <v>1</v>
      </c>
      <c r="L191" s="23">
        <v>0</v>
      </c>
      <c r="M191" s="23">
        <v>0</v>
      </c>
      <c r="N191" s="23">
        <v>0</v>
      </c>
      <c r="O191" s="16">
        <f t="shared" ref="O191" si="74">K191+L191+M191+N191</f>
        <v>1</v>
      </c>
      <c r="P191" s="16">
        <f>Q191-O191</f>
        <v>4</v>
      </c>
      <c r="Q191" s="16">
        <f>ROUND(PRODUCT(J191,25)/14,0)</f>
        <v>5</v>
      </c>
      <c r="R191" s="23"/>
      <c r="S191" s="23" t="s">
        <v>31</v>
      </c>
      <c r="T191" s="24"/>
      <c r="U191" s="10" t="s">
        <v>40</v>
      </c>
      <c r="V191" s="73"/>
      <c r="W191" s="67"/>
      <c r="X191" s="67"/>
      <c r="Y191" s="67"/>
      <c r="Z191" s="67"/>
      <c r="AA191" s="67"/>
    </row>
    <row r="192" spans="1:27" hidden="1" x14ac:dyDescent="0.2">
      <c r="A192" s="179" t="s">
        <v>57</v>
      </c>
      <c r="B192" s="179"/>
      <c r="C192" s="179"/>
      <c r="D192" s="179"/>
      <c r="E192" s="179"/>
      <c r="F192" s="179"/>
      <c r="G192" s="179"/>
      <c r="H192" s="179"/>
      <c r="I192" s="179"/>
      <c r="J192" s="179"/>
      <c r="K192" s="179"/>
      <c r="L192" s="179"/>
      <c r="M192" s="179"/>
      <c r="N192" s="179"/>
      <c r="O192" s="179"/>
      <c r="P192" s="179"/>
      <c r="Q192" s="179"/>
      <c r="R192" s="179"/>
      <c r="S192" s="179"/>
      <c r="T192" s="179"/>
      <c r="U192" s="179"/>
      <c r="V192" s="73"/>
      <c r="W192" s="67"/>
      <c r="X192" s="67"/>
      <c r="Y192" s="67"/>
      <c r="Z192" s="67"/>
      <c r="AA192" s="67"/>
    </row>
    <row r="193" spans="1:27" ht="12.75" hidden="1" customHeight="1" x14ac:dyDescent="0.2">
      <c r="A193" s="62"/>
      <c r="B193" s="169"/>
      <c r="C193" s="169"/>
      <c r="D193" s="169"/>
      <c r="E193" s="169"/>
      <c r="F193" s="169"/>
      <c r="G193" s="169"/>
      <c r="H193" s="169"/>
      <c r="I193" s="169"/>
      <c r="J193" s="23">
        <v>0</v>
      </c>
      <c r="K193" s="23">
        <v>0</v>
      </c>
      <c r="L193" s="23">
        <v>0</v>
      </c>
      <c r="M193" s="23">
        <v>0</v>
      </c>
      <c r="N193" s="23">
        <v>0</v>
      </c>
      <c r="O193" s="16">
        <f t="shared" ref="O193:O195" si="75">K193+L193+M193+N193</f>
        <v>0</v>
      </c>
      <c r="P193" s="16">
        <f>Q193-O193</f>
        <v>0</v>
      </c>
      <c r="Q193" s="16">
        <f>ROUND(PRODUCT(J193,25)/14,0)</f>
        <v>0</v>
      </c>
      <c r="R193" s="23"/>
      <c r="S193" s="23"/>
      <c r="T193" s="24"/>
      <c r="U193" s="10"/>
      <c r="V193" s="73"/>
      <c r="W193" s="67"/>
      <c r="X193" s="67"/>
      <c r="Y193" s="67"/>
      <c r="Z193" s="67"/>
      <c r="AA193" s="67"/>
    </row>
    <row r="194" spans="1:27" ht="12.75" hidden="1" customHeight="1" x14ac:dyDescent="0.2">
      <c r="A194" s="62"/>
      <c r="B194" s="169"/>
      <c r="C194" s="169"/>
      <c r="D194" s="169"/>
      <c r="E194" s="169"/>
      <c r="F194" s="169"/>
      <c r="G194" s="169"/>
      <c r="H194" s="169"/>
      <c r="I194" s="169"/>
      <c r="J194" s="23">
        <v>0</v>
      </c>
      <c r="K194" s="23">
        <v>0</v>
      </c>
      <c r="L194" s="23">
        <v>0</v>
      </c>
      <c r="M194" s="23">
        <v>0</v>
      </c>
      <c r="N194" s="23">
        <v>0</v>
      </c>
      <c r="O194" s="16">
        <f t="shared" si="75"/>
        <v>0</v>
      </c>
      <c r="P194" s="16">
        <f t="shared" ref="P194" si="76">Q194-O194</f>
        <v>0</v>
      </c>
      <c r="Q194" s="16">
        <f>ROUND(PRODUCT(J194,25)/14,0)</f>
        <v>0</v>
      </c>
      <c r="R194" s="23"/>
      <c r="S194" s="23"/>
      <c r="T194" s="24"/>
      <c r="U194" s="10"/>
      <c r="V194" s="73"/>
      <c r="W194" s="67"/>
      <c r="X194" s="67"/>
      <c r="Y194" s="67"/>
      <c r="Z194" s="67"/>
      <c r="AA194" s="67"/>
    </row>
    <row r="195" spans="1:27" ht="12.75" hidden="1" customHeight="1" x14ac:dyDescent="0.2">
      <c r="A195" s="62"/>
      <c r="B195" s="169"/>
      <c r="C195" s="169"/>
      <c r="D195" s="169"/>
      <c r="E195" s="169"/>
      <c r="F195" s="169"/>
      <c r="G195" s="169"/>
      <c r="H195" s="169"/>
      <c r="I195" s="169"/>
      <c r="J195" s="23">
        <v>0</v>
      </c>
      <c r="K195" s="23">
        <v>0</v>
      </c>
      <c r="L195" s="23">
        <v>0</v>
      </c>
      <c r="M195" s="23">
        <v>0</v>
      </c>
      <c r="N195" s="23">
        <v>0</v>
      </c>
      <c r="O195" s="16">
        <f t="shared" si="75"/>
        <v>0</v>
      </c>
      <c r="P195" s="16">
        <f>Q195-O195</f>
        <v>0</v>
      </c>
      <c r="Q195" s="16">
        <f>ROUND(PRODUCT(J195,25)/14,0)</f>
        <v>0</v>
      </c>
      <c r="R195" s="23"/>
      <c r="S195" s="23"/>
      <c r="T195" s="24"/>
      <c r="U195" s="10"/>
      <c r="V195" s="75"/>
      <c r="W195" s="65"/>
      <c r="X195" s="65"/>
      <c r="Y195" s="65"/>
      <c r="Z195" s="65"/>
      <c r="AA195" s="65"/>
    </row>
    <row r="196" spans="1:27" hidden="1" x14ac:dyDescent="0.2">
      <c r="A196" s="179" t="s">
        <v>58</v>
      </c>
      <c r="B196" s="212"/>
      <c r="C196" s="212"/>
      <c r="D196" s="212"/>
      <c r="E196" s="212"/>
      <c r="F196" s="212"/>
      <c r="G196" s="212"/>
      <c r="H196" s="212"/>
      <c r="I196" s="212"/>
      <c r="J196" s="212"/>
      <c r="K196" s="212"/>
      <c r="L196" s="212"/>
      <c r="M196" s="212"/>
      <c r="N196" s="212"/>
      <c r="O196" s="212"/>
      <c r="P196" s="212"/>
      <c r="Q196" s="212"/>
      <c r="R196" s="212"/>
      <c r="S196" s="212"/>
      <c r="T196" s="212"/>
      <c r="U196" s="212"/>
      <c r="V196" s="75"/>
      <c r="W196" s="65"/>
      <c r="X196" s="65"/>
      <c r="Y196" s="65"/>
      <c r="Z196" s="65"/>
      <c r="AA196" s="65"/>
    </row>
    <row r="197" spans="1:27" ht="12.75" hidden="1" customHeight="1" x14ac:dyDescent="0.2">
      <c r="A197" s="62"/>
      <c r="B197" s="169"/>
      <c r="C197" s="169"/>
      <c r="D197" s="169"/>
      <c r="E197" s="169"/>
      <c r="F197" s="169"/>
      <c r="G197" s="169"/>
      <c r="H197" s="169"/>
      <c r="I197" s="169"/>
      <c r="J197" s="23">
        <v>0</v>
      </c>
      <c r="K197" s="23">
        <v>0</v>
      </c>
      <c r="L197" s="23">
        <v>0</v>
      </c>
      <c r="M197" s="23">
        <v>0</v>
      </c>
      <c r="N197" s="23">
        <v>0</v>
      </c>
      <c r="O197" s="16">
        <f t="shared" ref="O197:O199" si="77">K197+L197+M197+N197</f>
        <v>0</v>
      </c>
      <c r="P197" s="16">
        <f>Q197-O197</f>
        <v>0</v>
      </c>
      <c r="Q197" s="16">
        <f>ROUND(PRODUCT(J197,25)/14,0)</f>
        <v>0</v>
      </c>
      <c r="R197" s="23"/>
      <c r="S197" s="23"/>
      <c r="T197" s="24"/>
      <c r="U197" s="10"/>
      <c r="V197" s="75"/>
      <c r="W197" s="65"/>
      <c r="X197" s="65"/>
      <c r="Y197" s="65"/>
      <c r="Z197" s="65"/>
      <c r="AA197" s="65"/>
    </row>
    <row r="198" spans="1:27" hidden="1" x14ac:dyDescent="0.2">
      <c r="A198" s="62"/>
      <c r="B198" s="169"/>
      <c r="C198" s="169"/>
      <c r="D198" s="169"/>
      <c r="E198" s="169"/>
      <c r="F198" s="169"/>
      <c r="G198" s="169"/>
      <c r="H198" s="169"/>
      <c r="I198" s="169"/>
      <c r="J198" s="23">
        <v>0</v>
      </c>
      <c r="K198" s="23">
        <v>0</v>
      </c>
      <c r="L198" s="23">
        <v>0</v>
      </c>
      <c r="M198" s="23">
        <v>0</v>
      </c>
      <c r="N198" s="23">
        <v>0</v>
      </c>
      <c r="O198" s="16">
        <f t="shared" si="77"/>
        <v>0</v>
      </c>
      <c r="P198" s="16">
        <f t="shared" ref="P198" si="78">Q198-O198</f>
        <v>0</v>
      </c>
      <c r="Q198" s="16">
        <f t="shared" ref="Q198" si="79">ROUND(PRODUCT(J198,25)/14,0)</f>
        <v>0</v>
      </c>
      <c r="R198" s="23"/>
      <c r="S198" s="23"/>
      <c r="T198" s="24"/>
      <c r="U198" s="10"/>
      <c r="V198" s="75"/>
      <c r="W198" s="65"/>
      <c r="X198" s="65"/>
      <c r="Y198" s="65"/>
      <c r="Z198" s="65"/>
      <c r="AA198" s="65"/>
    </row>
    <row r="199" spans="1:27" hidden="1" x14ac:dyDescent="0.2">
      <c r="A199" s="62"/>
      <c r="B199" s="169"/>
      <c r="C199" s="169"/>
      <c r="D199" s="169"/>
      <c r="E199" s="169"/>
      <c r="F199" s="169"/>
      <c r="G199" s="169"/>
      <c r="H199" s="169"/>
      <c r="I199" s="169"/>
      <c r="J199" s="23">
        <v>0</v>
      </c>
      <c r="K199" s="23">
        <v>0</v>
      </c>
      <c r="L199" s="23">
        <v>0</v>
      </c>
      <c r="M199" s="23">
        <v>0</v>
      </c>
      <c r="N199" s="23">
        <v>0</v>
      </c>
      <c r="O199" s="16">
        <f t="shared" si="77"/>
        <v>0</v>
      </c>
      <c r="P199" s="16">
        <f>Q199-O199</f>
        <v>0</v>
      </c>
      <c r="Q199" s="16">
        <f>ROUND(PRODUCT(J199,25)/14,0)</f>
        <v>0</v>
      </c>
      <c r="R199" s="23"/>
      <c r="S199" s="23"/>
      <c r="T199" s="24"/>
      <c r="U199" s="10"/>
      <c r="V199" s="75"/>
      <c r="W199" s="65"/>
      <c r="X199" s="65"/>
      <c r="Y199" s="65"/>
      <c r="Z199" s="65"/>
      <c r="AA199" s="65"/>
    </row>
    <row r="200" spans="1:27" x14ac:dyDescent="0.2">
      <c r="A200" s="179" t="s">
        <v>59</v>
      </c>
      <c r="B200" s="212"/>
      <c r="C200" s="212"/>
      <c r="D200" s="212"/>
      <c r="E200" s="212"/>
      <c r="F200" s="212"/>
      <c r="G200" s="212"/>
      <c r="H200" s="212"/>
      <c r="I200" s="212"/>
      <c r="J200" s="212"/>
      <c r="K200" s="212"/>
      <c r="L200" s="212"/>
      <c r="M200" s="212"/>
      <c r="N200" s="212"/>
      <c r="O200" s="212"/>
      <c r="P200" s="212"/>
      <c r="Q200" s="212"/>
      <c r="R200" s="212"/>
      <c r="S200" s="212"/>
      <c r="T200" s="212"/>
      <c r="U200" s="212"/>
      <c r="V200" s="75"/>
      <c r="W200" s="65"/>
      <c r="X200" s="65"/>
      <c r="Y200" s="65"/>
      <c r="Z200" s="65"/>
      <c r="AA200" s="65"/>
    </row>
    <row r="201" spans="1:27" x14ac:dyDescent="0.2">
      <c r="A201" s="23" t="s">
        <v>247</v>
      </c>
      <c r="B201" s="123" t="s">
        <v>248</v>
      </c>
      <c r="C201" s="124"/>
      <c r="D201" s="124"/>
      <c r="E201" s="124"/>
      <c r="F201" s="124"/>
      <c r="G201" s="124"/>
      <c r="H201" s="124"/>
      <c r="I201" s="125"/>
      <c r="J201" s="23">
        <v>3</v>
      </c>
      <c r="K201" s="23">
        <v>1</v>
      </c>
      <c r="L201" s="23">
        <v>0</v>
      </c>
      <c r="M201" s="23">
        <v>1</v>
      </c>
      <c r="N201" s="23">
        <v>0</v>
      </c>
      <c r="O201" s="16">
        <f t="shared" ref="O201" si="80">K201+L201+M201+N201</f>
        <v>2</v>
      </c>
      <c r="P201" s="16">
        <f>Q201-O201</f>
        <v>4</v>
      </c>
      <c r="Q201" s="16">
        <f>ROUND(PRODUCT(J201,25)/12,0)</f>
        <v>6</v>
      </c>
      <c r="R201" s="23"/>
      <c r="S201" s="23" t="s">
        <v>31</v>
      </c>
      <c r="T201" s="24"/>
      <c r="U201" s="10" t="s">
        <v>42</v>
      </c>
      <c r="V201" s="75"/>
      <c r="W201" s="65"/>
      <c r="X201" s="65"/>
      <c r="Y201" s="65"/>
      <c r="Z201" s="65"/>
      <c r="AA201" s="65"/>
    </row>
    <row r="202" spans="1:27" hidden="1" x14ac:dyDescent="0.2">
      <c r="A202" s="62"/>
      <c r="B202" s="169"/>
      <c r="C202" s="169"/>
      <c r="D202" s="169"/>
      <c r="E202" s="169"/>
      <c r="F202" s="169"/>
      <c r="G202" s="169"/>
      <c r="H202" s="169"/>
      <c r="I202" s="169"/>
      <c r="J202" s="23">
        <v>0</v>
      </c>
      <c r="K202" s="23">
        <v>0</v>
      </c>
      <c r="L202" s="23">
        <v>0</v>
      </c>
      <c r="M202" s="23">
        <v>0</v>
      </c>
      <c r="N202" s="23">
        <v>0</v>
      </c>
      <c r="O202" s="16">
        <f t="shared" ref="O202:O203" si="81">K202+L202+M202+N202</f>
        <v>0</v>
      </c>
      <c r="P202" s="16">
        <f t="shared" ref="P202" si="82">Q202-O202</f>
        <v>0</v>
      </c>
      <c r="Q202" s="16">
        <f t="shared" ref="Q202" si="83">ROUND(PRODUCT(J202,25)/14,0)</f>
        <v>0</v>
      </c>
      <c r="R202" s="23"/>
      <c r="S202" s="23"/>
      <c r="T202" s="24"/>
      <c r="U202" s="10"/>
      <c r="V202" s="75"/>
      <c r="W202" s="65"/>
      <c r="X202" s="65"/>
      <c r="Y202" s="65"/>
      <c r="Z202" s="65"/>
      <c r="AA202" s="65"/>
    </row>
    <row r="203" spans="1:27" hidden="1" x14ac:dyDescent="0.2">
      <c r="A203" s="62"/>
      <c r="B203" s="169"/>
      <c r="C203" s="169"/>
      <c r="D203" s="169"/>
      <c r="E203" s="169"/>
      <c r="F203" s="169"/>
      <c r="G203" s="169"/>
      <c r="H203" s="169"/>
      <c r="I203" s="169"/>
      <c r="J203" s="23">
        <v>0</v>
      </c>
      <c r="K203" s="23">
        <v>0</v>
      </c>
      <c r="L203" s="23">
        <v>0</v>
      </c>
      <c r="M203" s="23">
        <v>0</v>
      </c>
      <c r="N203" s="23">
        <v>0</v>
      </c>
      <c r="O203" s="16">
        <f t="shared" si="81"/>
        <v>0</v>
      </c>
      <c r="P203" s="16">
        <f>Q203-O203</f>
        <v>0</v>
      </c>
      <c r="Q203" s="16">
        <f>ROUND(PRODUCT(J203,25)/14,0)</f>
        <v>0</v>
      </c>
      <c r="R203" s="23"/>
      <c r="S203" s="23"/>
      <c r="T203" s="24"/>
      <c r="U203" s="10"/>
      <c r="V203" s="75"/>
      <c r="W203" s="65"/>
      <c r="X203" s="65"/>
      <c r="Y203" s="65"/>
      <c r="Z203" s="65"/>
      <c r="AA203" s="65"/>
    </row>
    <row r="204" spans="1:27" hidden="1" x14ac:dyDescent="0.2">
      <c r="A204" s="179" t="s">
        <v>60</v>
      </c>
      <c r="B204" s="179"/>
      <c r="C204" s="179"/>
      <c r="D204" s="179"/>
      <c r="E204" s="179"/>
      <c r="F204" s="179"/>
      <c r="G204" s="179"/>
      <c r="H204" s="179"/>
      <c r="I204" s="179"/>
      <c r="J204" s="179"/>
      <c r="K204" s="179"/>
      <c r="L204" s="179"/>
      <c r="M204" s="179"/>
      <c r="N204" s="179"/>
      <c r="O204" s="179"/>
      <c r="P204" s="179"/>
      <c r="Q204" s="179"/>
      <c r="R204" s="179"/>
      <c r="S204" s="179"/>
      <c r="T204" s="179"/>
      <c r="U204" s="179"/>
      <c r="V204" s="79"/>
      <c r="W204" s="78"/>
      <c r="X204" s="78"/>
      <c r="Y204" s="78"/>
      <c r="Z204" s="78"/>
      <c r="AA204" s="78"/>
    </row>
    <row r="205" spans="1:27" hidden="1" x14ac:dyDescent="0.2">
      <c r="A205" s="62"/>
      <c r="B205" s="169"/>
      <c r="C205" s="169"/>
      <c r="D205" s="169"/>
      <c r="E205" s="169"/>
      <c r="F205" s="169"/>
      <c r="G205" s="169"/>
      <c r="H205" s="169"/>
      <c r="I205" s="169"/>
      <c r="J205" s="23">
        <v>0</v>
      </c>
      <c r="K205" s="23">
        <v>0</v>
      </c>
      <c r="L205" s="23">
        <v>0</v>
      </c>
      <c r="M205" s="23">
        <v>0</v>
      </c>
      <c r="N205" s="23">
        <v>0</v>
      </c>
      <c r="O205" s="16">
        <f t="shared" ref="O205:O207" si="84">K205+L205+M205+N205</f>
        <v>0</v>
      </c>
      <c r="P205" s="16">
        <f>Q205-O205</f>
        <v>0</v>
      </c>
      <c r="Q205" s="16">
        <f>ROUND(PRODUCT(J205,25)/12,0)</f>
        <v>0</v>
      </c>
      <c r="R205" s="23"/>
      <c r="S205" s="23"/>
      <c r="T205" s="24"/>
      <c r="U205" s="10"/>
      <c r="V205" s="79"/>
      <c r="W205" s="78"/>
      <c r="X205" s="78"/>
      <c r="Y205" s="78"/>
      <c r="Z205" s="78"/>
      <c r="AA205" s="78"/>
    </row>
    <row r="206" spans="1:27" hidden="1" x14ac:dyDescent="0.2">
      <c r="A206" s="62"/>
      <c r="B206" s="169"/>
      <c r="C206" s="169"/>
      <c r="D206" s="169"/>
      <c r="E206" s="169"/>
      <c r="F206" s="169"/>
      <c r="G206" s="169"/>
      <c r="H206" s="169"/>
      <c r="I206" s="169"/>
      <c r="J206" s="23">
        <v>0</v>
      </c>
      <c r="K206" s="23">
        <v>0</v>
      </c>
      <c r="L206" s="23">
        <v>0</v>
      </c>
      <c r="M206" s="23">
        <v>0</v>
      </c>
      <c r="N206" s="23">
        <v>0</v>
      </c>
      <c r="O206" s="16">
        <f t="shared" si="84"/>
        <v>0</v>
      </c>
      <c r="P206" s="16">
        <f t="shared" ref="P206" si="85">Q206-O206</f>
        <v>0</v>
      </c>
      <c r="Q206" s="16">
        <f t="shared" ref="Q206:Q207" si="86">ROUND(PRODUCT(J206,25)/12,0)</f>
        <v>0</v>
      </c>
      <c r="R206" s="23"/>
      <c r="S206" s="23"/>
      <c r="T206" s="24"/>
      <c r="U206" s="10"/>
      <c r="V206" s="70"/>
    </row>
    <row r="207" spans="1:27" hidden="1" x14ac:dyDescent="0.2">
      <c r="A207" s="62"/>
      <c r="B207" s="169"/>
      <c r="C207" s="169"/>
      <c r="D207" s="169"/>
      <c r="E207" s="169"/>
      <c r="F207" s="169"/>
      <c r="G207" s="169"/>
      <c r="H207" s="169"/>
      <c r="I207" s="169"/>
      <c r="J207" s="23">
        <v>0</v>
      </c>
      <c r="K207" s="23">
        <v>0</v>
      </c>
      <c r="L207" s="23">
        <v>0</v>
      </c>
      <c r="M207" s="23">
        <v>0</v>
      </c>
      <c r="N207" s="23">
        <v>0</v>
      </c>
      <c r="O207" s="16">
        <f t="shared" si="84"/>
        <v>0</v>
      </c>
      <c r="P207" s="16">
        <f>Q207-O207</f>
        <v>0</v>
      </c>
      <c r="Q207" s="16">
        <f t="shared" si="86"/>
        <v>0</v>
      </c>
      <c r="R207" s="23"/>
      <c r="S207" s="23"/>
      <c r="T207" s="24"/>
      <c r="U207" s="10"/>
      <c r="V207" s="70"/>
    </row>
    <row r="208" spans="1:27" ht="30" customHeight="1" x14ac:dyDescent="0.2">
      <c r="A208" s="170" t="s">
        <v>115</v>
      </c>
      <c r="B208" s="170"/>
      <c r="C208" s="170"/>
      <c r="D208" s="170"/>
      <c r="E208" s="170"/>
      <c r="F208" s="170"/>
      <c r="G208" s="170"/>
      <c r="H208" s="170"/>
      <c r="I208" s="170"/>
      <c r="J208" s="19">
        <f>SUM(J185:J187,J189:J191,J193:J195,J197:J199,J201:J203,J205:J207)</f>
        <v>22</v>
      </c>
      <c r="K208" s="19">
        <f t="shared" ref="K208:Q208" si="87">SUM(K185:K187,K189:K191,K193:K195,K197:K199,K201:K203,K205:K207)</f>
        <v>9</v>
      </c>
      <c r="L208" s="19">
        <f t="shared" si="87"/>
        <v>2</v>
      </c>
      <c r="M208" s="19">
        <f t="shared" si="87"/>
        <v>7</v>
      </c>
      <c r="N208" s="19">
        <f t="shared" si="87"/>
        <v>2</v>
      </c>
      <c r="O208" s="19">
        <f t="shared" si="87"/>
        <v>20</v>
      </c>
      <c r="P208" s="19">
        <f t="shared" si="87"/>
        <v>18</v>
      </c>
      <c r="Q208" s="19">
        <f t="shared" si="87"/>
        <v>38</v>
      </c>
      <c r="R208" s="19">
        <f>COUNTIF(R185:R187,"E")+COUNTIF(R189:R191,"E")+COUNTIF(R193:R195,"E")+COUNTIF(R197:R199,"E")+COUNTIF(R201:R203,"E")+COUNTIF(R205:R207,"E")</f>
        <v>0</v>
      </c>
      <c r="S208" s="19">
        <f>COUNTIF(S185:S187,"C")+COUNTIF(S189:S191,"C")+COUNTIF(S193:S195,"C")+COUNTIF(S197:S199,"C")+COUNTIF(S201:S203,"C")+COUNTIF(S205:S207,"C")</f>
        <v>7</v>
      </c>
      <c r="T208" s="19">
        <f>COUNTIF(T185:T187,"VP")+COUNTIF(T189:T191,"VP")+COUNTIF(T193:T195,"VP")+COUNTIF(T197:T199,"VP")+COUNTIF(T201:T203,"VP")+COUNTIF(T205:T207,"VP")</f>
        <v>0</v>
      </c>
      <c r="U208" s="77">
        <f>COUNTA(U185:U187,U189:U191,U193:U195,U197:U199,U201:U203,U205:U207)</f>
        <v>7</v>
      </c>
      <c r="V208" s="70"/>
    </row>
    <row r="209" spans="1:27" ht="16.5" customHeight="1" x14ac:dyDescent="0.2">
      <c r="A209" s="142" t="s">
        <v>53</v>
      </c>
      <c r="B209" s="143"/>
      <c r="C209" s="143"/>
      <c r="D209" s="143"/>
      <c r="E209" s="143"/>
      <c r="F209" s="143"/>
      <c r="G209" s="143"/>
      <c r="H209" s="143"/>
      <c r="I209" s="143"/>
      <c r="J209" s="144"/>
      <c r="K209" s="19">
        <f>SUM(K185:K187,K189:K191,K193:K195,K197:K199,K201:K203)*14+SUM(K205:K207)*12</f>
        <v>126</v>
      </c>
      <c r="L209" s="19">
        <f t="shared" ref="L209:Q209" si="88">SUM(L185:L187,L189:L191,L193:L195,L197:L199,L201:L203)*14+SUM(L205:L207)*12</f>
        <v>28</v>
      </c>
      <c r="M209" s="19">
        <f t="shared" si="88"/>
        <v>98</v>
      </c>
      <c r="N209" s="19">
        <f t="shared" si="88"/>
        <v>28</v>
      </c>
      <c r="O209" s="19">
        <f t="shared" si="88"/>
        <v>280</v>
      </c>
      <c r="P209" s="19">
        <f t="shared" si="88"/>
        <v>252</v>
      </c>
      <c r="Q209" s="19">
        <f t="shared" si="88"/>
        <v>532</v>
      </c>
      <c r="R209" s="148"/>
      <c r="S209" s="149"/>
      <c r="T209" s="149"/>
      <c r="U209" s="150"/>
    </row>
    <row r="210" spans="1:27" ht="15" customHeight="1" x14ac:dyDescent="0.2">
      <c r="A210" s="145"/>
      <c r="B210" s="146"/>
      <c r="C210" s="146"/>
      <c r="D210" s="146"/>
      <c r="E210" s="146"/>
      <c r="F210" s="146"/>
      <c r="G210" s="146"/>
      <c r="H210" s="146"/>
      <c r="I210" s="146"/>
      <c r="J210" s="147"/>
      <c r="K210" s="191">
        <f>SUM(K209:N209)</f>
        <v>280</v>
      </c>
      <c r="L210" s="192"/>
      <c r="M210" s="192"/>
      <c r="N210" s="193"/>
      <c r="O210" s="191">
        <f>SUM(O209:P209)</f>
        <v>532</v>
      </c>
      <c r="P210" s="192"/>
      <c r="Q210" s="193"/>
      <c r="R210" s="151"/>
      <c r="S210" s="152"/>
      <c r="T210" s="152"/>
      <c r="U210" s="153"/>
    </row>
    <row r="211" spans="1:27" ht="19.5" customHeight="1" x14ac:dyDescent="0.2">
      <c r="A211" s="219" t="s">
        <v>114</v>
      </c>
      <c r="B211" s="220"/>
      <c r="C211" s="220"/>
      <c r="D211" s="220"/>
      <c r="E211" s="220"/>
      <c r="F211" s="220"/>
      <c r="G211" s="220"/>
      <c r="H211" s="220"/>
      <c r="I211" s="220"/>
      <c r="J211" s="221"/>
      <c r="K211" s="184">
        <f>U208/SUM(U46,U58,U69,U81,U95,U106)</f>
        <v>0.18421052631578946</v>
      </c>
      <c r="L211" s="185"/>
      <c r="M211" s="185"/>
      <c r="N211" s="185"/>
      <c r="O211" s="185"/>
      <c r="P211" s="185"/>
      <c r="Q211" s="185"/>
      <c r="R211" s="185"/>
      <c r="S211" s="185"/>
      <c r="T211" s="185"/>
      <c r="U211" s="186"/>
    </row>
    <row r="212" spans="1:27" ht="18.75" customHeight="1" x14ac:dyDescent="0.2">
      <c r="A212" s="205" t="s">
        <v>116</v>
      </c>
      <c r="B212" s="206"/>
      <c r="C212" s="206"/>
      <c r="D212" s="206"/>
      <c r="E212" s="206"/>
      <c r="F212" s="206"/>
      <c r="G212" s="206"/>
      <c r="H212" s="206"/>
      <c r="I212" s="206"/>
      <c r="J212" s="207"/>
      <c r="K212" s="184">
        <f>K210/(SUM(O46,O58,O69,O81,O95)*14+O106*12)</f>
        <v>0.13448607108549471</v>
      </c>
      <c r="L212" s="185"/>
      <c r="M212" s="185"/>
      <c r="N212" s="185"/>
      <c r="O212" s="185"/>
      <c r="P212" s="185"/>
      <c r="Q212" s="185"/>
      <c r="R212" s="185"/>
      <c r="S212" s="185"/>
      <c r="T212" s="185"/>
      <c r="U212" s="186"/>
    </row>
    <row r="213" spans="1:27" s="52" customFormat="1" x14ac:dyDescent="0.2">
      <c r="A213" s="11"/>
      <c r="B213" s="11"/>
      <c r="C213" s="11"/>
      <c r="D213" s="11"/>
      <c r="E213" s="11"/>
      <c r="F213" s="11"/>
      <c r="G213" s="11"/>
      <c r="H213" s="11"/>
      <c r="I213" s="11"/>
      <c r="J213" s="11"/>
      <c r="K213" s="12"/>
      <c r="L213" s="12"/>
      <c r="M213" s="12"/>
      <c r="N213" s="12"/>
      <c r="O213" s="13"/>
      <c r="P213" s="13"/>
      <c r="Q213" s="13"/>
      <c r="R213" s="13"/>
      <c r="S213" s="13"/>
      <c r="T213" s="13"/>
      <c r="U213" s="13"/>
    </row>
    <row r="214" spans="1:27" ht="24" customHeight="1" x14ac:dyDescent="0.2">
      <c r="A214" s="217" t="s">
        <v>61</v>
      </c>
      <c r="B214" s="218"/>
      <c r="C214" s="218"/>
      <c r="D214" s="218"/>
      <c r="E214" s="218"/>
      <c r="F214" s="218"/>
      <c r="G214" s="218"/>
      <c r="H214" s="218"/>
      <c r="I214" s="218"/>
      <c r="J214" s="218"/>
      <c r="K214" s="218"/>
      <c r="L214" s="218"/>
      <c r="M214" s="218"/>
      <c r="N214" s="218"/>
      <c r="O214" s="218"/>
      <c r="P214" s="218"/>
      <c r="Q214" s="218"/>
      <c r="R214" s="218"/>
      <c r="S214" s="218"/>
      <c r="T214" s="218"/>
      <c r="U214" s="218"/>
    </row>
    <row r="215" spans="1:27" ht="16.5" customHeight="1" x14ac:dyDescent="0.2">
      <c r="A215" s="130" t="s">
        <v>63</v>
      </c>
      <c r="B215" s="131"/>
      <c r="C215" s="131"/>
      <c r="D215" s="131"/>
      <c r="E215" s="131"/>
      <c r="F215" s="131"/>
      <c r="G215" s="131"/>
      <c r="H215" s="131"/>
      <c r="I215" s="131"/>
      <c r="J215" s="131"/>
      <c r="K215" s="131"/>
      <c r="L215" s="131"/>
      <c r="M215" s="131"/>
      <c r="N215" s="131"/>
      <c r="O215" s="131"/>
      <c r="P215" s="131"/>
      <c r="Q215" s="131"/>
      <c r="R215" s="131"/>
      <c r="S215" s="131"/>
      <c r="T215" s="131"/>
      <c r="U215" s="131"/>
    </row>
    <row r="216" spans="1:27" ht="27.75" customHeight="1" x14ac:dyDescent="0.2">
      <c r="A216" s="130" t="s">
        <v>30</v>
      </c>
      <c r="B216" s="130" t="s">
        <v>29</v>
      </c>
      <c r="C216" s="130"/>
      <c r="D216" s="130"/>
      <c r="E216" s="130"/>
      <c r="F216" s="130"/>
      <c r="G216" s="130"/>
      <c r="H216" s="130"/>
      <c r="I216" s="130"/>
      <c r="J216" s="141" t="s">
        <v>43</v>
      </c>
      <c r="K216" s="202" t="s">
        <v>27</v>
      </c>
      <c r="L216" s="204"/>
      <c r="M216" s="204"/>
      <c r="N216" s="203"/>
      <c r="O216" s="141" t="s">
        <v>44</v>
      </c>
      <c r="P216" s="141"/>
      <c r="Q216" s="141"/>
      <c r="R216" s="141" t="s">
        <v>26</v>
      </c>
      <c r="S216" s="141"/>
      <c r="T216" s="141"/>
      <c r="U216" s="141" t="s">
        <v>25</v>
      </c>
    </row>
    <row r="217" spans="1:27" x14ac:dyDescent="0.2">
      <c r="A217" s="130"/>
      <c r="B217" s="130"/>
      <c r="C217" s="130"/>
      <c r="D217" s="130"/>
      <c r="E217" s="130"/>
      <c r="F217" s="130"/>
      <c r="G217" s="130"/>
      <c r="H217" s="130"/>
      <c r="I217" s="130"/>
      <c r="J217" s="141"/>
      <c r="K217" s="26" t="s">
        <v>31</v>
      </c>
      <c r="L217" s="26" t="s">
        <v>32</v>
      </c>
      <c r="M217" s="26" t="s">
        <v>33</v>
      </c>
      <c r="N217" s="44" t="s">
        <v>112</v>
      </c>
      <c r="O217" s="26" t="s">
        <v>37</v>
      </c>
      <c r="P217" s="26" t="s">
        <v>8</v>
      </c>
      <c r="Q217" s="26" t="s">
        <v>34</v>
      </c>
      <c r="R217" s="26" t="s">
        <v>35</v>
      </c>
      <c r="S217" s="26" t="s">
        <v>31</v>
      </c>
      <c r="T217" s="26" t="s">
        <v>36</v>
      </c>
      <c r="U217" s="141"/>
    </row>
    <row r="218" spans="1:27" ht="17.25" customHeight="1" x14ac:dyDescent="0.2">
      <c r="A218" s="214" t="s">
        <v>62</v>
      </c>
      <c r="B218" s="215"/>
      <c r="C218" s="215"/>
      <c r="D218" s="215"/>
      <c r="E218" s="215"/>
      <c r="F218" s="215"/>
      <c r="G218" s="215"/>
      <c r="H218" s="215"/>
      <c r="I218" s="215"/>
      <c r="J218" s="215"/>
      <c r="K218" s="215"/>
      <c r="L218" s="215"/>
      <c r="M218" s="215"/>
      <c r="N218" s="215"/>
      <c r="O218" s="215"/>
      <c r="P218" s="215"/>
      <c r="Q218" s="215"/>
      <c r="R218" s="215"/>
      <c r="S218" s="215"/>
      <c r="T218" s="215"/>
      <c r="U218" s="216"/>
    </row>
    <row r="219" spans="1:27" s="119" customFormat="1" x14ac:dyDescent="0.2">
      <c r="A219" s="116" t="str">
        <f t="shared" ref="A219:A232" si="89">IF(ISNA(INDEX($A$37:$U$210,MATCH($B219,$B$37:$B$210,0),1)),"",INDEX($A$37:$U$210,MATCH($B219,$B$37:$B$210,0),1))</f>
        <v>MLR0031</v>
      </c>
      <c r="B219" s="314" t="s">
        <v>148</v>
      </c>
      <c r="C219" s="314"/>
      <c r="D219" s="314"/>
      <c r="E219" s="314"/>
      <c r="F219" s="314"/>
      <c r="G219" s="314"/>
      <c r="H219" s="314"/>
      <c r="I219" s="314"/>
      <c r="J219" s="102">
        <f t="shared" ref="J219:J232" si="90">IF(ISNA(INDEX($A$37:$U$210,MATCH($B219,$B$37:$B$210,0),10)),"",INDEX($A$37:$U$210,MATCH($B219,$B$37:$B$210,0),10))</f>
        <v>6</v>
      </c>
      <c r="K219" s="102">
        <f t="shared" ref="K219:K232" si="91">IF(ISNA(INDEX($A$37:$U$210,MATCH($B219,$B$37:$B$210,0),11)),"",INDEX($A$37:$U$210,MATCH($B219,$B$37:$B$210,0),11))</f>
        <v>2</v>
      </c>
      <c r="L219" s="102">
        <f t="shared" ref="L219:L232" si="92">IF(ISNA(INDEX($A$37:$U$210,MATCH($B219,$B$37:$B$210,0),12)),"",INDEX($A$37:$U$210,MATCH($B219,$B$37:$B$210,0),12))</f>
        <v>1</v>
      </c>
      <c r="M219" s="102">
        <f t="shared" ref="M219:M232" si="93">IF(ISNA(INDEX($A$37:$U$210,MATCH($B219,$B$37:$B$210,0),13)),"",INDEX($A$37:$U$210,MATCH($B219,$B$37:$B$210,0),13))</f>
        <v>1</v>
      </c>
      <c r="N219" s="102">
        <f t="shared" ref="N219:N232" si="94">IF(ISNA(INDEX($A$37:$U$210,MATCH($B219,$B$37:$B$210,0),14)),"",INDEX($A$37:$U$210,MATCH($B219,$B$37:$B$210,0),14))</f>
        <v>0</v>
      </c>
      <c r="O219" s="102">
        <f t="shared" ref="O219:O232" si="95">IF(ISNA(INDEX($A$37:$U$210,MATCH($B219,$B$37:$B$210,0),15)),"",INDEX($A$37:$U$210,MATCH($B219,$B$37:$B$210,0),15))</f>
        <v>4</v>
      </c>
      <c r="P219" s="102">
        <f t="shared" ref="P219:P232" si="96">IF(ISNA(INDEX($A$37:$U$210,MATCH($B219,$B$37:$B$210,0),16)),"",INDEX($A$37:$U$210,MATCH($B219,$B$37:$B$210,0),16))</f>
        <v>7</v>
      </c>
      <c r="Q219" s="102">
        <f t="shared" ref="Q219:Q232" si="97">IF(ISNA(INDEX($A$37:$U$210,MATCH($B219,$B$37:$B$210,0),17)),"",INDEX($A$37:$U$210,MATCH($B219,$B$37:$B$210,0),17))</f>
        <v>11</v>
      </c>
      <c r="R219" s="117" t="str">
        <f t="shared" ref="R219:R232" si="98">IF(ISNA(INDEX($A$37:$U$210,MATCH($B219,$B$37:$B$210,0),18)),"",INDEX($A$37:$U$210,MATCH($B219,$B$37:$B$210,0),18))</f>
        <v>E</v>
      </c>
      <c r="S219" s="117">
        <f t="shared" ref="S219:S232" si="99">IF(ISNA(INDEX($A$37:$U$210,MATCH($B219,$B$37:$B$210,0),19)),"",INDEX($A$37:$U$210,MATCH($B219,$B$37:$B$210,0),19))</f>
        <v>0</v>
      </c>
      <c r="T219" s="117">
        <f t="shared" ref="T219:T232" si="100">IF(ISNA(INDEX($A$37:$U$210,MATCH($B219,$B$37:$B$210,0),20)),"",INDEX($A$37:$U$210,MATCH($B219,$B$37:$B$210,0),20))</f>
        <v>0</v>
      </c>
      <c r="U219" s="117" t="str">
        <f t="shared" ref="U219:U232" si="101">IF(ISNA(INDEX($A$37:$U$210,MATCH($B219,$B$37:$B$210,0),21)),"",INDEX($A$37:$U$210,MATCH($B219,$B$37:$B$210,0),21))</f>
        <v>DF</v>
      </c>
      <c r="V219" s="118"/>
      <c r="W219" s="118"/>
      <c r="X219" s="118"/>
      <c r="Y219" s="118"/>
      <c r="Z219" s="118"/>
    </row>
    <row r="220" spans="1:27" x14ac:dyDescent="0.2">
      <c r="A220" s="100" t="str">
        <f t="shared" si="89"/>
        <v>MLR5004</v>
      </c>
      <c r="B220" s="129" t="s">
        <v>135</v>
      </c>
      <c r="C220" s="129"/>
      <c r="D220" s="129"/>
      <c r="E220" s="129"/>
      <c r="F220" s="129"/>
      <c r="G220" s="129"/>
      <c r="H220" s="129"/>
      <c r="I220" s="129"/>
      <c r="J220" s="16">
        <f t="shared" si="90"/>
        <v>6</v>
      </c>
      <c r="K220" s="16">
        <f t="shared" si="91"/>
        <v>2</v>
      </c>
      <c r="L220" s="16">
        <f t="shared" si="92"/>
        <v>1</v>
      </c>
      <c r="M220" s="16">
        <f t="shared" si="93"/>
        <v>2</v>
      </c>
      <c r="N220" s="16">
        <f t="shared" si="94"/>
        <v>0</v>
      </c>
      <c r="O220" s="16">
        <f t="shared" si="95"/>
        <v>5</v>
      </c>
      <c r="P220" s="16">
        <f t="shared" si="96"/>
        <v>6</v>
      </c>
      <c r="Q220" s="16">
        <f t="shared" si="97"/>
        <v>11</v>
      </c>
      <c r="R220" s="25" t="str">
        <f t="shared" si="98"/>
        <v>E</v>
      </c>
      <c r="S220" s="25">
        <f t="shared" si="99"/>
        <v>0</v>
      </c>
      <c r="T220" s="25">
        <f t="shared" si="100"/>
        <v>0</v>
      </c>
      <c r="U220" s="25" t="str">
        <f t="shared" si="101"/>
        <v>DF</v>
      </c>
    </row>
    <row r="221" spans="1:27" ht="15" customHeight="1" x14ac:dyDescent="0.2">
      <c r="A221" s="100" t="str">
        <f t="shared" si="89"/>
        <v>MLR5055</v>
      </c>
      <c r="B221" s="129" t="s">
        <v>137</v>
      </c>
      <c r="C221" s="129"/>
      <c r="D221" s="129"/>
      <c r="E221" s="129"/>
      <c r="F221" s="129"/>
      <c r="G221" s="129"/>
      <c r="H221" s="129"/>
      <c r="I221" s="129"/>
      <c r="J221" s="16">
        <f t="shared" si="90"/>
        <v>6</v>
      </c>
      <c r="K221" s="16">
        <f t="shared" si="91"/>
        <v>2</v>
      </c>
      <c r="L221" s="16">
        <f t="shared" si="92"/>
        <v>2</v>
      </c>
      <c r="M221" s="16">
        <f t="shared" si="93"/>
        <v>0</v>
      </c>
      <c r="N221" s="16">
        <f t="shared" si="94"/>
        <v>0</v>
      </c>
      <c r="O221" s="16">
        <f t="shared" si="95"/>
        <v>4</v>
      </c>
      <c r="P221" s="16">
        <f t="shared" si="96"/>
        <v>7</v>
      </c>
      <c r="Q221" s="16">
        <f t="shared" si="97"/>
        <v>11</v>
      </c>
      <c r="R221" s="25" t="str">
        <f t="shared" si="98"/>
        <v>E</v>
      </c>
      <c r="S221" s="25">
        <f t="shared" si="99"/>
        <v>0</v>
      </c>
      <c r="T221" s="25">
        <f t="shared" si="100"/>
        <v>0</v>
      </c>
      <c r="U221" s="25" t="str">
        <f t="shared" si="101"/>
        <v>DF</v>
      </c>
      <c r="V221" s="73"/>
      <c r="W221" s="67"/>
      <c r="X221" s="67"/>
      <c r="Y221" s="67"/>
      <c r="Z221" s="67"/>
      <c r="AA221" s="67"/>
    </row>
    <row r="222" spans="1:27" x14ac:dyDescent="0.2">
      <c r="A222" s="100" t="str">
        <f t="shared" si="89"/>
        <v>MLR5007</v>
      </c>
      <c r="B222" s="129" t="s">
        <v>138</v>
      </c>
      <c r="C222" s="129"/>
      <c r="D222" s="129"/>
      <c r="E222" s="129"/>
      <c r="F222" s="129"/>
      <c r="G222" s="129"/>
      <c r="H222" s="129"/>
      <c r="I222" s="129"/>
      <c r="J222" s="16">
        <f t="shared" si="90"/>
        <v>5</v>
      </c>
      <c r="K222" s="16">
        <f t="shared" si="91"/>
        <v>2</v>
      </c>
      <c r="L222" s="16">
        <f t="shared" si="92"/>
        <v>1</v>
      </c>
      <c r="M222" s="16">
        <f t="shared" si="93"/>
        <v>2</v>
      </c>
      <c r="N222" s="16">
        <f t="shared" si="94"/>
        <v>0</v>
      </c>
      <c r="O222" s="16">
        <f t="shared" si="95"/>
        <v>5</v>
      </c>
      <c r="P222" s="16">
        <f t="shared" si="96"/>
        <v>4</v>
      </c>
      <c r="Q222" s="16">
        <f t="shared" si="97"/>
        <v>9</v>
      </c>
      <c r="R222" s="25" t="str">
        <f t="shared" si="98"/>
        <v>E</v>
      </c>
      <c r="S222" s="25">
        <f t="shared" si="99"/>
        <v>0</v>
      </c>
      <c r="T222" s="25">
        <f t="shared" si="100"/>
        <v>0</v>
      </c>
      <c r="U222" s="25" t="str">
        <f t="shared" si="101"/>
        <v>DF</v>
      </c>
      <c r="V222" s="73"/>
      <c r="W222" s="67"/>
      <c r="X222" s="67"/>
      <c r="Y222" s="67"/>
      <c r="Z222" s="67"/>
      <c r="AA222" s="67"/>
    </row>
    <row r="223" spans="1:27" x14ac:dyDescent="0.2">
      <c r="A223" s="100" t="str">
        <f t="shared" si="89"/>
        <v>MLR5022</v>
      </c>
      <c r="B223" s="129" t="s">
        <v>140</v>
      </c>
      <c r="C223" s="129"/>
      <c r="D223" s="129"/>
      <c r="E223" s="129"/>
      <c r="F223" s="129"/>
      <c r="G223" s="129"/>
      <c r="H223" s="129"/>
      <c r="I223" s="129"/>
      <c r="J223" s="16">
        <f t="shared" si="90"/>
        <v>4</v>
      </c>
      <c r="K223" s="16">
        <f t="shared" si="91"/>
        <v>2</v>
      </c>
      <c r="L223" s="16">
        <f t="shared" si="92"/>
        <v>1</v>
      </c>
      <c r="M223" s="16">
        <f t="shared" si="93"/>
        <v>1</v>
      </c>
      <c r="N223" s="16">
        <f t="shared" si="94"/>
        <v>0</v>
      </c>
      <c r="O223" s="16">
        <f t="shared" si="95"/>
        <v>4</v>
      </c>
      <c r="P223" s="16">
        <f t="shared" si="96"/>
        <v>3</v>
      </c>
      <c r="Q223" s="16">
        <f t="shared" si="97"/>
        <v>7</v>
      </c>
      <c r="R223" s="25" t="str">
        <f t="shared" si="98"/>
        <v>E</v>
      </c>
      <c r="S223" s="25">
        <f t="shared" si="99"/>
        <v>0</v>
      </c>
      <c r="T223" s="25">
        <f t="shared" si="100"/>
        <v>0</v>
      </c>
      <c r="U223" s="25" t="str">
        <f t="shared" si="101"/>
        <v>DF</v>
      </c>
      <c r="V223" s="73"/>
      <c r="W223" s="67"/>
      <c r="X223" s="67"/>
      <c r="Y223" s="67"/>
      <c r="Z223" s="67"/>
      <c r="AA223" s="67"/>
    </row>
    <row r="224" spans="1:27" x14ac:dyDescent="0.2">
      <c r="A224" s="100" t="str">
        <f t="shared" si="89"/>
        <v>MLR5025</v>
      </c>
      <c r="B224" s="129" t="s">
        <v>143</v>
      </c>
      <c r="C224" s="129"/>
      <c r="D224" s="129"/>
      <c r="E224" s="129"/>
      <c r="F224" s="129"/>
      <c r="G224" s="129"/>
      <c r="H224" s="129"/>
      <c r="I224" s="129"/>
      <c r="J224" s="16">
        <f t="shared" si="90"/>
        <v>5</v>
      </c>
      <c r="K224" s="16">
        <f t="shared" si="91"/>
        <v>2</v>
      </c>
      <c r="L224" s="16">
        <f t="shared" si="92"/>
        <v>1</v>
      </c>
      <c r="M224" s="16">
        <f t="shared" si="93"/>
        <v>1</v>
      </c>
      <c r="N224" s="16">
        <f t="shared" si="94"/>
        <v>0</v>
      </c>
      <c r="O224" s="16">
        <f t="shared" si="95"/>
        <v>4</v>
      </c>
      <c r="P224" s="16">
        <f t="shared" si="96"/>
        <v>5</v>
      </c>
      <c r="Q224" s="16">
        <f t="shared" si="97"/>
        <v>9</v>
      </c>
      <c r="R224" s="25">
        <f t="shared" si="98"/>
        <v>0</v>
      </c>
      <c r="S224" s="25" t="str">
        <f t="shared" si="99"/>
        <v>C</v>
      </c>
      <c r="T224" s="25">
        <f t="shared" si="100"/>
        <v>0</v>
      </c>
      <c r="U224" s="25" t="str">
        <f t="shared" si="101"/>
        <v>DF</v>
      </c>
      <c r="V224" s="73"/>
      <c r="W224" s="67"/>
      <c r="X224" s="67"/>
      <c r="Y224" s="67"/>
      <c r="Z224" s="67"/>
      <c r="AA224" s="67"/>
    </row>
    <row r="225" spans="1:27" s="39" customFormat="1" x14ac:dyDescent="0.2">
      <c r="A225" s="100" t="str">
        <f t="shared" si="89"/>
        <v>MLR5002</v>
      </c>
      <c r="B225" s="129" t="s">
        <v>145</v>
      </c>
      <c r="C225" s="129"/>
      <c r="D225" s="129"/>
      <c r="E225" s="129"/>
      <c r="F225" s="129"/>
      <c r="G225" s="129"/>
      <c r="H225" s="129"/>
      <c r="I225" s="129"/>
      <c r="J225" s="16">
        <f t="shared" si="90"/>
        <v>6</v>
      </c>
      <c r="K225" s="16">
        <f t="shared" si="91"/>
        <v>2</v>
      </c>
      <c r="L225" s="16">
        <f t="shared" si="92"/>
        <v>0</v>
      </c>
      <c r="M225" s="16">
        <f t="shared" si="93"/>
        <v>2</v>
      </c>
      <c r="N225" s="16">
        <f t="shared" si="94"/>
        <v>0</v>
      </c>
      <c r="O225" s="16">
        <f t="shared" si="95"/>
        <v>4</v>
      </c>
      <c r="P225" s="16">
        <f t="shared" si="96"/>
        <v>7</v>
      </c>
      <c r="Q225" s="16">
        <f t="shared" si="97"/>
        <v>11</v>
      </c>
      <c r="R225" s="25" t="str">
        <f t="shared" si="98"/>
        <v>E</v>
      </c>
      <c r="S225" s="25">
        <f t="shared" si="99"/>
        <v>0</v>
      </c>
      <c r="T225" s="25">
        <f t="shared" si="100"/>
        <v>0</v>
      </c>
      <c r="U225" s="25" t="str">
        <f t="shared" si="101"/>
        <v>DF</v>
      </c>
      <c r="V225" s="73"/>
      <c r="W225" s="67"/>
      <c r="X225" s="67"/>
      <c r="Y225" s="67"/>
      <c r="Z225" s="67"/>
      <c r="AA225" s="67"/>
    </row>
    <row r="226" spans="1:27" s="52" customFormat="1" x14ac:dyDescent="0.2">
      <c r="A226" s="100" t="str">
        <f t="shared" si="89"/>
        <v>MLR5027</v>
      </c>
      <c r="B226" s="129" t="s">
        <v>146</v>
      </c>
      <c r="C226" s="129"/>
      <c r="D226" s="129"/>
      <c r="E226" s="129"/>
      <c r="F226" s="129"/>
      <c r="G226" s="129"/>
      <c r="H226" s="129"/>
      <c r="I226" s="129"/>
      <c r="J226" s="16">
        <f t="shared" si="90"/>
        <v>6</v>
      </c>
      <c r="K226" s="16">
        <f t="shared" si="91"/>
        <v>2</v>
      </c>
      <c r="L226" s="16">
        <f t="shared" si="92"/>
        <v>1</v>
      </c>
      <c r="M226" s="16">
        <f t="shared" si="93"/>
        <v>2</v>
      </c>
      <c r="N226" s="16">
        <f t="shared" si="94"/>
        <v>0</v>
      </c>
      <c r="O226" s="16">
        <f t="shared" si="95"/>
        <v>5</v>
      </c>
      <c r="P226" s="16">
        <f t="shared" si="96"/>
        <v>6</v>
      </c>
      <c r="Q226" s="16">
        <f t="shared" si="97"/>
        <v>11</v>
      </c>
      <c r="R226" s="25" t="str">
        <f t="shared" si="98"/>
        <v>E</v>
      </c>
      <c r="S226" s="25">
        <f t="shared" si="99"/>
        <v>0</v>
      </c>
      <c r="T226" s="25">
        <f t="shared" si="100"/>
        <v>0</v>
      </c>
      <c r="U226" s="25" t="str">
        <f t="shared" si="101"/>
        <v>DF</v>
      </c>
      <c r="V226" s="73"/>
      <c r="W226" s="67"/>
      <c r="X226" s="67"/>
      <c r="Y226" s="67"/>
      <c r="Z226" s="67"/>
      <c r="AA226" s="67"/>
    </row>
    <row r="227" spans="1:27" x14ac:dyDescent="0.2">
      <c r="A227" s="100" t="str">
        <f t="shared" si="89"/>
        <v>MLR5009</v>
      </c>
      <c r="B227" s="129" t="s">
        <v>147</v>
      </c>
      <c r="C227" s="129"/>
      <c r="D227" s="129"/>
      <c r="E227" s="129"/>
      <c r="F227" s="129"/>
      <c r="G227" s="129"/>
      <c r="H227" s="129"/>
      <c r="I227" s="129"/>
      <c r="J227" s="16">
        <f t="shared" si="90"/>
        <v>6</v>
      </c>
      <c r="K227" s="16">
        <f t="shared" si="91"/>
        <v>2</v>
      </c>
      <c r="L227" s="16">
        <f t="shared" si="92"/>
        <v>1</v>
      </c>
      <c r="M227" s="16">
        <f t="shared" si="93"/>
        <v>1</v>
      </c>
      <c r="N227" s="16">
        <f t="shared" si="94"/>
        <v>0</v>
      </c>
      <c r="O227" s="16">
        <f t="shared" si="95"/>
        <v>4</v>
      </c>
      <c r="P227" s="16">
        <f t="shared" si="96"/>
        <v>7</v>
      </c>
      <c r="Q227" s="16">
        <f t="shared" si="97"/>
        <v>11</v>
      </c>
      <c r="R227" s="25">
        <f t="shared" si="98"/>
        <v>0</v>
      </c>
      <c r="S227" s="25" t="str">
        <f t="shared" si="99"/>
        <v>C</v>
      </c>
      <c r="T227" s="25">
        <f t="shared" si="100"/>
        <v>0</v>
      </c>
      <c r="U227" s="25" t="str">
        <f t="shared" si="101"/>
        <v>DF</v>
      </c>
      <c r="V227" s="73"/>
      <c r="W227" s="67"/>
      <c r="X227" s="67"/>
      <c r="Y227" s="67"/>
      <c r="Z227" s="67"/>
      <c r="AA227" s="67"/>
    </row>
    <row r="228" spans="1:27" x14ac:dyDescent="0.2">
      <c r="A228" s="100" t="str">
        <f t="shared" si="89"/>
        <v>MLR5011</v>
      </c>
      <c r="B228" s="129" t="s">
        <v>149</v>
      </c>
      <c r="C228" s="129"/>
      <c r="D228" s="129"/>
      <c r="E228" s="129"/>
      <c r="F228" s="129"/>
      <c r="G228" s="129"/>
      <c r="H228" s="129"/>
      <c r="I228" s="129"/>
      <c r="J228" s="16">
        <f t="shared" si="90"/>
        <v>6</v>
      </c>
      <c r="K228" s="16">
        <f t="shared" si="91"/>
        <v>2</v>
      </c>
      <c r="L228" s="16">
        <f t="shared" si="92"/>
        <v>1</v>
      </c>
      <c r="M228" s="16">
        <f t="shared" si="93"/>
        <v>1</v>
      </c>
      <c r="N228" s="16">
        <f t="shared" si="94"/>
        <v>1</v>
      </c>
      <c r="O228" s="16">
        <f t="shared" si="95"/>
        <v>5</v>
      </c>
      <c r="P228" s="16">
        <f t="shared" si="96"/>
        <v>6</v>
      </c>
      <c r="Q228" s="16">
        <f t="shared" si="97"/>
        <v>11</v>
      </c>
      <c r="R228" s="25">
        <f t="shared" si="98"/>
        <v>0</v>
      </c>
      <c r="S228" s="25" t="str">
        <f t="shared" si="99"/>
        <v>C</v>
      </c>
      <c r="T228" s="25">
        <f t="shared" si="100"/>
        <v>0</v>
      </c>
      <c r="U228" s="25" t="str">
        <f t="shared" si="101"/>
        <v>DF</v>
      </c>
      <c r="V228" s="73"/>
      <c r="W228" s="67"/>
      <c r="X228" s="67"/>
      <c r="Y228" s="67"/>
      <c r="Z228" s="67"/>
      <c r="AA228" s="67"/>
    </row>
    <row r="229" spans="1:27" s="60" customFormat="1" x14ac:dyDescent="0.2">
      <c r="A229" s="100" t="str">
        <f t="shared" si="89"/>
        <v>MLR5013</v>
      </c>
      <c r="B229" s="129" t="s">
        <v>153</v>
      </c>
      <c r="C229" s="129"/>
      <c r="D229" s="129"/>
      <c r="E229" s="129"/>
      <c r="F229" s="129"/>
      <c r="G229" s="129"/>
      <c r="H229" s="129"/>
      <c r="I229" s="129"/>
      <c r="J229" s="16">
        <f t="shared" si="90"/>
        <v>6</v>
      </c>
      <c r="K229" s="16">
        <f t="shared" si="91"/>
        <v>2</v>
      </c>
      <c r="L229" s="16">
        <f t="shared" si="92"/>
        <v>0</v>
      </c>
      <c r="M229" s="16">
        <f t="shared" si="93"/>
        <v>2</v>
      </c>
      <c r="N229" s="16">
        <f t="shared" si="94"/>
        <v>1</v>
      </c>
      <c r="O229" s="16">
        <f t="shared" si="95"/>
        <v>5</v>
      </c>
      <c r="P229" s="16">
        <f t="shared" si="96"/>
        <v>6</v>
      </c>
      <c r="Q229" s="16">
        <f t="shared" si="97"/>
        <v>11</v>
      </c>
      <c r="R229" s="25" t="str">
        <f t="shared" si="98"/>
        <v>E</v>
      </c>
      <c r="S229" s="25">
        <f t="shared" si="99"/>
        <v>0</v>
      </c>
      <c r="T229" s="25">
        <f t="shared" si="100"/>
        <v>0</v>
      </c>
      <c r="U229" s="25" t="str">
        <f t="shared" si="101"/>
        <v>DF</v>
      </c>
      <c r="V229" s="73"/>
      <c r="W229" s="67"/>
      <c r="X229" s="67"/>
      <c r="Y229" s="67"/>
      <c r="Z229" s="67"/>
      <c r="AA229" s="67"/>
    </row>
    <row r="230" spans="1:27" s="60" customFormat="1" x14ac:dyDescent="0.2">
      <c r="A230" s="100" t="str">
        <f t="shared" si="89"/>
        <v>MLR5077</v>
      </c>
      <c r="B230" s="129" t="s">
        <v>154</v>
      </c>
      <c r="C230" s="129"/>
      <c r="D230" s="129"/>
      <c r="E230" s="129"/>
      <c r="F230" s="129"/>
      <c r="G230" s="129"/>
      <c r="H230" s="129"/>
      <c r="I230" s="129"/>
      <c r="J230" s="16">
        <f t="shared" si="90"/>
        <v>5</v>
      </c>
      <c r="K230" s="16">
        <f t="shared" si="91"/>
        <v>2</v>
      </c>
      <c r="L230" s="16">
        <f t="shared" si="92"/>
        <v>0</v>
      </c>
      <c r="M230" s="16">
        <f t="shared" si="93"/>
        <v>2</v>
      </c>
      <c r="N230" s="16">
        <f t="shared" si="94"/>
        <v>1</v>
      </c>
      <c r="O230" s="16">
        <f t="shared" si="95"/>
        <v>5</v>
      </c>
      <c r="P230" s="16">
        <f t="shared" si="96"/>
        <v>4</v>
      </c>
      <c r="Q230" s="16">
        <f t="shared" si="97"/>
        <v>9</v>
      </c>
      <c r="R230" s="25" t="str">
        <f t="shared" si="98"/>
        <v>E</v>
      </c>
      <c r="S230" s="25">
        <f t="shared" si="99"/>
        <v>0</v>
      </c>
      <c r="T230" s="25">
        <f t="shared" si="100"/>
        <v>0</v>
      </c>
      <c r="U230" s="25" t="str">
        <f t="shared" si="101"/>
        <v>DF</v>
      </c>
      <c r="V230" s="73"/>
      <c r="W230" s="67"/>
      <c r="X230" s="67"/>
      <c r="Y230" s="67"/>
      <c r="Z230" s="67"/>
      <c r="AA230" s="67"/>
    </row>
    <row r="231" spans="1:27" x14ac:dyDescent="0.2">
      <c r="A231" s="100" t="str">
        <f t="shared" si="89"/>
        <v>MLR5023</v>
      </c>
      <c r="B231" s="129" t="s">
        <v>155</v>
      </c>
      <c r="C231" s="129"/>
      <c r="D231" s="129"/>
      <c r="E231" s="129"/>
      <c r="F231" s="129"/>
      <c r="G231" s="129"/>
      <c r="H231" s="129"/>
      <c r="I231" s="129"/>
      <c r="J231" s="16">
        <f t="shared" si="90"/>
        <v>5</v>
      </c>
      <c r="K231" s="16">
        <f t="shared" si="91"/>
        <v>2</v>
      </c>
      <c r="L231" s="16">
        <f t="shared" si="92"/>
        <v>2</v>
      </c>
      <c r="M231" s="16">
        <f t="shared" si="93"/>
        <v>2</v>
      </c>
      <c r="N231" s="16">
        <f t="shared" si="94"/>
        <v>0</v>
      </c>
      <c r="O231" s="16">
        <f t="shared" si="95"/>
        <v>6</v>
      </c>
      <c r="P231" s="16">
        <f t="shared" si="96"/>
        <v>3</v>
      </c>
      <c r="Q231" s="16">
        <f t="shared" si="97"/>
        <v>9</v>
      </c>
      <c r="R231" s="25" t="str">
        <f t="shared" si="98"/>
        <v>E</v>
      </c>
      <c r="S231" s="25">
        <f t="shared" si="99"/>
        <v>0</v>
      </c>
      <c r="T231" s="25">
        <f t="shared" si="100"/>
        <v>0</v>
      </c>
      <c r="U231" s="25" t="str">
        <f t="shared" si="101"/>
        <v>DF</v>
      </c>
      <c r="V231" s="73"/>
      <c r="W231" s="67"/>
      <c r="X231" s="67"/>
      <c r="Y231" s="67"/>
      <c r="Z231" s="67"/>
      <c r="AA231" s="67"/>
    </row>
    <row r="232" spans="1:27" x14ac:dyDescent="0.2">
      <c r="A232" s="100" t="str">
        <f t="shared" si="89"/>
        <v>MLX7103</v>
      </c>
      <c r="B232" s="129" t="s">
        <v>107</v>
      </c>
      <c r="C232" s="129"/>
      <c r="D232" s="129"/>
      <c r="E232" s="129"/>
      <c r="F232" s="129"/>
      <c r="G232" s="129"/>
      <c r="H232" s="129"/>
      <c r="I232" s="129"/>
      <c r="J232" s="16">
        <f t="shared" si="90"/>
        <v>2</v>
      </c>
      <c r="K232" s="16">
        <f t="shared" si="91"/>
        <v>0</v>
      </c>
      <c r="L232" s="16">
        <f t="shared" si="92"/>
        <v>0</v>
      </c>
      <c r="M232" s="16">
        <f t="shared" si="93"/>
        <v>2</v>
      </c>
      <c r="N232" s="16">
        <f t="shared" si="94"/>
        <v>0</v>
      </c>
      <c r="O232" s="16">
        <f t="shared" si="95"/>
        <v>2</v>
      </c>
      <c r="P232" s="16">
        <f t="shared" si="96"/>
        <v>2</v>
      </c>
      <c r="Q232" s="16">
        <f t="shared" si="97"/>
        <v>4</v>
      </c>
      <c r="R232" s="25">
        <f t="shared" si="98"/>
        <v>0</v>
      </c>
      <c r="S232" s="25" t="str">
        <f t="shared" si="99"/>
        <v>C</v>
      </c>
      <c r="T232" s="25">
        <f t="shared" si="100"/>
        <v>0</v>
      </c>
      <c r="U232" s="25" t="str">
        <f t="shared" si="101"/>
        <v>DF</v>
      </c>
      <c r="V232" s="73"/>
      <c r="W232" s="67"/>
      <c r="X232" s="67"/>
      <c r="Y232" s="67"/>
      <c r="Z232" s="67"/>
      <c r="AA232" s="67"/>
    </row>
    <row r="233" spans="1:27" x14ac:dyDescent="0.2">
      <c r="A233" s="58" t="s">
        <v>28</v>
      </c>
      <c r="B233" s="132"/>
      <c r="C233" s="132"/>
      <c r="D233" s="132"/>
      <c r="E233" s="132"/>
      <c r="F233" s="132"/>
      <c r="G233" s="132"/>
      <c r="H233" s="132"/>
      <c r="I233" s="132"/>
      <c r="J233" s="19">
        <f>SUM(J219:J232)</f>
        <v>74</v>
      </c>
      <c r="K233" s="109">
        <f t="shared" ref="K233:Q233" si="102">SUM(K219:K232)</f>
        <v>26</v>
      </c>
      <c r="L233" s="109">
        <f t="shared" si="102"/>
        <v>12</v>
      </c>
      <c r="M233" s="109">
        <f t="shared" si="102"/>
        <v>21</v>
      </c>
      <c r="N233" s="109">
        <f t="shared" si="102"/>
        <v>3</v>
      </c>
      <c r="O233" s="109">
        <f t="shared" si="102"/>
        <v>62</v>
      </c>
      <c r="P233" s="109">
        <f t="shared" si="102"/>
        <v>73</v>
      </c>
      <c r="Q233" s="109">
        <f t="shared" si="102"/>
        <v>135</v>
      </c>
      <c r="R233" s="58">
        <f>COUNTIF(R219:R232,"E")</f>
        <v>10</v>
      </c>
      <c r="S233" s="58">
        <f>COUNTIF(S219:S232,"C")</f>
        <v>4</v>
      </c>
      <c r="T233" s="58">
        <f>COUNTIF(T220:T232,"VP")</f>
        <v>0</v>
      </c>
      <c r="U233" s="59">
        <f>COUNTA(U219:U232)</f>
        <v>14</v>
      </c>
      <c r="V233" s="75"/>
      <c r="W233" s="65"/>
      <c r="X233" s="65"/>
      <c r="Y233" s="65"/>
      <c r="Z233" s="65"/>
      <c r="AA233" s="65"/>
    </row>
    <row r="234" spans="1:27" ht="17.25" customHeight="1" x14ac:dyDescent="0.2">
      <c r="A234" s="130" t="s">
        <v>75</v>
      </c>
      <c r="B234" s="130"/>
      <c r="C234" s="130"/>
      <c r="D234" s="130"/>
      <c r="E234" s="130"/>
      <c r="F234" s="130"/>
      <c r="G234" s="130"/>
      <c r="H234" s="130"/>
      <c r="I234" s="130"/>
      <c r="J234" s="130"/>
      <c r="K234" s="130"/>
      <c r="L234" s="130"/>
      <c r="M234" s="130"/>
      <c r="N234" s="130"/>
      <c r="O234" s="130"/>
      <c r="P234" s="130"/>
      <c r="Q234" s="130"/>
      <c r="R234" s="130"/>
      <c r="S234" s="130"/>
      <c r="T234" s="130"/>
      <c r="U234" s="130"/>
      <c r="V234" s="75"/>
      <c r="W234" s="65"/>
      <c r="X234" s="65"/>
      <c r="Y234" s="65"/>
      <c r="Z234" s="65"/>
      <c r="AA234" s="65"/>
    </row>
    <row r="235" spans="1:27" x14ac:dyDescent="0.2">
      <c r="A235" s="100" t="str">
        <f>IF(ISNA(INDEX($A$37:$U$210,MATCH($B235,$B$37:$B$210,0),1)),"",INDEX($A$37:$U$210,MATCH($B235,$B$37:$B$210,0),1))</f>
        <v>MLR5014</v>
      </c>
      <c r="B235" s="129" t="s">
        <v>161</v>
      </c>
      <c r="C235" s="129"/>
      <c r="D235" s="129"/>
      <c r="E235" s="129"/>
      <c r="F235" s="129"/>
      <c r="G235" s="129"/>
      <c r="H235" s="129"/>
      <c r="I235" s="129"/>
      <c r="J235" s="16">
        <f>IF(ISNA(INDEX($A$37:$U$210,MATCH($B235,$B$37:$B$210,0),10)),"",INDEX($A$37:$U$210,MATCH($B235,$B$37:$B$210,0),10))</f>
        <v>5</v>
      </c>
      <c r="K235" s="16">
        <f>IF(ISNA(INDEX($A$37:$U$210,MATCH($B235,$B$37:$B$210,0),11)),"",INDEX($A$37:$U$210,MATCH($B235,$B$37:$B$210,0),11))</f>
        <v>2</v>
      </c>
      <c r="L235" s="16">
        <f>IF(ISNA(INDEX($A$37:$U$210,MATCH($B235,$B$37:$B$210,0),12)),"",INDEX($A$37:$U$210,MATCH($B235,$B$37:$B$210,0),12))</f>
        <v>1</v>
      </c>
      <c r="M235" s="16">
        <f>IF(ISNA(INDEX($A$37:$U$210,MATCH($B235,$B$37:$B$210,0),13)),"",INDEX($A$37:$U$210,MATCH($B235,$B$37:$B$210,0),13))</f>
        <v>1</v>
      </c>
      <c r="N235" s="16">
        <f>IF(ISNA(INDEX($A$37:$U$210,MATCH($B235,$B$37:$B$210,0),14)),"",INDEX($A$37:$U$210,MATCH($B235,$B$37:$B$210,0),14))</f>
        <v>0</v>
      </c>
      <c r="O235" s="16">
        <f>IF(ISNA(INDEX($A$37:$U$210,MATCH($B235,$B$37:$B$210,0),15)),"",INDEX($A$37:$U$210,MATCH($B235,$B$37:$B$210,0),15))</f>
        <v>4</v>
      </c>
      <c r="P235" s="16">
        <f>IF(ISNA(INDEX($A$37:$U$210,MATCH($B235,$B$37:$B$210,0),16)),"",INDEX($A$37:$U$210,MATCH($B235,$B$37:$B$210,0),16))</f>
        <v>6</v>
      </c>
      <c r="Q235" s="16">
        <f>IF(ISNA(INDEX($A$37:$U$210,MATCH($B235,$B$37:$B$210,0),17)),"",INDEX($A$37:$U$210,MATCH($B235,$B$37:$B$210,0),17))</f>
        <v>10</v>
      </c>
      <c r="R235" s="25" t="str">
        <f>IF(ISNA(INDEX($A$37:$U$210,MATCH($B235,$B$37:$B$210,0),18)),"",INDEX($A$37:$U$210,MATCH($B235,$B$37:$B$210,0),18))</f>
        <v>E</v>
      </c>
      <c r="S235" s="25">
        <f>IF(ISNA(INDEX($A$37:$U$210,MATCH($B235,$B$37:$B$210,0),19)),"",INDEX($A$37:$U$210,MATCH($B235,$B$37:$B$210,0),19))</f>
        <v>0</v>
      </c>
      <c r="T235" s="25">
        <f>IF(ISNA(INDEX($A$37:$U$210,MATCH($B235,$B$37:$B$210,0),20)),"",INDEX($A$37:$U$210,MATCH($B235,$B$37:$B$210,0),20))</f>
        <v>0</v>
      </c>
      <c r="U235" s="25" t="str">
        <f>IF(ISNA(INDEX($A$37:$U$210,MATCH($B235,$B$37:$B$210,0),21)),"",INDEX($A$37:$U$210,MATCH($B235,$B$37:$B$210,0),21))</f>
        <v>DF</v>
      </c>
      <c r="V235" s="75"/>
      <c r="W235" s="65"/>
      <c r="X235" s="65"/>
      <c r="Y235" s="65"/>
      <c r="Z235" s="65"/>
      <c r="AA235" s="65"/>
    </row>
    <row r="236" spans="1:27" x14ac:dyDescent="0.2">
      <c r="A236" s="100" t="str">
        <f>IF(ISNA(INDEX($A$37:$U$210,MATCH($B236,$B$37:$B$210,0),1)),"",INDEX($A$37:$U$210,MATCH($B236,$B$37:$B$210,0),1))</f>
        <v>MLR0028</v>
      </c>
      <c r="B236" s="129" t="s">
        <v>162</v>
      </c>
      <c r="C236" s="129"/>
      <c r="D236" s="129"/>
      <c r="E236" s="129"/>
      <c r="F236" s="129"/>
      <c r="G236" s="129"/>
      <c r="H236" s="129"/>
      <c r="I236" s="129"/>
      <c r="J236" s="16">
        <f>IF(ISNA(INDEX($A$37:$U$210,MATCH($B236,$B$37:$B$210,0),10)),"",INDEX($A$37:$U$210,MATCH($B236,$B$37:$B$210,0),10))</f>
        <v>5</v>
      </c>
      <c r="K236" s="16">
        <f>IF(ISNA(INDEX($A$37:$U$210,MATCH($B236,$B$37:$B$210,0),11)),"",INDEX($A$37:$U$210,MATCH($B236,$B$37:$B$210,0),11))</f>
        <v>2</v>
      </c>
      <c r="L236" s="16">
        <f>IF(ISNA(INDEX($A$37:$U$210,MATCH($B236,$B$37:$B$210,0),12)),"",INDEX($A$37:$U$210,MATCH($B236,$B$37:$B$210,0),12))</f>
        <v>0</v>
      </c>
      <c r="M236" s="16">
        <f>IF(ISNA(INDEX($A$37:$U$210,MATCH($B236,$B$37:$B$210,0),13)),"",INDEX($A$37:$U$210,MATCH($B236,$B$37:$B$210,0),13))</f>
        <v>2</v>
      </c>
      <c r="N236" s="16">
        <f>IF(ISNA(INDEX($A$37:$U$210,MATCH($B236,$B$37:$B$210,0),14)),"",INDEX($A$37:$U$210,MATCH($B236,$B$37:$B$210,0),14))</f>
        <v>0</v>
      </c>
      <c r="O236" s="16">
        <f>IF(ISNA(INDEX($A$37:$U$210,MATCH($B236,$B$37:$B$210,0),15)),"",INDEX($A$37:$U$210,MATCH($B236,$B$37:$B$210,0),15))</f>
        <v>4</v>
      </c>
      <c r="P236" s="16">
        <f>IF(ISNA(INDEX($A$37:$U$210,MATCH($B236,$B$37:$B$210,0),16)),"",INDEX($A$37:$U$210,MATCH($B236,$B$37:$B$210,0),16))</f>
        <v>6</v>
      </c>
      <c r="Q236" s="16">
        <f>IF(ISNA(INDEX($A$37:$U$210,MATCH($B236,$B$37:$B$210,0),17)),"",INDEX($A$37:$U$210,MATCH($B236,$B$37:$B$210,0),17))</f>
        <v>10</v>
      </c>
      <c r="R236" s="25" t="str">
        <f>IF(ISNA(INDEX($A$37:$U$210,MATCH($B236,$B$37:$B$210,0),18)),"",INDEX($A$37:$U$210,MATCH($B236,$B$37:$B$210,0),18))</f>
        <v>E</v>
      </c>
      <c r="S236" s="25">
        <f>IF(ISNA(INDEX($A$37:$U$210,MATCH($B236,$B$37:$B$210,0),19)),"",INDEX($A$37:$U$210,MATCH($B236,$B$37:$B$210,0),19))</f>
        <v>0</v>
      </c>
      <c r="T236" s="25">
        <f>IF(ISNA(INDEX($A$37:$U$210,MATCH($B236,$B$37:$B$210,0),20)),"",INDEX($A$37:$U$210,MATCH($B236,$B$37:$B$210,0),20))</f>
        <v>0</v>
      </c>
      <c r="U236" s="25" t="str">
        <f>IF(ISNA(INDEX($A$37:$U$210,MATCH($B236,$B$37:$B$210,0),21)),"",INDEX($A$37:$U$210,MATCH($B236,$B$37:$B$210,0),21))</f>
        <v>DF</v>
      </c>
      <c r="V236" s="79"/>
      <c r="W236" s="78"/>
      <c r="X236" s="78"/>
      <c r="Y236" s="78"/>
      <c r="Z236" s="78"/>
      <c r="AA236" s="78"/>
    </row>
    <row r="237" spans="1:27" x14ac:dyDescent="0.2">
      <c r="A237" s="18" t="s">
        <v>28</v>
      </c>
      <c r="B237" s="130"/>
      <c r="C237" s="130"/>
      <c r="D237" s="130"/>
      <c r="E237" s="130"/>
      <c r="F237" s="130"/>
      <c r="G237" s="130"/>
      <c r="H237" s="130"/>
      <c r="I237" s="130"/>
      <c r="J237" s="19">
        <f t="shared" ref="J237:Q237" si="103">SUM(J235:J236)</f>
        <v>10</v>
      </c>
      <c r="K237" s="19">
        <f t="shared" si="103"/>
        <v>4</v>
      </c>
      <c r="L237" s="19">
        <f t="shared" si="103"/>
        <v>1</v>
      </c>
      <c r="M237" s="19">
        <f t="shared" si="103"/>
        <v>3</v>
      </c>
      <c r="N237" s="19">
        <f t="shared" si="103"/>
        <v>0</v>
      </c>
      <c r="O237" s="19">
        <f t="shared" si="103"/>
        <v>8</v>
      </c>
      <c r="P237" s="19">
        <f t="shared" si="103"/>
        <v>12</v>
      </c>
      <c r="Q237" s="19">
        <f t="shared" si="103"/>
        <v>20</v>
      </c>
      <c r="R237" s="18">
        <f>COUNTIF(R235:R236,"E")</f>
        <v>2</v>
      </c>
      <c r="S237" s="18">
        <f>COUNTIF(S235:S236,"C")</f>
        <v>0</v>
      </c>
      <c r="T237" s="18">
        <f>COUNTIF(T235:T236,"VP")</f>
        <v>0</v>
      </c>
      <c r="U237" s="38">
        <f>COUNTA(U235:U236)</f>
        <v>2</v>
      </c>
    </row>
    <row r="238" spans="1:27" ht="27" customHeight="1" x14ac:dyDescent="0.2">
      <c r="A238" s="188" t="s">
        <v>115</v>
      </c>
      <c r="B238" s="189"/>
      <c r="C238" s="189"/>
      <c r="D238" s="189"/>
      <c r="E238" s="189"/>
      <c r="F238" s="189"/>
      <c r="G238" s="189"/>
      <c r="H238" s="189"/>
      <c r="I238" s="190"/>
      <c r="J238" s="19">
        <f t="shared" ref="J238:U238" si="104">SUM(J233,J237)</f>
        <v>84</v>
      </c>
      <c r="K238" s="19">
        <f t="shared" si="104"/>
        <v>30</v>
      </c>
      <c r="L238" s="19">
        <f t="shared" si="104"/>
        <v>13</v>
      </c>
      <c r="M238" s="19">
        <f t="shared" si="104"/>
        <v>24</v>
      </c>
      <c r="N238" s="19">
        <f t="shared" si="104"/>
        <v>3</v>
      </c>
      <c r="O238" s="19">
        <f t="shared" si="104"/>
        <v>70</v>
      </c>
      <c r="P238" s="19">
        <f t="shared" si="104"/>
        <v>85</v>
      </c>
      <c r="Q238" s="19">
        <f t="shared" si="104"/>
        <v>155</v>
      </c>
      <c r="R238" s="19">
        <f t="shared" si="104"/>
        <v>12</v>
      </c>
      <c r="S238" s="19">
        <f t="shared" si="104"/>
        <v>4</v>
      </c>
      <c r="T238" s="19">
        <f t="shared" si="104"/>
        <v>0</v>
      </c>
      <c r="U238" s="53">
        <f t="shared" si="104"/>
        <v>16</v>
      </c>
      <c r="V238" s="39"/>
    </row>
    <row r="239" spans="1:27" ht="16.5" customHeight="1" x14ac:dyDescent="0.2">
      <c r="A239" s="142" t="s">
        <v>53</v>
      </c>
      <c r="B239" s="143"/>
      <c r="C239" s="143"/>
      <c r="D239" s="143"/>
      <c r="E239" s="143"/>
      <c r="F239" s="143"/>
      <c r="G239" s="143"/>
      <c r="H239" s="143"/>
      <c r="I239" s="143"/>
      <c r="J239" s="144"/>
      <c r="K239" s="19">
        <f t="shared" ref="K239:Q239" si="105">K233*14+K237*12</f>
        <v>412</v>
      </c>
      <c r="L239" s="19">
        <f t="shared" si="105"/>
        <v>180</v>
      </c>
      <c r="M239" s="19">
        <f t="shared" si="105"/>
        <v>330</v>
      </c>
      <c r="N239" s="19">
        <f t="shared" si="105"/>
        <v>42</v>
      </c>
      <c r="O239" s="19">
        <f t="shared" si="105"/>
        <v>964</v>
      </c>
      <c r="P239" s="19">
        <f t="shared" si="105"/>
        <v>1166</v>
      </c>
      <c r="Q239" s="19">
        <f t="shared" si="105"/>
        <v>2130</v>
      </c>
      <c r="R239" s="148"/>
      <c r="S239" s="149"/>
      <c r="T239" s="149"/>
      <c r="U239" s="150"/>
    </row>
    <row r="240" spans="1:27" ht="15.75" customHeight="1" x14ac:dyDescent="0.2">
      <c r="A240" s="145"/>
      <c r="B240" s="146"/>
      <c r="C240" s="146"/>
      <c r="D240" s="146"/>
      <c r="E240" s="146"/>
      <c r="F240" s="146"/>
      <c r="G240" s="146"/>
      <c r="H240" s="146"/>
      <c r="I240" s="146"/>
      <c r="J240" s="147"/>
      <c r="K240" s="191">
        <f>SUM(K239:N239)</f>
        <v>964</v>
      </c>
      <c r="L240" s="192"/>
      <c r="M240" s="192"/>
      <c r="N240" s="193"/>
      <c r="O240" s="191">
        <f>SUM(O239:P239)</f>
        <v>2130</v>
      </c>
      <c r="P240" s="192"/>
      <c r="Q240" s="193"/>
      <c r="R240" s="151"/>
      <c r="S240" s="152"/>
      <c r="T240" s="152"/>
      <c r="U240" s="153"/>
    </row>
    <row r="241" spans="1:22" s="52" customFormat="1" ht="17.25" customHeight="1" x14ac:dyDescent="0.2">
      <c r="A241" s="213" t="s">
        <v>114</v>
      </c>
      <c r="B241" s="213"/>
      <c r="C241" s="213"/>
      <c r="D241" s="213"/>
      <c r="E241" s="213"/>
      <c r="F241" s="213"/>
      <c r="G241" s="213"/>
      <c r="H241" s="213"/>
      <c r="I241" s="213"/>
      <c r="J241" s="213"/>
      <c r="K241" s="184">
        <f>U238/SUM(U46,U58,U69,U81,U95,U106)</f>
        <v>0.42105263157894735</v>
      </c>
      <c r="L241" s="185"/>
      <c r="M241" s="185"/>
      <c r="N241" s="185"/>
      <c r="O241" s="185"/>
      <c r="P241" s="185"/>
      <c r="Q241" s="185"/>
      <c r="R241" s="185"/>
      <c r="S241" s="185"/>
      <c r="T241" s="185"/>
      <c r="U241" s="186"/>
    </row>
    <row r="242" spans="1:22" ht="20.25" customHeight="1" x14ac:dyDescent="0.2">
      <c r="A242" s="205" t="s">
        <v>116</v>
      </c>
      <c r="B242" s="206"/>
      <c r="C242" s="206"/>
      <c r="D242" s="206"/>
      <c r="E242" s="206"/>
      <c r="F242" s="206"/>
      <c r="G242" s="206"/>
      <c r="H242" s="206"/>
      <c r="I242" s="206"/>
      <c r="J242" s="207"/>
      <c r="K242" s="184">
        <f>K240/(SUM(O46,O58,O69,O81,O95)*14+O106*12)</f>
        <v>0.46301633045148893</v>
      </c>
      <c r="L242" s="185"/>
      <c r="M242" s="185"/>
      <c r="N242" s="185"/>
      <c r="O242" s="185"/>
      <c r="P242" s="185"/>
      <c r="Q242" s="185"/>
      <c r="R242" s="185"/>
      <c r="S242" s="185"/>
      <c r="T242" s="185"/>
      <c r="U242" s="186"/>
    </row>
    <row r="244" spans="1:22" s="108" customFormat="1" x14ac:dyDescent="0.2"/>
    <row r="245" spans="1:22" s="108" customFormat="1" x14ac:dyDescent="0.2"/>
    <row r="246" spans="1:22" s="108" customFormat="1" x14ac:dyDescent="0.2"/>
    <row r="247" spans="1:22" ht="23.25" customHeight="1" x14ac:dyDescent="0.2">
      <c r="A247" s="130" t="s">
        <v>64</v>
      </c>
      <c r="B247" s="131"/>
      <c r="C247" s="131"/>
      <c r="D247" s="131"/>
      <c r="E247" s="131"/>
      <c r="F247" s="131"/>
      <c r="G247" s="131"/>
      <c r="H247" s="131"/>
      <c r="I247" s="131"/>
      <c r="J247" s="131"/>
      <c r="K247" s="131"/>
      <c r="L247" s="131"/>
      <c r="M247" s="131"/>
      <c r="N247" s="131"/>
      <c r="O247" s="131"/>
      <c r="P247" s="131"/>
      <c r="Q247" s="131"/>
      <c r="R247" s="131"/>
      <c r="S247" s="131"/>
      <c r="T247" s="131"/>
      <c r="U247" s="131"/>
    </row>
    <row r="248" spans="1:22" ht="31.5" customHeight="1" x14ac:dyDescent="0.2">
      <c r="A248" s="130" t="s">
        <v>30</v>
      </c>
      <c r="B248" s="130" t="s">
        <v>29</v>
      </c>
      <c r="C248" s="130"/>
      <c r="D248" s="130"/>
      <c r="E248" s="130"/>
      <c r="F248" s="130"/>
      <c r="G248" s="130"/>
      <c r="H248" s="130"/>
      <c r="I248" s="130"/>
      <c r="J248" s="141" t="s">
        <v>43</v>
      </c>
      <c r="K248" s="141" t="s">
        <v>27</v>
      </c>
      <c r="L248" s="141"/>
      <c r="M248" s="141"/>
      <c r="N248" s="141"/>
      <c r="O248" s="141" t="s">
        <v>44</v>
      </c>
      <c r="P248" s="141"/>
      <c r="Q248" s="141"/>
      <c r="R248" s="141" t="s">
        <v>26</v>
      </c>
      <c r="S248" s="141"/>
      <c r="T248" s="141"/>
      <c r="U248" s="141" t="s">
        <v>25</v>
      </c>
    </row>
    <row r="249" spans="1:22" ht="17.25" customHeight="1" x14ac:dyDescent="0.2">
      <c r="A249" s="130"/>
      <c r="B249" s="130"/>
      <c r="C249" s="130"/>
      <c r="D249" s="130"/>
      <c r="E249" s="130"/>
      <c r="F249" s="130"/>
      <c r="G249" s="130"/>
      <c r="H249" s="130"/>
      <c r="I249" s="130"/>
      <c r="J249" s="141"/>
      <c r="K249" s="57" t="s">
        <v>31</v>
      </c>
      <c r="L249" s="57" t="s">
        <v>32</v>
      </c>
      <c r="M249" s="57" t="s">
        <v>33</v>
      </c>
      <c r="N249" s="57" t="s">
        <v>112</v>
      </c>
      <c r="O249" s="57" t="s">
        <v>37</v>
      </c>
      <c r="P249" s="57" t="s">
        <v>8</v>
      </c>
      <c r="Q249" s="57" t="s">
        <v>34</v>
      </c>
      <c r="R249" s="57" t="s">
        <v>35</v>
      </c>
      <c r="S249" s="57" t="s">
        <v>31</v>
      </c>
      <c r="T249" s="57" t="s">
        <v>36</v>
      </c>
      <c r="U249" s="141"/>
    </row>
    <row r="250" spans="1:22" x14ac:dyDescent="0.2">
      <c r="A250" s="130" t="s">
        <v>62</v>
      </c>
      <c r="B250" s="130"/>
      <c r="C250" s="130"/>
      <c r="D250" s="130"/>
      <c r="E250" s="130"/>
      <c r="F250" s="130"/>
      <c r="G250" s="130"/>
      <c r="H250" s="130"/>
      <c r="I250" s="130"/>
      <c r="J250" s="130"/>
      <c r="K250" s="130"/>
      <c r="L250" s="130"/>
      <c r="M250" s="130"/>
      <c r="N250" s="130"/>
      <c r="O250" s="130"/>
      <c r="P250" s="130"/>
      <c r="Q250" s="130"/>
      <c r="R250" s="130"/>
      <c r="S250" s="130"/>
      <c r="T250" s="130"/>
      <c r="U250" s="130"/>
    </row>
    <row r="251" spans="1:22" x14ac:dyDescent="0.2">
      <c r="A251" s="100" t="str">
        <f t="shared" ref="A251:A259" si="106">IF(ISNA(INDEX($A$37:$U$210,MATCH($B251,$B$37:$B$210,0),1)),"",INDEX($A$37:$U$210,MATCH($B251,$B$37:$B$210,0),1))</f>
        <v>MLR5005</v>
      </c>
      <c r="B251" s="129" t="s">
        <v>136</v>
      </c>
      <c r="C251" s="129"/>
      <c r="D251" s="129"/>
      <c r="E251" s="129"/>
      <c r="F251" s="129"/>
      <c r="G251" s="129"/>
      <c r="H251" s="129"/>
      <c r="I251" s="129"/>
      <c r="J251" s="16">
        <f t="shared" ref="J251:J259" si="107">IF(ISNA(INDEX($A$37:$U$210,MATCH($B251,$B$37:$B$210,0),10)),"",INDEX($A$37:$U$210,MATCH($B251,$B$37:$B$210,0),10))</f>
        <v>6</v>
      </c>
      <c r="K251" s="16">
        <f t="shared" ref="K251:K259" si="108">IF(ISNA(INDEX($A$37:$U$210,MATCH($B251,$B$37:$B$210,0),11)),"",INDEX($A$37:$U$210,MATCH($B251,$B$37:$B$210,0),11))</f>
        <v>2</v>
      </c>
      <c r="L251" s="16">
        <f t="shared" ref="L251:L259" si="109">IF(ISNA(INDEX($A$37:$U$210,MATCH($B251,$B$37:$B$210,0),12)),"",INDEX($A$37:$U$210,MATCH($B251,$B$37:$B$210,0),12))</f>
        <v>2</v>
      </c>
      <c r="M251" s="16">
        <f t="shared" ref="M251:M259" si="110">IF(ISNA(INDEX($A$37:$U$210,MATCH($B251,$B$37:$B$210,0),13)),"",INDEX($A$37:$U$210,MATCH($B251,$B$37:$B$210,0),13))</f>
        <v>2</v>
      </c>
      <c r="N251" s="16">
        <f t="shared" ref="N251:N259" si="111">IF(ISNA(INDEX($A$37:$U$210,MATCH($B251,$B$37:$B$210,0),14)),"",INDEX($A$37:$U$210,MATCH($B251,$B$37:$B$210,0),14))</f>
        <v>0</v>
      </c>
      <c r="O251" s="16">
        <f t="shared" ref="O251:O259" si="112">IF(ISNA(INDEX($A$37:$U$210,MATCH($B251,$B$37:$B$210,0),15)),"",INDEX($A$37:$U$210,MATCH($B251,$B$37:$B$210,0),15))</f>
        <v>6</v>
      </c>
      <c r="P251" s="16">
        <f t="shared" ref="P251:P259" si="113">IF(ISNA(INDEX($A$37:$U$210,MATCH($B251,$B$37:$B$210,0),16)),"",INDEX($A$37:$U$210,MATCH($B251,$B$37:$B$210,0),16))</f>
        <v>5</v>
      </c>
      <c r="Q251" s="16">
        <f t="shared" ref="Q251:Q259" si="114">IF(ISNA(INDEX($A$37:$U$210,MATCH($B251,$B$37:$B$210,0),17)),"",INDEX($A$37:$U$210,MATCH($B251,$B$37:$B$210,0),17))</f>
        <v>11</v>
      </c>
      <c r="R251" s="25" t="str">
        <f t="shared" ref="R251:R259" si="115">IF(ISNA(INDEX($A$37:$U$210,MATCH($B251,$B$37:$B$210,0),18)),"",INDEX($A$37:$U$210,MATCH($B251,$B$37:$B$210,0),18))</f>
        <v>E</v>
      </c>
      <c r="S251" s="25">
        <f t="shared" ref="S251:S259" si="116">IF(ISNA(INDEX($A$37:$U$210,MATCH($B251,$B$37:$B$210,0),19)),"",INDEX($A$37:$U$210,MATCH($B251,$B$37:$B$210,0),19))</f>
        <v>0</v>
      </c>
      <c r="T251" s="25">
        <f t="shared" ref="T251:T259" si="117">IF(ISNA(INDEX($A$37:$U$210,MATCH($B251,$B$37:$B$210,0),20)),"",INDEX($A$37:$U$210,MATCH($B251,$B$37:$B$210,0),20))</f>
        <v>0</v>
      </c>
      <c r="U251" s="25" t="str">
        <f t="shared" ref="U251:U259" si="118">IF(ISNA(INDEX($A$37:$U$210,MATCH($B251,$B$37:$B$210,0),21)),"",INDEX($A$37:$U$210,MATCH($B251,$B$37:$B$210,0),21))</f>
        <v>DS</v>
      </c>
    </row>
    <row r="252" spans="1:22" x14ac:dyDescent="0.2">
      <c r="A252" s="100" t="str">
        <f t="shared" si="106"/>
        <v>MLR5006</v>
      </c>
      <c r="B252" s="129" t="s">
        <v>139</v>
      </c>
      <c r="C252" s="129"/>
      <c r="D252" s="129"/>
      <c r="E252" s="129"/>
      <c r="F252" s="129"/>
      <c r="G252" s="129"/>
      <c r="H252" s="129"/>
      <c r="I252" s="129"/>
      <c r="J252" s="16">
        <f t="shared" si="107"/>
        <v>6</v>
      </c>
      <c r="K252" s="16">
        <f t="shared" si="108"/>
        <v>2</v>
      </c>
      <c r="L252" s="16">
        <f t="shared" si="109"/>
        <v>1</v>
      </c>
      <c r="M252" s="16">
        <f t="shared" si="110"/>
        <v>2</v>
      </c>
      <c r="N252" s="16">
        <f t="shared" si="111"/>
        <v>0</v>
      </c>
      <c r="O252" s="16">
        <f t="shared" si="112"/>
        <v>5</v>
      </c>
      <c r="P252" s="16">
        <f t="shared" si="113"/>
        <v>6</v>
      </c>
      <c r="Q252" s="16">
        <f t="shared" si="114"/>
        <v>11</v>
      </c>
      <c r="R252" s="25" t="str">
        <f t="shared" si="115"/>
        <v>E</v>
      </c>
      <c r="S252" s="25">
        <f t="shared" si="116"/>
        <v>0</v>
      </c>
      <c r="T252" s="25">
        <f t="shared" si="117"/>
        <v>0</v>
      </c>
      <c r="U252" s="25" t="str">
        <f t="shared" si="118"/>
        <v>DS</v>
      </c>
      <c r="V252" s="70"/>
    </row>
    <row r="253" spans="1:22" x14ac:dyDescent="0.2">
      <c r="A253" s="100" t="str">
        <f t="shared" si="106"/>
        <v>MLR5008</v>
      </c>
      <c r="B253" s="129" t="s">
        <v>144</v>
      </c>
      <c r="C253" s="129"/>
      <c r="D253" s="129"/>
      <c r="E253" s="129"/>
      <c r="F253" s="129"/>
      <c r="G253" s="129"/>
      <c r="H253" s="129"/>
      <c r="I253" s="129"/>
      <c r="J253" s="16">
        <f t="shared" si="107"/>
        <v>6</v>
      </c>
      <c r="K253" s="16">
        <f t="shared" si="108"/>
        <v>2</v>
      </c>
      <c r="L253" s="16">
        <f t="shared" si="109"/>
        <v>2</v>
      </c>
      <c r="M253" s="16">
        <f t="shared" si="110"/>
        <v>2</v>
      </c>
      <c r="N253" s="16">
        <f t="shared" si="111"/>
        <v>0</v>
      </c>
      <c r="O253" s="16">
        <f t="shared" si="112"/>
        <v>6</v>
      </c>
      <c r="P253" s="16">
        <f t="shared" si="113"/>
        <v>5</v>
      </c>
      <c r="Q253" s="16">
        <f t="shared" si="114"/>
        <v>11</v>
      </c>
      <c r="R253" s="25" t="str">
        <f t="shared" si="115"/>
        <v>E</v>
      </c>
      <c r="S253" s="25">
        <f t="shared" si="116"/>
        <v>0</v>
      </c>
      <c r="T253" s="25">
        <f t="shared" si="117"/>
        <v>0</v>
      </c>
      <c r="U253" s="25" t="str">
        <f t="shared" si="118"/>
        <v>DS</v>
      </c>
      <c r="V253" s="70"/>
    </row>
    <row r="254" spans="1:22" s="60" customFormat="1" x14ac:dyDescent="0.2">
      <c r="A254" s="100" t="str">
        <f t="shared" si="106"/>
        <v>MLR5028</v>
      </c>
      <c r="B254" s="129" t="s">
        <v>150</v>
      </c>
      <c r="C254" s="129"/>
      <c r="D254" s="129"/>
      <c r="E254" s="129"/>
      <c r="F254" s="129"/>
      <c r="G254" s="129"/>
      <c r="H254" s="129"/>
      <c r="I254" s="129"/>
      <c r="J254" s="16">
        <f t="shared" si="107"/>
        <v>6</v>
      </c>
      <c r="K254" s="16">
        <f t="shared" si="108"/>
        <v>2</v>
      </c>
      <c r="L254" s="16">
        <f t="shared" si="109"/>
        <v>1</v>
      </c>
      <c r="M254" s="16">
        <f t="shared" si="110"/>
        <v>1</v>
      </c>
      <c r="N254" s="16">
        <f t="shared" si="111"/>
        <v>0</v>
      </c>
      <c r="O254" s="16">
        <f t="shared" si="112"/>
        <v>4</v>
      </c>
      <c r="P254" s="16">
        <f t="shared" si="113"/>
        <v>7</v>
      </c>
      <c r="Q254" s="16">
        <f t="shared" si="114"/>
        <v>11</v>
      </c>
      <c r="R254" s="25">
        <f t="shared" si="115"/>
        <v>0</v>
      </c>
      <c r="S254" s="25" t="str">
        <f t="shared" si="116"/>
        <v>C</v>
      </c>
      <c r="T254" s="25">
        <f t="shared" si="117"/>
        <v>0</v>
      </c>
      <c r="U254" s="25" t="str">
        <f t="shared" si="118"/>
        <v>DS</v>
      </c>
      <c r="V254" s="70"/>
    </row>
    <row r="255" spans="1:22" s="60" customFormat="1" x14ac:dyDescent="0.2">
      <c r="A255" s="100" t="str">
        <f t="shared" si="106"/>
        <v>MLR5029</v>
      </c>
      <c r="B255" s="129" t="s">
        <v>151</v>
      </c>
      <c r="C255" s="129"/>
      <c r="D255" s="129"/>
      <c r="E255" s="129"/>
      <c r="F255" s="129"/>
      <c r="G255" s="129"/>
      <c r="H255" s="129"/>
      <c r="I255" s="129"/>
      <c r="J255" s="16">
        <f t="shared" si="107"/>
        <v>6</v>
      </c>
      <c r="K255" s="16">
        <f t="shared" si="108"/>
        <v>2</v>
      </c>
      <c r="L255" s="16">
        <f t="shared" si="109"/>
        <v>0</v>
      </c>
      <c r="M255" s="16">
        <f t="shared" si="110"/>
        <v>2</v>
      </c>
      <c r="N255" s="16">
        <f t="shared" si="111"/>
        <v>0</v>
      </c>
      <c r="O255" s="16">
        <f t="shared" si="112"/>
        <v>4</v>
      </c>
      <c r="P255" s="16">
        <f t="shared" si="113"/>
        <v>7</v>
      </c>
      <c r="Q255" s="16">
        <f t="shared" si="114"/>
        <v>11</v>
      </c>
      <c r="R255" s="25" t="str">
        <f t="shared" si="115"/>
        <v>E</v>
      </c>
      <c r="S255" s="25">
        <f t="shared" si="116"/>
        <v>0</v>
      </c>
      <c r="T255" s="25">
        <f t="shared" si="117"/>
        <v>0</v>
      </c>
      <c r="U255" s="25" t="str">
        <f t="shared" si="118"/>
        <v>DS</v>
      </c>
      <c r="V255" s="70"/>
    </row>
    <row r="256" spans="1:22" s="60" customFormat="1" x14ac:dyDescent="0.2">
      <c r="A256" s="100" t="str">
        <f t="shared" si="106"/>
        <v>MLR5015</v>
      </c>
      <c r="B256" s="129" t="s">
        <v>152</v>
      </c>
      <c r="C256" s="129"/>
      <c r="D256" s="129"/>
      <c r="E256" s="129"/>
      <c r="F256" s="129"/>
      <c r="G256" s="129"/>
      <c r="H256" s="129"/>
      <c r="I256" s="129"/>
      <c r="J256" s="16">
        <f t="shared" si="107"/>
        <v>6</v>
      </c>
      <c r="K256" s="16">
        <f t="shared" si="108"/>
        <v>2</v>
      </c>
      <c r="L256" s="16">
        <f t="shared" si="109"/>
        <v>0</v>
      </c>
      <c r="M256" s="16">
        <f t="shared" si="110"/>
        <v>2</v>
      </c>
      <c r="N256" s="16">
        <f t="shared" si="111"/>
        <v>0</v>
      </c>
      <c r="O256" s="16">
        <f t="shared" si="112"/>
        <v>4</v>
      </c>
      <c r="P256" s="16">
        <f t="shared" si="113"/>
        <v>7</v>
      </c>
      <c r="Q256" s="16">
        <f t="shared" si="114"/>
        <v>11</v>
      </c>
      <c r="R256" s="25" t="str">
        <f t="shared" si="115"/>
        <v>E</v>
      </c>
      <c r="S256" s="25">
        <f t="shared" si="116"/>
        <v>0</v>
      </c>
      <c r="T256" s="25">
        <f t="shared" si="117"/>
        <v>0</v>
      </c>
      <c r="U256" s="25" t="str">
        <f t="shared" si="118"/>
        <v>DS</v>
      </c>
      <c r="V256" s="70"/>
    </row>
    <row r="257" spans="1:27" s="60" customFormat="1" x14ac:dyDescent="0.2">
      <c r="A257" s="100" t="str">
        <f t="shared" si="106"/>
        <v>MLR7001</v>
      </c>
      <c r="B257" s="129" t="s">
        <v>160</v>
      </c>
      <c r="C257" s="129"/>
      <c r="D257" s="129"/>
      <c r="E257" s="129"/>
      <c r="F257" s="129"/>
      <c r="G257" s="129"/>
      <c r="H257" s="129"/>
      <c r="I257" s="129"/>
      <c r="J257" s="16">
        <f t="shared" si="107"/>
        <v>6</v>
      </c>
      <c r="K257" s="16">
        <f t="shared" si="108"/>
        <v>0</v>
      </c>
      <c r="L257" s="16">
        <f t="shared" si="109"/>
        <v>0</v>
      </c>
      <c r="M257" s="16">
        <f t="shared" si="110"/>
        <v>1</v>
      </c>
      <c r="N257" s="16">
        <f t="shared" si="111"/>
        <v>0</v>
      </c>
      <c r="O257" s="16">
        <f t="shared" si="112"/>
        <v>1</v>
      </c>
      <c r="P257" s="16">
        <f t="shared" si="113"/>
        <v>10</v>
      </c>
      <c r="Q257" s="16">
        <f t="shared" si="114"/>
        <v>11</v>
      </c>
      <c r="R257" s="25" t="str">
        <f t="shared" si="115"/>
        <v>E</v>
      </c>
      <c r="S257" s="25">
        <f t="shared" si="116"/>
        <v>0</v>
      </c>
      <c r="T257" s="25">
        <f t="shared" si="117"/>
        <v>0</v>
      </c>
      <c r="U257" s="25" t="str">
        <f t="shared" si="118"/>
        <v>DS</v>
      </c>
      <c r="V257" s="70"/>
    </row>
    <row r="258" spans="1:27" s="60" customFormat="1" x14ac:dyDescent="0.2">
      <c r="A258" s="100" t="str">
        <f t="shared" si="106"/>
        <v>MLX7101</v>
      </c>
      <c r="B258" s="129" t="s">
        <v>103</v>
      </c>
      <c r="C258" s="129"/>
      <c r="D258" s="129"/>
      <c r="E258" s="129"/>
      <c r="F258" s="129"/>
      <c r="G258" s="129"/>
      <c r="H258" s="129"/>
      <c r="I258" s="129"/>
      <c r="J258" s="16">
        <f t="shared" si="107"/>
        <v>4</v>
      </c>
      <c r="K258" s="16">
        <f t="shared" si="108"/>
        <v>2</v>
      </c>
      <c r="L258" s="16">
        <f t="shared" si="109"/>
        <v>0</v>
      </c>
      <c r="M258" s="16">
        <f t="shared" si="110"/>
        <v>1</v>
      </c>
      <c r="N258" s="16">
        <f t="shared" si="111"/>
        <v>2</v>
      </c>
      <c r="O258" s="16">
        <f t="shared" si="112"/>
        <v>5</v>
      </c>
      <c r="P258" s="16">
        <f t="shared" si="113"/>
        <v>2</v>
      </c>
      <c r="Q258" s="16">
        <f t="shared" si="114"/>
        <v>7</v>
      </c>
      <c r="R258" s="25">
        <f t="shared" si="115"/>
        <v>0</v>
      </c>
      <c r="S258" s="25" t="str">
        <f t="shared" si="116"/>
        <v>C</v>
      </c>
      <c r="T258" s="25">
        <f t="shared" si="117"/>
        <v>0</v>
      </c>
      <c r="U258" s="25" t="str">
        <f t="shared" si="118"/>
        <v>DS</v>
      </c>
      <c r="V258" s="70"/>
    </row>
    <row r="259" spans="1:27" s="60" customFormat="1" x14ac:dyDescent="0.2">
      <c r="A259" s="100" t="str">
        <f t="shared" si="106"/>
        <v>MLX7102</v>
      </c>
      <c r="B259" s="129" t="s">
        <v>104</v>
      </c>
      <c r="C259" s="129"/>
      <c r="D259" s="129"/>
      <c r="E259" s="129"/>
      <c r="F259" s="129"/>
      <c r="G259" s="129"/>
      <c r="H259" s="129"/>
      <c r="I259" s="129"/>
      <c r="J259" s="16">
        <f t="shared" si="107"/>
        <v>4</v>
      </c>
      <c r="K259" s="16">
        <f t="shared" si="108"/>
        <v>2</v>
      </c>
      <c r="L259" s="16">
        <f t="shared" si="109"/>
        <v>0</v>
      </c>
      <c r="M259" s="16">
        <f t="shared" si="110"/>
        <v>1</v>
      </c>
      <c r="N259" s="16">
        <f t="shared" si="111"/>
        <v>2</v>
      </c>
      <c r="O259" s="16">
        <f t="shared" si="112"/>
        <v>5</v>
      </c>
      <c r="P259" s="16">
        <f t="shared" si="113"/>
        <v>2</v>
      </c>
      <c r="Q259" s="16">
        <f t="shared" si="114"/>
        <v>7</v>
      </c>
      <c r="R259" s="25">
        <f t="shared" si="115"/>
        <v>0</v>
      </c>
      <c r="S259" s="25" t="str">
        <f t="shared" si="116"/>
        <v>C</v>
      </c>
      <c r="T259" s="25">
        <f t="shared" si="117"/>
        <v>0</v>
      </c>
      <c r="U259" s="25" t="str">
        <f t="shared" si="118"/>
        <v>DS</v>
      </c>
      <c r="V259" s="70"/>
    </row>
    <row r="260" spans="1:27" x14ac:dyDescent="0.2">
      <c r="A260" s="58" t="s">
        <v>28</v>
      </c>
      <c r="B260" s="132"/>
      <c r="C260" s="132"/>
      <c r="D260" s="132"/>
      <c r="E260" s="132"/>
      <c r="F260" s="132"/>
      <c r="G260" s="132"/>
      <c r="H260" s="132"/>
      <c r="I260" s="132"/>
      <c r="J260" s="19">
        <f t="shared" ref="J260:Q260" si="119">SUM(J251:J259)</f>
        <v>50</v>
      </c>
      <c r="K260" s="19">
        <f t="shared" si="119"/>
        <v>16</v>
      </c>
      <c r="L260" s="19">
        <f t="shared" si="119"/>
        <v>6</v>
      </c>
      <c r="M260" s="19">
        <f t="shared" si="119"/>
        <v>14</v>
      </c>
      <c r="N260" s="19">
        <f t="shared" si="119"/>
        <v>4</v>
      </c>
      <c r="O260" s="19">
        <f t="shared" si="119"/>
        <v>40</v>
      </c>
      <c r="P260" s="19">
        <f t="shared" si="119"/>
        <v>51</v>
      </c>
      <c r="Q260" s="19">
        <f t="shared" si="119"/>
        <v>91</v>
      </c>
      <c r="R260" s="58">
        <f>COUNTIF(R251:R259,"E")</f>
        <v>6</v>
      </c>
      <c r="S260" s="58">
        <f>COUNTIF(S251:S259,"C")</f>
        <v>3</v>
      </c>
      <c r="T260" s="58">
        <f>COUNTIF(T251:T259,"VP")</f>
        <v>0</v>
      </c>
      <c r="U260" s="59">
        <f>COUNTA(U251:U259)</f>
        <v>9</v>
      </c>
      <c r="V260" s="75"/>
      <c r="W260" s="65"/>
      <c r="X260" s="65"/>
      <c r="Y260" s="65"/>
      <c r="Z260" s="65"/>
      <c r="AA260" s="65"/>
    </row>
    <row r="261" spans="1:27" ht="18" customHeight="1" x14ac:dyDescent="0.2">
      <c r="A261" s="130" t="s">
        <v>76</v>
      </c>
      <c r="B261" s="130"/>
      <c r="C261" s="130"/>
      <c r="D261" s="130"/>
      <c r="E261" s="130"/>
      <c r="F261" s="130"/>
      <c r="G261" s="130"/>
      <c r="H261" s="130"/>
      <c r="I261" s="130"/>
      <c r="J261" s="130"/>
      <c r="K261" s="130"/>
      <c r="L261" s="130"/>
      <c r="M261" s="130"/>
      <c r="N261" s="130"/>
      <c r="O261" s="130"/>
      <c r="P261" s="130"/>
      <c r="Q261" s="130"/>
      <c r="R261" s="130"/>
      <c r="S261" s="130"/>
      <c r="T261" s="130"/>
      <c r="U261" s="130"/>
      <c r="V261" s="79"/>
      <c r="W261" s="78"/>
      <c r="X261" s="78"/>
      <c r="Y261" s="78"/>
      <c r="Z261" s="78"/>
      <c r="AA261" s="78"/>
    </row>
    <row r="262" spans="1:27" x14ac:dyDescent="0.2">
      <c r="A262" s="100" t="str">
        <f>IF(ISNA(INDEX($A$37:$U$210,MATCH($B262,$B$37:$B$210,0),1)),"",INDEX($A$37:$U$210,MATCH($B262,$B$37:$B$210,0),1))</f>
        <v>MLR2001</v>
      </c>
      <c r="B262" s="129" t="s">
        <v>163</v>
      </c>
      <c r="C262" s="129"/>
      <c r="D262" s="129"/>
      <c r="E262" s="129"/>
      <c r="F262" s="129"/>
      <c r="G262" s="129"/>
      <c r="H262" s="129"/>
      <c r="I262" s="129"/>
      <c r="J262" s="16">
        <f>IF(ISNA(INDEX($A$37:$U$210,MATCH($B262,$B$37:$B$210,0),10)),"",INDEX($A$37:$U$210,MATCH($B262,$B$37:$B$210,0),10))</f>
        <v>2</v>
      </c>
      <c r="K262" s="16">
        <f>IF(ISNA(INDEX($A$37:$U$210,MATCH($B262,$B$37:$B$210,0),11)),"",INDEX($A$37:$U$210,MATCH($B262,$B$37:$B$210,0),11))</f>
        <v>0</v>
      </c>
      <c r="L262" s="16">
        <f>IF(ISNA(INDEX($A$37:$U$210,MATCH($B262,$B$37:$B$210,0),12)),"",INDEX($A$37:$U$210,MATCH($B262,$B$37:$B$210,0),12))</f>
        <v>0</v>
      </c>
      <c r="M262" s="16">
        <f>IF(ISNA(INDEX($A$37:$U$210,MATCH($B262,$B$37:$B$210,0),13)),"",INDEX($A$37:$U$210,MATCH($B262,$B$37:$B$210,0),13))</f>
        <v>1</v>
      </c>
      <c r="N262" s="16">
        <f>IF(ISNA(INDEX($A$37:$U$210,MATCH($B262,$B$37:$B$210,0),14)),"",INDEX($A$37:$U$210,MATCH($B262,$B$37:$B$210,0),14))</f>
        <v>0</v>
      </c>
      <c r="O262" s="16">
        <f>IF(ISNA(INDEX($A$37:$U$210,MATCH($B262,$B$37:$B$210,0),15)),"",INDEX($A$37:$U$210,MATCH($B262,$B$37:$B$210,0),15))</f>
        <v>1</v>
      </c>
      <c r="P262" s="16">
        <f>IF(ISNA(INDEX($A$37:$U$210,MATCH($B262,$B$37:$B$210,0),16)),"",INDEX($A$37:$U$210,MATCH($B262,$B$37:$B$210,0),16))</f>
        <v>3</v>
      </c>
      <c r="Q262" s="16">
        <f>IF(ISNA(INDEX($A$37:$U$210,MATCH($B262,$B$37:$B$210,0),17)),"",INDEX($A$37:$U$210,MATCH($B262,$B$37:$B$210,0),17))</f>
        <v>4</v>
      </c>
      <c r="R262" s="25" t="str">
        <f>IF(ISNA(INDEX($A$37:$U$210,MATCH($B262,$B$37:$B$210,0),18)),"",INDEX($A$37:$U$210,MATCH($B262,$B$37:$B$210,0),18))</f>
        <v>E</v>
      </c>
      <c r="S262" s="25">
        <f>IF(ISNA(INDEX($A$37:$U$210,MATCH($B262,$B$37:$B$210,0),19)),"",INDEX($A$37:$U$210,MATCH($B262,$B$37:$B$210,0),19))</f>
        <v>0</v>
      </c>
      <c r="T262" s="25">
        <f>IF(ISNA(INDEX($A$37:$U$210,MATCH($B262,$B$37:$B$210,0),20)),"",INDEX($A$37:$U$210,MATCH($B262,$B$37:$B$210,0),20))</f>
        <v>0</v>
      </c>
      <c r="U262" s="25" t="str">
        <f>IF(ISNA(INDEX($A$37:$U$210,MATCH($B262,$B$37:$B$210,0),21)),"",INDEX($A$37:$U$210,MATCH($B262,$B$37:$B$210,0),21))</f>
        <v>DS</v>
      </c>
      <c r="V262" s="79"/>
      <c r="W262" s="78"/>
      <c r="X262" s="78"/>
      <c r="Y262" s="78"/>
      <c r="Z262" s="78"/>
      <c r="AA262" s="78"/>
    </row>
    <row r="263" spans="1:27" s="60" customFormat="1" x14ac:dyDescent="0.2">
      <c r="A263" s="100" t="str">
        <f>IF(ISNA(INDEX($A$37:$U$210,MATCH($B263,$B$37:$B$210,0),1)),"",INDEX($A$37:$U$210,MATCH($B263,$B$37:$B$210,0),1))</f>
        <v>MLX7104</v>
      </c>
      <c r="B263" s="129" t="s">
        <v>108</v>
      </c>
      <c r="C263" s="129"/>
      <c r="D263" s="129"/>
      <c r="E263" s="129"/>
      <c r="F263" s="129"/>
      <c r="G263" s="129"/>
      <c r="H263" s="129"/>
      <c r="I263" s="129"/>
      <c r="J263" s="16">
        <f>IF(ISNA(INDEX($A$37:$U$210,MATCH($B263,$B$37:$B$210,0),10)),"",INDEX($A$37:$U$210,MATCH($B263,$B$37:$B$210,0),10))</f>
        <v>7</v>
      </c>
      <c r="K263" s="16">
        <f>IF(ISNA(INDEX($A$37:$U$210,MATCH($B263,$B$37:$B$210,0),11)),"",INDEX($A$37:$U$210,MATCH($B263,$B$37:$B$210,0),11))</f>
        <v>2</v>
      </c>
      <c r="L263" s="16">
        <f>IF(ISNA(INDEX($A$37:$U$210,MATCH($B263,$B$37:$B$210,0),12)),"",INDEX($A$37:$U$210,MATCH($B263,$B$37:$B$210,0),12))</f>
        <v>0</v>
      </c>
      <c r="M263" s="16">
        <f>IF(ISNA(INDEX($A$37:$U$210,MATCH($B263,$B$37:$B$210,0),13)),"",INDEX($A$37:$U$210,MATCH($B263,$B$37:$B$210,0),13))</f>
        <v>1</v>
      </c>
      <c r="N263" s="16">
        <f>IF(ISNA(INDEX($A$37:$U$210,MATCH($B263,$B$37:$B$210,0),14)),"",INDEX($A$37:$U$210,MATCH($B263,$B$37:$B$210,0),14))</f>
        <v>2</v>
      </c>
      <c r="O263" s="16">
        <f>IF(ISNA(INDEX($A$37:$U$210,MATCH($B263,$B$37:$B$210,0),15)),"",INDEX($A$37:$U$210,MATCH($B263,$B$37:$B$210,0),15))</f>
        <v>5</v>
      </c>
      <c r="P263" s="16">
        <f>IF(ISNA(INDEX($A$37:$U$210,MATCH($B263,$B$37:$B$210,0),16)),"",INDEX($A$37:$U$210,MATCH($B263,$B$37:$B$210,0),16))</f>
        <v>10</v>
      </c>
      <c r="Q263" s="16">
        <f>IF(ISNA(INDEX($A$37:$U$210,MATCH($B263,$B$37:$B$210,0),17)),"",INDEX($A$37:$U$210,MATCH($B263,$B$37:$B$210,0),17))</f>
        <v>15</v>
      </c>
      <c r="R263" s="25">
        <f>IF(ISNA(INDEX($A$37:$U$210,MATCH($B263,$B$37:$B$210,0),18)),"",INDEX($A$37:$U$210,MATCH($B263,$B$37:$B$210,0),18))</f>
        <v>0</v>
      </c>
      <c r="S263" s="25" t="str">
        <f>IF(ISNA(INDEX($A$37:$U$210,MATCH($B263,$B$37:$B$210,0),19)),"",INDEX($A$37:$U$210,MATCH($B263,$B$37:$B$210,0),19))</f>
        <v>C</v>
      </c>
      <c r="T263" s="25">
        <f>IF(ISNA(INDEX($A$37:$U$210,MATCH($B263,$B$37:$B$210,0),20)),"",INDEX($A$37:$U$210,MATCH($B263,$B$37:$B$210,0),20))</f>
        <v>0</v>
      </c>
      <c r="U263" s="25" t="str">
        <f>IF(ISNA(INDEX($A$37:$U$210,MATCH($B263,$B$37:$B$210,0),21)),"",INDEX($A$37:$U$210,MATCH($B263,$B$37:$B$210,0),21))</f>
        <v>DS</v>
      </c>
      <c r="V263" s="79"/>
      <c r="W263" s="78"/>
      <c r="X263" s="78"/>
      <c r="Y263" s="78"/>
      <c r="Z263" s="78"/>
      <c r="AA263" s="78"/>
    </row>
    <row r="264" spans="1:27" s="60" customFormat="1" x14ac:dyDescent="0.2">
      <c r="A264" s="100" t="str">
        <f>IF(ISNA(INDEX($A$37:$U$210,MATCH($B264,$B$37:$B$210,0),1)),"",INDEX($A$37:$U$210,MATCH($B264,$B$37:$B$210,0),1))</f>
        <v>MLX7105</v>
      </c>
      <c r="B264" s="129" t="s">
        <v>109</v>
      </c>
      <c r="C264" s="129"/>
      <c r="D264" s="129"/>
      <c r="E264" s="129"/>
      <c r="F264" s="129"/>
      <c r="G264" s="129"/>
      <c r="H264" s="129"/>
      <c r="I264" s="129"/>
      <c r="J264" s="16">
        <f>IF(ISNA(INDEX($A$37:$U$210,MATCH($B264,$B$37:$B$210,0),10)),"",INDEX($A$37:$U$210,MATCH($B264,$B$37:$B$210,0),10))</f>
        <v>7</v>
      </c>
      <c r="K264" s="16">
        <f>IF(ISNA(INDEX($A$37:$U$210,MATCH($B264,$B$37:$B$210,0),11)),"",INDEX($A$37:$U$210,MATCH($B264,$B$37:$B$210,0),11))</f>
        <v>2</v>
      </c>
      <c r="L264" s="16">
        <f>IF(ISNA(INDEX($A$37:$U$210,MATCH($B264,$B$37:$B$210,0),12)),"",INDEX($A$37:$U$210,MATCH($B264,$B$37:$B$210,0),12))</f>
        <v>0</v>
      </c>
      <c r="M264" s="16">
        <f>IF(ISNA(INDEX($A$37:$U$210,MATCH($B264,$B$37:$B$210,0),13)),"",INDEX($A$37:$U$210,MATCH($B264,$B$37:$B$210,0),13))</f>
        <v>1</v>
      </c>
      <c r="N264" s="16">
        <f>IF(ISNA(INDEX($A$37:$U$210,MATCH($B264,$B$37:$B$210,0),14)),"",INDEX($A$37:$U$210,MATCH($B264,$B$37:$B$210,0),14))</f>
        <v>2</v>
      </c>
      <c r="O264" s="16">
        <f>IF(ISNA(INDEX($A$37:$U$210,MATCH($B264,$B$37:$B$210,0),15)),"",INDEX($A$37:$U$210,MATCH($B264,$B$37:$B$210,0),15))</f>
        <v>5</v>
      </c>
      <c r="P264" s="16">
        <f>IF(ISNA(INDEX($A$37:$U$210,MATCH($B264,$B$37:$B$210,0),16)),"",INDEX($A$37:$U$210,MATCH($B264,$B$37:$B$210,0),16))</f>
        <v>10</v>
      </c>
      <c r="Q264" s="16">
        <f>IF(ISNA(INDEX($A$37:$U$210,MATCH($B264,$B$37:$B$210,0),17)),"",INDEX($A$37:$U$210,MATCH($B264,$B$37:$B$210,0),17))</f>
        <v>15</v>
      </c>
      <c r="R264" s="25">
        <f>IF(ISNA(INDEX($A$37:$U$210,MATCH($B264,$B$37:$B$210,0),18)),"",INDEX($A$37:$U$210,MATCH($B264,$B$37:$B$210,0),18))</f>
        <v>0</v>
      </c>
      <c r="S264" s="25" t="str">
        <f>IF(ISNA(INDEX($A$37:$U$210,MATCH($B264,$B$37:$B$210,0),19)),"",INDEX($A$37:$U$210,MATCH($B264,$B$37:$B$210,0),19))</f>
        <v>C</v>
      </c>
      <c r="T264" s="25">
        <f>IF(ISNA(INDEX($A$37:$U$210,MATCH($B264,$B$37:$B$210,0),20)),"",INDEX($A$37:$U$210,MATCH($B264,$B$37:$B$210,0),20))</f>
        <v>0</v>
      </c>
      <c r="U264" s="25" t="str">
        <f>IF(ISNA(INDEX($A$37:$U$210,MATCH($B264,$B$37:$B$210,0),21)),"",INDEX($A$37:$U$210,MATCH($B264,$B$37:$B$210,0),21))</f>
        <v>DS</v>
      </c>
      <c r="V264" s="79"/>
      <c r="W264" s="78"/>
      <c r="X264" s="78"/>
      <c r="Y264" s="78"/>
      <c r="Z264" s="78"/>
      <c r="AA264" s="78"/>
    </row>
    <row r="265" spans="1:27" x14ac:dyDescent="0.2">
      <c r="A265" s="18" t="s">
        <v>28</v>
      </c>
      <c r="B265" s="130"/>
      <c r="C265" s="130"/>
      <c r="D265" s="130"/>
      <c r="E265" s="130"/>
      <c r="F265" s="130"/>
      <c r="G265" s="130"/>
      <c r="H265" s="130"/>
      <c r="I265" s="130"/>
      <c r="J265" s="19">
        <f t="shared" ref="J265:Q265" si="120">SUM(J262:J264)</f>
        <v>16</v>
      </c>
      <c r="K265" s="19">
        <f t="shared" si="120"/>
        <v>4</v>
      </c>
      <c r="L265" s="19">
        <f t="shared" si="120"/>
        <v>0</v>
      </c>
      <c r="M265" s="19">
        <f t="shared" si="120"/>
        <v>3</v>
      </c>
      <c r="N265" s="19">
        <f t="shared" si="120"/>
        <v>4</v>
      </c>
      <c r="O265" s="19">
        <f t="shared" si="120"/>
        <v>11</v>
      </c>
      <c r="P265" s="19">
        <f t="shared" si="120"/>
        <v>23</v>
      </c>
      <c r="Q265" s="19">
        <f t="shared" si="120"/>
        <v>34</v>
      </c>
      <c r="R265" s="18">
        <f>COUNTIF(R262:R264,"E")</f>
        <v>1</v>
      </c>
      <c r="S265" s="18">
        <f>COUNTIF(S262:S264,"C")</f>
        <v>2</v>
      </c>
      <c r="T265" s="18">
        <f>COUNTIF(T262:T264,"VP")</f>
        <v>0</v>
      </c>
      <c r="U265" s="38">
        <f>COUNTA(U262:U264)</f>
        <v>3</v>
      </c>
    </row>
    <row r="266" spans="1:27" ht="30" customHeight="1" x14ac:dyDescent="0.2">
      <c r="A266" s="188" t="s">
        <v>115</v>
      </c>
      <c r="B266" s="189"/>
      <c r="C266" s="189"/>
      <c r="D266" s="189"/>
      <c r="E266" s="189"/>
      <c r="F266" s="189"/>
      <c r="G266" s="189"/>
      <c r="H266" s="189"/>
      <c r="I266" s="190"/>
      <c r="J266" s="19">
        <f t="shared" ref="J266:U266" si="121">SUM(J260,J265)</f>
        <v>66</v>
      </c>
      <c r="K266" s="19">
        <f t="shared" si="121"/>
        <v>20</v>
      </c>
      <c r="L266" s="19">
        <f t="shared" si="121"/>
        <v>6</v>
      </c>
      <c r="M266" s="19">
        <f t="shared" si="121"/>
        <v>17</v>
      </c>
      <c r="N266" s="19">
        <f t="shared" si="121"/>
        <v>8</v>
      </c>
      <c r="O266" s="19">
        <f t="shared" si="121"/>
        <v>51</v>
      </c>
      <c r="P266" s="19">
        <f t="shared" si="121"/>
        <v>74</v>
      </c>
      <c r="Q266" s="19">
        <f t="shared" si="121"/>
        <v>125</v>
      </c>
      <c r="R266" s="19">
        <f t="shared" si="121"/>
        <v>7</v>
      </c>
      <c r="S266" s="19">
        <f t="shared" si="121"/>
        <v>5</v>
      </c>
      <c r="T266" s="19">
        <f t="shared" si="121"/>
        <v>0</v>
      </c>
      <c r="U266" s="53">
        <f t="shared" si="121"/>
        <v>12</v>
      </c>
    </row>
    <row r="267" spans="1:27" ht="13.5" customHeight="1" x14ac:dyDescent="0.2">
      <c r="A267" s="142" t="s">
        <v>53</v>
      </c>
      <c r="B267" s="143"/>
      <c r="C267" s="143"/>
      <c r="D267" s="143"/>
      <c r="E267" s="143"/>
      <c r="F267" s="143"/>
      <c r="G267" s="143"/>
      <c r="H267" s="143"/>
      <c r="I267" s="143"/>
      <c r="J267" s="144"/>
      <c r="K267" s="19">
        <f t="shared" ref="K267:Q267" si="122">K260*14+K265*12</f>
        <v>272</v>
      </c>
      <c r="L267" s="19">
        <f t="shared" si="122"/>
        <v>84</v>
      </c>
      <c r="M267" s="19">
        <f t="shared" si="122"/>
        <v>232</v>
      </c>
      <c r="N267" s="19">
        <f t="shared" si="122"/>
        <v>104</v>
      </c>
      <c r="O267" s="19">
        <f t="shared" si="122"/>
        <v>692</v>
      </c>
      <c r="P267" s="19">
        <f t="shared" si="122"/>
        <v>990</v>
      </c>
      <c r="Q267" s="19">
        <f t="shared" si="122"/>
        <v>1682</v>
      </c>
      <c r="R267" s="148"/>
      <c r="S267" s="149"/>
      <c r="T267" s="149"/>
      <c r="U267" s="150"/>
    </row>
    <row r="268" spans="1:27" ht="16.5" customHeight="1" x14ac:dyDescent="0.2">
      <c r="A268" s="145"/>
      <c r="B268" s="146"/>
      <c r="C268" s="146"/>
      <c r="D268" s="146"/>
      <c r="E268" s="146"/>
      <c r="F268" s="146"/>
      <c r="G268" s="146"/>
      <c r="H268" s="146"/>
      <c r="I268" s="146"/>
      <c r="J268" s="147"/>
      <c r="K268" s="191">
        <f>SUM(K267:N267)</f>
        <v>692</v>
      </c>
      <c r="L268" s="192"/>
      <c r="M268" s="192"/>
      <c r="N268" s="193"/>
      <c r="O268" s="191">
        <f>SUM(O267:P267)</f>
        <v>1682</v>
      </c>
      <c r="P268" s="192"/>
      <c r="Q268" s="193"/>
      <c r="R268" s="151"/>
      <c r="S268" s="152"/>
      <c r="T268" s="152"/>
      <c r="U268" s="153"/>
    </row>
    <row r="269" spans="1:27" ht="21.75" customHeight="1" x14ac:dyDescent="0.2">
      <c r="A269" s="219" t="s">
        <v>114</v>
      </c>
      <c r="B269" s="220"/>
      <c r="C269" s="220"/>
      <c r="D269" s="220"/>
      <c r="E269" s="220"/>
      <c r="F269" s="220"/>
      <c r="G269" s="220"/>
      <c r="H269" s="220"/>
      <c r="I269" s="220"/>
      <c r="J269" s="221"/>
      <c r="K269" s="184">
        <f>U266/SUM(U46,U58,U69,U81,U95,U106)</f>
        <v>0.31578947368421051</v>
      </c>
      <c r="L269" s="185"/>
      <c r="M269" s="185"/>
      <c r="N269" s="185"/>
      <c r="O269" s="185"/>
      <c r="P269" s="185"/>
      <c r="Q269" s="185"/>
      <c r="R269" s="185"/>
      <c r="S269" s="185"/>
      <c r="T269" s="185"/>
      <c r="U269" s="186"/>
    </row>
    <row r="270" spans="1:27" s="52" customFormat="1" ht="22.5" customHeight="1" x14ac:dyDescent="0.2">
      <c r="A270" s="205" t="s">
        <v>116</v>
      </c>
      <c r="B270" s="206"/>
      <c r="C270" s="206"/>
      <c r="D270" s="206"/>
      <c r="E270" s="206"/>
      <c r="F270" s="206"/>
      <c r="G270" s="206"/>
      <c r="H270" s="206"/>
      <c r="I270" s="206"/>
      <c r="J270" s="207"/>
      <c r="K270" s="184">
        <f>K268/(SUM(O46,O58,O69,O81,O95)*14+O106*12)</f>
        <v>0.3323727185398655</v>
      </c>
      <c r="L270" s="185"/>
      <c r="M270" s="185"/>
      <c r="N270" s="185"/>
      <c r="O270" s="185"/>
      <c r="P270" s="185"/>
      <c r="Q270" s="185"/>
      <c r="R270" s="185"/>
      <c r="S270" s="185"/>
      <c r="T270" s="185"/>
      <c r="U270" s="186"/>
    </row>
    <row r="272" spans="1:27" ht="22.5" customHeight="1" x14ac:dyDescent="0.2">
      <c r="A272" s="130" t="s">
        <v>74</v>
      </c>
      <c r="B272" s="131"/>
      <c r="C272" s="131"/>
      <c r="D272" s="131"/>
      <c r="E272" s="131"/>
      <c r="F272" s="131"/>
      <c r="G272" s="131"/>
      <c r="H272" s="131"/>
      <c r="I272" s="131"/>
      <c r="J272" s="131"/>
      <c r="K272" s="131"/>
      <c r="L272" s="131"/>
      <c r="M272" s="131"/>
      <c r="N272" s="131"/>
      <c r="O272" s="131"/>
      <c r="P272" s="131"/>
      <c r="Q272" s="131"/>
      <c r="R272" s="131"/>
      <c r="S272" s="131"/>
      <c r="T272" s="131"/>
      <c r="U272" s="131"/>
    </row>
    <row r="273" spans="1:27" ht="23.25" customHeight="1" x14ac:dyDescent="0.2">
      <c r="A273" s="130" t="s">
        <v>30</v>
      </c>
      <c r="B273" s="130" t="s">
        <v>29</v>
      </c>
      <c r="C273" s="130"/>
      <c r="D273" s="130"/>
      <c r="E273" s="130"/>
      <c r="F273" s="130"/>
      <c r="G273" s="130"/>
      <c r="H273" s="130"/>
      <c r="I273" s="130"/>
      <c r="J273" s="141" t="s">
        <v>43</v>
      </c>
      <c r="K273" s="141" t="s">
        <v>27</v>
      </c>
      <c r="L273" s="141"/>
      <c r="M273" s="141"/>
      <c r="N273" s="141"/>
      <c r="O273" s="141" t="s">
        <v>44</v>
      </c>
      <c r="P273" s="141"/>
      <c r="Q273" s="141"/>
      <c r="R273" s="141" t="s">
        <v>26</v>
      </c>
      <c r="S273" s="141"/>
      <c r="T273" s="141"/>
      <c r="U273" s="141" t="s">
        <v>25</v>
      </c>
    </row>
    <row r="274" spans="1:27" ht="18" customHeight="1" x14ac:dyDescent="0.2">
      <c r="A274" s="130"/>
      <c r="B274" s="130"/>
      <c r="C274" s="130"/>
      <c r="D274" s="130"/>
      <c r="E274" s="130"/>
      <c r="F274" s="130"/>
      <c r="G274" s="130"/>
      <c r="H274" s="130"/>
      <c r="I274" s="130"/>
      <c r="J274" s="141"/>
      <c r="K274" s="57" t="s">
        <v>31</v>
      </c>
      <c r="L274" s="57" t="s">
        <v>32</v>
      </c>
      <c r="M274" s="57" t="s">
        <v>33</v>
      </c>
      <c r="N274" s="57" t="s">
        <v>112</v>
      </c>
      <c r="O274" s="57" t="s">
        <v>37</v>
      </c>
      <c r="P274" s="57" t="s">
        <v>8</v>
      </c>
      <c r="Q274" s="57" t="s">
        <v>34</v>
      </c>
      <c r="R274" s="57" t="s">
        <v>35</v>
      </c>
      <c r="S274" s="57" t="s">
        <v>31</v>
      </c>
      <c r="T274" s="57" t="s">
        <v>36</v>
      </c>
      <c r="U274" s="141"/>
    </row>
    <row r="275" spans="1:27" ht="19.5" customHeight="1" x14ac:dyDescent="0.2">
      <c r="A275" s="130" t="s">
        <v>62</v>
      </c>
      <c r="B275" s="130"/>
      <c r="C275" s="130"/>
      <c r="D275" s="130"/>
      <c r="E275" s="130"/>
      <c r="F275" s="130"/>
      <c r="G275" s="130"/>
      <c r="H275" s="130"/>
      <c r="I275" s="130"/>
      <c r="J275" s="130"/>
      <c r="K275" s="130"/>
      <c r="L275" s="130"/>
      <c r="M275" s="130"/>
      <c r="N275" s="130"/>
      <c r="O275" s="130"/>
      <c r="P275" s="130"/>
      <c r="Q275" s="130"/>
      <c r="R275" s="130"/>
      <c r="S275" s="130"/>
      <c r="T275" s="130"/>
      <c r="U275" s="130"/>
    </row>
    <row r="276" spans="1:27" x14ac:dyDescent="0.2">
      <c r="A276" s="100" t="str">
        <f t="shared" ref="A276:A284" si="123">IF(ISNA(INDEX($A$37:$U$210,MATCH($B276,$B$37:$B$210,0),1)),"",INDEX($A$37:$U$210,MATCH($B276,$B$37:$B$210,0),1))</f>
        <v>MLR0020</v>
      </c>
      <c r="B276" s="129" t="s">
        <v>133</v>
      </c>
      <c r="C276" s="129"/>
      <c r="D276" s="129"/>
      <c r="E276" s="129"/>
      <c r="F276" s="129"/>
      <c r="G276" s="129"/>
      <c r="H276" s="129"/>
      <c r="I276" s="129"/>
      <c r="J276" s="16">
        <f t="shared" ref="J276:J284" si="124">IF(ISNA(INDEX($A$37:$U$210,MATCH($B276,$B$37:$B$210,0),10)),"",INDEX($A$37:$U$210,MATCH($B276,$B$37:$B$210,0),10))</f>
        <v>6</v>
      </c>
      <c r="K276" s="16">
        <f t="shared" ref="K276:K284" si="125">IF(ISNA(INDEX($A$37:$U$210,MATCH($B276,$B$37:$B$210,0),11)),"",INDEX($A$37:$U$210,MATCH($B276,$B$37:$B$210,0),11))</f>
        <v>2</v>
      </c>
      <c r="L276" s="16">
        <f t="shared" ref="L276:L284" si="126">IF(ISNA(INDEX($A$37:$U$210,MATCH($B276,$B$37:$B$210,0),12)),"",INDEX($A$37:$U$210,MATCH($B276,$B$37:$B$210,0),12))</f>
        <v>2</v>
      </c>
      <c r="M276" s="16">
        <f t="shared" ref="M276:M284" si="127">IF(ISNA(INDEX($A$37:$U$210,MATCH($B276,$B$37:$B$210,0),13)),"",INDEX($A$37:$U$210,MATCH($B276,$B$37:$B$210,0),13))</f>
        <v>0</v>
      </c>
      <c r="N276" s="16">
        <f t="shared" ref="N276:N284" si="128">IF(ISNA(INDEX($A$37:$U$210,MATCH($B276,$B$37:$B$210,0),14)),"",INDEX($A$37:$U$210,MATCH($B276,$B$37:$B$210,0),14))</f>
        <v>0</v>
      </c>
      <c r="O276" s="16">
        <f t="shared" ref="O276:O284" si="129">IF(ISNA(INDEX($A$37:$U$210,MATCH($B276,$B$37:$B$210,0),15)),"",INDEX($A$37:$U$210,MATCH($B276,$B$37:$B$210,0),15))</f>
        <v>4</v>
      </c>
      <c r="P276" s="16">
        <f t="shared" ref="P276:P284" si="130">IF(ISNA(INDEX($A$37:$U$210,MATCH($B276,$B$37:$B$210,0),16)),"",INDEX($A$37:$U$210,MATCH($B276,$B$37:$B$210,0),16))</f>
        <v>7</v>
      </c>
      <c r="Q276" s="16">
        <f t="shared" ref="Q276:Q284" si="131">IF(ISNA(INDEX($A$37:$U$210,MATCH($B276,$B$37:$B$210,0),17)),"",INDEX($A$37:$U$210,MATCH($B276,$B$37:$B$210,0),17))</f>
        <v>11</v>
      </c>
      <c r="R276" s="25">
        <f t="shared" ref="R276:R284" si="132">IF(ISNA(INDEX($A$37:$U$210,MATCH($B276,$B$37:$B$210,0),18)),"",INDEX($A$37:$U$210,MATCH($B276,$B$37:$B$210,0),18))</f>
        <v>0</v>
      </c>
      <c r="S276" s="25">
        <f t="shared" ref="S276:S284" si="133">IF(ISNA(INDEX($A$37:$U$210,MATCH($B276,$B$37:$B$210,0),19)),"",INDEX($A$37:$U$210,MATCH($B276,$B$37:$B$210,0),19))</f>
        <v>0</v>
      </c>
      <c r="T276" s="25" t="str">
        <f t="shared" ref="T276:T284" si="134">IF(ISNA(INDEX($A$37:$U$210,MATCH($B276,$B$37:$B$210,0),20)),"",INDEX($A$37:$U$210,MATCH($B276,$B$37:$B$210,0),20))</f>
        <v>VP</v>
      </c>
      <c r="U276" s="25" t="str">
        <f t="shared" ref="U276:U284" si="135">IF(ISNA(INDEX($A$37:$U$210,MATCH($B276,$B$37:$B$210,0),21)),"",INDEX($A$37:$U$210,MATCH($B276,$B$37:$B$210,0),21))</f>
        <v>DC</v>
      </c>
      <c r="V276" s="73"/>
      <c r="W276" s="67"/>
      <c r="X276" s="67"/>
      <c r="Y276" s="67"/>
      <c r="Z276" s="67"/>
      <c r="AA276" s="67"/>
    </row>
    <row r="277" spans="1:27" x14ac:dyDescent="0.2">
      <c r="A277" s="100" t="str">
        <f t="shared" si="123"/>
        <v>MLR0002</v>
      </c>
      <c r="B277" s="129" t="s">
        <v>134</v>
      </c>
      <c r="C277" s="129"/>
      <c r="D277" s="129"/>
      <c r="E277" s="129"/>
      <c r="F277" s="129"/>
      <c r="G277" s="129"/>
      <c r="H277" s="129"/>
      <c r="I277" s="129"/>
      <c r="J277" s="16">
        <f t="shared" si="124"/>
        <v>6</v>
      </c>
      <c r="K277" s="16">
        <f t="shared" si="125"/>
        <v>2</v>
      </c>
      <c r="L277" s="16">
        <f t="shared" si="126"/>
        <v>2</v>
      </c>
      <c r="M277" s="16">
        <f t="shared" si="127"/>
        <v>0</v>
      </c>
      <c r="N277" s="16">
        <f t="shared" si="128"/>
        <v>0</v>
      </c>
      <c r="O277" s="16">
        <f t="shared" si="129"/>
        <v>4</v>
      </c>
      <c r="P277" s="16">
        <f t="shared" si="130"/>
        <v>7</v>
      </c>
      <c r="Q277" s="16">
        <f t="shared" si="131"/>
        <v>11</v>
      </c>
      <c r="R277" s="25" t="str">
        <f t="shared" si="132"/>
        <v>E</v>
      </c>
      <c r="S277" s="25">
        <f t="shared" si="133"/>
        <v>0</v>
      </c>
      <c r="T277" s="25">
        <f t="shared" si="134"/>
        <v>0</v>
      </c>
      <c r="U277" s="25" t="str">
        <f t="shared" si="135"/>
        <v>DC</v>
      </c>
      <c r="V277" s="73"/>
      <c r="W277" s="67"/>
      <c r="X277" s="67"/>
      <c r="Y277" s="67"/>
      <c r="Z277" s="67"/>
      <c r="AA277" s="67"/>
    </row>
    <row r="278" spans="1:27" x14ac:dyDescent="0.2">
      <c r="A278" s="100" t="str">
        <f t="shared" si="123"/>
        <v>YLU0011</v>
      </c>
      <c r="B278" s="129" t="s">
        <v>78</v>
      </c>
      <c r="C278" s="129"/>
      <c r="D278" s="129"/>
      <c r="E278" s="129"/>
      <c r="F278" s="129"/>
      <c r="G278" s="129"/>
      <c r="H278" s="129"/>
      <c r="I278" s="129"/>
      <c r="J278" s="16">
        <f t="shared" si="124"/>
        <v>2</v>
      </c>
      <c r="K278" s="16">
        <f t="shared" si="125"/>
        <v>0</v>
      </c>
      <c r="L278" s="16">
        <f t="shared" si="126"/>
        <v>2</v>
      </c>
      <c r="M278" s="16">
        <f t="shared" si="127"/>
        <v>0</v>
      </c>
      <c r="N278" s="16">
        <f t="shared" si="128"/>
        <v>0</v>
      </c>
      <c r="O278" s="16">
        <f t="shared" si="129"/>
        <v>2</v>
      </c>
      <c r="P278" s="16">
        <f t="shared" si="130"/>
        <v>2</v>
      </c>
      <c r="Q278" s="16">
        <f t="shared" si="131"/>
        <v>4</v>
      </c>
      <c r="R278" s="25">
        <f t="shared" si="132"/>
        <v>0</v>
      </c>
      <c r="S278" s="25">
        <f t="shared" si="133"/>
        <v>0</v>
      </c>
      <c r="T278" s="25" t="str">
        <f t="shared" si="134"/>
        <v>VP</v>
      </c>
      <c r="U278" s="25" t="str">
        <f t="shared" si="135"/>
        <v>DC</v>
      </c>
      <c r="V278" s="73"/>
      <c r="W278" s="67"/>
      <c r="X278" s="67"/>
      <c r="Y278" s="67"/>
      <c r="Z278" s="67"/>
      <c r="AA278" s="67"/>
    </row>
    <row r="279" spans="1:27" x14ac:dyDescent="0.2">
      <c r="A279" s="100" t="str">
        <f t="shared" si="123"/>
        <v>MLR0014</v>
      </c>
      <c r="B279" s="129" t="s">
        <v>141</v>
      </c>
      <c r="C279" s="129"/>
      <c r="D279" s="129"/>
      <c r="E279" s="129"/>
      <c r="F279" s="129"/>
      <c r="G279" s="129"/>
      <c r="H279" s="129"/>
      <c r="I279" s="129"/>
      <c r="J279" s="16">
        <f t="shared" si="124"/>
        <v>5</v>
      </c>
      <c r="K279" s="16">
        <f t="shared" si="125"/>
        <v>2</v>
      </c>
      <c r="L279" s="16">
        <f t="shared" si="126"/>
        <v>2</v>
      </c>
      <c r="M279" s="16">
        <f t="shared" si="127"/>
        <v>0</v>
      </c>
      <c r="N279" s="16">
        <f t="shared" si="128"/>
        <v>0</v>
      </c>
      <c r="O279" s="16">
        <f t="shared" si="129"/>
        <v>4</v>
      </c>
      <c r="P279" s="16">
        <f t="shared" si="130"/>
        <v>5</v>
      </c>
      <c r="Q279" s="16">
        <f t="shared" si="131"/>
        <v>9</v>
      </c>
      <c r="R279" s="25">
        <f t="shared" si="132"/>
        <v>0</v>
      </c>
      <c r="S279" s="25">
        <f t="shared" si="133"/>
        <v>0</v>
      </c>
      <c r="T279" s="25" t="str">
        <f t="shared" si="134"/>
        <v>VP</v>
      </c>
      <c r="U279" s="25" t="str">
        <f t="shared" si="135"/>
        <v>DC</v>
      </c>
      <c r="V279" s="73"/>
      <c r="W279" s="67"/>
      <c r="X279" s="67"/>
      <c r="Y279" s="67"/>
      <c r="Z279" s="67"/>
      <c r="AA279" s="67"/>
    </row>
    <row r="280" spans="1:27" x14ac:dyDescent="0.2">
      <c r="A280" s="100" t="str">
        <f t="shared" si="123"/>
        <v>MLR0010</v>
      </c>
      <c r="B280" s="129" t="s">
        <v>142</v>
      </c>
      <c r="C280" s="129"/>
      <c r="D280" s="129"/>
      <c r="E280" s="129"/>
      <c r="F280" s="129"/>
      <c r="G280" s="129"/>
      <c r="H280" s="129"/>
      <c r="I280" s="129"/>
      <c r="J280" s="16">
        <f t="shared" si="124"/>
        <v>5</v>
      </c>
      <c r="K280" s="16">
        <f t="shared" si="125"/>
        <v>2</v>
      </c>
      <c r="L280" s="16">
        <f t="shared" si="126"/>
        <v>1</v>
      </c>
      <c r="M280" s="16">
        <f t="shared" si="127"/>
        <v>1</v>
      </c>
      <c r="N280" s="16">
        <f t="shared" si="128"/>
        <v>0</v>
      </c>
      <c r="O280" s="16">
        <f t="shared" si="129"/>
        <v>4</v>
      </c>
      <c r="P280" s="16">
        <f t="shared" si="130"/>
        <v>5</v>
      </c>
      <c r="Q280" s="16">
        <f t="shared" si="131"/>
        <v>9</v>
      </c>
      <c r="R280" s="25" t="str">
        <f t="shared" si="132"/>
        <v>E</v>
      </c>
      <c r="S280" s="25">
        <f t="shared" si="133"/>
        <v>0</v>
      </c>
      <c r="T280" s="25">
        <f t="shared" si="134"/>
        <v>0</v>
      </c>
      <c r="U280" s="25" t="str">
        <f t="shared" si="135"/>
        <v>DC</v>
      </c>
      <c r="V280" s="111"/>
      <c r="W280" s="111"/>
      <c r="X280" s="111"/>
      <c r="Y280" s="111"/>
      <c r="Z280" s="111"/>
      <c r="AA280" s="67"/>
    </row>
    <row r="281" spans="1:27" x14ac:dyDescent="0.2">
      <c r="A281" s="100" t="str">
        <f t="shared" si="123"/>
        <v>YLU0012</v>
      </c>
      <c r="B281" s="129" t="s">
        <v>79</v>
      </c>
      <c r="C281" s="129"/>
      <c r="D281" s="129"/>
      <c r="E281" s="129"/>
      <c r="F281" s="129"/>
      <c r="G281" s="129"/>
      <c r="H281" s="129"/>
      <c r="I281" s="129"/>
      <c r="J281" s="16">
        <f t="shared" si="124"/>
        <v>2</v>
      </c>
      <c r="K281" s="16">
        <f t="shared" si="125"/>
        <v>0</v>
      </c>
      <c r="L281" s="16">
        <f t="shared" si="126"/>
        <v>2</v>
      </c>
      <c r="M281" s="16">
        <f t="shared" si="127"/>
        <v>0</v>
      </c>
      <c r="N281" s="16">
        <f t="shared" si="128"/>
        <v>0</v>
      </c>
      <c r="O281" s="16">
        <f t="shared" si="129"/>
        <v>2</v>
      </c>
      <c r="P281" s="16">
        <f t="shared" si="130"/>
        <v>2</v>
      </c>
      <c r="Q281" s="16">
        <f t="shared" si="131"/>
        <v>4</v>
      </c>
      <c r="R281" s="25">
        <f t="shared" si="132"/>
        <v>0</v>
      </c>
      <c r="S281" s="25">
        <f t="shared" si="133"/>
        <v>0</v>
      </c>
      <c r="T281" s="25" t="str">
        <f t="shared" si="134"/>
        <v>VP</v>
      </c>
      <c r="U281" s="25" t="str">
        <f t="shared" si="135"/>
        <v>DC</v>
      </c>
      <c r="V281" s="73"/>
      <c r="W281" s="67"/>
      <c r="X281" s="67"/>
      <c r="Y281" s="67"/>
      <c r="Z281" s="67"/>
      <c r="AA281" s="67"/>
    </row>
    <row r="282" spans="1:27" x14ac:dyDescent="0.2">
      <c r="A282" s="100" t="str">
        <f t="shared" si="123"/>
        <v>*</v>
      </c>
      <c r="B282" s="129" t="s">
        <v>105</v>
      </c>
      <c r="C282" s="129"/>
      <c r="D282" s="129"/>
      <c r="E282" s="129"/>
      <c r="F282" s="129"/>
      <c r="G282" s="129"/>
      <c r="H282" s="129"/>
      <c r="I282" s="129"/>
      <c r="J282" s="16">
        <f t="shared" si="124"/>
        <v>3</v>
      </c>
      <c r="K282" s="16">
        <f t="shared" si="125"/>
        <v>0</v>
      </c>
      <c r="L282" s="16">
        <f t="shared" si="126"/>
        <v>2</v>
      </c>
      <c r="M282" s="16">
        <f t="shared" si="127"/>
        <v>0</v>
      </c>
      <c r="N282" s="16">
        <f t="shared" si="128"/>
        <v>0</v>
      </c>
      <c r="O282" s="16">
        <f t="shared" si="129"/>
        <v>2</v>
      </c>
      <c r="P282" s="16">
        <f t="shared" si="130"/>
        <v>3</v>
      </c>
      <c r="Q282" s="16">
        <f t="shared" si="131"/>
        <v>5</v>
      </c>
      <c r="R282" s="25">
        <f t="shared" si="132"/>
        <v>0</v>
      </c>
      <c r="S282" s="25" t="str">
        <f t="shared" si="133"/>
        <v>C</v>
      </c>
      <c r="T282" s="25">
        <f t="shared" si="134"/>
        <v>0</v>
      </c>
      <c r="U282" s="25" t="str">
        <f t="shared" si="135"/>
        <v>DC</v>
      </c>
      <c r="V282" s="73"/>
      <c r="W282" s="67"/>
      <c r="X282" s="67"/>
      <c r="Y282" s="67"/>
      <c r="Z282" s="67"/>
      <c r="AA282" s="67"/>
    </row>
    <row r="283" spans="1:27" x14ac:dyDescent="0.2">
      <c r="A283" s="100" t="str">
        <f t="shared" si="123"/>
        <v>*</v>
      </c>
      <c r="B283" s="129" t="s">
        <v>106</v>
      </c>
      <c r="C283" s="129"/>
      <c r="D283" s="129"/>
      <c r="E283" s="129"/>
      <c r="F283" s="129"/>
      <c r="G283" s="129"/>
      <c r="H283" s="129"/>
      <c r="I283" s="129"/>
      <c r="J283" s="16">
        <f t="shared" si="124"/>
        <v>3</v>
      </c>
      <c r="K283" s="16">
        <f t="shared" si="125"/>
        <v>0</v>
      </c>
      <c r="L283" s="16">
        <f t="shared" si="126"/>
        <v>2</v>
      </c>
      <c r="M283" s="16">
        <f t="shared" si="127"/>
        <v>0</v>
      </c>
      <c r="N283" s="16">
        <f t="shared" si="128"/>
        <v>0</v>
      </c>
      <c r="O283" s="16">
        <f t="shared" si="129"/>
        <v>2</v>
      </c>
      <c r="P283" s="16">
        <f t="shared" si="130"/>
        <v>3</v>
      </c>
      <c r="Q283" s="16">
        <f t="shared" si="131"/>
        <v>5</v>
      </c>
      <c r="R283" s="25">
        <f t="shared" si="132"/>
        <v>0</v>
      </c>
      <c r="S283" s="25" t="str">
        <f t="shared" si="133"/>
        <v>C</v>
      </c>
      <c r="T283" s="25">
        <f t="shared" si="134"/>
        <v>0</v>
      </c>
      <c r="U283" s="25" t="str">
        <f t="shared" si="135"/>
        <v>DC</v>
      </c>
      <c r="V283" s="73"/>
      <c r="W283" s="67"/>
      <c r="X283" s="67"/>
      <c r="Y283" s="67"/>
      <c r="Z283" s="67"/>
      <c r="AA283" s="67"/>
    </row>
    <row r="284" spans="1:27" x14ac:dyDescent="0.2">
      <c r="A284" s="100" t="str">
        <f t="shared" si="123"/>
        <v>MLR5078</v>
      </c>
      <c r="B284" s="129" t="s">
        <v>156</v>
      </c>
      <c r="C284" s="129"/>
      <c r="D284" s="129"/>
      <c r="E284" s="129"/>
      <c r="F284" s="129"/>
      <c r="G284" s="129"/>
      <c r="H284" s="129"/>
      <c r="I284" s="129"/>
      <c r="J284" s="16">
        <f t="shared" si="124"/>
        <v>4</v>
      </c>
      <c r="K284" s="16">
        <f t="shared" si="125"/>
        <v>2</v>
      </c>
      <c r="L284" s="16">
        <f t="shared" si="126"/>
        <v>0</v>
      </c>
      <c r="M284" s="16">
        <f t="shared" si="127"/>
        <v>1</v>
      </c>
      <c r="N284" s="16">
        <f t="shared" si="128"/>
        <v>0</v>
      </c>
      <c r="O284" s="16">
        <f t="shared" si="129"/>
        <v>3</v>
      </c>
      <c r="P284" s="16">
        <f t="shared" si="130"/>
        <v>4</v>
      </c>
      <c r="Q284" s="16">
        <f t="shared" si="131"/>
        <v>7</v>
      </c>
      <c r="R284" s="25" t="str">
        <f t="shared" si="132"/>
        <v>E</v>
      </c>
      <c r="S284" s="25">
        <f t="shared" si="133"/>
        <v>0</v>
      </c>
      <c r="T284" s="25">
        <f t="shared" si="134"/>
        <v>0</v>
      </c>
      <c r="U284" s="25" t="str">
        <f t="shared" si="135"/>
        <v>DC</v>
      </c>
      <c r="V284" s="73"/>
      <c r="W284" s="67"/>
      <c r="X284" s="67"/>
      <c r="Y284" s="67"/>
      <c r="Z284" s="67"/>
      <c r="AA284" s="67"/>
    </row>
    <row r="285" spans="1:27" x14ac:dyDescent="0.2">
      <c r="A285" s="58" t="s">
        <v>28</v>
      </c>
      <c r="B285" s="132"/>
      <c r="C285" s="132"/>
      <c r="D285" s="132"/>
      <c r="E285" s="132"/>
      <c r="F285" s="132"/>
      <c r="G285" s="132"/>
      <c r="H285" s="132"/>
      <c r="I285" s="132"/>
      <c r="J285" s="19">
        <f t="shared" ref="J285:Q285" si="136">SUM(J276:J284)</f>
        <v>36</v>
      </c>
      <c r="K285" s="19">
        <f t="shared" si="136"/>
        <v>10</v>
      </c>
      <c r="L285" s="19">
        <f t="shared" si="136"/>
        <v>15</v>
      </c>
      <c r="M285" s="19">
        <f t="shared" si="136"/>
        <v>2</v>
      </c>
      <c r="N285" s="19">
        <f t="shared" si="136"/>
        <v>0</v>
      </c>
      <c r="O285" s="19">
        <f t="shared" si="136"/>
        <v>27</v>
      </c>
      <c r="P285" s="19">
        <f t="shared" si="136"/>
        <v>38</v>
      </c>
      <c r="Q285" s="19">
        <f t="shared" si="136"/>
        <v>65</v>
      </c>
      <c r="R285" s="58">
        <f>COUNTIF(R276:R284,"E")</f>
        <v>3</v>
      </c>
      <c r="S285" s="58">
        <f>COUNTIF(S276:S284,"C")</f>
        <v>2</v>
      </c>
      <c r="T285" s="58">
        <f>COUNTIF(T276:T284,"VP")</f>
        <v>4</v>
      </c>
      <c r="U285" s="59">
        <f>COUNTA(U276:U284)</f>
        <v>9</v>
      </c>
      <c r="V285" s="75"/>
      <c r="W285" s="65"/>
      <c r="X285" s="65"/>
      <c r="Y285" s="65"/>
      <c r="Z285" s="65"/>
      <c r="AA285" s="65"/>
    </row>
    <row r="286" spans="1:27" x14ac:dyDescent="0.2">
      <c r="A286" s="130" t="s">
        <v>76</v>
      </c>
      <c r="B286" s="130"/>
      <c r="C286" s="130"/>
      <c r="D286" s="130"/>
      <c r="E286" s="130"/>
      <c r="F286" s="130"/>
      <c r="G286" s="130"/>
      <c r="H286" s="130"/>
      <c r="I286" s="130"/>
      <c r="J286" s="130"/>
      <c r="K286" s="130"/>
      <c r="L286" s="130"/>
      <c r="M286" s="130"/>
      <c r="N286" s="130"/>
      <c r="O286" s="130"/>
      <c r="P286" s="130"/>
      <c r="Q286" s="130"/>
      <c r="R286" s="130"/>
      <c r="S286" s="130"/>
      <c r="T286" s="130"/>
      <c r="U286" s="130"/>
      <c r="V286" s="79"/>
      <c r="W286" s="78"/>
      <c r="X286" s="78"/>
      <c r="Y286" s="78"/>
      <c r="Z286" s="78"/>
      <c r="AA286" s="78"/>
    </row>
    <row r="287" spans="1:27" x14ac:dyDescent="0.2">
      <c r="A287" s="100" t="str">
        <f>IF(ISNA(INDEX($A$37:$U$210,MATCH($B287,$B$37:$B$210,0),1)),"",INDEX($A$37:$U$210,MATCH($B287,$B$37:$B$210,0),1))</f>
        <v>MLX7106</v>
      </c>
      <c r="B287" s="129" t="s">
        <v>299</v>
      </c>
      <c r="C287" s="129"/>
      <c r="D287" s="129"/>
      <c r="E287" s="129"/>
      <c r="F287" s="129"/>
      <c r="G287" s="129"/>
      <c r="H287" s="129"/>
      <c r="I287" s="129"/>
      <c r="J287" s="16">
        <f>IF(ISNA(INDEX($A$37:$U$210,MATCH($B287,$B$37:$B$210,0),10)),"",INDEX($A$37:$U$210,MATCH($B287,$B$37:$B$210,0),10))</f>
        <v>4</v>
      </c>
      <c r="K287" s="16">
        <f>IF(ISNA(INDEX($A$37:$U$210,MATCH($B287,$B$37:$B$210,0),11)),"",INDEX($A$37:$U$210,MATCH($B287,$B$37:$B$210,0),11))</f>
        <v>2</v>
      </c>
      <c r="L287" s="16">
        <f>IF(ISNA(INDEX($A$37:$U$210,MATCH($B287,$B$37:$B$210,0),12)),"",INDEX($A$37:$U$210,MATCH($B287,$B$37:$B$210,0),12))</f>
        <v>0</v>
      </c>
      <c r="M287" s="16">
        <f>IF(ISNA(INDEX($A$37:$U$210,MATCH($B287,$B$37:$B$210,0),13)),"",INDEX($A$37:$U$210,MATCH($B287,$B$37:$B$210,0),13))</f>
        <v>0</v>
      </c>
      <c r="N287" s="16">
        <f>IF(ISNA(INDEX($A$37:$U$210,MATCH($B287,$B$37:$B$210,0),14)),"",INDEX($A$37:$U$210,MATCH($B287,$B$37:$B$210,0),14))</f>
        <v>2</v>
      </c>
      <c r="O287" s="16">
        <f>IF(ISNA(INDEX($A$37:$U$210,MATCH($B287,$B$37:$B$210,0),15)),"",INDEX($A$37:$U$210,MATCH($B287,$B$37:$B$210,0),15))</f>
        <v>4</v>
      </c>
      <c r="P287" s="16">
        <f>IF(ISNA(INDEX($A$37:$U$210,MATCH($B287,$B$37:$B$210,0),16)),"",INDEX($A$37:$U$210,MATCH($B287,$B$37:$B$210,0),16))</f>
        <v>4</v>
      </c>
      <c r="Q287" s="16">
        <f>IF(ISNA(INDEX($A$37:$U$210,MATCH($B287,$B$37:$B$210,0),17)),"",INDEX($A$37:$U$210,MATCH($B287,$B$37:$B$210,0),17))</f>
        <v>8</v>
      </c>
      <c r="R287" s="25">
        <f>IF(ISNA(INDEX($A$37:$U$210,MATCH($B287,$B$37:$B$210,0),18)),"",INDEX($A$37:$U$210,MATCH($B287,$B$37:$B$210,0),18))</f>
        <v>0</v>
      </c>
      <c r="S287" s="25" t="str">
        <f>IF(ISNA(INDEX($A$37:$U$210,MATCH($B287,$B$37:$B$210,0),19)),"",INDEX($A$37:$U$210,MATCH($B287,$B$37:$B$210,0),19))</f>
        <v>C</v>
      </c>
      <c r="T287" s="25">
        <f>IF(ISNA(INDEX($A$37:$U$210,MATCH($B287,$B$37:$B$210,0),20)),"",INDEX($A$37:$U$210,MATCH($B287,$B$37:$B$210,0),20))</f>
        <v>0</v>
      </c>
      <c r="U287" s="25" t="str">
        <f>IF(ISNA(INDEX($A$37:$U$210,MATCH($B287,$B$37:$B$210,0),21)),"",INDEX($A$37:$U$210,MATCH($B287,$B$37:$B$210,0),21))</f>
        <v>DC</v>
      </c>
      <c r="V287" s="79"/>
      <c r="W287" s="78"/>
      <c r="X287" s="78"/>
      <c r="Y287" s="78"/>
      <c r="Z287" s="78"/>
      <c r="AA287" s="78"/>
    </row>
    <row r="288" spans="1:27" ht="15" customHeight="1" x14ac:dyDescent="0.2">
      <c r="A288" s="58" t="s">
        <v>28</v>
      </c>
      <c r="B288" s="130"/>
      <c r="C288" s="130"/>
      <c r="D288" s="130"/>
      <c r="E288" s="130"/>
      <c r="F288" s="130"/>
      <c r="G288" s="130"/>
      <c r="H288" s="130"/>
      <c r="I288" s="130"/>
      <c r="J288" s="19">
        <f t="shared" ref="J288:Q288" si="137">SUM(J287:J287)</f>
        <v>4</v>
      </c>
      <c r="K288" s="19">
        <f t="shared" si="137"/>
        <v>2</v>
      </c>
      <c r="L288" s="19">
        <f t="shared" si="137"/>
        <v>0</v>
      </c>
      <c r="M288" s="19">
        <f t="shared" si="137"/>
        <v>0</v>
      </c>
      <c r="N288" s="19">
        <f t="shared" si="137"/>
        <v>2</v>
      </c>
      <c r="O288" s="19">
        <f t="shared" si="137"/>
        <v>4</v>
      </c>
      <c r="P288" s="19">
        <f t="shared" si="137"/>
        <v>4</v>
      </c>
      <c r="Q288" s="19">
        <f t="shared" si="137"/>
        <v>8</v>
      </c>
      <c r="R288" s="58">
        <f>COUNTIF(R287:R287,"E")</f>
        <v>0</v>
      </c>
      <c r="S288" s="58">
        <f>COUNTIF(S287:S287,"C")</f>
        <v>1</v>
      </c>
      <c r="T288" s="58">
        <f>COUNTIF(T287:T287,"VP")</f>
        <v>0</v>
      </c>
      <c r="U288" s="59">
        <f>COUNTA(U287:U287)</f>
        <v>1</v>
      </c>
      <c r="V288" s="70"/>
    </row>
    <row r="289" spans="1:32" ht="32.25" customHeight="1" x14ac:dyDescent="0.2">
      <c r="A289" s="188" t="s">
        <v>115</v>
      </c>
      <c r="B289" s="189"/>
      <c r="C289" s="189"/>
      <c r="D289" s="189"/>
      <c r="E289" s="189"/>
      <c r="F289" s="189"/>
      <c r="G289" s="189"/>
      <c r="H289" s="189"/>
      <c r="I289" s="190"/>
      <c r="J289" s="19">
        <f t="shared" ref="J289:U289" si="138">SUM(J285,J288)</f>
        <v>40</v>
      </c>
      <c r="K289" s="19">
        <f t="shared" si="138"/>
        <v>12</v>
      </c>
      <c r="L289" s="19">
        <f t="shared" si="138"/>
        <v>15</v>
      </c>
      <c r="M289" s="19">
        <f t="shared" si="138"/>
        <v>2</v>
      </c>
      <c r="N289" s="19">
        <f t="shared" si="138"/>
        <v>2</v>
      </c>
      <c r="O289" s="19">
        <f t="shared" si="138"/>
        <v>31</v>
      </c>
      <c r="P289" s="19">
        <f t="shared" si="138"/>
        <v>42</v>
      </c>
      <c r="Q289" s="19">
        <f t="shared" si="138"/>
        <v>73</v>
      </c>
      <c r="R289" s="19">
        <f t="shared" si="138"/>
        <v>3</v>
      </c>
      <c r="S289" s="19">
        <f t="shared" si="138"/>
        <v>3</v>
      </c>
      <c r="T289" s="19">
        <f t="shared" si="138"/>
        <v>4</v>
      </c>
      <c r="U289" s="77">
        <f t="shared" si="138"/>
        <v>10</v>
      </c>
      <c r="V289" s="70"/>
    </row>
    <row r="290" spans="1:32" ht="17.25" customHeight="1" x14ac:dyDescent="0.2">
      <c r="A290" s="142" t="s">
        <v>53</v>
      </c>
      <c r="B290" s="143"/>
      <c r="C290" s="143"/>
      <c r="D290" s="143"/>
      <c r="E290" s="143"/>
      <c r="F290" s="143"/>
      <c r="G290" s="143"/>
      <c r="H290" s="143"/>
      <c r="I290" s="143"/>
      <c r="J290" s="144"/>
      <c r="K290" s="19">
        <f t="shared" ref="K290:Q290" si="139">K285*14+K288*12</f>
        <v>164</v>
      </c>
      <c r="L290" s="19">
        <f t="shared" si="139"/>
        <v>210</v>
      </c>
      <c r="M290" s="19">
        <f t="shared" si="139"/>
        <v>28</v>
      </c>
      <c r="N290" s="19">
        <f t="shared" si="139"/>
        <v>24</v>
      </c>
      <c r="O290" s="19">
        <f t="shared" si="139"/>
        <v>426</v>
      </c>
      <c r="P290" s="19">
        <f t="shared" si="139"/>
        <v>580</v>
      </c>
      <c r="Q290" s="19">
        <f t="shared" si="139"/>
        <v>1006</v>
      </c>
      <c r="R290" s="148"/>
      <c r="S290" s="149"/>
      <c r="T290" s="149"/>
      <c r="U290" s="150"/>
    </row>
    <row r="291" spans="1:32" ht="15" customHeight="1" x14ac:dyDescent="0.2">
      <c r="A291" s="145"/>
      <c r="B291" s="146"/>
      <c r="C291" s="146"/>
      <c r="D291" s="146"/>
      <c r="E291" s="146"/>
      <c r="F291" s="146"/>
      <c r="G291" s="146"/>
      <c r="H291" s="146"/>
      <c r="I291" s="146"/>
      <c r="J291" s="147"/>
      <c r="K291" s="191">
        <f>SUM(K290:N290)</f>
        <v>426</v>
      </c>
      <c r="L291" s="192"/>
      <c r="M291" s="192"/>
      <c r="N291" s="193"/>
      <c r="O291" s="191">
        <f>SUM(O290:P290)</f>
        <v>1006</v>
      </c>
      <c r="P291" s="192"/>
      <c r="Q291" s="193"/>
      <c r="R291" s="151"/>
      <c r="S291" s="152"/>
      <c r="T291" s="152"/>
      <c r="U291" s="153"/>
    </row>
    <row r="292" spans="1:32" ht="19.5" customHeight="1" x14ac:dyDescent="0.2">
      <c r="A292" s="219" t="s">
        <v>114</v>
      </c>
      <c r="B292" s="220"/>
      <c r="C292" s="220"/>
      <c r="D292" s="220"/>
      <c r="E292" s="220"/>
      <c r="F292" s="220"/>
      <c r="G292" s="220"/>
      <c r="H292" s="220"/>
      <c r="I292" s="220"/>
      <c r="J292" s="221"/>
      <c r="K292" s="184">
        <f>U289/SUM(U46,U58,U69,U81,U95,U106)</f>
        <v>0.26315789473684209</v>
      </c>
      <c r="L292" s="185"/>
      <c r="M292" s="185"/>
      <c r="N292" s="185"/>
      <c r="O292" s="185"/>
      <c r="P292" s="185"/>
      <c r="Q292" s="185"/>
      <c r="R292" s="185"/>
      <c r="S292" s="185"/>
      <c r="T292" s="185"/>
      <c r="U292" s="186"/>
    </row>
    <row r="293" spans="1:32" ht="21.75" customHeight="1" x14ac:dyDescent="0.2">
      <c r="A293" s="205" t="s">
        <v>117</v>
      </c>
      <c r="B293" s="206"/>
      <c r="C293" s="206"/>
      <c r="D293" s="206"/>
      <c r="E293" s="206"/>
      <c r="F293" s="206"/>
      <c r="G293" s="206"/>
      <c r="H293" s="206"/>
      <c r="I293" s="206"/>
      <c r="J293" s="207"/>
      <c r="K293" s="184">
        <f>K291/(SUM(O46,O58,O69,O81,O95)*14+O106*12)</f>
        <v>0.20461095100864554</v>
      </c>
      <c r="L293" s="185"/>
      <c r="M293" s="185"/>
      <c r="N293" s="185"/>
      <c r="O293" s="185"/>
      <c r="P293" s="185"/>
      <c r="Q293" s="185"/>
      <c r="R293" s="185"/>
      <c r="S293" s="185"/>
      <c r="T293" s="185"/>
      <c r="U293" s="186"/>
    </row>
    <row r="294" spans="1:32" ht="18.75" customHeight="1" x14ac:dyDescent="0.2"/>
    <row r="295" spans="1:32" x14ac:dyDescent="0.2">
      <c r="A295" s="241" t="s">
        <v>77</v>
      </c>
      <c r="B295" s="241"/>
      <c r="V295" s="39"/>
    </row>
    <row r="296" spans="1:32" x14ac:dyDescent="0.2">
      <c r="A296" s="141" t="s">
        <v>30</v>
      </c>
      <c r="B296" s="198" t="s">
        <v>65</v>
      </c>
      <c r="C296" s="315"/>
      <c r="D296" s="315"/>
      <c r="E296" s="315"/>
      <c r="F296" s="315"/>
      <c r="G296" s="199"/>
      <c r="H296" s="198" t="s">
        <v>68</v>
      </c>
      <c r="I296" s="199"/>
      <c r="J296" s="202" t="s">
        <v>69</v>
      </c>
      <c r="K296" s="204"/>
      <c r="L296" s="204"/>
      <c r="M296" s="204"/>
      <c r="N296" s="204"/>
      <c r="O296" s="204"/>
      <c r="P296" s="203"/>
      <c r="Q296" s="198" t="s">
        <v>52</v>
      </c>
      <c r="R296" s="199"/>
      <c r="S296" s="202" t="s">
        <v>70</v>
      </c>
      <c r="T296" s="204"/>
      <c r="U296" s="203"/>
      <c r="V296" s="39"/>
      <c r="W296" s="39"/>
    </row>
    <row r="297" spans="1:32" x14ac:dyDescent="0.2">
      <c r="A297" s="141"/>
      <c r="B297" s="200"/>
      <c r="C297" s="316"/>
      <c r="D297" s="316"/>
      <c r="E297" s="316"/>
      <c r="F297" s="316"/>
      <c r="G297" s="201"/>
      <c r="H297" s="200"/>
      <c r="I297" s="201"/>
      <c r="J297" s="202" t="s">
        <v>37</v>
      </c>
      <c r="K297" s="203"/>
      <c r="L297" s="202" t="s">
        <v>8</v>
      </c>
      <c r="M297" s="204"/>
      <c r="N297" s="203"/>
      <c r="O297" s="202" t="s">
        <v>34</v>
      </c>
      <c r="P297" s="203"/>
      <c r="Q297" s="200"/>
      <c r="R297" s="201"/>
      <c r="S297" s="26" t="s">
        <v>71</v>
      </c>
      <c r="T297" s="26" t="s">
        <v>72</v>
      </c>
      <c r="U297" s="26" t="s">
        <v>73</v>
      </c>
    </row>
    <row r="298" spans="1:32" x14ac:dyDescent="0.2">
      <c r="A298" s="26">
        <v>1</v>
      </c>
      <c r="B298" s="202" t="s">
        <v>66</v>
      </c>
      <c r="C298" s="204"/>
      <c r="D298" s="204"/>
      <c r="E298" s="204"/>
      <c r="F298" s="204"/>
      <c r="G298" s="203"/>
      <c r="H298" s="261">
        <f>J298</f>
        <v>1746</v>
      </c>
      <c r="I298" s="261"/>
      <c r="J298" s="259">
        <f>(SUM(O46+O58+O69+O81+O95)*14+O106*12)-J299</f>
        <v>1746</v>
      </c>
      <c r="K298" s="260"/>
      <c r="L298" s="259">
        <f>(SUM(P46+P58+P69+P81+P95)*14+P106*12)-L299</f>
        <v>2364</v>
      </c>
      <c r="M298" s="317"/>
      <c r="N298" s="260"/>
      <c r="O298" s="259">
        <f>(SUM(Q46+Q58+Q69+Q81+Q95)*14+Q106*12)-O299</f>
        <v>4110</v>
      </c>
      <c r="P298" s="260"/>
      <c r="Q298" s="196">
        <f>H298/H300</f>
        <v>0.83861671469740628</v>
      </c>
      <c r="R298" s="197"/>
      <c r="S298" s="15">
        <f>J46+J58-S299</f>
        <v>64</v>
      </c>
      <c r="T298" s="15">
        <f>J69+J81-T299</f>
        <v>66</v>
      </c>
      <c r="U298" s="15">
        <f>J95+J106-U299</f>
        <v>34</v>
      </c>
    </row>
    <row r="299" spans="1:32" ht="12.75" customHeight="1" x14ac:dyDescent="0.2">
      <c r="A299" s="26">
        <v>2</v>
      </c>
      <c r="B299" s="202" t="s">
        <v>67</v>
      </c>
      <c r="C299" s="204"/>
      <c r="D299" s="204"/>
      <c r="E299" s="204"/>
      <c r="F299" s="204"/>
      <c r="G299" s="203"/>
      <c r="H299" s="261">
        <f>J299</f>
        <v>336</v>
      </c>
      <c r="I299" s="261"/>
      <c r="J299" s="318">
        <f>O176</f>
        <v>336</v>
      </c>
      <c r="K299" s="321"/>
      <c r="L299" s="318">
        <f>P176</f>
        <v>372</v>
      </c>
      <c r="M299" s="319"/>
      <c r="N299" s="320"/>
      <c r="O299" s="194">
        <f>SUM(J299:M299)</f>
        <v>708</v>
      </c>
      <c r="P299" s="195"/>
      <c r="Q299" s="196">
        <f>H299/H300</f>
        <v>0.16138328530259366</v>
      </c>
      <c r="R299" s="197"/>
      <c r="S299" s="14">
        <v>0</v>
      </c>
      <c r="T299" s="14">
        <v>0</v>
      </c>
      <c r="U299" s="14">
        <v>26</v>
      </c>
      <c r="V299" s="210" t="str">
        <f>IF(O299=Q176,"Corect","Nu corespunde cu tabelul de opționale")</f>
        <v>Corect</v>
      </c>
      <c r="W299" s="211"/>
      <c r="X299" s="211"/>
      <c r="Y299" s="211"/>
    </row>
    <row r="300" spans="1:32" x14ac:dyDescent="0.2">
      <c r="A300" s="202" t="s">
        <v>28</v>
      </c>
      <c r="B300" s="204"/>
      <c r="C300" s="204"/>
      <c r="D300" s="204"/>
      <c r="E300" s="204"/>
      <c r="F300" s="204"/>
      <c r="G300" s="203"/>
      <c r="H300" s="141">
        <f>SUM(H298:I299)</f>
        <v>2082</v>
      </c>
      <c r="I300" s="141"/>
      <c r="J300" s="141">
        <f>SUM(J298:K299)</f>
        <v>2082</v>
      </c>
      <c r="K300" s="141"/>
      <c r="L300" s="214">
        <f>SUM(L298:N299)</f>
        <v>2736</v>
      </c>
      <c r="M300" s="215"/>
      <c r="N300" s="216"/>
      <c r="O300" s="214">
        <f>SUM(O298:P299)</f>
        <v>4818</v>
      </c>
      <c r="P300" s="216"/>
      <c r="Q300" s="322">
        <f>SUM(Q298:R299)</f>
        <v>1</v>
      </c>
      <c r="R300" s="323"/>
      <c r="S300" s="18">
        <f>SUM(S298:S299)</f>
        <v>64</v>
      </c>
      <c r="T300" s="18">
        <f>SUM(T298:T299)</f>
        <v>66</v>
      </c>
      <c r="U300" s="18">
        <f>SUM(U298:U299)</f>
        <v>60</v>
      </c>
    </row>
    <row r="301" spans="1:32" s="60" customFormat="1" ht="36" customHeight="1" x14ac:dyDescent="0.2">
      <c r="A301" s="86"/>
      <c r="B301" s="86"/>
      <c r="C301" s="86"/>
      <c r="D301" s="86"/>
      <c r="E301" s="86"/>
      <c r="F301" s="86"/>
      <c r="G301" s="86"/>
      <c r="H301" s="86"/>
      <c r="I301" s="86"/>
      <c r="J301" s="86"/>
      <c r="K301" s="86"/>
      <c r="L301" s="71"/>
      <c r="M301" s="71"/>
      <c r="N301" s="71"/>
      <c r="O301" s="71"/>
      <c r="P301" s="71"/>
      <c r="Q301" s="87"/>
      <c r="R301" s="87"/>
      <c r="S301" s="71"/>
      <c r="T301" s="71"/>
      <c r="U301" s="71"/>
    </row>
    <row r="302" spans="1:32" ht="19.5" customHeight="1" x14ac:dyDescent="0.2">
      <c r="A302" s="242" t="s">
        <v>97</v>
      </c>
      <c r="B302" s="242"/>
      <c r="C302" s="242"/>
      <c r="D302" s="242"/>
      <c r="E302" s="242"/>
      <c r="F302" s="242"/>
      <c r="G302" s="242"/>
      <c r="H302" s="242"/>
      <c r="I302" s="242"/>
      <c r="J302" s="242"/>
      <c r="K302" s="242"/>
      <c r="L302" s="242"/>
      <c r="M302" s="242"/>
      <c r="N302" s="242"/>
      <c r="O302" s="242"/>
      <c r="P302" s="242"/>
      <c r="Q302" s="242"/>
      <c r="R302" s="242"/>
      <c r="S302" s="242"/>
      <c r="T302" s="242"/>
      <c r="U302" s="242"/>
      <c r="V302" s="67"/>
      <c r="W302" s="67"/>
      <c r="X302" s="67"/>
      <c r="Y302" s="67"/>
      <c r="Z302" s="67"/>
      <c r="AA302" s="67"/>
      <c r="AB302" s="65"/>
      <c r="AC302" s="65"/>
      <c r="AD302" s="65"/>
      <c r="AE302" s="65"/>
      <c r="AF302" s="65"/>
    </row>
    <row r="303" spans="1:32" ht="5.25" customHeight="1" x14ac:dyDescent="0.2">
      <c r="V303" s="67"/>
      <c r="W303" s="67"/>
      <c r="X303" s="67"/>
      <c r="Y303" s="67"/>
      <c r="Z303" s="67"/>
      <c r="AA303" s="67"/>
      <c r="AB303" s="65"/>
      <c r="AC303" s="65"/>
      <c r="AD303" s="65"/>
      <c r="AE303" s="65"/>
      <c r="AF303" s="65"/>
    </row>
    <row r="304" spans="1:32" ht="17.25" customHeight="1" x14ac:dyDescent="0.2">
      <c r="A304" s="176" t="s">
        <v>82</v>
      </c>
      <c r="B304" s="177"/>
      <c r="C304" s="177"/>
      <c r="D304" s="177"/>
      <c r="E304" s="177"/>
      <c r="F304" s="177"/>
      <c r="G304" s="177"/>
      <c r="H304" s="177"/>
      <c r="I304" s="177"/>
      <c r="J304" s="177"/>
      <c r="K304" s="177"/>
      <c r="L304" s="177"/>
      <c r="M304" s="177"/>
      <c r="N304" s="177"/>
      <c r="O304" s="177"/>
      <c r="P304" s="177"/>
      <c r="Q304" s="177"/>
      <c r="R304" s="177"/>
      <c r="S304" s="177"/>
      <c r="T304" s="177"/>
      <c r="U304" s="178"/>
      <c r="V304" s="67"/>
      <c r="W304" s="67"/>
      <c r="X304" s="67"/>
      <c r="Y304" s="67"/>
      <c r="Z304" s="67"/>
      <c r="AA304" s="67"/>
      <c r="AB304" s="65"/>
      <c r="AC304" s="65"/>
      <c r="AD304" s="65"/>
      <c r="AE304" s="65"/>
      <c r="AF304" s="65"/>
    </row>
    <row r="305" spans="1:32" ht="26.25" customHeight="1" x14ac:dyDescent="0.2">
      <c r="A305" s="161" t="s">
        <v>30</v>
      </c>
      <c r="B305" s="163" t="s">
        <v>29</v>
      </c>
      <c r="C305" s="164"/>
      <c r="D305" s="164"/>
      <c r="E305" s="164"/>
      <c r="F305" s="164"/>
      <c r="G305" s="164"/>
      <c r="H305" s="164"/>
      <c r="I305" s="165"/>
      <c r="J305" s="182" t="s">
        <v>43</v>
      </c>
      <c r="K305" s="154" t="s">
        <v>27</v>
      </c>
      <c r="L305" s="155"/>
      <c r="M305" s="155"/>
      <c r="N305" s="156"/>
      <c r="O305" s="222" t="s">
        <v>44</v>
      </c>
      <c r="P305" s="252"/>
      <c r="Q305" s="252"/>
      <c r="R305" s="222" t="s">
        <v>26</v>
      </c>
      <c r="S305" s="222"/>
      <c r="T305" s="222"/>
      <c r="U305" s="222" t="s">
        <v>25</v>
      </c>
      <c r="V305" s="65"/>
      <c r="W305" s="80"/>
      <c r="X305" s="80"/>
      <c r="Y305" s="80"/>
      <c r="Z305" s="80"/>
      <c r="AA305" s="80"/>
      <c r="AB305" s="80"/>
      <c r="AC305" s="80"/>
      <c r="AD305" s="80"/>
      <c r="AE305" s="65"/>
      <c r="AF305" s="65"/>
    </row>
    <row r="306" spans="1:32" ht="12.75" customHeight="1" x14ac:dyDescent="0.2">
      <c r="A306" s="162"/>
      <c r="B306" s="166"/>
      <c r="C306" s="167"/>
      <c r="D306" s="167"/>
      <c r="E306" s="167"/>
      <c r="F306" s="167"/>
      <c r="G306" s="167"/>
      <c r="H306" s="167"/>
      <c r="I306" s="168"/>
      <c r="J306" s="183"/>
      <c r="K306" s="29" t="s">
        <v>31</v>
      </c>
      <c r="L306" s="29" t="s">
        <v>32</v>
      </c>
      <c r="M306" s="154" t="s">
        <v>33</v>
      </c>
      <c r="N306" s="156"/>
      <c r="O306" s="29" t="s">
        <v>37</v>
      </c>
      <c r="P306" s="29" t="s">
        <v>8</v>
      </c>
      <c r="Q306" s="29" t="s">
        <v>34</v>
      </c>
      <c r="R306" s="29" t="s">
        <v>35</v>
      </c>
      <c r="S306" s="29" t="s">
        <v>31</v>
      </c>
      <c r="T306" s="29" t="s">
        <v>36</v>
      </c>
      <c r="U306" s="222"/>
      <c r="V306" s="65"/>
      <c r="W306" s="80"/>
      <c r="X306" s="80"/>
      <c r="Y306" s="80"/>
      <c r="Z306" s="80"/>
      <c r="AA306" s="80"/>
      <c r="AB306" s="80"/>
      <c r="AC306" s="80"/>
      <c r="AD306" s="80"/>
      <c r="AE306" s="65"/>
      <c r="AF306" s="65"/>
    </row>
    <row r="307" spans="1:32" ht="15.75" customHeight="1" x14ac:dyDescent="0.2">
      <c r="A307" s="309" t="s">
        <v>55</v>
      </c>
      <c r="B307" s="309"/>
      <c r="C307" s="309"/>
      <c r="D307" s="309"/>
      <c r="E307" s="309"/>
      <c r="F307" s="309"/>
      <c r="G307" s="309"/>
      <c r="H307" s="309"/>
      <c r="I307" s="309"/>
      <c r="J307" s="309"/>
      <c r="K307" s="309"/>
      <c r="L307" s="309"/>
      <c r="M307" s="309"/>
      <c r="N307" s="309"/>
      <c r="O307" s="309"/>
      <c r="P307" s="309"/>
      <c r="Q307" s="309"/>
      <c r="R307" s="309"/>
      <c r="S307" s="309"/>
      <c r="T307" s="309"/>
      <c r="U307" s="309"/>
      <c r="V307" s="65"/>
      <c r="W307" s="80"/>
      <c r="X307" s="80"/>
      <c r="Y307" s="80"/>
      <c r="Z307" s="80"/>
      <c r="AA307" s="80"/>
      <c r="AB307" s="80"/>
      <c r="AC307" s="80"/>
      <c r="AD307" s="80"/>
      <c r="AE307" s="65"/>
      <c r="AF307" s="65"/>
    </row>
    <row r="308" spans="1:32" ht="15.75" customHeight="1" x14ac:dyDescent="0.2">
      <c r="A308" s="33" t="s">
        <v>83</v>
      </c>
      <c r="B308" s="310" t="s">
        <v>85</v>
      </c>
      <c r="C308" s="310"/>
      <c r="D308" s="310"/>
      <c r="E308" s="310"/>
      <c r="F308" s="310"/>
      <c r="G308" s="310"/>
      <c r="H308" s="310"/>
      <c r="I308" s="310"/>
      <c r="J308" s="33">
        <v>5</v>
      </c>
      <c r="K308" s="33">
        <v>2</v>
      </c>
      <c r="L308" s="33">
        <v>2</v>
      </c>
      <c r="M308" s="281">
        <v>0</v>
      </c>
      <c r="N308" s="282"/>
      <c r="O308" s="34">
        <f>K308+L308+M308</f>
        <v>4</v>
      </c>
      <c r="P308" s="34">
        <f>Q308-O308</f>
        <v>5</v>
      </c>
      <c r="Q308" s="34">
        <f>ROUND(PRODUCT(J308,25)/14,0)</f>
        <v>9</v>
      </c>
      <c r="R308" s="33" t="s">
        <v>35</v>
      </c>
      <c r="S308" s="33"/>
      <c r="T308" s="35"/>
      <c r="U308" s="35" t="s">
        <v>98</v>
      </c>
      <c r="V308" s="65"/>
      <c r="W308" s="80"/>
      <c r="X308" s="80"/>
      <c r="Y308" s="80"/>
      <c r="Z308" s="80"/>
      <c r="AA308" s="80"/>
      <c r="AB308" s="80"/>
      <c r="AC308" s="80"/>
      <c r="AD308" s="80"/>
      <c r="AE308" s="65"/>
      <c r="AF308" s="65"/>
    </row>
    <row r="309" spans="1:32" ht="15.75" customHeight="1" x14ac:dyDescent="0.2">
      <c r="A309" s="265" t="s">
        <v>56</v>
      </c>
      <c r="B309" s="266"/>
      <c r="C309" s="266"/>
      <c r="D309" s="266"/>
      <c r="E309" s="266"/>
      <c r="F309" s="266"/>
      <c r="G309" s="266"/>
      <c r="H309" s="266"/>
      <c r="I309" s="266"/>
      <c r="J309" s="266"/>
      <c r="K309" s="266"/>
      <c r="L309" s="266"/>
      <c r="M309" s="266"/>
      <c r="N309" s="266"/>
      <c r="O309" s="266"/>
      <c r="P309" s="266"/>
      <c r="Q309" s="266"/>
      <c r="R309" s="266"/>
      <c r="S309" s="266"/>
      <c r="T309" s="266"/>
      <c r="U309" s="267"/>
      <c r="V309" s="65"/>
      <c r="W309" s="80"/>
      <c r="X309" s="80"/>
      <c r="Y309" s="80"/>
      <c r="Z309" s="80"/>
      <c r="AA309" s="80"/>
      <c r="AB309" s="80"/>
      <c r="AC309" s="80"/>
      <c r="AD309" s="80"/>
      <c r="AE309" s="65"/>
      <c r="AF309" s="65"/>
    </row>
    <row r="310" spans="1:32" ht="42" customHeight="1" x14ac:dyDescent="0.2">
      <c r="A310" s="33" t="s">
        <v>84</v>
      </c>
      <c r="B310" s="311" t="s">
        <v>121</v>
      </c>
      <c r="C310" s="263"/>
      <c r="D310" s="263"/>
      <c r="E310" s="263"/>
      <c r="F310" s="263"/>
      <c r="G310" s="263"/>
      <c r="H310" s="263"/>
      <c r="I310" s="264"/>
      <c r="J310" s="33">
        <v>5</v>
      </c>
      <c r="K310" s="33">
        <v>2</v>
      </c>
      <c r="L310" s="33">
        <v>2</v>
      </c>
      <c r="M310" s="281">
        <v>0</v>
      </c>
      <c r="N310" s="282"/>
      <c r="O310" s="34">
        <f>K310+L310+M310</f>
        <v>4</v>
      </c>
      <c r="P310" s="34">
        <f>Q310-O310</f>
        <v>5</v>
      </c>
      <c r="Q310" s="34">
        <f>ROUND(PRODUCT(J310,25)/14,0)</f>
        <v>9</v>
      </c>
      <c r="R310" s="33" t="s">
        <v>35</v>
      </c>
      <c r="S310" s="33"/>
      <c r="T310" s="35"/>
      <c r="U310" s="35" t="s">
        <v>98</v>
      </c>
      <c r="V310" s="65"/>
      <c r="W310" s="80"/>
      <c r="X310" s="80"/>
      <c r="Y310" s="80"/>
      <c r="Z310" s="80"/>
      <c r="AA310" s="80"/>
      <c r="AB310" s="80"/>
      <c r="AC310" s="80"/>
      <c r="AD310" s="80"/>
      <c r="AE310" s="65"/>
      <c r="AF310" s="65"/>
    </row>
    <row r="311" spans="1:32" x14ac:dyDescent="0.2">
      <c r="A311" s="265" t="s">
        <v>57</v>
      </c>
      <c r="B311" s="266"/>
      <c r="C311" s="266"/>
      <c r="D311" s="266"/>
      <c r="E311" s="266"/>
      <c r="F311" s="266"/>
      <c r="G311" s="266"/>
      <c r="H311" s="266"/>
      <c r="I311" s="266"/>
      <c r="J311" s="266"/>
      <c r="K311" s="266"/>
      <c r="L311" s="266"/>
      <c r="M311" s="266"/>
      <c r="N311" s="266"/>
      <c r="O311" s="266"/>
      <c r="P311" s="266"/>
      <c r="Q311" s="266"/>
      <c r="R311" s="266"/>
      <c r="S311" s="266"/>
      <c r="T311" s="266"/>
      <c r="U311" s="267"/>
      <c r="V311" s="65"/>
      <c r="W311" s="80"/>
      <c r="X311" s="80"/>
      <c r="Y311" s="80"/>
      <c r="Z311" s="80"/>
      <c r="AA311" s="80"/>
      <c r="AB311" s="80"/>
      <c r="AC311" s="80"/>
      <c r="AD311" s="80"/>
      <c r="AE311" s="65"/>
      <c r="AF311" s="65"/>
    </row>
    <row r="312" spans="1:32" ht="40.5" customHeight="1" x14ac:dyDescent="0.2">
      <c r="A312" s="33" t="s">
        <v>86</v>
      </c>
      <c r="B312" s="311" t="s">
        <v>120</v>
      </c>
      <c r="C312" s="263"/>
      <c r="D312" s="263"/>
      <c r="E312" s="263"/>
      <c r="F312" s="263"/>
      <c r="G312" s="263"/>
      <c r="H312" s="263"/>
      <c r="I312" s="264"/>
      <c r="J312" s="33">
        <v>5</v>
      </c>
      <c r="K312" s="33">
        <v>2</v>
      </c>
      <c r="L312" s="33">
        <v>2</v>
      </c>
      <c r="M312" s="281">
        <v>0</v>
      </c>
      <c r="N312" s="282"/>
      <c r="O312" s="34">
        <f>K312+L312+M312</f>
        <v>4</v>
      </c>
      <c r="P312" s="34">
        <f>Q312-O312</f>
        <v>5</v>
      </c>
      <c r="Q312" s="34">
        <f>ROUND(PRODUCT(J312,25)/14,0)</f>
        <v>9</v>
      </c>
      <c r="R312" s="33" t="s">
        <v>35</v>
      </c>
      <c r="S312" s="33"/>
      <c r="T312" s="35"/>
      <c r="U312" s="35" t="s">
        <v>98</v>
      </c>
      <c r="V312" s="65"/>
      <c r="W312" s="80"/>
      <c r="X312" s="80"/>
      <c r="Y312" s="80"/>
      <c r="Z312" s="80"/>
      <c r="AA312" s="80"/>
      <c r="AB312" s="80"/>
      <c r="AC312" s="80"/>
      <c r="AD312" s="80"/>
      <c r="AE312" s="65"/>
      <c r="AF312" s="65"/>
    </row>
    <row r="313" spans="1:32" ht="15" x14ac:dyDescent="0.2">
      <c r="A313" s="137" t="s">
        <v>58</v>
      </c>
      <c r="B313" s="307"/>
      <c r="C313" s="307"/>
      <c r="D313" s="307"/>
      <c r="E313" s="307"/>
      <c r="F313" s="307"/>
      <c r="G313" s="307"/>
      <c r="H313" s="307"/>
      <c r="I313" s="307"/>
      <c r="J313" s="307"/>
      <c r="K313" s="307"/>
      <c r="L313" s="307"/>
      <c r="M313" s="307"/>
      <c r="N313" s="307"/>
      <c r="O313" s="307"/>
      <c r="P313" s="307"/>
      <c r="Q313" s="307"/>
      <c r="R313" s="307"/>
      <c r="S313" s="307"/>
      <c r="T313" s="307"/>
      <c r="U313" s="308"/>
      <c r="V313" s="306" t="s">
        <v>122</v>
      </c>
      <c r="W313" s="306"/>
      <c r="X313" s="306"/>
      <c r="Y313" s="306"/>
      <c r="Z313" s="89"/>
      <c r="AA313" s="64"/>
      <c r="AB313" s="80"/>
      <c r="AC313" s="80"/>
      <c r="AD313" s="80"/>
      <c r="AE313" s="65"/>
      <c r="AF313" s="65"/>
    </row>
    <row r="314" spans="1:32" s="32" customFormat="1" ht="23.25" customHeight="1" x14ac:dyDescent="0.25">
      <c r="A314" s="33" t="s">
        <v>87</v>
      </c>
      <c r="B314" s="297" t="s">
        <v>249</v>
      </c>
      <c r="C314" s="124"/>
      <c r="D314" s="124"/>
      <c r="E314" s="124"/>
      <c r="F314" s="124"/>
      <c r="G314" s="124"/>
      <c r="H314" s="124"/>
      <c r="I314" s="125"/>
      <c r="J314" s="33">
        <v>5</v>
      </c>
      <c r="K314" s="33">
        <v>2</v>
      </c>
      <c r="L314" s="33">
        <v>2</v>
      </c>
      <c r="M314" s="281">
        <v>0</v>
      </c>
      <c r="N314" s="282"/>
      <c r="O314" s="34">
        <f>K314+L314+M314</f>
        <v>4</v>
      </c>
      <c r="P314" s="34">
        <f>Q314-O314</f>
        <v>5</v>
      </c>
      <c r="Q314" s="34">
        <f>ROUND(PRODUCT(J314,25)/14,0)</f>
        <v>9</v>
      </c>
      <c r="R314" s="33" t="s">
        <v>35</v>
      </c>
      <c r="S314" s="33"/>
      <c r="T314" s="35"/>
      <c r="U314" s="37" t="s">
        <v>99</v>
      </c>
      <c r="V314" s="306"/>
      <c r="W314" s="306"/>
      <c r="X314" s="306"/>
      <c r="Y314" s="306"/>
      <c r="Z314" s="89"/>
      <c r="AA314" s="64"/>
      <c r="AB314" s="80"/>
      <c r="AC314" s="80"/>
      <c r="AD314" s="80"/>
      <c r="AE314" s="88"/>
      <c r="AF314" s="88"/>
    </row>
    <row r="315" spans="1:32" ht="15" customHeight="1" x14ac:dyDescent="0.2">
      <c r="A315" s="137" t="s">
        <v>59</v>
      </c>
      <c r="B315" s="307"/>
      <c r="C315" s="307"/>
      <c r="D315" s="307"/>
      <c r="E315" s="307"/>
      <c r="F315" s="307"/>
      <c r="G315" s="307"/>
      <c r="H315" s="307"/>
      <c r="I315" s="307"/>
      <c r="J315" s="307"/>
      <c r="K315" s="307"/>
      <c r="L315" s="307"/>
      <c r="M315" s="307"/>
      <c r="N315" s="307"/>
      <c r="O315" s="307"/>
      <c r="P315" s="307"/>
      <c r="Q315" s="307"/>
      <c r="R315" s="307"/>
      <c r="S315" s="307"/>
      <c r="T315" s="307"/>
      <c r="U315" s="308"/>
      <c r="V315" s="303" t="s">
        <v>125</v>
      </c>
      <c r="W315" s="304"/>
      <c r="X315" s="304"/>
      <c r="Y315" s="305"/>
      <c r="Z315" s="89"/>
      <c r="AA315" s="64"/>
      <c r="AB315" s="80"/>
      <c r="AC315" s="80"/>
      <c r="AD315" s="80"/>
      <c r="AE315" s="65"/>
      <c r="AF315" s="65"/>
    </row>
    <row r="316" spans="1:32" ht="17.25" customHeight="1" x14ac:dyDescent="0.2">
      <c r="A316" s="33" t="s">
        <v>88</v>
      </c>
      <c r="B316" s="262" t="s">
        <v>89</v>
      </c>
      <c r="C316" s="263"/>
      <c r="D316" s="263"/>
      <c r="E316" s="263"/>
      <c r="F316" s="263"/>
      <c r="G316" s="263"/>
      <c r="H316" s="263"/>
      <c r="I316" s="264"/>
      <c r="J316" s="33">
        <v>2</v>
      </c>
      <c r="K316" s="33">
        <v>1</v>
      </c>
      <c r="L316" s="33">
        <v>1</v>
      </c>
      <c r="M316" s="281">
        <v>0</v>
      </c>
      <c r="N316" s="282"/>
      <c r="O316" s="34">
        <f>K316+L316+M316</f>
        <v>2</v>
      </c>
      <c r="P316" s="34">
        <f>Q316-O316</f>
        <v>2</v>
      </c>
      <c r="Q316" s="34">
        <f>ROUND(PRODUCT(J316,25)/14,0)</f>
        <v>4</v>
      </c>
      <c r="R316" s="33"/>
      <c r="S316" s="33" t="s">
        <v>31</v>
      </c>
      <c r="T316" s="35"/>
      <c r="U316" s="37" t="s">
        <v>99</v>
      </c>
      <c r="V316" s="301">
        <f>K241+K269+K292</f>
        <v>1</v>
      </c>
      <c r="W316" s="301"/>
      <c r="X316" s="301"/>
      <c r="Y316" s="301"/>
      <c r="Z316" s="295" t="s">
        <v>123</v>
      </c>
      <c r="AA316" s="296"/>
      <c r="AB316" s="80"/>
      <c r="AC316" s="80"/>
      <c r="AD316" s="80"/>
      <c r="AE316" s="65"/>
      <c r="AF316" s="65"/>
    </row>
    <row r="317" spans="1:32" ht="17.25" customHeight="1" x14ac:dyDescent="0.2">
      <c r="A317" s="33" t="s">
        <v>91</v>
      </c>
      <c r="B317" s="262" t="s">
        <v>90</v>
      </c>
      <c r="C317" s="263"/>
      <c r="D317" s="263"/>
      <c r="E317" s="263"/>
      <c r="F317" s="263"/>
      <c r="G317" s="263"/>
      <c r="H317" s="263"/>
      <c r="I317" s="264"/>
      <c r="J317" s="33">
        <v>3</v>
      </c>
      <c r="K317" s="33">
        <v>0</v>
      </c>
      <c r="L317" s="33">
        <v>0</v>
      </c>
      <c r="M317" s="281">
        <v>3</v>
      </c>
      <c r="N317" s="282"/>
      <c r="O317" s="34">
        <f>K317+L317+M317</f>
        <v>3</v>
      </c>
      <c r="P317" s="34">
        <f t="shared" ref="P317" si="140">Q317-O317</f>
        <v>2</v>
      </c>
      <c r="Q317" s="34">
        <f t="shared" ref="Q317" si="141">ROUND(PRODUCT(J317,25)/14,0)</f>
        <v>5</v>
      </c>
      <c r="R317" s="33"/>
      <c r="S317" s="33" t="s">
        <v>31</v>
      </c>
      <c r="T317" s="35"/>
      <c r="U317" s="37" t="s">
        <v>99</v>
      </c>
      <c r="V317" s="301">
        <f>K242+K270+K293</f>
        <v>1</v>
      </c>
      <c r="W317" s="301"/>
      <c r="X317" s="301"/>
      <c r="Y317" s="301"/>
      <c r="Z317" s="292" t="s">
        <v>124</v>
      </c>
      <c r="AA317" s="293"/>
      <c r="AB317" s="80"/>
      <c r="AC317" s="80"/>
      <c r="AD317" s="80"/>
      <c r="AE317" s="65"/>
      <c r="AF317" s="65"/>
    </row>
    <row r="318" spans="1:32" x14ac:dyDescent="0.2">
      <c r="A318" s="265" t="s">
        <v>60</v>
      </c>
      <c r="B318" s="266"/>
      <c r="C318" s="266"/>
      <c r="D318" s="266"/>
      <c r="E318" s="266"/>
      <c r="F318" s="266"/>
      <c r="G318" s="266"/>
      <c r="H318" s="266"/>
      <c r="I318" s="266"/>
      <c r="J318" s="266"/>
      <c r="K318" s="266"/>
      <c r="L318" s="266"/>
      <c r="M318" s="266"/>
      <c r="N318" s="266"/>
      <c r="O318" s="266"/>
      <c r="P318" s="266"/>
      <c r="Q318" s="266"/>
      <c r="R318" s="266"/>
      <c r="S318" s="266"/>
      <c r="T318" s="266"/>
      <c r="U318" s="267"/>
      <c r="V318" s="302" t="str">
        <f>IF(V316=100%,"Corect",IF(V316&gt;100%,"Ați dublat unele discipline","Ați pierdut unele discipline"))</f>
        <v>Corect</v>
      </c>
      <c r="W318" s="302"/>
      <c r="X318" s="302"/>
      <c r="Y318" s="302"/>
      <c r="Z318" s="294"/>
      <c r="AA318" s="294"/>
      <c r="AB318" s="80"/>
      <c r="AC318" s="80"/>
      <c r="AD318" s="80"/>
      <c r="AE318" s="65"/>
      <c r="AF318" s="65"/>
    </row>
    <row r="319" spans="1:32" ht="17.25" customHeight="1" x14ac:dyDescent="0.2">
      <c r="A319" s="33" t="s">
        <v>92</v>
      </c>
      <c r="B319" s="262" t="s">
        <v>94</v>
      </c>
      <c r="C319" s="263"/>
      <c r="D319" s="263"/>
      <c r="E319" s="263"/>
      <c r="F319" s="263"/>
      <c r="G319" s="263"/>
      <c r="H319" s="263"/>
      <c r="I319" s="264"/>
      <c r="J319" s="33">
        <v>3</v>
      </c>
      <c r="K319" s="33">
        <v>1</v>
      </c>
      <c r="L319" s="33">
        <v>1</v>
      </c>
      <c r="M319" s="281">
        <v>0</v>
      </c>
      <c r="N319" s="282"/>
      <c r="O319" s="34">
        <f>K319+L319+M319</f>
        <v>2</v>
      </c>
      <c r="P319" s="34">
        <f>Q319-O319</f>
        <v>4</v>
      </c>
      <c r="Q319" s="34">
        <f>ROUND(PRODUCT(J319,25)/12,0)</f>
        <v>6</v>
      </c>
      <c r="R319" s="33" t="s">
        <v>35</v>
      </c>
      <c r="S319" s="33"/>
      <c r="T319" s="35"/>
      <c r="U319" s="35" t="s">
        <v>98</v>
      </c>
      <c r="V319" s="302" t="str">
        <f>IF(V317=100%,"Corect",IF(V317&gt;100%,"Ați dublat unele discipline","Ați pierdut unele discipline"))</f>
        <v>Corect</v>
      </c>
      <c r="W319" s="302"/>
      <c r="X319" s="302"/>
      <c r="Y319" s="302"/>
      <c r="Z319" s="90"/>
      <c r="AA319" s="91"/>
      <c r="AB319" s="80"/>
      <c r="AC319" s="80"/>
      <c r="AD319" s="80"/>
      <c r="AE319" s="65"/>
      <c r="AF319" s="65"/>
    </row>
    <row r="320" spans="1:32" ht="17.25" customHeight="1" x14ac:dyDescent="0.2">
      <c r="A320" s="33" t="s">
        <v>93</v>
      </c>
      <c r="B320" s="262" t="s">
        <v>95</v>
      </c>
      <c r="C320" s="263"/>
      <c r="D320" s="263"/>
      <c r="E320" s="263"/>
      <c r="F320" s="263"/>
      <c r="G320" s="263"/>
      <c r="H320" s="263"/>
      <c r="I320" s="264"/>
      <c r="J320" s="33">
        <v>2</v>
      </c>
      <c r="K320" s="33">
        <v>0</v>
      </c>
      <c r="L320" s="33">
        <v>0</v>
      </c>
      <c r="M320" s="281">
        <v>3</v>
      </c>
      <c r="N320" s="282"/>
      <c r="O320" s="34">
        <f>K320+L320+M320</f>
        <v>3</v>
      </c>
      <c r="P320" s="34">
        <f t="shared" ref="P320" si="142">Q320-O320</f>
        <v>1</v>
      </c>
      <c r="Q320" s="34">
        <f t="shared" ref="Q320" si="143">ROUND(PRODUCT(J320,25)/12,0)</f>
        <v>4</v>
      </c>
      <c r="R320" s="33"/>
      <c r="S320" s="33" t="s">
        <v>31</v>
      </c>
      <c r="T320" s="35"/>
      <c r="U320" s="37" t="s">
        <v>99</v>
      </c>
      <c r="V320" s="94"/>
      <c r="W320" s="94"/>
      <c r="X320" s="94"/>
      <c r="Y320" s="94"/>
      <c r="Z320" s="90"/>
      <c r="AA320" s="64"/>
      <c r="AB320" s="80"/>
      <c r="AC320" s="80"/>
      <c r="AD320" s="80"/>
      <c r="AE320" s="65"/>
      <c r="AF320" s="65"/>
    </row>
    <row r="321" spans="1:32" ht="29.25" customHeight="1" x14ac:dyDescent="0.2">
      <c r="A321" s="268" t="s">
        <v>81</v>
      </c>
      <c r="B321" s="269"/>
      <c r="C321" s="269"/>
      <c r="D321" s="269"/>
      <c r="E321" s="269"/>
      <c r="F321" s="269"/>
      <c r="G321" s="269"/>
      <c r="H321" s="269"/>
      <c r="I321" s="270"/>
      <c r="J321" s="36">
        <f>SUM(J308,J310,J312,J314,J316:J317,J319:J320)</f>
        <v>30</v>
      </c>
      <c r="K321" s="36">
        <f t="shared" ref="K321:Q321" si="144">SUM(K308,K310,K312,K314,K316:K317,K319:K320)</f>
        <v>10</v>
      </c>
      <c r="L321" s="36">
        <f t="shared" si="144"/>
        <v>10</v>
      </c>
      <c r="M321" s="278">
        <f t="shared" si="144"/>
        <v>6</v>
      </c>
      <c r="N321" s="280"/>
      <c r="O321" s="36">
        <f t="shared" si="144"/>
        <v>26</v>
      </c>
      <c r="P321" s="36">
        <f t="shared" si="144"/>
        <v>29</v>
      </c>
      <c r="Q321" s="36">
        <f t="shared" si="144"/>
        <v>55</v>
      </c>
      <c r="R321" s="36">
        <f>COUNTIF(R308,"E")+COUNTIF(R310,"E")+COUNTIF(R312,"E")+COUNTIF(R314,"E")+COUNTIF(R316:R317,"E")+COUNTIF(R319:R320,"E")</f>
        <v>5</v>
      </c>
      <c r="S321" s="36">
        <f>COUNTIF(S308,"C")+COUNTIF(S310,"C")+COUNTIF(S312,"C")+COUNTIF(S314,"C")+COUNTIF(S316:S317,"C")+COUNTIF(S319:S320,"C")</f>
        <v>3</v>
      </c>
      <c r="T321" s="36">
        <f>COUNTIF(T308,"VP")+COUNTIF(T310,"VP")+COUNTIF(T312,"VP")+COUNTIF(T314,"VP")+COUNTIF(T316:T317,"VP")+COUNTIF(T319:T320,"VP")</f>
        <v>0</v>
      </c>
      <c r="U321" s="93"/>
      <c r="V321" s="92"/>
      <c r="W321" s="92"/>
      <c r="X321" s="92"/>
      <c r="Y321" s="92"/>
      <c r="Z321" s="90"/>
      <c r="AA321" s="64"/>
      <c r="AB321" s="80"/>
      <c r="AC321" s="80"/>
      <c r="AD321" s="80"/>
      <c r="AE321" s="65"/>
      <c r="AF321" s="65"/>
    </row>
    <row r="322" spans="1:32" ht="17.25" customHeight="1" x14ac:dyDescent="0.2">
      <c r="A322" s="271" t="s">
        <v>53</v>
      </c>
      <c r="B322" s="272"/>
      <c r="C322" s="272"/>
      <c r="D322" s="272"/>
      <c r="E322" s="272"/>
      <c r="F322" s="272"/>
      <c r="G322" s="272"/>
      <c r="H322" s="272"/>
      <c r="I322" s="272"/>
      <c r="J322" s="273"/>
      <c r="K322" s="36">
        <f>SUM(K308,K310,K312,K314,K316,K317)*14+SUM(K319,K320)*12</f>
        <v>138</v>
      </c>
      <c r="L322" s="36">
        <f t="shared" ref="L322:Q322" si="145">SUM(L308,L310,L312,L314,L316,L317)*14+SUM(L319,L320)*12</f>
        <v>138</v>
      </c>
      <c r="M322" s="278">
        <f t="shared" si="145"/>
        <v>78</v>
      </c>
      <c r="N322" s="280"/>
      <c r="O322" s="36">
        <f t="shared" si="145"/>
        <v>354</v>
      </c>
      <c r="P322" s="36">
        <f t="shared" si="145"/>
        <v>396</v>
      </c>
      <c r="Q322" s="36">
        <f t="shared" si="145"/>
        <v>750</v>
      </c>
      <c r="R322" s="277"/>
      <c r="S322" s="277"/>
      <c r="T322" s="277"/>
      <c r="U322" s="277"/>
      <c r="V322" s="92"/>
      <c r="W322" s="92"/>
      <c r="X322" s="92"/>
      <c r="Y322" s="92"/>
      <c r="Z322" s="64"/>
      <c r="AA322" s="64"/>
      <c r="AB322" s="80"/>
      <c r="AC322" s="80"/>
      <c r="AD322" s="80"/>
      <c r="AE322" s="65"/>
      <c r="AF322" s="65"/>
    </row>
    <row r="323" spans="1:32" ht="14.25" customHeight="1" x14ac:dyDescent="0.2">
      <c r="A323" s="274"/>
      <c r="B323" s="275"/>
      <c r="C323" s="275"/>
      <c r="D323" s="275"/>
      <c r="E323" s="275"/>
      <c r="F323" s="275"/>
      <c r="G323" s="275"/>
      <c r="H323" s="275"/>
      <c r="I323" s="275"/>
      <c r="J323" s="276"/>
      <c r="K323" s="278">
        <f>SUM(K322:M322)</f>
        <v>354</v>
      </c>
      <c r="L323" s="279"/>
      <c r="M323" s="279"/>
      <c r="N323" s="280"/>
      <c r="O323" s="278">
        <f>SUM(O322:P322)</f>
        <v>750</v>
      </c>
      <c r="P323" s="279"/>
      <c r="Q323" s="280"/>
      <c r="R323" s="277"/>
      <c r="S323" s="277"/>
      <c r="T323" s="277"/>
      <c r="U323" s="277"/>
      <c r="V323" s="92"/>
      <c r="W323" s="92"/>
      <c r="X323" s="92"/>
      <c r="Y323" s="92"/>
      <c r="Z323" s="64"/>
      <c r="AA323" s="64"/>
      <c r="AB323" s="80"/>
      <c r="AC323" s="80"/>
      <c r="AD323" s="80"/>
      <c r="AE323" s="65"/>
      <c r="AF323" s="65"/>
    </row>
    <row r="324" spans="1:32" x14ac:dyDescent="0.2">
      <c r="V324" s="92"/>
      <c r="W324" s="92"/>
      <c r="X324" s="92"/>
      <c r="Y324" s="92"/>
      <c r="Z324" s="64"/>
      <c r="AA324" s="64"/>
      <c r="AB324" s="80"/>
      <c r="AC324" s="80"/>
      <c r="AD324" s="80"/>
      <c r="AE324" s="65"/>
      <c r="AF324" s="65"/>
    </row>
    <row r="325" spans="1:32" x14ac:dyDescent="0.2">
      <c r="A325" s="187" t="s">
        <v>100</v>
      </c>
      <c r="B325" s="187"/>
      <c r="C325" s="187"/>
      <c r="D325" s="187"/>
      <c r="E325" s="187"/>
      <c r="F325" s="187"/>
      <c r="G325" s="187"/>
      <c r="H325" s="187"/>
      <c r="I325" s="187"/>
      <c r="J325" s="187"/>
      <c r="K325" s="187"/>
      <c r="L325" s="187"/>
      <c r="M325" s="187"/>
      <c r="N325" s="187"/>
      <c r="O325" s="187"/>
      <c r="P325" s="187"/>
      <c r="Q325" s="187"/>
      <c r="R325" s="187"/>
      <c r="S325" s="187"/>
      <c r="T325" s="187"/>
      <c r="U325" s="187"/>
      <c r="V325" s="92"/>
      <c r="W325" s="92"/>
      <c r="X325" s="92"/>
      <c r="Y325" s="92"/>
      <c r="Z325" s="64"/>
      <c r="AA325" s="64"/>
      <c r="AB325" s="80"/>
      <c r="AC325" s="80"/>
      <c r="AD325" s="80"/>
      <c r="AE325" s="65"/>
      <c r="AF325" s="65"/>
    </row>
    <row r="326" spans="1:32" x14ac:dyDescent="0.2">
      <c r="V326" s="65"/>
      <c r="W326" s="65"/>
      <c r="X326" s="65"/>
      <c r="Y326" s="65"/>
      <c r="Z326" s="65"/>
      <c r="AA326" s="65"/>
      <c r="AB326" s="65"/>
      <c r="AC326" s="65"/>
      <c r="AD326" s="65"/>
      <c r="AE326" s="65"/>
      <c r="AF326" s="65"/>
    </row>
    <row r="327" spans="1:32" x14ac:dyDescent="0.2">
      <c r="V327" s="65"/>
      <c r="W327" s="65"/>
      <c r="X327" s="65"/>
      <c r="Y327" s="65"/>
      <c r="Z327" s="65"/>
      <c r="AA327" s="65"/>
      <c r="AB327" s="65"/>
      <c r="AC327" s="65"/>
      <c r="AD327" s="65"/>
      <c r="AE327" s="65"/>
      <c r="AF327" s="65"/>
    </row>
    <row r="328" spans="1:32" x14ac:dyDescent="0.2">
      <c r="V328" s="65"/>
      <c r="W328" s="65"/>
      <c r="X328" s="65"/>
      <c r="Y328" s="65"/>
      <c r="Z328" s="65"/>
      <c r="AA328" s="65"/>
      <c r="AB328" s="65"/>
      <c r="AC328" s="65"/>
      <c r="AD328" s="65"/>
      <c r="AE328" s="65"/>
      <c r="AF328" s="65"/>
    </row>
    <row r="329" spans="1:32" x14ac:dyDescent="0.2">
      <c r="V329" s="65"/>
      <c r="W329" s="65"/>
      <c r="X329" s="65"/>
      <c r="Y329" s="65"/>
      <c r="Z329" s="65"/>
      <c r="AA329" s="65"/>
      <c r="AB329" s="65"/>
      <c r="AC329" s="65"/>
      <c r="AD329" s="65"/>
      <c r="AE329" s="65"/>
      <c r="AF329" s="65"/>
    </row>
  </sheetData>
  <sheetProtection deleteColumns="0" deleteRows="0" selectLockedCells="1" selectUnlockedCells="1"/>
  <mergeCells count="464">
    <mergeCell ref="A138:U138"/>
    <mergeCell ref="B139:I139"/>
    <mergeCell ref="B140:I140"/>
    <mergeCell ref="V175:Y178"/>
    <mergeCell ref="B219:I219"/>
    <mergeCell ref="A304:U304"/>
    <mergeCell ref="K305:N305"/>
    <mergeCell ref="M306:N306"/>
    <mergeCell ref="B296:G297"/>
    <mergeCell ref="L298:N298"/>
    <mergeCell ref="L299:N299"/>
    <mergeCell ref="L300:N300"/>
    <mergeCell ref="L297:N297"/>
    <mergeCell ref="B299:G299"/>
    <mergeCell ref="B298:G298"/>
    <mergeCell ref="A302:U302"/>
    <mergeCell ref="J299:K299"/>
    <mergeCell ref="Q300:R300"/>
    <mergeCell ref="H299:I299"/>
    <mergeCell ref="H300:I300"/>
    <mergeCell ref="O177:Q177"/>
    <mergeCell ref="A305:A306"/>
    <mergeCell ref="B305:I306"/>
    <mergeCell ref="J305:J306"/>
    <mergeCell ref="O305:Q305"/>
    <mergeCell ref="R305:T305"/>
    <mergeCell ref="U305:U306"/>
    <mergeCell ref="V317:Y317"/>
    <mergeCell ref="V318:Y318"/>
    <mergeCell ref="V319:Y319"/>
    <mergeCell ref="V315:Y315"/>
    <mergeCell ref="V316:Y316"/>
    <mergeCell ref="V313:Y314"/>
    <mergeCell ref="A315:U315"/>
    <mergeCell ref="B316:I316"/>
    <mergeCell ref="A307:U307"/>
    <mergeCell ref="B308:I308"/>
    <mergeCell ref="A309:U309"/>
    <mergeCell ref="B310:I310"/>
    <mergeCell ref="A311:U311"/>
    <mergeCell ref="M314:N314"/>
    <mergeCell ref="M316:N316"/>
    <mergeCell ref="M308:N308"/>
    <mergeCell ref="M310:N310"/>
    <mergeCell ref="M312:N312"/>
    <mergeCell ref="B314:I314"/>
    <mergeCell ref="A313:U313"/>
    <mergeCell ref="B312:I312"/>
    <mergeCell ref="Z317:AA317"/>
    <mergeCell ref="Z318:AA318"/>
    <mergeCell ref="Z316:AA316"/>
    <mergeCell ref="V46:X46"/>
    <mergeCell ref="B154:I154"/>
    <mergeCell ref="B91:I91"/>
    <mergeCell ref="A97:U97"/>
    <mergeCell ref="B102:I102"/>
    <mergeCell ref="B105:I105"/>
    <mergeCell ref="K240:N240"/>
    <mergeCell ref="B92:I92"/>
    <mergeCell ref="B94:I94"/>
    <mergeCell ref="B189:I189"/>
    <mergeCell ref="B190:I190"/>
    <mergeCell ref="B191:I191"/>
    <mergeCell ref="B186:I186"/>
    <mergeCell ref="B173:I173"/>
    <mergeCell ref="B169:I169"/>
    <mergeCell ref="B170:I170"/>
    <mergeCell ref="B112:I112"/>
    <mergeCell ref="B119:I119"/>
    <mergeCell ref="B195:I195"/>
    <mergeCell ref="B174:I174"/>
    <mergeCell ref="B172:I172"/>
    <mergeCell ref="B187:I187"/>
    <mergeCell ref="A70:U71"/>
    <mergeCell ref="U182:U183"/>
    <mergeCell ref="B166:I166"/>
    <mergeCell ref="A10:K10"/>
    <mergeCell ref="M6:O6"/>
    <mergeCell ref="B81:I81"/>
    <mergeCell ref="O108:Q108"/>
    <mergeCell ref="A82:U83"/>
    <mergeCell ref="B80:I80"/>
    <mergeCell ref="B95:I95"/>
    <mergeCell ref="K73:N73"/>
    <mergeCell ref="B68:I68"/>
    <mergeCell ref="O49:Q49"/>
    <mergeCell ref="R49:T49"/>
    <mergeCell ref="U38:U39"/>
    <mergeCell ref="B43:I43"/>
    <mergeCell ref="B44:I44"/>
    <mergeCell ref="B49:I50"/>
    <mergeCell ref="B65:I65"/>
    <mergeCell ref="B66:I66"/>
    <mergeCell ref="B120:I120"/>
    <mergeCell ref="S6:U6"/>
    <mergeCell ref="M15:U16"/>
    <mergeCell ref="A7:K7"/>
    <mergeCell ref="B134:U134"/>
    <mergeCell ref="A135:U135"/>
    <mergeCell ref="V3:Y3"/>
    <mergeCell ref="V4:Y4"/>
    <mergeCell ref="V5:Y5"/>
    <mergeCell ref="V6:Y6"/>
    <mergeCell ref="V7:Y7"/>
    <mergeCell ref="V8:Y8"/>
    <mergeCell ref="V32:W32"/>
    <mergeCell ref="V30:W30"/>
    <mergeCell ref="V31:W31"/>
    <mergeCell ref="V17:Y19"/>
    <mergeCell ref="B67:I67"/>
    <mergeCell ref="A60:U60"/>
    <mergeCell ref="J61:J62"/>
    <mergeCell ref="B64:I64"/>
    <mergeCell ref="B63:I63"/>
    <mergeCell ref="K61:N61"/>
    <mergeCell ref="K49:N49"/>
    <mergeCell ref="B54:I54"/>
    <mergeCell ref="A48:U48"/>
    <mergeCell ref="B56:I56"/>
    <mergeCell ref="J49:J50"/>
    <mergeCell ref="B317:I317"/>
    <mergeCell ref="A318:U318"/>
    <mergeCell ref="B319:I319"/>
    <mergeCell ref="B320:I320"/>
    <mergeCell ref="A321:I321"/>
    <mergeCell ref="A322:J323"/>
    <mergeCell ref="R322:U323"/>
    <mergeCell ref="O323:Q323"/>
    <mergeCell ref="M317:N317"/>
    <mergeCell ref="M319:N319"/>
    <mergeCell ref="M320:N320"/>
    <mergeCell ref="M321:N321"/>
    <mergeCell ref="M322:N322"/>
    <mergeCell ref="K323:N323"/>
    <mergeCell ref="S296:U296"/>
    <mergeCell ref="Q298:R298"/>
    <mergeCell ref="R290:U291"/>
    <mergeCell ref="O291:Q291"/>
    <mergeCell ref="B282:I282"/>
    <mergeCell ref="B288:I288"/>
    <mergeCell ref="A289:I289"/>
    <mergeCell ref="A290:J291"/>
    <mergeCell ref="B287:I287"/>
    <mergeCell ref="K291:N291"/>
    <mergeCell ref="A295:B295"/>
    <mergeCell ref="J300:K300"/>
    <mergeCell ref="O300:P300"/>
    <mergeCell ref="J298:K298"/>
    <mergeCell ref="O298:P298"/>
    <mergeCell ref="A273:A274"/>
    <mergeCell ref="B273:I274"/>
    <mergeCell ref="J273:J274"/>
    <mergeCell ref="B276:I276"/>
    <mergeCell ref="B283:I283"/>
    <mergeCell ref="B284:I284"/>
    <mergeCell ref="B279:I279"/>
    <mergeCell ref="B280:I280"/>
    <mergeCell ref="B281:I281"/>
    <mergeCell ref="B285:I285"/>
    <mergeCell ref="A286:U286"/>
    <mergeCell ref="A300:G300"/>
    <mergeCell ref="H296:I297"/>
    <mergeCell ref="A296:A297"/>
    <mergeCell ref="H298:I298"/>
    <mergeCell ref="B277:I277"/>
    <mergeCell ref="B278:I278"/>
    <mergeCell ref="K292:U292"/>
    <mergeCell ref="K293:U293"/>
    <mergeCell ref="A292:J292"/>
    <mergeCell ref="K268:N268"/>
    <mergeCell ref="K273:N273"/>
    <mergeCell ref="A261:U261"/>
    <mergeCell ref="A269:J269"/>
    <mergeCell ref="A270:J270"/>
    <mergeCell ref="K269:U269"/>
    <mergeCell ref="K270:U270"/>
    <mergeCell ref="A266:I266"/>
    <mergeCell ref="O268:Q268"/>
    <mergeCell ref="B194:I194"/>
    <mergeCell ref="B150:I150"/>
    <mergeCell ref="B155:I155"/>
    <mergeCell ref="B162:I162"/>
    <mergeCell ref="B163:I163"/>
    <mergeCell ref="B185:I185"/>
    <mergeCell ref="J182:J183"/>
    <mergeCell ref="A184:U184"/>
    <mergeCell ref="A182:A183"/>
    <mergeCell ref="B182:I183"/>
    <mergeCell ref="O182:Q182"/>
    <mergeCell ref="R182:T182"/>
    <mergeCell ref="A178:J178"/>
    <mergeCell ref="A179:J179"/>
    <mergeCell ref="K178:U178"/>
    <mergeCell ref="K179:U179"/>
    <mergeCell ref="A181:U181"/>
    <mergeCell ref="B167:I167"/>
    <mergeCell ref="A168:U168"/>
    <mergeCell ref="A188:U188"/>
    <mergeCell ref="K182:N182"/>
    <mergeCell ref="A175:I175"/>
    <mergeCell ref="A176:J177"/>
    <mergeCell ref="A153:U153"/>
    <mergeCell ref="A1:K1"/>
    <mergeCell ref="A3:K3"/>
    <mergeCell ref="M20:U20"/>
    <mergeCell ref="M1:U1"/>
    <mergeCell ref="M14:U14"/>
    <mergeCell ref="A4:K5"/>
    <mergeCell ref="A35:U35"/>
    <mergeCell ref="A20:K20"/>
    <mergeCell ref="A17:K17"/>
    <mergeCell ref="M3:O3"/>
    <mergeCell ref="M5:O5"/>
    <mergeCell ref="D28:F28"/>
    <mergeCell ref="A18:K18"/>
    <mergeCell ref="A2:K2"/>
    <mergeCell ref="A6:K6"/>
    <mergeCell ref="P5:R5"/>
    <mergeCell ref="P6:R6"/>
    <mergeCell ref="P3:R3"/>
    <mergeCell ref="P4:R4"/>
    <mergeCell ref="M4:O4"/>
    <mergeCell ref="G28:G29"/>
    <mergeCell ref="A13:K13"/>
    <mergeCell ref="A14:K14"/>
    <mergeCell ref="A16:K16"/>
    <mergeCell ref="A49:A50"/>
    <mergeCell ref="B55:I55"/>
    <mergeCell ref="M8:U11"/>
    <mergeCell ref="B53:I53"/>
    <mergeCell ref="M13:U13"/>
    <mergeCell ref="O38:Q38"/>
    <mergeCell ref="A15:K15"/>
    <mergeCell ref="J38:J39"/>
    <mergeCell ref="A37:U37"/>
    <mergeCell ref="B38:I39"/>
    <mergeCell ref="M17:U18"/>
    <mergeCell ref="A8:K8"/>
    <mergeCell ref="A9:K9"/>
    <mergeCell ref="A11:K11"/>
    <mergeCell ref="A38:A39"/>
    <mergeCell ref="B42:I42"/>
    <mergeCell ref="B40:I40"/>
    <mergeCell ref="B41:I41"/>
    <mergeCell ref="B45:I45"/>
    <mergeCell ref="K38:N38"/>
    <mergeCell ref="I28:K28"/>
    <mergeCell ref="A27:G27"/>
    <mergeCell ref="J73:J74"/>
    <mergeCell ref="O73:Q73"/>
    <mergeCell ref="R73:T73"/>
    <mergeCell ref="A73:A74"/>
    <mergeCell ref="U73:U74"/>
    <mergeCell ref="A19:K19"/>
    <mergeCell ref="M19:U19"/>
    <mergeCell ref="B69:I69"/>
    <mergeCell ref="B73:I74"/>
    <mergeCell ref="B58:I58"/>
    <mergeCell ref="B46:I46"/>
    <mergeCell ref="B51:I51"/>
    <mergeCell ref="B52:I52"/>
    <mergeCell ref="B57:I57"/>
    <mergeCell ref="R61:T61"/>
    <mergeCell ref="U61:U62"/>
    <mergeCell ref="O61:Q61"/>
    <mergeCell ref="U49:U50"/>
    <mergeCell ref="R38:T38"/>
    <mergeCell ref="M27:U33"/>
    <mergeCell ref="A22:K25"/>
    <mergeCell ref="A72:U72"/>
    <mergeCell ref="B28:C28"/>
    <mergeCell ref="H28:H29"/>
    <mergeCell ref="R108:T108"/>
    <mergeCell ref="U108:U109"/>
    <mergeCell ref="A98:A99"/>
    <mergeCell ref="U98:U99"/>
    <mergeCell ref="R98:T98"/>
    <mergeCell ref="A108:A109"/>
    <mergeCell ref="O98:Q98"/>
    <mergeCell ref="B75:I75"/>
    <mergeCell ref="B76:I76"/>
    <mergeCell ref="A86:A87"/>
    <mergeCell ref="U86:U87"/>
    <mergeCell ref="K86:N86"/>
    <mergeCell ref="K98:N98"/>
    <mergeCell ref="K108:N108"/>
    <mergeCell ref="B100:I100"/>
    <mergeCell ref="J98:J99"/>
    <mergeCell ref="J108:J109"/>
    <mergeCell ref="B93:I93"/>
    <mergeCell ref="B89:I89"/>
    <mergeCell ref="B90:I90"/>
    <mergeCell ref="B108:I109"/>
    <mergeCell ref="B98:I99"/>
    <mergeCell ref="B101:I101"/>
    <mergeCell ref="B106:I106"/>
    <mergeCell ref="B103:I103"/>
    <mergeCell ref="B104:I104"/>
    <mergeCell ref="B228:I228"/>
    <mergeCell ref="B197:I197"/>
    <mergeCell ref="B198:I198"/>
    <mergeCell ref="A216:A217"/>
    <mergeCell ref="B216:I217"/>
    <mergeCell ref="J216:J217"/>
    <mergeCell ref="A204:U204"/>
    <mergeCell ref="B205:I205"/>
    <mergeCell ref="K216:N216"/>
    <mergeCell ref="R216:T216"/>
    <mergeCell ref="K210:N210"/>
    <mergeCell ref="B220:I220"/>
    <mergeCell ref="A218:U218"/>
    <mergeCell ref="U216:U217"/>
    <mergeCell ref="A214:U214"/>
    <mergeCell ref="B221:I221"/>
    <mergeCell ref="B222:I222"/>
    <mergeCell ref="B223:I223"/>
    <mergeCell ref="A211:J211"/>
    <mergeCell ref="K211:U211"/>
    <mergeCell ref="A212:J212"/>
    <mergeCell ref="K212:U212"/>
    <mergeCell ref="B226:I226"/>
    <mergeCell ref="B225:I225"/>
    <mergeCell ref="V58:X58"/>
    <mergeCell ref="V69:X69"/>
    <mergeCell ref="V81:X81"/>
    <mergeCell ref="V95:X95"/>
    <mergeCell ref="V106:X106"/>
    <mergeCell ref="V299:Y299"/>
    <mergeCell ref="B199:I199"/>
    <mergeCell ref="A200:U200"/>
    <mergeCell ref="B201:I201"/>
    <mergeCell ref="B202:I202"/>
    <mergeCell ref="B203:I203"/>
    <mergeCell ref="B206:I206"/>
    <mergeCell ref="A196:U196"/>
    <mergeCell ref="R209:U210"/>
    <mergeCell ref="O210:Q210"/>
    <mergeCell ref="O216:Q216"/>
    <mergeCell ref="B232:I232"/>
    <mergeCell ref="B235:I235"/>
    <mergeCell ref="A234:U234"/>
    <mergeCell ref="B251:I251"/>
    <mergeCell ref="A241:J241"/>
    <mergeCell ref="A242:J242"/>
    <mergeCell ref="K241:U241"/>
    <mergeCell ref="K242:U242"/>
    <mergeCell ref="A325:U325"/>
    <mergeCell ref="A238:I238"/>
    <mergeCell ref="B237:I237"/>
    <mergeCell ref="B236:I236"/>
    <mergeCell ref="A239:J240"/>
    <mergeCell ref="R239:U240"/>
    <mergeCell ref="O240:Q240"/>
    <mergeCell ref="O299:P299"/>
    <mergeCell ref="Q299:R299"/>
    <mergeCell ref="Q296:R297"/>
    <mergeCell ref="J297:K297"/>
    <mergeCell ref="O297:P297"/>
    <mergeCell ref="J296:P296"/>
    <mergeCell ref="B254:I254"/>
    <mergeCell ref="B255:I255"/>
    <mergeCell ref="B259:I259"/>
    <mergeCell ref="B258:I258"/>
    <mergeCell ref="A293:J293"/>
    <mergeCell ref="A247:U247"/>
    <mergeCell ref="J248:J249"/>
    <mergeCell ref="O248:Q248"/>
    <mergeCell ref="B248:I249"/>
    <mergeCell ref="S3:U3"/>
    <mergeCell ref="S4:U4"/>
    <mergeCell ref="S5:U5"/>
    <mergeCell ref="A12:K12"/>
    <mergeCell ref="A61:A62"/>
    <mergeCell ref="B61:I62"/>
    <mergeCell ref="B207:I207"/>
    <mergeCell ref="A208:I208"/>
    <mergeCell ref="A209:J210"/>
    <mergeCell ref="O86:Q86"/>
    <mergeCell ref="R86:T86"/>
    <mergeCell ref="B88:I88"/>
    <mergeCell ref="A107:U107"/>
    <mergeCell ref="B86:I87"/>
    <mergeCell ref="B125:I125"/>
    <mergeCell ref="A192:U192"/>
    <mergeCell ref="B193:I193"/>
    <mergeCell ref="B133:I133"/>
    <mergeCell ref="B77:I77"/>
    <mergeCell ref="B78:I78"/>
    <mergeCell ref="K177:N177"/>
    <mergeCell ref="M21:U25"/>
    <mergeCell ref="A85:U85"/>
    <mergeCell ref="J86:J87"/>
    <mergeCell ref="A248:A249"/>
    <mergeCell ref="U273:U274"/>
    <mergeCell ref="A272:U272"/>
    <mergeCell ref="O273:Q273"/>
    <mergeCell ref="A275:U275"/>
    <mergeCell ref="B256:I256"/>
    <mergeCell ref="B229:I229"/>
    <mergeCell ref="B230:I230"/>
    <mergeCell ref="B263:I263"/>
    <mergeCell ref="B264:I264"/>
    <mergeCell ref="U248:U249"/>
    <mergeCell ref="B265:I265"/>
    <mergeCell ref="B262:I262"/>
    <mergeCell ref="B257:I257"/>
    <mergeCell ref="K248:N248"/>
    <mergeCell ref="A267:J268"/>
    <mergeCell ref="R267:U268"/>
    <mergeCell ref="A250:U250"/>
    <mergeCell ref="B252:I252"/>
    <mergeCell ref="R248:T248"/>
    <mergeCell ref="B260:I260"/>
    <mergeCell ref="B253:I253"/>
    <mergeCell ref="B231:I231"/>
    <mergeCell ref="R273:T273"/>
    <mergeCell ref="B224:I224"/>
    <mergeCell ref="A215:U215"/>
    <mergeCell ref="B227:I227"/>
    <mergeCell ref="B233:I233"/>
    <mergeCell ref="V10:Y15"/>
    <mergeCell ref="B110:U110"/>
    <mergeCell ref="B123:U123"/>
    <mergeCell ref="B141:U141"/>
    <mergeCell ref="B152:U152"/>
    <mergeCell ref="B164:U164"/>
    <mergeCell ref="B171:U171"/>
    <mergeCell ref="B79:I79"/>
    <mergeCell ref="R176:U177"/>
    <mergeCell ref="B121:I121"/>
    <mergeCell ref="B113:I113"/>
    <mergeCell ref="B114:I114"/>
    <mergeCell ref="B115:I115"/>
    <mergeCell ref="B116:I116"/>
    <mergeCell ref="B118:I118"/>
    <mergeCell ref="B126:I126"/>
    <mergeCell ref="B127:I127"/>
    <mergeCell ref="A111:U111"/>
    <mergeCell ref="A124:U124"/>
    <mergeCell ref="A142:U142"/>
    <mergeCell ref="A165:U165"/>
    <mergeCell ref="A117:U117"/>
    <mergeCell ref="A129:U129"/>
    <mergeCell ref="A147:U147"/>
    <mergeCell ref="A158:U158"/>
    <mergeCell ref="B146:I146"/>
    <mergeCell ref="B148:I148"/>
    <mergeCell ref="B149:I149"/>
    <mergeCell ref="B156:I156"/>
    <mergeCell ref="B157:I157"/>
    <mergeCell ref="B159:I159"/>
    <mergeCell ref="B160:I160"/>
    <mergeCell ref="B161:I161"/>
    <mergeCell ref="B128:I128"/>
    <mergeCell ref="B130:I130"/>
    <mergeCell ref="B131:I131"/>
    <mergeCell ref="B144:I144"/>
    <mergeCell ref="B145:I145"/>
    <mergeCell ref="B122:I122"/>
    <mergeCell ref="B143:I143"/>
    <mergeCell ref="B132:I132"/>
    <mergeCell ref="B151:I151"/>
    <mergeCell ref="B136:I136"/>
    <mergeCell ref="B137:I137"/>
  </mergeCells>
  <phoneticPr fontId="5" type="noConversion"/>
  <conditionalFormatting sqref="V299 L31:L32 V30:V32 V3:V8">
    <cfRule type="cellIs" dxfId="43" priority="177" operator="equal">
      <formula>"E bine"</formula>
    </cfRule>
  </conditionalFormatting>
  <conditionalFormatting sqref="V299 V30:V32 V3:V8">
    <cfRule type="cellIs" dxfId="42" priority="176" operator="equal">
      <formula>"NU e bine"</formula>
    </cfRule>
  </conditionalFormatting>
  <conditionalFormatting sqref="V30:W32 V3:V8">
    <cfRule type="cellIs" dxfId="41" priority="169" operator="equal">
      <formula>"Suma trebuie să fie 52"</formula>
    </cfRule>
    <cfRule type="cellIs" dxfId="40" priority="170" operator="equal">
      <formula>"Corect"</formula>
    </cfRule>
    <cfRule type="cellIs" dxfId="39" priority="171" operator="equal">
      <formula>SUM($B$30:$J$30)</formula>
    </cfRule>
    <cfRule type="cellIs" dxfId="38" priority="172" operator="lessThan">
      <formula>"(SUM(B28:K28)=52"</formula>
    </cfRule>
    <cfRule type="cellIs" dxfId="37" priority="173" operator="equal">
      <formula>52</formula>
    </cfRule>
    <cfRule type="cellIs" dxfId="36" priority="174" operator="equal">
      <formula>$K$30</formula>
    </cfRule>
    <cfRule type="cellIs" dxfId="35" priority="175" operator="equal">
      <formula>$B$30:$K$30=52</formula>
    </cfRule>
  </conditionalFormatting>
  <conditionalFormatting sqref="V299:W299 V30:W32 V3:V8">
    <cfRule type="cellIs" dxfId="34" priority="164" operator="equal">
      <formula>"Suma trebuie să fie 52"</formula>
    </cfRule>
    <cfRule type="cellIs" dxfId="33" priority="168" operator="equal">
      <formula>"Corect"</formula>
    </cfRule>
  </conditionalFormatting>
  <conditionalFormatting sqref="V299:Y299 V30:W32">
    <cfRule type="cellIs" dxfId="32" priority="167" operator="equal">
      <formula>"Corect"</formula>
    </cfRule>
  </conditionalFormatting>
  <conditionalFormatting sqref="V46:X47 V58:X59 V69:X70 V81:X81 V95:X95 V106:X106">
    <cfRule type="cellIs" dxfId="31" priority="165" operator="equal">
      <formula>"E trebuie să fie cel puțin egal cu C+VP"</formula>
    </cfRule>
    <cfRule type="cellIs" dxfId="30" priority="166" operator="equal">
      <formula>"Corect"</formula>
    </cfRule>
  </conditionalFormatting>
  <conditionalFormatting sqref="V299:W299">
    <cfRule type="cellIs" dxfId="29" priority="140" operator="equal">
      <formula>"Nu corespunde cu tabelul de opționale"</formula>
    </cfRule>
    <cfRule type="cellIs" dxfId="28" priority="143" operator="equal">
      <formula>"Suma trebuie să fie 52"</formula>
    </cfRule>
    <cfRule type="cellIs" dxfId="27" priority="144" operator="equal">
      <formula>"Corect"</formula>
    </cfRule>
    <cfRule type="cellIs" dxfId="26" priority="145" operator="equal">
      <formula>SUM($B$30:$J$30)</formula>
    </cfRule>
    <cfRule type="cellIs" dxfId="25" priority="146" operator="lessThan">
      <formula>"(SUM(B28:K28)=52"</formula>
    </cfRule>
    <cfRule type="cellIs" dxfId="24" priority="147" operator="equal">
      <formula>52</formula>
    </cfRule>
    <cfRule type="cellIs" dxfId="23" priority="148" operator="equal">
      <formula>$K$30</formula>
    </cfRule>
    <cfRule type="cellIs" dxfId="22" priority="149" operator="equal">
      <formula>$B$30:$K$30=52</formula>
    </cfRule>
  </conditionalFormatting>
  <conditionalFormatting sqref="V3:V8">
    <cfRule type="cellIs" dxfId="21" priority="128" operator="equal">
      <formula>"Trebuie alocate cel puțin 20 de ore pe săptămână"</formula>
    </cfRule>
  </conditionalFormatting>
  <conditionalFormatting sqref="V30:W30">
    <cfRule type="cellIs" dxfId="20" priority="30" operator="equal">
      <formula>"Correct"</formula>
    </cfRule>
  </conditionalFormatting>
  <conditionalFormatting sqref="V3:V8">
    <cfRule type="cellIs" dxfId="19" priority="20" operator="equal">
      <formula>"Suma trebuie să fie 52"</formula>
    </cfRule>
    <cfRule type="cellIs" dxfId="18" priority="21" operator="equal">
      <formula>"Corect"</formula>
    </cfRule>
    <cfRule type="cellIs" dxfId="17" priority="22" operator="equal">
      <formula>SUM($B$31:$J$31)</formula>
    </cfRule>
    <cfRule type="cellIs" dxfId="16" priority="23" operator="lessThan">
      <formula>"(SUM(B28:K28)=52"</formula>
    </cfRule>
    <cfRule type="cellIs" dxfId="15" priority="24" operator="equal">
      <formula>52</formula>
    </cfRule>
    <cfRule type="cellIs" dxfId="14" priority="25" operator="equal">
      <formula>$K$31</formula>
    </cfRule>
    <cfRule type="cellIs" dxfId="13" priority="26" operator="equal">
      <formula>$B$31:$K$31=52</formula>
    </cfRule>
  </conditionalFormatting>
  <conditionalFormatting sqref="V319">
    <cfRule type="cellIs" dxfId="12" priority="11" operator="equal">
      <formula>"Ați dublat unele discipline"</formula>
    </cfRule>
    <cfRule type="cellIs" dxfId="11" priority="12" operator="equal">
      <formula>"Ați pierdut unele discipline"</formula>
    </cfRule>
    <cfRule type="cellIs" dxfId="10" priority="13" operator="equal">
      <formula>"Corect"</formula>
    </cfRule>
  </conditionalFormatting>
  <conditionalFormatting sqref="V318">
    <cfRule type="cellIs" dxfId="9" priority="8" operator="equal">
      <formula>"Ați dublat unele discipline"</formula>
    </cfRule>
    <cfRule type="cellIs" dxfId="8" priority="9" operator="equal">
      <formula>"Ați pierdut unele discipline"</formula>
    </cfRule>
    <cfRule type="cellIs" dxfId="7" priority="10" operator="equal">
      <formula>"Corect"</formula>
    </cfRule>
  </conditionalFormatting>
  <conditionalFormatting sqref="V320">
    <cfRule type="cellIs" dxfId="6" priority="5" operator="equal">
      <formula>"Ați dublat unele discipline"</formula>
    </cfRule>
    <cfRule type="cellIs" dxfId="5" priority="6" operator="equal">
      <formula>"Ați pierdut unele discipline"</formula>
    </cfRule>
    <cfRule type="cellIs" dxfId="4" priority="7" operator="equal">
      <formula>"Corect"</formula>
    </cfRule>
  </conditionalFormatting>
  <conditionalFormatting sqref="V71:X71">
    <cfRule type="cellIs" dxfId="3" priority="3" operator="equal">
      <formula>"E trebuie să fie cel puțin egal cu C+VP"</formula>
    </cfRule>
    <cfRule type="cellIs" dxfId="2" priority="4" operator="equal">
      <formula>"Corect"</formula>
    </cfRule>
  </conditionalFormatting>
  <conditionalFormatting sqref="V83:X83">
    <cfRule type="cellIs" dxfId="1" priority="1" operator="equal">
      <formula>"E trebuie să fie cel puțin egal cu C+VP"</formula>
    </cfRule>
    <cfRule type="cellIs" dxfId="0" priority="2" operator="equal">
      <formula>"Corect"</formula>
    </cfRule>
  </conditionalFormatting>
  <dataValidations count="9">
    <dataValidation type="list" allowBlank="1" showInputMessage="1" showErrorMessage="1" sqref="S319:S320 S63:S68 S51:S57 S40:S45 S75:S80 S312 S316:S317 S172:S174 S100:S105 S202:S203 S205:S207 S191 S197:S199 S310 S308 S193:S195 S314 S88:S94">
      <formula1>$S$39</formula1>
    </dataValidation>
    <dataValidation type="list" allowBlank="1" showInputMessage="1" showErrorMessage="1" sqref="R319:R320 R63:R68 R51:R57 R40:R45 R75:R80 R312 R316:R317 R172:R174 R100:R105 R202:R203 R205:R207 R191 R197:R199 R310 R308 R193:R195 R314 R88:R94">
      <formula1>$R$39</formula1>
    </dataValidation>
    <dataValidation type="list" allowBlank="1" showInputMessage="1" showErrorMessage="1" sqref="T319:T320 T63:T68 T51:T57 T40:T45 T100:T105 T202:T203 T75:T80 T312 T172:T174 T316:T317 T205:T207 T191 T197:T199 T193:T195 T310 T308 T314 T88:T94">
      <formula1>$T$39</formula1>
    </dataValidation>
    <dataValidation type="list" allowBlank="1" showInputMessage="1" showErrorMessage="1" sqref="U191 U63:U68 U51:U57 U40:U45 U172:U174 U100:U105 U193:U195 U202:U203 U75:U80 U205:U207 U197:U199 U88:U94">
      <formula1>$P$36:$T$36</formula1>
    </dataValidation>
    <dataValidation type="list" allowBlank="1" showInputMessage="1" showErrorMessage="1" sqref="U159:U163 U201 U169:U170 U112:U116 U166:U167 U148:U151 U185:U187 U189:U190 U118:U122 U125:U128 U143:U146 U154:U157 U130:U133 U136:U137 U139:U140">
      <formula1>$P$33:$T$33</formula1>
    </dataValidation>
    <dataValidation type="list" allowBlank="1" showInputMessage="1" showErrorMessage="1" sqref="T159:T163 T201 T169:T170 T112:T116 T166:T167 T148:T151 T185:T187 T189:T190 T118:T122 T125:T128 T143:T146 T154:T157 T130:T133 T136:T137 T139:T140">
      <formula1>$T$36</formula1>
    </dataValidation>
    <dataValidation type="list" allowBlank="1" showInputMessage="1" showErrorMessage="1" sqref="R159:R163 R201 R169:R170 R112:R116 R166:R167 R148:R151 R185:R187 R189:R190 R118:R122 R125:R128 R143:R146 R154:R157 R130:R133 R136:R137 R139:R140">
      <formula1>$R$36</formula1>
    </dataValidation>
    <dataValidation type="list" allowBlank="1" showInputMessage="1" showErrorMessage="1" sqref="S159:S163 S201 S169:S170 S112:S116 S166:S167 S148:S151 S185:S187 S189:S190 S118:S122 S125:S128 S143:S146 S154:S157 S130:S133 S136:S137 S139:S140">
      <formula1>$S$36</formula1>
    </dataValidation>
    <dataValidation type="list" allowBlank="1" showInputMessage="1" showErrorMessage="1" sqref="B219:I232 B235:I236 B251:I259 B262:I264 B287:I287 B276:I284">
      <formula1>$B$35:$B$200</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Adrian Olimpiu PETRUȘEL&amp;RDIRECTOR DE DEPARTAMENT,
Prof.univ.dr. Anca ANDREICA</oddFooter>
  </headerFooter>
  <ignoredErrors>
    <ignoredError sqref="M299"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C825145-7179-498D-AAAB-19D08CD1466F}">
  <ds:schemaRefs>
    <ds:schemaRef ds:uri="http://schemas.microsoft.com/sharepoint/v3/contenttype/forms"/>
  </ds:schemaRefs>
</ds:datastoreItem>
</file>

<file path=customXml/itemProps2.xml><?xml version="1.0" encoding="utf-8"?>
<ds:datastoreItem xmlns:ds="http://schemas.openxmlformats.org/officeDocument/2006/customXml" ds:itemID="{A2595D03-BAC0-424B-A6A1-1B7660D4C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7273C8-BC94-43C6-9A77-BAFA9FE5CEC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cp:lastModifiedBy>
  <cp:lastPrinted>2018-03-14T09:20:06Z</cp:lastPrinted>
  <dcterms:created xsi:type="dcterms:W3CDTF">2013-06-27T08:19:59Z</dcterms:created>
  <dcterms:modified xsi:type="dcterms:W3CDTF">2018-03-14T09:20:59Z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