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150" windowWidth="19440" windowHeight="1104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K293" i="1"/>
  <c r="K295"/>
  <c r="A215"/>
  <c r="J215"/>
  <c r="K215"/>
  <c r="L215"/>
  <c r="M215"/>
  <c r="N215"/>
  <c r="O215"/>
  <c r="P215"/>
  <c r="Q215"/>
  <c r="R215"/>
  <c r="S215"/>
  <c r="T215"/>
  <c r="U215"/>
  <c r="M351" l="1"/>
  <c r="L351"/>
  <c r="K351"/>
  <c r="K352" s="1"/>
  <c r="T350"/>
  <c r="S350"/>
  <c r="R350"/>
  <c r="M350"/>
  <c r="L350"/>
  <c r="K350"/>
  <c r="J350"/>
  <c r="Q349"/>
  <c r="P349" s="1"/>
  <c r="O349"/>
  <c r="Q348"/>
  <c r="P348" s="1"/>
  <c r="O348"/>
  <c r="Q346"/>
  <c r="P346" s="1"/>
  <c r="O346"/>
  <c r="Q345"/>
  <c r="P345"/>
  <c r="O345"/>
  <c r="Q343"/>
  <c r="P343" s="1"/>
  <c r="O343"/>
  <c r="Q341"/>
  <c r="P341" s="1"/>
  <c r="O341"/>
  <c r="Q339"/>
  <c r="P339" s="1"/>
  <c r="O339"/>
  <c r="Q337"/>
  <c r="Q350" s="1"/>
  <c r="P337"/>
  <c r="P351" s="1"/>
  <c r="O337"/>
  <c r="O350" s="1"/>
  <c r="O351" l="1"/>
  <c r="O352" s="1"/>
  <c r="Q351"/>
  <c r="P350"/>
  <c r="A256" l="1"/>
  <c r="J256"/>
  <c r="K256"/>
  <c r="L256"/>
  <c r="M256"/>
  <c r="N256"/>
  <c r="R256"/>
  <c r="S256"/>
  <c r="T256"/>
  <c r="U256"/>
  <c r="A247"/>
  <c r="J247"/>
  <c r="K247"/>
  <c r="L247"/>
  <c r="M247"/>
  <c r="N247"/>
  <c r="R247"/>
  <c r="S247"/>
  <c r="T247"/>
  <c r="U247"/>
  <c r="A261" l="1"/>
  <c r="J261"/>
  <c r="K261"/>
  <c r="L261"/>
  <c r="M261"/>
  <c r="N261"/>
  <c r="R261"/>
  <c r="S261"/>
  <c r="T261"/>
  <c r="U261"/>
  <c r="A262"/>
  <c r="J262"/>
  <c r="K262"/>
  <c r="L262"/>
  <c r="M262"/>
  <c r="N262"/>
  <c r="R262"/>
  <c r="S262"/>
  <c r="T262"/>
  <c r="U262"/>
  <c r="A263"/>
  <c r="J263"/>
  <c r="K263"/>
  <c r="L263"/>
  <c r="M263"/>
  <c r="N263"/>
  <c r="R263"/>
  <c r="S263"/>
  <c r="T263"/>
  <c r="U263"/>
  <c r="A225" l="1"/>
  <c r="J225"/>
  <c r="K225"/>
  <c r="L225"/>
  <c r="M225"/>
  <c r="N225"/>
  <c r="R225"/>
  <c r="S225"/>
  <c r="T225"/>
  <c r="U225"/>
  <c r="A226"/>
  <c r="J226"/>
  <c r="K226"/>
  <c r="L226"/>
  <c r="M226"/>
  <c r="N226"/>
  <c r="R226"/>
  <c r="S226"/>
  <c r="T226"/>
  <c r="U226"/>
  <c r="A227"/>
  <c r="J227"/>
  <c r="K227"/>
  <c r="L227"/>
  <c r="M227"/>
  <c r="N227"/>
  <c r="R227"/>
  <c r="S227"/>
  <c r="T227"/>
  <c r="U227"/>
  <c r="A228"/>
  <c r="J228"/>
  <c r="K228"/>
  <c r="L228"/>
  <c r="M228"/>
  <c r="N228"/>
  <c r="R228"/>
  <c r="S228"/>
  <c r="T228"/>
  <c r="U228"/>
  <c r="A229"/>
  <c r="J229"/>
  <c r="K229"/>
  <c r="L229"/>
  <c r="M229"/>
  <c r="N229"/>
  <c r="R229"/>
  <c r="S229"/>
  <c r="T229"/>
  <c r="U229"/>
  <c r="L187"/>
  <c r="N187"/>
  <c r="M187"/>
  <c r="K187"/>
  <c r="U186"/>
  <c r="T186"/>
  <c r="S186"/>
  <c r="R186"/>
  <c r="N186"/>
  <c r="M186"/>
  <c r="L186"/>
  <c r="K186"/>
  <c r="J186"/>
  <c r="Q185"/>
  <c r="O185"/>
  <c r="Q184"/>
  <c r="O184"/>
  <c r="Q183"/>
  <c r="O183"/>
  <c r="Q181"/>
  <c r="O181"/>
  <c r="Q180"/>
  <c r="O180"/>
  <c r="Q179"/>
  <c r="O179"/>
  <c r="P183" l="1"/>
  <c r="P181"/>
  <c r="O187"/>
  <c r="P180"/>
  <c r="K188"/>
  <c r="O186"/>
  <c r="P185"/>
  <c r="Q187"/>
  <c r="P184"/>
  <c r="P179"/>
  <c r="Q186"/>
  <c r="P187" l="1"/>
  <c r="O188" s="1"/>
  <c r="P186"/>
  <c r="U203" l="1"/>
  <c r="L204"/>
  <c r="M204"/>
  <c r="N204"/>
  <c r="K204"/>
  <c r="T203"/>
  <c r="S203"/>
  <c r="R203"/>
  <c r="K203"/>
  <c r="L203"/>
  <c r="M203"/>
  <c r="N203"/>
  <c r="J203"/>
  <c r="L168"/>
  <c r="M168"/>
  <c r="N168"/>
  <c r="K168"/>
  <c r="U167"/>
  <c r="T167"/>
  <c r="S167"/>
  <c r="R167"/>
  <c r="K167"/>
  <c r="L167"/>
  <c r="M167"/>
  <c r="N167"/>
  <c r="J167"/>
  <c r="Q162"/>
  <c r="Q161"/>
  <c r="O156"/>
  <c r="Q156"/>
  <c r="O157"/>
  <c r="Q157"/>
  <c r="O151"/>
  <c r="Q151"/>
  <c r="O147"/>
  <c r="Q147"/>
  <c r="K205" l="1"/>
  <c r="P147"/>
  <c r="K169"/>
  <c r="P156"/>
  <c r="P157"/>
  <c r="P151"/>
  <c r="U221" l="1"/>
  <c r="T221"/>
  <c r="S221"/>
  <c r="R221"/>
  <c r="N221"/>
  <c r="M221"/>
  <c r="L221"/>
  <c r="K221"/>
  <c r="J221"/>
  <c r="A221"/>
  <c r="Q58" l="1"/>
  <c r="Q47"/>
  <c r="U289" l="1"/>
  <c r="T289"/>
  <c r="S289"/>
  <c r="R289"/>
  <c r="N289"/>
  <c r="N290" s="1"/>
  <c r="M289"/>
  <c r="L289"/>
  <c r="K289"/>
  <c r="J289"/>
  <c r="U286"/>
  <c r="T286"/>
  <c r="S286"/>
  <c r="R286"/>
  <c r="N286"/>
  <c r="M286"/>
  <c r="L286"/>
  <c r="K286"/>
  <c r="J286"/>
  <c r="U285"/>
  <c r="T285"/>
  <c r="S285"/>
  <c r="R285"/>
  <c r="N285"/>
  <c r="M285"/>
  <c r="L285"/>
  <c r="K285"/>
  <c r="J285"/>
  <c r="U284"/>
  <c r="T284"/>
  <c r="S284"/>
  <c r="R284"/>
  <c r="N284"/>
  <c r="M284"/>
  <c r="L284"/>
  <c r="K284"/>
  <c r="J284"/>
  <c r="U283"/>
  <c r="T283"/>
  <c r="S283"/>
  <c r="R283"/>
  <c r="N283"/>
  <c r="M283"/>
  <c r="L283"/>
  <c r="K283"/>
  <c r="J283"/>
  <c r="U265"/>
  <c r="T265"/>
  <c r="S265"/>
  <c r="R265"/>
  <c r="N265"/>
  <c r="M265"/>
  <c r="L265"/>
  <c r="K265"/>
  <c r="J265"/>
  <c r="U264"/>
  <c r="T264"/>
  <c r="S264"/>
  <c r="R264"/>
  <c r="N264"/>
  <c r="M264"/>
  <c r="L264"/>
  <c r="K264"/>
  <c r="J264"/>
  <c r="U260"/>
  <c r="T260"/>
  <c r="S260"/>
  <c r="R260"/>
  <c r="N260"/>
  <c r="M260"/>
  <c r="L260"/>
  <c r="K260"/>
  <c r="J260"/>
  <c r="U257"/>
  <c r="T257"/>
  <c r="S257"/>
  <c r="R257"/>
  <c r="N257"/>
  <c r="M257"/>
  <c r="L257"/>
  <c r="K257"/>
  <c r="J257"/>
  <c r="U255"/>
  <c r="T255"/>
  <c r="S255"/>
  <c r="R255"/>
  <c r="N255"/>
  <c r="M255"/>
  <c r="L255"/>
  <c r="K255"/>
  <c r="J255"/>
  <c r="U254"/>
  <c r="T254"/>
  <c r="S254"/>
  <c r="R254"/>
  <c r="N254"/>
  <c r="M254"/>
  <c r="L254"/>
  <c r="K254"/>
  <c r="J254"/>
  <c r="U253"/>
  <c r="T253"/>
  <c r="S253"/>
  <c r="R253"/>
  <c r="N253"/>
  <c r="M253"/>
  <c r="L253"/>
  <c r="K253"/>
  <c r="J253"/>
  <c r="U252"/>
  <c r="T252"/>
  <c r="S252"/>
  <c r="R252"/>
  <c r="N252"/>
  <c r="M252"/>
  <c r="L252"/>
  <c r="K252"/>
  <c r="J252"/>
  <c r="U251"/>
  <c r="T251"/>
  <c r="S251"/>
  <c r="R251"/>
  <c r="N251"/>
  <c r="M251"/>
  <c r="L251"/>
  <c r="K251"/>
  <c r="J251"/>
  <c r="U250"/>
  <c r="T250"/>
  <c r="S250"/>
  <c r="R250"/>
  <c r="N250"/>
  <c r="M250"/>
  <c r="L250"/>
  <c r="K250"/>
  <c r="J250"/>
  <c r="U249"/>
  <c r="T249"/>
  <c r="S249"/>
  <c r="R249"/>
  <c r="N249"/>
  <c r="M249"/>
  <c r="L249"/>
  <c r="K249"/>
  <c r="J249"/>
  <c r="U248"/>
  <c r="T248"/>
  <c r="S248"/>
  <c r="R248"/>
  <c r="N248"/>
  <c r="M248"/>
  <c r="L248"/>
  <c r="K248"/>
  <c r="J248"/>
  <c r="U246"/>
  <c r="T246"/>
  <c r="S246"/>
  <c r="R246"/>
  <c r="N246"/>
  <c r="M246"/>
  <c r="L246"/>
  <c r="K246"/>
  <c r="J246"/>
  <c r="U233"/>
  <c r="T233"/>
  <c r="S233"/>
  <c r="R233"/>
  <c r="N233"/>
  <c r="M233"/>
  <c r="L233"/>
  <c r="K233"/>
  <c r="J233"/>
  <c r="U230"/>
  <c r="T230"/>
  <c r="S230"/>
  <c r="R230"/>
  <c r="N230"/>
  <c r="M230"/>
  <c r="L230"/>
  <c r="K230"/>
  <c r="J230"/>
  <c r="U224"/>
  <c r="T224"/>
  <c r="S224"/>
  <c r="R224"/>
  <c r="N224"/>
  <c r="M224"/>
  <c r="L224"/>
  <c r="K224"/>
  <c r="J224"/>
  <c r="U223"/>
  <c r="T223"/>
  <c r="S223"/>
  <c r="R223"/>
  <c r="N223"/>
  <c r="M223"/>
  <c r="L223"/>
  <c r="K223"/>
  <c r="J223"/>
  <c r="U222"/>
  <c r="T222"/>
  <c r="S222"/>
  <c r="R222"/>
  <c r="N222"/>
  <c r="M222"/>
  <c r="L222"/>
  <c r="K222"/>
  <c r="J222"/>
  <c r="U220"/>
  <c r="T220"/>
  <c r="S220"/>
  <c r="R220"/>
  <c r="N220"/>
  <c r="M220"/>
  <c r="L220"/>
  <c r="K220"/>
  <c r="J220"/>
  <c r="U219"/>
  <c r="T219"/>
  <c r="S219"/>
  <c r="R219"/>
  <c r="N219"/>
  <c r="M219"/>
  <c r="L219"/>
  <c r="K219"/>
  <c r="J219"/>
  <c r="U218"/>
  <c r="T218"/>
  <c r="S218"/>
  <c r="R218"/>
  <c r="N218"/>
  <c r="M218"/>
  <c r="L218"/>
  <c r="K218"/>
  <c r="J218"/>
  <c r="U217"/>
  <c r="T217"/>
  <c r="S217"/>
  <c r="R217"/>
  <c r="N217"/>
  <c r="M217"/>
  <c r="L217"/>
  <c r="K217"/>
  <c r="J217"/>
  <c r="U216"/>
  <c r="T216"/>
  <c r="S216"/>
  <c r="R216"/>
  <c r="N216"/>
  <c r="M216"/>
  <c r="L216"/>
  <c r="K216"/>
  <c r="J216"/>
  <c r="U214"/>
  <c r="T214"/>
  <c r="S214"/>
  <c r="R214"/>
  <c r="N214"/>
  <c r="O202"/>
  <c r="Q202"/>
  <c r="O200"/>
  <c r="O199"/>
  <c r="O197"/>
  <c r="O196"/>
  <c r="O166"/>
  <c r="O165"/>
  <c r="O164"/>
  <c r="O162"/>
  <c r="O161"/>
  <c r="O159"/>
  <c r="O158"/>
  <c r="O155"/>
  <c r="O153"/>
  <c r="O152"/>
  <c r="O150"/>
  <c r="O148"/>
  <c r="O146"/>
  <c r="O128"/>
  <c r="O289" s="1"/>
  <c r="O127"/>
  <c r="O265" s="1"/>
  <c r="O126"/>
  <c r="O264" s="1"/>
  <c r="O125"/>
  <c r="O124"/>
  <c r="O262" s="1"/>
  <c r="O123"/>
  <c r="O261" s="1"/>
  <c r="O122"/>
  <c r="O233" s="1"/>
  <c r="N129"/>
  <c r="N117"/>
  <c r="O116"/>
  <c r="O257" s="1"/>
  <c r="O115"/>
  <c r="O255" s="1"/>
  <c r="O114"/>
  <c r="O254" s="1"/>
  <c r="O113"/>
  <c r="O253" s="1"/>
  <c r="O112"/>
  <c r="O256" s="1"/>
  <c r="O111"/>
  <c r="O252" s="1"/>
  <c r="O110"/>
  <c r="N94"/>
  <c r="O93"/>
  <c r="O286" s="1"/>
  <c r="O92"/>
  <c r="O229" s="1"/>
  <c r="O91"/>
  <c r="O250" s="1"/>
  <c r="O90"/>
  <c r="O228" s="1"/>
  <c r="O89"/>
  <c r="O227" s="1"/>
  <c r="O88"/>
  <c r="O226" s="1"/>
  <c r="O87"/>
  <c r="O225" s="1"/>
  <c r="N82"/>
  <c r="O81"/>
  <c r="O80"/>
  <c r="O249" s="1"/>
  <c r="O79"/>
  <c r="O248" s="1"/>
  <c r="O78"/>
  <c r="O224" s="1"/>
  <c r="O77"/>
  <c r="O247" s="1"/>
  <c r="O76"/>
  <c r="O75"/>
  <c r="O223" s="1"/>
  <c r="O47"/>
  <c r="O46"/>
  <c r="O218" s="1"/>
  <c r="O45"/>
  <c r="O217" s="1"/>
  <c r="O44"/>
  <c r="O216" s="1"/>
  <c r="O43"/>
  <c r="O58"/>
  <c r="O284" s="1"/>
  <c r="O57"/>
  <c r="O56"/>
  <c r="O222" s="1"/>
  <c r="O55"/>
  <c r="O221" s="1"/>
  <c r="O54"/>
  <c r="O220" s="1"/>
  <c r="N59"/>
  <c r="O53"/>
  <c r="O219" s="1"/>
  <c r="N48"/>
  <c r="O42"/>
  <c r="O214" s="1"/>
  <c r="O230" l="1"/>
  <c r="O263"/>
  <c r="O285"/>
  <c r="O260"/>
  <c r="O251"/>
  <c r="O203"/>
  <c r="O204"/>
  <c r="O168"/>
  <c r="O167"/>
  <c r="N234"/>
  <c r="N266"/>
  <c r="N231"/>
  <c r="N258"/>
  <c r="N287"/>
  <c r="N291" s="1"/>
  <c r="O59"/>
  <c r="S4" s="1"/>
  <c r="O82"/>
  <c r="P5" s="1"/>
  <c r="O94"/>
  <c r="S5" s="1"/>
  <c r="O117"/>
  <c r="P6" s="1"/>
  <c r="P202"/>
  <c r="O246"/>
  <c r="O283"/>
  <c r="Q128"/>
  <c r="Q289" s="1"/>
  <c r="Q127"/>
  <c r="Q265" s="1"/>
  <c r="Q126"/>
  <c r="Q264" s="1"/>
  <c r="Q125"/>
  <c r="Q124"/>
  <c r="Q262" s="1"/>
  <c r="Q123"/>
  <c r="Q261" s="1"/>
  <c r="A220"/>
  <c r="Q196"/>
  <c r="Q197"/>
  <c r="Q199"/>
  <c r="Q200"/>
  <c r="P58"/>
  <c r="Q284"/>
  <c r="Q204" l="1"/>
  <c r="Q203"/>
  <c r="N236"/>
  <c r="N267"/>
  <c r="N292"/>
  <c r="N268"/>
  <c r="N235"/>
  <c r="U290"/>
  <c r="U266"/>
  <c r="U287"/>
  <c r="U258"/>
  <c r="P197"/>
  <c r="P196"/>
  <c r="U231"/>
  <c r="U235" s="1"/>
  <c r="P200"/>
  <c r="P199"/>
  <c r="P284"/>
  <c r="U94"/>
  <c r="U129"/>
  <c r="U117"/>
  <c r="U82"/>
  <c r="U59"/>
  <c r="U48"/>
  <c r="T326"/>
  <c r="S326"/>
  <c r="R326"/>
  <c r="M327"/>
  <c r="L327"/>
  <c r="K327"/>
  <c r="M326"/>
  <c r="L326"/>
  <c r="K326"/>
  <c r="J326"/>
  <c r="Q325"/>
  <c r="O325"/>
  <c r="Q324"/>
  <c r="O324"/>
  <c r="Q322"/>
  <c r="O322"/>
  <c r="Q321"/>
  <c r="O321"/>
  <c r="Q319"/>
  <c r="O319"/>
  <c r="Q317"/>
  <c r="O317"/>
  <c r="Q315"/>
  <c r="O315"/>
  <c r="Q313"/>
  <c r="O313"/>
  <c r="K170" l="1"/>
  <c r="K189"/>
  <c r="K206"/>
  <c r="P204"/>
  <c r="O205" s="1"/>
  <c r="P203"/>
  <c r="Q327"/>
  <c r="U267"/>
  <c r="K270" s="1"/>
  <c r="U291"/>
  <c r="K294" s="1"/>
  <c r="O327"/>
  <c r="Q326"/>
  <c r="O326"/>
  <c r="P321"/>
  <c r="P322"/>
  <c r="P317"/>
  <c r="P325"/>
  <c r="K328"/>
  <c r="P313"/>
  <c r="P319"/>
  <c r="P315"/>
  <c r="P324"/>
  <c r="T48"/>
  <c r="S48"/>
  <c r="R48"/>
  <c r="T59"/>
  <c r="S59"/>
  <c r="R59"/>
  <c r="K238" l="1"/>
  <c r="P327"/>
  <c r="O328" s="1"/>
  <c r="P326"/>
  <c r="A233"/>
  <c r="A289" l="1"/>
  <c r="A286"/>
  <c r="A285"/>
  <c r="A284"/>
  <c r="A283"/>
  <c r="A265"/>
  <c r="A264"/>
  <c r="A260"/>
  <c r="A257"/>
  <c r="A255"/>
  <c r="A254"/>
  <c r="A253"/>
  <c r="A252"/>
  <c r="A251"/>
  <c r="A250"/>
  <c r="A249"/>
  <c r="A248"/>
  <c r="A246"/>
  <c r="A230" l="1"/>
  <c r="A224"/>
  <c r="A223"/>
  <c r="A222"/>
  <c r="A219"/>
  <c r="A218"/>
  <c r="A217" l="1"/>
  <c r="A216"/>
  <c r="M214"/>
  <c r="L214"/>
  <c r="K214"/>
  <c r="J214"/>
  <c r="J231" s="1"/>
  <c r="A214"/>
  <c r="Q165" l="1"/>
  <c r="P165" s="1"/>
  <c r="Q45"/>
  <c r="Q217" s="1"/>
  <c r="T290"/>
  <c r="S290"/>
  <c r="R290"/>
  <c r="M290"/>
  <c r="L290"/>
  <c r="K290"/>
  <c r="J290"/>
  <c r="T287"/>
  <c r="S287"/>
  <c r="R287"/>
  <c r="M287"/>
  <c r="L287"/>
  <c r="K287"/>
  <c r="J287"/>
  <c r="T266"/>
  <c r="S266"/>
  <c r="R266"/>
  <c r="M266"/>
  <c r="L266"/>
  <c r="K266"/>
  <c r="J266"/>
  <c r="T258"/>
  <c r="S258"/>
  <c r="R258"/>
  <c r="M258"/>
  <c r="L258"/>
  <c r="K258"/>
  <c r="J258"/>
  <c r="T234"/>
  <c r="S234"/>
  <c r="R234"/>
  <c r="M234"/>
  <c r="L234"/>
  <c r="K234"/>
  <c r="J234"/>
  <c r="Q166"/>
  <c r="Q164"/>
  <c r="Q150"/>
  <c r="Q152"/>
  <c r="Q159"/>
  <c r="J129"/>
  <c r="Q158"/>
  <c r="Q148"/>
  <c r="Q110"/>
  <c r="Q251" s="1"/>
  <c r="Q111"/>
  <c r="Q252" s="1"/>
  <c r="Q112"/>
  <c r="Q256" s="1"/>
  <c r="Q113"/>
  <c r="Q253" s="1"/>
  <c r="Q114"/>
  <c r="Q254" s="1"/>
  <c r="Q115"/>
  <c r="Q255" s="1"/>
  <c r="Q116"/>
  <c r="Q257" s="1"/>
  <c r="J117"/>
  <c r="K117"/>
  <c r="L117"/>
  <c r="M117"/>
  <c r="R117"/>
  <c r="S117"/>
  <c r="T117"/>
  <c r="Q122"/>
  <c r="K129"/>
  <c r="L129"/>
  <c r="M129"/>
  <c r="R129"/>
  <c r="S129"/>
  <c r="T129"/>
  <c r="Q57"/>
  <c r="Q155"/>
  <c r="Q153"/>
  <c r="Q146"/>
  <c r="T94"/>
  <c r="S94"/>
  <c r="R94"/>
  <c r="M94"/>
  <c r="L94"/>
  <c r="K94"/>
  <c r="J94"/>
  <c r="Q93"/>
  <c r="Q286" s="1"/>
  <c r="Q92"/>
  <c r="Q229" s="1"/>
  <c r="Q91"/>
  <c r="Q250" s="1"/>
  <c r="Q90"/>
  <c r="Q228" s="1"/>
  <c r="Q89"/>
  <c r="Q227" s="1"/>
  <c r="Q88"/>
  <c r="Q226" s="1"/>
  <c r="Q87"/>
  <c r="T82"/>
  <c r="S82"/>
  <c r="R82"/>
  <c r="M82"/>
  <c r="L82"/>
  <c r="K82"/>
  <c r="J82"/>
  <c r="Q81"/>
  <c r="Q285" s="1"/>
  <c r="Q80"/>
  <c r="Q249" s="1"/>
  <c r="Q79"/>
  <c r="Q248" s="1"/>
  <c r="Q78"/>
  <c r="Q224" s="1"/>
  <c r="Q77"/>
  <c r="Q247" s="1"/>
  <c r="Q76"/>
  <c r="Q75"/>
  <c r="M59"/>
  <c r="L59"/>
  <c r="K59"/>
  <c r="J59"/>
  <c r="Q56"/>
  <c r="Q222" s="1"/>
  <c r="Q55"/>
  <c r="Q221" s="1"/>
  <c r="Q54"/>
  <c r="Q220" s="1"/>
  <c r="Q53"/>
  <c r="K48"/>
  <c r="Q46"/>
  <c r="Q218" s="1"/>
  <c r="Q44"/>
  <c r="Q216" s="1"/>
  <c r="Q43"/>
  <c r="Q42"/>
  <c r="Q214" s="1"/>
  <c r="M48"/>
  <c r="L48"/>
  <c r="J48"/>
  <c r="P47"/>
  <c r="Q230" l="1"/>
  <c r="Q263"/>
  <c r="Q233"/>
  <c r="Q260"/>
  <c r="Q225"/>
  <c r="Q246"/>
  <c r="Q219"/>
  <c r="Q283"/>
  <c r="Q223"/>
  <c r="P77"/>
  <c r="P247" s="1"/>
  <c r="P150"/>
  <c r="Q168"/>
  <c r="P164"/>
  <c r="Q167"/>
  <c r="Q82"/>
  <c r="Q117"/>
  <c r="S301"/>
  <c r="S303" s="1"/>
  <c r="P78"/>
  <c r="P224" s="1"/>
  <c r="P80"/>
  <c r="P249" s="1"/>
  <c r="U301"/>
  <c r="U303" s="1"/>
  <c r="P161"/>
  <c r="P113"/>
  <c r="P253" s="1"/>
  <c r="P146"/>
  <c r="P54"/>
  <c r="P220" s="1"/>
  <c r="P55"/>
  <c r="P221" s="1"/>
  <c r="P56"/>
  <c r="P222" s="1"/>
  <c r="J291"/>
  <c r="M291"/>
  <c r="K291"/>
  <c r="S291"/>
  <c r="L267"/>
  <c r="K292"/>
  <c r="M268"/>
  <c r="S267"/>
  <c r="M292"/>
  <c r="O266"/>
  <c r="O258"/>
  <c r="O290"/>
  <c r="O234"/>
  <c r="Q59"/>
  <c r="P88"/>
  <c r="P226" s="1"/>
  <c r="P90"/>
  <c r="P228" s="1"/>
  <c r="P92"/>
  <c r="P229" s="1"/>
  <c r="P155"/>
  <c r="P162"/>
  <c r="P128"/>
  <c r="P289" s="1"/>
  <c r="P125"/>
  <c r="P124"/>
  <c r="P262" s="1"/>
  <c r="P123"/>
  <c r="P261" s="1"/>
  <c r="P115"/>
  <c r="P255" s="1"/>
  <c r="P148"/>
  <c r="P158"/>
  <c r="P159"/>
  <c r="Q290"/>
  <c r="P45"/>
  <c r="P217" s="1"/>
  <c r="O48"/>
  <c r="P42"/>
  <c r="P214" s="1"/>
  <c r="J267"/>
  <c r="L268"/>
  <c r="R267"/>
  <c r="T267"/>
  <c r="R291"/>
  <c r="M231"/>
  <c r="M235" s="1"/>
  <c r="K231"/>
  <c r="K235" s="1"/>
  <c r="S231"/>
  <c r="S235" s="1"/>
  <c r="L231"/>
  <c r="L235" s="1"/>
  <c r="R231"/>
  <c r="R235" s="1"/>
  <c r="T231"/>
  <c r="T235" s="1"/>
  <c r="P75"/>
  <c r="P44"/>
  <c r="P216" s="1"/>
  <c r="T291"/>
  <c r="Q129"/>
  <c r="Q48"/>
  <c r="P46"/>
  <c r="P218" s="1"/>
  <c r="P53"/>
  <c r="P43"/>
  <c r="P76"/>
  <c r="P79"/>
  <c r="P248" s="1"/>
  <c r="P81"/>
  <c r="P285" s="1"/>
  <c r="P87"/>
  <c r="P89"/>
  <c r="P227" s="1"/>
  <c r="P91"/>
  <c r="P250" s="1"/>
  <c r="P93"/>
  <c r="P286" s="1"/>
  <c r="P153"/>
  <c r="P57"/>
  <c r="P127"/>
  <c r="P265" s="1"/>
  <c r="P126"/>
  <c r="P264" s="1"/>
  <c r="O129"/>
  <c r="S6" s="1"/>
  <c r="P116"/>
  <c r="P257" s="1"/>
  <c r="P114"/>
  <c r="P254" s="1"/>
  <c r="P112"/>
  <c r="P111"/>
  <c r="P252" s="1"/>
  <c r="P110"/>
  <c r="P152"/>
  <c r="P166"/>
  <c r="Q94"/>
  <c r="P122"/>
  <c r="P260" s="1"/>
  <c r="M267"/>
  <c r="T301"/>
  <c r="T303" s="1"/>
  <c r="K268"/>
  <c r="K267"/>
  <c r="L291"/>
  <c r="L292"/>
  <c r="P230" l="1"/>
  <c r="P256"/>
  <c r="Q266"/>
  <c r="P263"/>
  <c r="P266" s="1"/>
  <c r="K269"/>
  <c r="K271" s="1"/>
  <c r="P251"/>
  <c r="P225"/>
  <c r="P283"/>
  <c r="P287" s="1"/>
  <c r="P223"/>
  <c r="P246"/>
  <c r="P219"/>
  <c r="K190"/>
  <c r="K207"/>
  <c r="P4"/>
  <c r="K171"/>
  <c r="P168"/>
  <c r="O169" s="1"/>
  <c r="P167"/>
  <c r="J302"/>
  <c r="J301" s="1"/>
  <c r="Q234"/>
  <c r="P233"/>
  <c r="P234" s="1"/>
  <c r="Q287"/>
  <c r="Q258"/>
  <c r="O287"/>
  <c r="O292" s="1"/>
  <c r="J235"/>
  <c r="Q231"/>
  <c r="K236"/>
  <c r="P290"/>
  <c r="O267"/>
  <c r="O268"/>
  <c r="O231"/>
  <c r="O235" s="1"/>
  <c r="M236"/>
  <c r="P129"/>
  <c r="L236"/>
  <c r="P59"/>
  <c r="P117"/>
  <c r="P48"/>
  <c r="P94"/>
  <c r="P82"/>
  <c r="P258" l="1"/>
  <c r="P268" s="1"/>
  <c r="O269" s="1"/>
  <c r="K237"/>
  <c r="K239" s="1"/>
  <c r="L302"/>
  <c r="O302" s="1"/>
  <c r="H302"/>
  <c r="Q236"/>
  <c r="Q291"/>
  <c r="Q292"/>
  <c r="O291"/>
  <c r="Q267"/>
  <c r="Q268"/>
  <c r="Q235"/>
  <c r="P231"/>
  <c r="P236" s="1"/>
  <c r="P292"/>
  <c r="O293" s="1"/>
  <c r="P291"/>
  <c r="H301"/>
  <c r="O236"/>
  <c r="J303"/>
  <c r="O301" l="1"/>
  <c r="O303" s="1"/>
  <c r="P267"/>
  <c r="L301"/>
  <c r="L303" s="1"/>
  <c r="H303"/>
  <c r="Q302" s="1"/>
  <c r="O237"/>
  <c r="P235"/>
  <c r="Q301" l="1"/>
  <c r="Q303" s="1"/>
</calcChain>
</file>

<file path=xl/sharedStrings.xml><?xml version="1.0" encoding="utf-8"?>
<sst xmlns="http://schemas.openxmlformats.org/spreadsheetml/2006/main" count="775" uniqueCount="279">
  <si>
    <t>I. CERINŢE PENTRU OBŢINEREA DIPLOMEI DE LICENŢĂ</t>
  </si>
  <si>
    <t>180 de credite din care:</t>
  </si>
  <si>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</si>
  <si>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</si>
  <si>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</si>
  <si>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</si>
  <si>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</si>
  <si>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</si>
  <si>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</si>
  <si>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</si>
  <si>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</si>
  <si>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</si>
  <si>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</si>
  <si>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</si>
  <si>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</si>
  <si>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</si>
  <si>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</si>
  <si>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</si>
  <si>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</si>
  <si>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</si>
  <si>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</si>
  <si>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</si>
  <si>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</si>
  <si>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</si>
  <si>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</si>
  <si>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</si>
  <si>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</si>
  <si>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</si>
  <si>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</si>
  <si>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</si>
  <si>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</si>
  <si>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</si>
  <si>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</si>
  <si>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</si>
  <si>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</si>
  <si>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</si>
  <si>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</si>
  <si>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</si>
  <si>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DPD</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</si>
  <si>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</si>
  <si>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</si>
  <si>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</si>
  <si>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</si>
  <si>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</si>
  <si>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</si>
  <si>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</si>
  <si>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</si>
  <si>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</si>
  <si>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</si>
  <si>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</si>
  <si>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</si>
  <si>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</si>
  <si>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</si>
  <si>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</si>
  <si>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</si>
  <si>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</si>
  <si>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</si>
  <si>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</si>
  <si>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</si>
  <si>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</si>
  <si>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</si>
  <si>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DCOU</t>
  </si>
  <si>
    <t>DISCIPLINE DE PREGĂTIRE FUNDAMENTALĂ (DF)</t>
  </si>
  <si>
    <t>DISCIPLINE</t>
  </si>
  <si>
    <t>OBLIGATORII</t>
  </si>
  <si>
    <t>OPȚIONALE</t>
  </si>
  <si>
    <t>ORE FIZICE</t>
  </si>
  <si>
    <t>ORE ALOCATE STUDIULUI</t>
  </si>
  <si>
    <t>NR. DE CREDITE</t>
  </si>
  <si>
    <t>AN I</t>
  </si>
  <si>
    <t>AN II</t>
  </si>
  <si>
    <t>AN III</t>
  </si>
  <si>
    <t>Semestrul 6 (12 săptămâni)</t>
  </si>
  <si>
    <t>Semestrul  6 (12 săptămâni)</t>
  </si>
  <si>
    <t>BILANȚ GENERAL</t>
  </si>
  <si>
    <t>Educație fizică 1</t>
  </si>
  <si>
    <t>Educație fizică 2</t>
  </si>
  <si>
    <t>Și</t>
  </si>
  <si>
    <t xml:space="preserve">TOTAL CREDITE / ORE PE SĂPTĂMÂNĂ / EVALUĂRI </t>
  </si>
  <si>
    <t xml:space="preserve">PROGRAM DE STUDII PSIHOPEDAGOGICE </t>
  </si>
  <si>
    <t>VDP 1101</t>
  </si>
  <si>
    <t>VDP 1202</t>
  </si>
  <si>
    <t>Psihologia educaţiei</t>
  </si>
  <si>
    <t xml:space="preserve">Pedagogie I: 
- Fundamentele pedagogiei 
- Teoria şi metodologia curriculumului
</t>
  </si>
  <si>
    <t xml:space="preserve">Pedagogie II:
- Teoria şi metodologia instruirii 
- Teoria şi metodologia evaluării
</t>
  </si>
  <si>
    <t>VDP 2303</t>
  </si>
  <si>
    <t>VDP 2404</t>
  </si>
  <si>
    <t>VDP 3505</t>
  </si>
  <si>
    <t>Instruire asistată de calculator</t>
  </si>
  <si>
    <t>Practică pedagogică  în învăţământul preuniversitar obligatoriu (1)</t>
  </si>
  <si>
    <t>VDP 3506</t>
  </si>
  <si>
    <t>VDP 3607</t>
  </si>
  <si>
    <t>VDP 3608</t>
  </si>
  <si>
    <t>Managementul clasei de elevi</t>
  </si>
  <si>
    <t>Practică pedagogică  în învăţământul preuniversitar obligatoriu (2)</t>
  </si>
  <si>
    <t>MODUL PEDAGOCIC - Nivelul I: 30 de credite ECTS  + 5 credite ECTS aferente examenului de absolvire</t>
  </si>
  <si>
    <t>DPPF</t>
  </si>
  <si>
    <t>DPDPS</t>
  </si>
  <si>
    <t>PLAN DE ÎNVĂŢĂMÂNT  valabil începând din anul universitar 2017-2018</t>
  </si>
  <si>
    <t>YLU0011</t>
  </si>
  <si>
    <t>YLU0012</t>
  </si>
  <si>
    <t>UNIVERSITATEA BABEŞ-BOLYAI CLUJ-NAPOCA</t>
  </si>
  <si>
    <t>P</t>
  </si>
  <si>
    <t>FACULTATEA DE MATEMATICĂ ȘI INFORMATICĂ</t>
  </si>
  <si>
    <t>PROCENT DIN NUMĂRUL TOTAL DE DISCIPLINE</t>
  </si>
  <si>
    <t xml:space="preserve">TOTAL CREDITE / ORE PE SĂPTĂMÂNĂ / EVALUĂRI / TOTAL DISCIPLINE </t>
  </si>
  <si>
    <t>PROCENT DIN NUMĂRUL TOTAL DE ORE FIZICE</t>
  </si>
  <si>
    <t xml:space="preserve">PROCENT DIN NUMĂRUL TOTAL DE ORE FIZICE </t>
  </si>
  <si>
    <t>În contul a cel mult 2 discipline opţionale generale, studentul are dreptul să aleagă 2 discipline de la alte specializări ale facultăţilor din Universitatea Babeş-Bolyai.</t>
  </si>
  <si>
    <t>MLR0019</t>
  </si>
  <si>
    <t>Algebra 1 (Algebră liniară)</t>
  </si>
  <si>
    <t>MLR0001</t>
  </si>
  <si>
    <t>Analiză matematică 1 (Analiza pe R)</t>
  </si>
  <si>
    <t>MLR0013</t>
  </si>
  <si>
    <t>Geometrie 1 (Geometrie analitică)</t>
  </si>
  <si>
    <t>MLR5005</t>
  </si>
  <si>
    <t>Fundamentele programării</t>
  </si>
  <si>
    <t>MLR0021</t>
  </si>
  <si>
    <t>Algebra 2 (Structuri algebrice de bază)</t>
  </si>
  <si>
    <t>MLR0015</t>
  </si>
  <si>
    <t>Geometrie 2 (Geometrie afină)</t>
  </si>
  <si>
    <t>MLR5006</t>
  </si>
  <si>
    <t>Programare orientată obiect</t>
  </si>
  <si>
    <t>MLR5022</t>
  </si>
  <si>
    <t>Structuri de date şi algoritmi</t>
  </si>
  <si>
    <t>MLR5008</t>
  </si>
  <si>
    <t>Metode avansate de programare</t>
  </si>
  <si>
    <t>MLR0016</t>
  </si>
  <si>
    <t>Geometrie 3 (Geometria diferenţială a curbelor şi suprafeţelor)</t>
  </si>
  <si>
    <t>MLR0009</t>
  </si>
  <si>
    <t>Ecuaţii diferenţiale</t>
  </si>
  <si>
    <t>MLR5027</t>
  </si>
  <si>
    <t>Baze de date</t>
  </si>
  <si>
    <t>MLR5004</t>
  </si>
  <si>
    <t>Arhitectura sistemelor de calcul</t>
  </si>
  <si>
    <t>MLX2081</t>
  </si>
  <si>
    <t>Limba străină (1)</t>
  </si>
  <si>
    <t>MLR0003</t>
  </si>
  <si>
    <t>Funcţii reale</t>
  </si>
  <si>
    <t>MLR0027</t>
  </si>
  <si>
    <t>Analiză numerică</t>
  </si>
  <si>
    <t>MLR0025</t>
  </si>
  <si>
    <t>Mecanică teoretică</t>
  </si>
  <si>
    <t>MLR0029</t>
  </si>
  <si>
    <t>Probabilităţi</t>
  </si>
  <si>
    <t>MLR5007</t>
  </si>
  <si>
    <t>Sisteme de operare</t>
  </si>
  <si>
    <t>MLX2201</t>
  </si>
  <si>
    <t>Curs optional 1</t>
  </si>
  <si>
    <t>MLX2082</t>
  </si>
  <si>
    <t>Limba străină (2)</t>
  </si>
  <si>
    <t>MLR0030</t>
  </si>
  <si>
    <t>Statistică matematică</t>
  </si>
  <si>
    <t>MLR5023</t>
  </si>
  <si>
    <t>Limbaje formale şi tehnici de compilare</t>
  </si>
  <si>
    <t>MLR0008</t>
  </si>
  <si>
    <t>Analiză complexă</t>
  </si>
  <si>
    <t>MLR0011</t>
  </si>
  <si>
    <t>Ecuaţii cu derivate parţiale</t>
  </si>
  <si>
    <t>MLX2202</t>
  </si>
  <si>
    <t>Curs optional 2</t>
  </si>
  <si>
    <t>MLX2203</t>
  </si>
  <si>
    <t>Curs optional 3</t>
  </si>
  <si>
    <t>MLR2007</t>
  </si>
  <si>
    <t>Practică</t>
  </si>
  <si>
    <t>MLR0005</t>
  </si>
  <si>
    <t>Tehnici de optimizare</t>
  </si>
  <si>
    <t>MLR5011</t>
  </si>
  <si>
    <t>Ingineria sistemelor soft</t>
  </si>
  <si>
    <t>MLR5029</t>
  </si>
  <si>
    <t>Inteligenţă artificială</t>
  </si>
  <si>
    <t>MLR5012</t>
  </si>
  <si>
    <t>Proiect colectiv</t>
  </si>
  <si>
    <t>MLR2001</t>
  </si>
  <si>
    <t>Elaborarea lucrării de licenţă</t>
  </si>
  <si>
    <t>MLX2204</t>
  </si>
  <si>
    <t>Curs optional 4</t>
  </si>
  <si>
    <t>MLX2205</t>
  </si>
  <si>
    <t>Curs optional 5</t>
  </si>
  <si>
    <t>Logică matematică si teoria mulţimilor</t>
  </si>
  <si>
    <t>MLR0038</t>
  </si>
  <si>
    <t>Capitole speciale de ecuaţii diferenţiale ordinare</t>
  </si>
  <si>
    <t>MLR0033</t>
  </si>
  <si>
    <t>Complemente de analiză matematică</t>
  </si>
  <si>
    <t>MLR0041</t>
  </si>
  <si>
    <t>Complemente de geometrie</t>
  </si>
  <si>
    <t>MLR5025</t>
  </si>
  <si>
    <t>Algoritmica grafelor</t>
  </si>
  <si>
    <t>PACHET OPȚIONAL 1 (An II, Semestrul 4)</t>
  </si>
  <si>
    <t>MLR0026</t>
  </si>
  <si>
    <t>Software matematic</t>
  </si>
  <si>
    <t>MLR0024</t>
  </si>
  <si>
    <t>Astronomie</t>
  </si>
  <si>
    <t>MLR0004</t>
  </si>
  <si>
    <t>Analiză funcţională</t>
  </si>
  <si>
    <t>MLR0046</t>
  </si>
  <si>
    <t>Complemente de algebră</t>
  </si>
  <si>
    <t>PACHET OPȚIONAL 2 (An III, Semestrul 5)</t>
  </si>
  <si>
    <t>MLR5040</t>
  </si>
  <si>
    <t>Programare distribuită - platforme Java</t>
  </si>
  <si>
    <t>MLR5044</t>
  </si>
  <si>
    <t>Instrumente CASE</t>
  </si>
  <si>
    <t>MLR5057</t>
  </si>
  <si>
    <t>Date semistructurate</t>
  </si>
  <si>
    <t>MLR5002</t>
  </si>
  <si>
    <t>Retele de calculatoare</t>
  </si>
  <si>
    <t>MLR5062</t>
  </si>
  <si>
    <t>Tehnici pentru regăsirea informaţiei</t>
  </si>
  <si>
    <t>PACHET OPȚIONAL 3 (An III, Semestrul 5)</t>
  </si>
  <si>
    <t>PACHET OPȚIONAL 4 (An III, Semestrul 6)</t>
  </si>
  <si>
    <t>MLR5015</t>
  </si>
  <si>
    <t>Programare web</t>
  </si>
  <si>
    <t>MLR0044</t>
  </si>
  <si>
    <t>Aplicații ale geometriei în informatică</t>
  </si>
  <si>
    <t>PACHET OPȚIONAL 5 (An III, Semestrul 6)</t>
  </si>
  <si>
    <t>MLR2006</t>
  </si>
  <si>
    <t>Istoria matematicii</t>
  </si>
  <si>
    <t>MLR7007</t>
  </si>
  <si>
    <t>Istoria informaticii</t>
  </si>
  <si>
    <t>MLR2005</t>
  </si>
  <si>
    <t>Metodologia documentării şi elaborării unei lucrări ştiinţifice</t>
  </si>
  <si>
    <t>MLR0018</t>
  </si>
  <si>
    <t>Matematica de bază</t>
  </si>
  <si>
    <t>MLR7005</t>
  </si>
  <si>
    <t>Comunicare şi dezvoltare profesională în informatică</t>
  </si>
  <si>
    <t>MLE2008</t>
  </si>
  <si>
    <t>Limba engleza-formare si informare academica (curs pentru incepatori)</t>
  </si>
  <si>
    <t>MLR2002</t>
  </si>
  <si>
    <t>Metode avansate de rezolvare a problemelor de matematică şi informatică</t>
  </si>
  <si>
    <t>MLR2003</t>
  </si>
  <si>
    <t>Redactarea documentelor matematice în LaTeX</t>
  </si>
  <si>
    <t>DISCIPLINE LA ALEGERE PENTRU LIMBA STRAINA 1 SI 2</t>
  </si>
  <si>
    <t>L</t>
  </si>
  <si>
    <t>Pachetul cu discipline pentru limba străină (1) (Anul II, Semestrul 3 )</t>
  </si>
  <si>
    <t>LLU0011</t>
  </si>
  <si>
    <t>Limba engleză (1)</t>
  </si>
  <si>
    <t>LLU0021</t>
  </si>
  <si>
    <t>Limba franceză (1)</t>
  </si>
  <si>
    <t>LLU0031</t>
  </si>
  <si>
    <t>Limba germană (1)</t>
  </si>
  <si>
    <t>Pachetul cu discipline pentru limba străină (2) (Anul II, Semestrul 4 )</t>
  </si>
  <si>
    <t>LLU0012</t>
  </si>
  <si>
    <t>Limba engleză (2)</t>
  </si>
  <si>
    <t>LLU0022</t>
  </si>
  <si>
    <t>Limba franceză (2)</t>
  </si>
  <si>
    <t>LLU0032</t>
  </si>
  <si>
    <t>Limba germană (2)</t>
  </si>
  <si>
    <t>DISCIPLINE COMPLEMENTARE (DC)</t>
  </si>
  <si>
    <t>DISCIPLINE DE SPECIALITATE (DS)</t>
  </si>
  <si>
    <t xml:space="preserve">              MLR0026, MLR0024, MLR0004, MLR0046</t>
  </si>
  <si>
    <t xml:space="preserve">              MLR2006, MLR7007, MLR2005</t>
  </si>
  <si>
    <t>MLR0070</t>
  </si>
  <si>
    <t>Analiză matematică 2 (Calcul diferenţial şi integral în R^n)</t>
  </si>
  <si>
    <t xml:space="preserve">              MLR5040, MLR5044, MLR5057, MLR5002, MLR5062</t>
  </si>
  <si>
    <t xml:space="preserve">              MLR0038, MLR0033, MLR0041</t>
  </si>
  <si>
    <t xml:space="preserve">              MLR5025, MLR0044</t>
  </si>
  <si>
    <t>MLR0071</t>
  </si>
  <si>
    <r>
      <t xml:space="preserve">Domeniul: </t>
    </r>
    <r>
      <rPr>
        <b/>
        <sz val="10"/>
        <rFont val="Times New Roman"/>
        <family val="1"/>
      </rPr>
      <t>Matematică</t>
    </r>
  </si>
  <si>
    <r>
      <t xml:space="preserve">Specializarea/Programul de studiu: </t>
    </r>
    <r>
      <rPr>
        <b/>
        <sz val="10"/>
        <rFont val="Times New Roman"/>
        <family val="1"/>
      </rPr>
      <t xml:space="preserve"> Matematică Informatică</t>
    </r>
  </si>
  <si>
    <r>
      <t xml:space="preserve">Limba de predare: </t>
    </r>
    <r>
      <rPr>
        <b/>
        <sz val="10"/>
        <rFont val="Times New Roman"/>
        <family val="1"/>
      </rPr>
      <t>română</t>
    </r>
  </si>
  <si>
    <r>
      <rPr>
        <b/>
        <sz val="10"/>
        <rFont val="Times New Roman"/>
        <family val="1"/>
      </rPr>
      <t>IV.EXAMENUL DE LICENŢĂ</t>
    </r>
    <r>
      <rPr>
        <sz val="10"/>
        <rFont val="Times New Roman"/>
        <family val="1"/>
      </rPr>
      <t xml:space="preserve"> - perioada iunie-iulie (1 săptămână)
Proba 1: Evaluarea cunoştinţelor fundamentale şi de specialitate - 10 credite
Proba 2: Prezentarea şi susţinerea lucrării de licenţă - 10 credite
</t>
    </r>
  </si>
  <si>
    <r>
      <t xml:space="preserve">Titlul absolventului: </t>
    </r>
    <r>
      <rPr>
        <b/>
        <sz val="10"/>
        <rFont val="Times New Roman"/>
        <family val="1"/>
      </rPr>
      <t>Licenţiat în Matematică</t>
    </r>
  </si>
  <si>
    <r>
      <t xml:space="preserve">Durata studiilor: </t>
    </r>
    <r>
      <rPr>
        <b/>
        <sz val="10"/>
        <rFont val="Times New Roman"/>
        <family val="1"/>
      </rPr>
      <t>6 semestre</t>
    </r>
  </si>
  <si>
    <r>
      <t xml:space="preserve">Forma de învăţământ: </t>
    </r>
    <r>
      <rPr>
        <b/>
        <sz val="10"/>
        <rFont val="Times New Roman"/>
        <family val="1"/>
      </rPr>
      <t>cu frecvenţă</t>
    </r>
  </si>
  <si>
    <r>
      <t xml:space="preserve">Sem. 4: Se alege  o disciplină din pachetul opțional 1 </t>
    </r>
    <r>
      <rPr>
        <b/>
        <sz val="10"/>
        <rFont val="Times New Roman"/>
        <family val="1"/>
      </rPr>
      <t>MLX2201</t>
    </r>
  </si>
  <si>
    <r>
      <rPr>
        <b/>
        <sz val="10"/>
        <rFont val="Times New Roman"/>
        <family val="1"/>
      </rPr>
      <t xml:space="preserve">   150 </t>
    </r>
    <r>
      <rPr>
        <sz val="10"/>
        <rFont val="Times New Roman"/>
        <family val="1"/>
      </rPr>
      <t>de credite la disciplinele obligatorii;</t>
    </r>
  </si>
  <si>
    <r>
      <t xml:space="preserve">Sem. 5: Se alege  o disciplină din pachetul opțional 2 </t>
    </r>
    <r>
      <rPr>
        <b/>
        <sz val="10"/>
        <rFont val="Times New Roman"/>
        <family val="1"/>
      </rPr>
      <t>MLX2202</t>
    </r>
  </si>
  <si>
    <t xml:space="preserve">     30 credite la disciplinele opţionale;</t>
  </si>
  <si>
    <r>
      <t xml:space="preserve">Sem. 5: Se alege  o disciplină din pachetul opțional 3 </t>
    </r>
    <r>
      <rPr>
        <b/>
        <sz val="10"/>
        <rFont val="Times New Roman"/>
        <family val="1"/>
      </rPr>
      <t>MLX2203</t>
    </r>
  </si>
  <si>
    <r>
      <rPr>
        <b/>
        <sz val="10"/>
        <rFont val="Times New Roman"/>
        <family val="1"/>
      </rPr>
      <t>6</t>
    </r>
    <r>
      <rPr>
        <sz val="10"/>
        <rFont val="Times New Roman"/>
        <family val="1"/>
      </rPr>
      <t xml:space="preserve"> credite pentru o limbă străină (2 semestre)</t>
    </r>
  </si>
  <si>
    <r>
      <rPr>
        <b/>
        <sz val="10"/>
        <rFont val="Times New Roman"/>
        <family val="1"/>
      </rPr>
      <t>4</t>
    </r>
    <r>
      <rPr>
        <sz val="10"/>
        <rFont val="Times New Roman"/>
        <family val="1"/>
      </rPr>
      <t xml:space="preserve"> credite pentru disciplina Educație fizică</t>
    </r>
  </si>
  <si>
    <r>
      <t xml:space="preserve">Sem. 6: Se alege  o disciplină din pachetul opțional 4 </t>
    </r>
    <r>
      <rPr>
        <b/>
        <sz val="10"/>
        <rFont val="Times New Roman"/>
        <family val="1"/>
      </rPr>
      <t>MLX2204</t>
    </r>
  </si>
  <si>
    <r>
      <rPr>
        <b/>
        <sz val="10"/>
        <rFont val="Times New Roman"/>
        <family val="1"/>
      </rPr>
      <t xml:space="preserve">20 </t>
    </r>
    <r>
      <rPr>
        <sz val="10"/>
        <rFont val="Times New Roman"/>
        <family val="1"/>
      </rPr>
      <t xml:space="preserve">de credite la examenul de licenţă </t>
    </r>
  </si>
  <si>
    <r>
      <rPr>
        <b/>
        <sz val="8"/>
        <rFont val="Times New Roman"/>
        <family val="1"/>
      </rPr>
      <t>Nota</t>
    </r>
    <r>
      <rPr>
        <sz val="8"/>
        <rFont val="Times New Roman"/>
        <family val="1"/>
      </rPr>
      <t>:
1) Pentru a ocupa posturi didactice în învatamântul preuniversitar obligatoriu, absolventii de studii universitare trebuie sa finalizeze programul de studii psihopedagogice de minimum 30 de credite transferabile oferit de catre Departamentul pentru Pregatirea Personalului Didactic (DPPD) si sa posede Certificat de absolvire a DPPD, Nivelul I.
2) Studentii pot urma discipline facultative
3) Practica de specialitate se desfasoara 4 saptamâni, 5 zile/sapt., 6 ore/zi. 
4) Disciplina Elaborarea lucrarii de licenta se desfasoara pe parcursul semestrului 6 si 2 saptamâni comasate  în finalul semestrului  (6 ore/zi, 5 zile/saptamâna)</t>
    </r>
  </si>
  <si>
    <r>
      <t xml:space="preserve">Sem. 6: Se alege  o disciplină din pachetul opțional 5 </t>
    </r>
    <r>
      <rPr>
        <b/>
        <sz val="10"/>
        <rFont val="Times New Roman"/>
        <family val="1"/>
      </rPr>
      <t>MLX2205</t>
    </r>
  </si>
  <si>
    <r>
      <rPr>
        <b/>
        <sz val="10"/>
        <rFont val="Times New Roman"/>
        <family val="1"/>
      </rPr>
      <t>VI.  UNIVERSITĂŢI EUROPENE DE REFERINŢĂ:</t>
    </r>
    <r>
      <rPr>
        <sz val="10"/>
        <rFont val="Times New Roman"/>
        <family val="1"/>
      </rPr>
      <t xml:space="preserve">
Planul de învăţământ urmează în proporţie de 80% planurile de învăţământ ale Univ. Munchen, Univ. "Tor Vergata" Roma si Univ. Milano.                                                                                </t>
    </r>
  </si>
  <si>
    <r>
      <t xml:space="preserve">Didactica specialităţii: </t>
    </r>
    <r>
      <rPr>
        <i/>
        <sz val="10"/>
        <rFont val="Times New Roman"/>
        <family val="1"/>
      </rPr>
      <t>Didactica matematicii (română)</t>
    </r>
  </si>
  <si>
    <t>Didactica matematicii (română)</t>
  </si>
  <si>
    <t>DPPF – Discipline de pregătire psihopedagogică fundamentală (obligatorii)                  DPDPS – Discipline de pregătire didactică şi practică de specialitate (obligatorii)</t>
  </si>
</sst>
</file>

<file path=xl/styles.xml><?xml version="1.0" encoding="utf-8"?>
<styleSheet xmlns="http://schemas.openxmlformats.org/spreadsheetml/2006/main">
  <numFmts count="1">
    <numFmt numFmtId="164" formatCode="0;\-0;;@"/>
  </numFmts>
  <fonts count="15">
    <font>
      <sz val="11"/>
      <color theme="1"/>
      <name val="Calibri"/>
      <family val="2"/>
      <charset val="238"/>
      <scheme val="minor"/>
    </font>
    <font>
      <sz val="8"/>
      <name val="Calibri"/>
      <family val="2"/>
      <charset val="238"/>
    </font>
    <font>
      <sz val="10"/>
      <name val="Times New Roman"/>
      <family val="1"/>
    </font>
    <font>
      <sz val="9"/>
      <name val="Times New Roman"/>
      <family val="1"/>
    </font>
    <font>
      <sz val="11"/>
      <color indexed="8"/>
      <name val="Calibri"/>
      <family val="2"/>
    </font>
    <font>
      <b/>
      <sz val="10"/>
      <name val="Times New Roman"/>
      <family val="1"/>
    </font>
    <font>
      <sz val="8"/>
      <name val="Times New Roman"/>
      <family val="1"/>
    </font>
    <font>
      <b/>
      <sz val="8"/>
      <name val="Times New Roman"/>
      <family val="1"/>
    </font>
    <font>
      <sz val="10"/>
      <name val="Calibri"/>
      <family val="2"/>
    </font>
    <font>
      <b/>
      <sz val="11"/>
      <name val="Times New Roman"/>
      <family val="1"/>
    </font>
    <font>
      <b/>
      <sz val="9"/>
      <name val="Times New Roman"/>
      <family val="1"/>
    </font>
    <font>
      <i/>
      <sz val="10"/>
      <name val="Times New Roman"/>
      <family val="1"/>
    </font>
    <font>
      <b/>
      <sz val="10"/>
      <color indexed="8"/>
      <name val="Times New Roman"/>
      <family val="1"/>
    </font>
    <font>
      <sz val="10"/>
      <color indexed="8"/>
      <name val="Times New Roman"/>
      <family val="1"/>
    </font>
    <font>
      <sz val="10"/>
      <color theme="1"/>
      <name val="Times New Roman"/>
      <family val="1"/>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indexed="43"/>
        <bgColor indexed="26"/>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2">
    <xf numFmtId="0" fontId="0" fillId="0" borderId="0"/>
    <xf numFmtId="0" fontId="4" fillId="0" borderId="0"/>
  </cellStyleXfs>
  <cellXfs count="299">
    <xf numFmtId="0" fontId="0" fillId="0" borderId="0" xfId="0"/>
    <xf numFmtId="0" fontId="3" fillId="2" borderId="1" xfId="0" applyFont="1" applyFill="1" applyBorder="1" applyAlignment="1">
      <alignment horizontal="left" vertical="top" wrapText="1"/>
    </xf>
    <xf numFmtId="0" fontId="3" fillId="2" borderId="1" xfId="0" applyFont="1" applyFill="1" applyBorder="1" applyAlignment="1">
      <alignment horizontal="left" vertical="center" wrapText="1"/>
    </xf>
    <xf numFmtId="0" fontId="2" fillId="0" borderId="0" xfId="0" applyFont="1" applyProtection="1">
      <protection locked="0"/>
    </xf>
    <xf numFmtId="0" fontId="5"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horizontal="left" vertical="top" wrapText="1"/>
      <protection locked="0"/>
    </xf>
    <xf numFmtId="0" fontId="6" fillId="0" borderId="0" xfId="0" applyFont="1" applyAlignment="1" applyProtection="1">
      <alignment vertical="center" wrapText="1"/>
      <protection locked="0"/>
    </xf>
    <xf numFmtId="0" fontId="2" fillId="0" borderId="2"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49" fontId="2" fillId="3" borderId="1" xfId="0" applyNumberFormat="1" applyFont="1" applyFill="1" applyBorder="1" applyAlignment="1" applyProtection="1">
      <alignment horizontal="center" vertical="center" wrapText="1"/>
      <protection locked="0"/>
    </xf>
    <xf numFmtId="0" fontId="8" fillId="0" borderId="0" xfId="0" applyFont="1" applyProtection="1">
      <protection locked="0"/>
    </xf>
    <xf numFmtId="0" fontId="5" fillId="0" borderId="1" xfId="0" applyFont="1" applyBorder="1" applyAlignment="1" applyProtection="1">
      <alignment vertical="center"/>
      <protection locked="0"/>
    </xf>
    <xf numFmtId="0" fontId="2" fillId="0" borderId="0" xfId="0" applyFont="1" applyAlignment="1" applyProtection="1">
      <alignment vertical="top" wrapText="1"/>
      <protection locked="0"/>
    </xf>
    <xf numFmtId="0" fontId="2" fillId="3" borderId="1" xfId="0" applyFont="1" applyFill="1" applyBorder="1" applyAlignment="1" applyProtection="1">
      <alignment horizontal="left" vertical="center"/>
      <protection locked="0"/>
    </xf>
    <xf numFmtId="0" fontId="2" fillId="3"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2" fontId="2" fillId="3" borderId="1" xfId="0" applyNumberFormat="1"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xf>
    <xf numFmtId="1" fontId="2" fillId="4" borderId="1" xfId="0" applyNumberFormat="1" applyFont="1" applyFill="1" applyBorder="1" applyAlignment="1" applyProtection="1">
      <alignment horizontal="center" vertical="center"/>
    </xf>
    <xf numFmtId="2" fontId="2" fillId="4" borderId="1" xfId="0" applyNumberFormat="1"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xf>
    <xf numFmtId="0" fontId="2" fillId="0" borderId="1"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3" borderId="2" xfId="0" applyFont="1" applyFill="1" applyBorder="1" applyAlignment="1" applyProtection="1">
      <alignment horizontal="left" vertical="center"/>
      <protection locked="0"/>
    </xf>
    <xf numFmtId="0" fontId="2" fillId="3" borderId="5"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1" fontId="2" fillId="3" borderId="1" xfId="0" applyNumberFormat="1" applyFont="1" applyFill="1" applyBorder="1" applyAlignment="1" applyProtection="1">
      <alignment horizontal="left" vertical="center"/>
      <protection locked="0"/>
    </xf>
    <xf numFmtId="1" fontId="2" fillId="3" borderId="1" xfId="0" applyNumberFormat="1" applyFont="1" applyFill="1" applyBorder="1" applyAlignment="1" applyProtection="1">
      <alignment horizontal="center" vertical="center"/>
      <protection locked="0"/>
    </xf>
    <xf numFmtId="1" fontId="2" fillId="3" borderId="1" xfId="0" applyNumberFormat="1" applyFont="1" applyFill="1" applyBorder="1" applyAlignment="1" applyProtection="1">
      <alignment horizontal="center" vertical="center" wrapText="1"/>
      <protection locked="0"/>
    </xf>
    <xf numFmtId="1" fontId="2" fillId="3" borderId="2" xfId="0" applyNumberFormat="1" applyFont="1" applyFill="1" applyBorder="1" applyAlignment="1" applyProtection="1">
      <alignment horizontal="left" vertical="center"/>
      <protection locked="0"/>
    </xf>
    <xf numFmtId="1" fontId="2" fillId="3" borderId="5" xfId="0" applyNumberFormat="1" applyFont="1" applyFill="1" applyBorder="1" applyAlignment="1" applyProtection="1">
      <alignment horizontal="left" vertical="center"/>
      <protection locked="0"/>
    </xf>
    <xf numFmtId="1" fontId="2" fillId="3" borderId="6" xfId="0" applyNumberFormat="1" applyFont="1" applyFill="1" applyBorder="1" applyAlignment="1" applyProtection="1">
      <alignment horizontal="left" vertical="center"/>
      <protection locked="0"/>
    </xf>
    <xf numFmtId="1" fontId="5" fillId="0" borderId="1" xfId="0" applyNumberFormat="1" applyFont="1" applyBorder="1" applyAlignment="1" applyProtection="1">
      <alignment horizontal="center" vertical="center"/>
    </xf>
    <xf numFmtId="1" fontId="5" fillId="0" borderId="3" xfId="0" applyNumberFormat="1" applyFont="1" applyFill="1" applyBorder="1" applyAlignment="1" applyProtection="1">
      <alignment horizontal="center" vertical="center"/>
      <protection locked="0"/>
    </xf>
    <xf numFmtId="0" fontId="5" fillId="0" borderId="0" xfId="0" applyFont="1" applyBorder="1" applyAlignment="1" applyProtection="1">
      <alignment horizontal="left" vertical="center"/>
      <protection locked="0"/>
    </xf>
    <xf numFmtId="10" fontId="5" fillId="0" borderId="0" xfId="0" applyNumberFormat="1" applyFont="1" applyBorder="1" applyAlignment="1" applyProtection="1">
      <alignment horizontal="center" vertical="center"/>
      <protection locked="0"/>
    </xf>
    <xf numFmtId="0" fontId="5" fillId="0" borderId="14" xfId="1" applyFont="1" applyBorder="1" applyAlignment="1" applyProtection="1">
      <alignment horizontal="center" vertical="center" wrapText="1"/>
      <protection locked="0"/>
    </xf>
    <xf numFmtId="1" fontId="2" fillId="5" borderId="14" xfId="1" applyNumberFormat="1" applyFont="1" applyFill="1" applyBorder="1" applyAlignment="1" applyProtection="1">
      <alignment horizontal="left" vertical="center"/>
      <protection locked="0"/>
    </xf>
    <xf numFmtId="1" fontId="2" fillId="5" borderId="14" xfId="1" applyNumberFormat="1" applyFont="1" applyFill="1" applyBorder="1" applyAlignment="1" applyProtection="1">
      <alignment horizontal="center" vertical="center"/>
      <protection locked="0"/>
    </xf>
    <xf numFmtId="1" fontId="2" fillId="0" borderId="14" xfId="1" applyNumberFormat="1" applyFont="1" applyBorder="1" applyAlignment="1" applyProtection="1">
      <alignment horizontal="center" vertical="center"/>
    </xf>
    <xf numFmtId="1" fontId="2" fillId="5" borderId="14" xfId="1" applyNumberFormat="1" applyFont="1" applyFill="1" applyBorder="1" applyAlignment="1" applyProtection="1">
      <alignment horizontal="center" vertical="center" wrapText="1"/>
      <protection locked="0"/>
    </xf>
    <xf numFmtId="0" fontId="2" fillId="5" borderId="14" xfId="1" applyFont="1" applyFill="1" applyBorder="1" applyAlignment="1" applyProtection="1">
      <alignment horizontal="center" vertical="center"/>
      <protection locked="0"/>
    </xf>
    <xf numFmtId="1" fontId="5" fillId="0" borderId="14" xfId="1" applyNumberFormat="1" applyFont="1" applyBorder="1" applyAlignment="1" applyProtection="1">
      <alignment horizontal="center" vertical="center"/>
    </xf>
    <xf numFmtId="0" fontId="5" fillId="5" borderId="15" xfId="1" applyNumberFormat="1" applyFont="1" applyFill="1" applyBorder="1" applyAlignment="1" applyProtection="1">
      <alignment horizontal="center" vertical="center"/>
      <protection locked="0"/>
    </xf>
    <xf numFmtId="0" fontId="5" fillId="0" borderId="0" xfId="0" applyFont="1" applyBorder="1" applyAlignment="1" applyProtection="1">
      <alignment horizontal="left" vertical="center" wrapText="1"/>
      <protection locked="0"/>
    </xf>
    <xf numFmtId="1" fontId="5" fillId="0" borderId="0"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xf>
    <xf numFmtId="0" fontId="2" fillId="0" borderId="1" xfId="0" applyFont="1" applyBorder="1" applyAlignment="1" applyProtection="1">
      <alignment horizontal="left" vertical="center"/>
    </xf>
    <xf numFmtId="164" fontId="2" fillId="0" borderId="1" xfId="0" applyNumberFormat="1" applyFont="1" applyBorder="1" applyAlignment="1" applyProtection="1">
      <alignment horizontal="center" vertical="center"/>
    </xf>
    <xf numFmtId="0" fontId="2" fillId="2" borderId="1"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wrapText="1"/>
    </xf>
    <xf numFmtId="9" fontId="5" fillId="0" borderId="0" xfId="0" applyNumberFormat="1" applyFont="1" applyBorder="1" applyAlignment="1" applyProtection="1">
      <alignment horizontal="center" vertical="center"/>
    </xf>
    <xf numFmtId="1" fontId="2" fillId="4" borderId="1" xfId="0" applyNumberFormat="1" applyFont="1" applyFill="1" applyBorder="1" applyAlignment="1" applyProtection="1">
      <alignment horizontal="left" vertical="center"/>
      <protection locked="0"/>
    </xf>
    <xf numFmtId="1" fontId="2" fillId="4" borderId="1" xfId="0" applyNumberFormat="1" applyFont="1" applyFill="1" applyBorder="1" applyAlignment="1" applyProtection="1">
      <alignment horizontal="center" vertical="center"/>
      <protection locked="0"/>
    </xf>
    <xf numFmtId="1" fontId="2" fillId="4" borderId="1" xfId="0" applyNumberFormat="1" applyFont="1" applyFill="1" applyBorder="1" applyAlignment="1" applyProtection="1">
      <alignment horizontal="center" vertical="center" wrapText="1"/>
      <protection locked="0"/>
    </xf>
    <xf numFmtId="0" fontId="2" fillId="0" borderId="1" xfId="0" applyFont="1" applyBorder="1" applyAlignment="1">
      <alignment horizontal="center" vertical="center"/>
    </xf>
    <xf numFmtId="0" fontId="2" fillId="0" borderId="0" xfId="0" applyFont="1" applyAlignment="1" applyProtection="1">
      <alignment horizontal="left" vertical="center"/>
      <protection locked="0"/>
    </xf>
    <xf numFmtId="1" fontId="5" fillId="4" borderId="1" xfId="0" applyNumberFormat="1" applyFont="1" applyFill="1" applyBorder="1" applyAlignment="1" applyProtection="1">
      <alignment horizontal="center" vertical="center"/>
    </xf>
    <xf numFmtId="0" fontId="5" fillId="4" borderId="3" xfId="0" applyFont="1" applyFill="1" applyBorder="1" applyAlignment="1" applyProtection="1">
      <alignment horizontal="center" vertical="center"/>
      <protection locked="0"/>
    </xf>
    <xf numFmtId="0" fontId="13" fillId="0" borderId="0" xfId="0" applyFont="1" applyProtection="1">
      <protection locked="0"/>
    </xf>
    <xf numFmtId="0" fontId="12" fillId="0" borderId="1" xfId="0" applyFont="1" applyBorder="1" applyAlignment="1" applyProtection="1">
      <alignment horizontal="center" vertical="center" wrapText="1"/>
      <protection locked="0"/>
    </xf>
    <xf numFmtId="1" fontId="13" fillId="4" borderId="1" xfId="0" applyNumberFormat="1" applyFont="1" applyFill="1" applyBorder="1" applyAlignment="1" applyProtection="1">
      <alignment horizontal="left" vertical="center"/>
      <protection locked="0"/>
    </xf>
    <xf numFmtId="1" fontId="13" fillId="4" borderId="1" xfId="0" applyNumberFormat="1" applyFont="1" applyFill="1" applyBorder="1" applyAlignment="1" applyProtection="1">
      <alignment horizontal="center" vertical="center"/>
      <protection locked="0"/>
    </xf>
    <xf numFmtId="1" fontId="13" fillId="4" borderId="1" xfId="0" applyNumberFormat="1" applyFont="1" applyFill="1" applyBorder="1" applyAlignment="1" applyProtection="1">
      <alignment horizontal="center" vertical="center"/>
    </xf>
    <xf numFmtId="1" fontId="13" fillId="4" borderId="1" xfId="0" applyNumberFormat="1" applyFont="1" applyFill="1" applyBorder="1" applyAlignment="1" applyProtection="1">
      <alignment horizontal="center" vertical="center" wrapText="1"/>
      <protection locked="0"/>
    </xf>
    <xf numFmtId="0" fontId="14" fillId="0" borderId="1" xfId="0" applyFont="1" applyBorder="1" applyAlignment="1">
      <alignment horizontal="center" vertical="center"/>
    </xf>
    <xf numFmtId="1" fontId="12" fillId="4" borderId="1" xfId="0" applyNumberFormat="1" applyFont="1" applyFill="1" applyBorder="1" applyAlignment="1" applyProtection="1">
      <alignment horizontal="center" vertical="center"/>
    </xf>
    <xf numFmtId="0" fontId="12" fillId="4" borderId="3" xfId="0" applyFont="1" applyFill="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1" fontId="2" fillId="0" borderId="2" xfId="0" applyNumberFormat="1"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5" fillId="0" borderId="2" xfId="0" applyNumberFormat="1" applyFont="1" applyBorder="1" applyAlignment="1" applyProtection="1">
      <alignment horizontal="center" vertical="center"/>
      <protection locked="0"/>
    </xf>
    <xf numFmtId="0" fontId="5" fillId="0" borderId="5" xfId="0" applyNumberFormat="1" applyFont="1" applyBorder="1" applyAlignment="1" applyProtection="1">
      <alignment horizontal="center" vertical="center"/>
      <protection locked="0"/>
    </xf>
    <xf numFmtId="0" fontId="5" fillId="0" borderId="6" xfId="0" applyNumberFormat="1" applyFont="1" applyBorder="1" applyAlignment="1" applyProtection="1">
      <alignment horizontal="center" vertical="center"/>
      <protection locked="0"/>
    </xf>
    <xf numFmtId="1" fontId="5" fillId="0" borderId="2" xfId="0" applyNumberFormat="1" applyFont="1" applyBorder="1" applyAlignment="1" applyProtection="1">
      <alignment horizontal="center" vertical="center"/>
      <protection locked="0"/>
    </xf>
    <xf numFmtId="1" fontId="5" fillId="0" borderId="5" xfId="0" applyNumberFormat="1" applyFont="1" applyBorder="1" applyAlignment="1" applyProtection="1">
      <alignment horizontal="center" vertical="center"/>
      <protection locked="0"/>
    </xf>
    <xf numFmtId="1" fontId="5" fillId="0" borderId="6" xfId="0" applyNumberFormat="1" applyFont="1" applyBorder="1" applyAlignment="1" applyProtection="1">
      <alignment horizontal="center" vertical="center"/>
      <protection locked="0"/>
    </xf>
    <xf numFmtId="0" fontId="2" fillId="2" borderId="1" xfId="0" applyFont="1" applyFill="1" applyBorder="1" applyAlignment="1" applyProtection="1">
      <alignment horizontal="left" vertical="center"/>
      <protection locked="0"/>
    </xf>
    <xf numFmtId="1" fontId="2" fillId="3" borderId="2" xfId="0" applyNumberFormat="1" applyFont="1" applyFill="1" applyBorder="1" applyAlignment="1" applyProtection="1">
      <alignment horizontal="left" vertical="center"/>
      <protection locked="0"/>
    </xf>
    <xf numFmtId="1" fontId="2" fillId="3" borderId="5" xfId="0" applyNumberFormat="1" applyFont="1" applyFill="1" applyBorder="1" applyAlignment="1" applyProtection="1">
      <alignment horizontal="left" vertical="center"/>
      <protection locked="0"/>
    </xf>
    <xf numFmtId="1" fontId="2" fillId="3" borderId="6" xfId="0" applyNumberFormat="1" applyFont="1" applyFill="1" applyBorder="1" applyAlignment="1" applyProtection="1">
      <alignment horizontal="left" vertical="center"/>
      <protection locked="0"/>
    </xf>
    <xf numFmtId="0" fontId="5" fillId="0" borderId="0" xfId="1" applyFont="1" applyBorder="1" applyAlignment="1" applyProtection="1">
      <alignment horizontal="center" vertical="center"/>
      <protection locked="0"/>
    </xf>
    <xf numFmtId="0" fontId="5" fillId="0" borderId="14" xfId="1" applyFont="1" applyBorder="1" applyAlignment="1" applyProtection="1">
      <alignment horizontal="center" vertical="center"/>
      <protection locked="0"/>
    </xf>
    <xf numFmtId="0" fontId="5" fillId="0" borderId="14" xfId="1" applyFont="1" applyBorder="1" applyAlignment="1" applyProtection="1">
      <alignment horizontal="center" vertical="center" wrapText="1"/>
      <protection locked="0"/>
    </xf>
    <xf numFmtId="1" fontId="2" fillId="3" borderId="2" xfId="0" applyNumberFormat="1" applyFont="1" applyFill="1" applyBorder="1" applyAlignment="1" applyProtection="1">
      <alignment horizontal="left" vertical="center" wrapText="1"/>
      <protection locked="0"/>
    </xf>
    <xf numFmtId="1" fontId="2" fillId="3" borderId="5" xfId="0" applyNumberFormat="1" applyFont="1" applyFill="1" applyBorder="1" applyAlignment="1" applyProtection="1">
      <alignment horizontal="left" vertical="center" wrapText="1"/>
      <protection locked="0"/>
    </xf>
    <xf numFmtId="1" fontId="2" fillId="3" borderId="6" xfId="0" applyNumberFormat="1" applyFont="1" applyFill="1" applyBorder="1" applyAlignment="1" applyProtection="1">
      <alignment horizontal="left" vertical="center" wrapText="1"/>
      <protection locked="0"/>
    </xf>
    <xf numFmtId="1" fontId="2" fillId="5" borderId="14" xfId="1" applyNumberFormat="1" applyFont="1" applyFill="1" applyBorder="1" applyAlignment="1" applyProtection="1">
      <alignment horizontal="left" vertical="center"/>
      <protection locked="0"/>
    </xf>
    <xf numFmtId="0" fontId="5" fillId="0" borderId="14" xfId="1" applyFont="1" applyBorder="1" applyAlignment="1" applyProtection="1">
      <alignment horizontal="left" vertical="center" wrapText="1"/>
    </xf>
    <xf numFmtId="2" fontId="2" fillId="0" borderId="14" xfId="1" applyNumberFormat="1" applyFont="1" applyBorder="1" applyAlignment="1" applyProtection="1">
      <alignment horizontal="center" vertical="center"/>
    </xf>
    <xf numFmtId="1" fontId="5" fillId="0" borderId="14" xfId="1" applyNumberFormat="1" applyFont="1" applyBorder="1" applyAlignment="1" applyProtection="1">
      <alignment horizontal="center" vertical="center"/>
    </xf>
    <xf numFmtId="1" fontId="5" fillId="0" borderId="14" xfId="1" applyNumberFormat="1" applyFont="1" applyBorder="1" applyAlignment="1" applyProtection="1">
      <alignment horizontal="center"/>
    </xf>
    <xf numFmtId="0" fontId="5" fillId="0" borderId="2"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10" fontId="5" fillId="0" borderId="2" xfId="0" applyNumberFormat="1" applyFont="1" applyBorder="1" applyAlignment="1" applyProtection="1">
      <alignment horizontal="center" vertical="center"/>
      <protection locked="0"/>
    </xf>
    <xf numFmtId="10" fontId="5" fillId="0" borderId="5" xfId="0" applyNumberFormat="1" applyFont="1" applyBorder="1" applyAlignment="1" applyProtection="1">
      <alignment horizontal="center" vertical="center"/>
      <protection locked="0"/>
    </xf>
    <xf numFmtId="10" fontId="5" fillId="0" borderId="6" xfId="0" applyNumberFormat="1"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1" fontId="2" fillId="4" borderId="2"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0" fontId="5" fillId="0" borderId="2"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2" fillId="0" borderId="2" xfId="0" applyFont="1" applyBorder="1" applyAlignment="1" applyProtection="1">
      <alignment horizontal="left" vertical="top"/>
    </xf>
    <xf numFmtId="0" fontId="2" fillId="0" borderId="5" xfId="0" applyFont="1" applyBorder="1" applyAlignment="1" applyProtection="1">
      <alignment horizontal="left" vertical="top"/>
    </xf>
    <xf numFmtId="0" fontId="2" fillId="0" borderId="6" xfId="0" applyFont="1" applyBorder="1" applyAlignment="1" applyProtection="1">
      <alignment horizontal="left" vertical="top"/>
    </xf>
    <xf numFmtId="0" fontId="5" fillId="0" borderId="3"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 fillId="0" borderId="1" xfId="0" applyFont="1" applyBorder="1" applyProtection="1">
      <protection locked="0"/>
    </xf>
    <xf numFmtId="0" fontId="5" fillId="0" borderId="0" xfId="0" applyFont="1" applyAlignment="1" applyProtection="1">
      <alignment horizontal="left" vertical="center"/>
      <protection locked="0"/>
    </xf>
    <xf numFmtId="9" fontId="5" fillId="0" borderId="2" xfId="0" applyNumberFormat="1" applyFont="1" applyBorder="1" applyAlignment="1" applyProtection="1">
      <alignment horizontal="center" vertical="center"/>
    </xf>
    <xf numFmtId="9" fontId="5" fillId="0" borderId="6"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1" fontId="2" fillId="4" borderId="2" xfId="0" applyNumberFormat="1" applyFont="1" applyFill="1" applyBorder="1" applyAlignment="1" applyProtection="1">
      <alignment horizontal="left" vertical="center"/>
      <protection locked="0"/>
    </xf>
    <xf numFmtId="1" fontId="2" fillId="4" borderId="5" xfId="0" applyNumberFormat="1" applyFont="1" applyFill="1" applyBorder="1" applyAlignment="1" applyProtection="1">
      <alignment horizontal="left" vertical="center"/>
      <protection locked="0"/>
    </xf>
    <xf numFmtId="1" fontId="2" fillId="4" borderId="6" xfId="0" applyNumberFormat="1" applyFont="1" applyFill="1" applyBorder="1" applyAlignment="1" applyProtection="1">
      <alignment horizontal="left" vertical="center"/>
      <protection locked="0"/>
    </xf>
    <xf numFmtId="1" fontId="5" fillId="4" borderId="2" xfId="0" applyNumberFormat="1" applyFont="1" applyFill="1" applyBorder="1" applyAlignment="1" applyProtection="1">
      <alignment horizontal="center" vertical="center"/>
      <protection locked="0"/>
    </xf>
    <xf numFmtId="1" fontId="5" fillId="4" borderId="5" xfId="0" applyNumberFormat="1" applyFont="1" applyFill="1" applyBorder="1" applyAlignment="1" applyProtection="1">
      <alignment horizontal="center" vertical="center"/>
      <protection locked="0"/>
    </xf>
    <xf numFmtId="1" fontId="5" fillId="4" borderId="6" xfId="0" applyNumberFormat="1" applyFont="1" applyFill="1" applyBorder="1" applyAlignment="1" applyProtection="1">
      <alignment horizontal="center" vertical="center"/>
      <protection locked="0"/>
    </xf>
    <xf numFmtId="0" fontId="5" fillId="4" borderId="2" xfId="0" applyFont="1" applyFill="1" applyBorder="1" applyAlignment="1" applyProtection="1">
      <alignment horizontal="left" vertical="center" wrapText="1"/>
    </xf>
    <xf numFmtId="0" fontId="5" fillId="4" borderId="5" xfId="0" applyFont="1" applyFill="1" applyBorder="1" applyAlignment="1" applyProtection="1">
      <alignment horizontal="left" vertical="center" wrapText="1"/>
    </xf>
    <xf numFmtId="0" fontId="5" fillId="4" borderId="6" xfId="0" applyFont="1" applyFill="1" applyBorder="1" applyAlignment="1" applyProtection="1">
      <alignment horizontal="left" vertical="center" wrapText="1"/>
    </xf>
    <xf numFmtId="0" fontId="5" fillId="4" borderId="9" xfId="0" applyFont="1" applyFill="1" applyBorder="1" applyAlignment="1" applyProtection="1">
      <alignment horizontal="left" vertical="center" wrapText="1"/>
    </xf>
    <xf numFmtId="0" fontId="5" fillId="4" borderId="4" xfId="0" applyFont="1" applyFill="1" applyBorder="1" applyAlignment="1" applyProtection="1">
      <alignment horizontal="left" vertical="center" wrapText="1"/>
    </xf>
    <xf numFmtId="0" fontId="5" fillId="4" borderId="10" xfId="0" applyFont="1" applyFill="1" applyBorder="1" applyAlignment="1" applyProtection="1">
      <alignment horizontal="left" vertical="center" wrapText="1"/>
    </xf>
    <xf numFmtId="0" fontId="5" fillId="4" borderId="11" xfId="0" applyFont="1" applyFill="1" applyBorder="1" applyAlignment="1" applyProtection="1">
      <alignment horizontal="left" vertical="center" wrapText="1"/>
    </xf>
    <xf numFmtId="0" fontId="5" fillId="4" borderId="7" xfId="0" applyFont="1" applyFill="1" applyBorder="1" applyAlignment="1" applyProtection="1">
      <alignment horizontal="left" vertical="center" wrapText="1"/>
    </xf>
    <xf numFmtId="0" fontId="5" fillId="4" borderId="8" xfId="0" applyFont="1" applyFill="1" applyBorder="1" applyAlignment="1" applyProtection="1">
      <alignment horizontal="left" vertical="center" wrapText="1"/>
    </xf>
    <xf numFmtId="2" fontId="2" fillId="4" borderId="9" xfId="0" applyNumberFormat="1" applyFont="1" applyFill="1" applyBorder="1" applyAlignment="1" applyProtection="1">
      <alignment horizontal="center" vertical="center"/>
    </xf>
    <xf numFmtId="2" fontId="2" fillId="4" borderId="4" xfId="0" applyNumberFormat="1" applyFont="1" applyFill="1" applyBorder="1" applyAlignment="1" applyProtection="1">
      <alignment horizontal="center" vertical="center"/>
    </xf>
    <xf numFmtId="2" fontId="2" fillId="4" borderId="10" xfId="0" applyNumberFormat="1" applyFont="1" applyFill="1" applyBorder="1" applyAlignment="1" applyProtection="1">
      <alignment horizontal="center" vertical="center"/>
    </xf>
    <xf numFmtId="2" fontId="2" fillId="4" borderId="11" xfId="0" applyNumberFormat="1" applyFont="1" applyFill="1" applyBorder="1" applyAlignment="1" applyProtection="1">
      <alignment horizontal="center" vertical="center"/>
    </xf>
    <xf numFmtId="2" fontId="2" fillId="4" borderId="7" xfId="0" applyNumberFormat="1" applyFont="1" applyFill="1" applyBorder="1" applyAlignment="1" applyProtection="1">
      <alignment horizontal="center" vertical="center"/>
    </xf>
    <xf numFmtId="2" fontId="2" fillId="4" borderId="8" xfId="0" applyNumberFormat="1" applyFont="1" applyFill="1" applyBorder="1" applyAlignment="1" applyProtection="1">
      <alignment horizontal="center" vertical="center"/>
    </xf>
    <xf numFmtId="1" fontId="5" fillId="4" borderId="2" xfId="0" applyNumberFormat="1" applyFont="1" applyFill="1" applyBorder="1" applyAlignment="1" applyProtection="1">
      <alignment horizontal="center" vertical="center"/>
    </xf>
    <xf numFmtId="1" fontId="5" fillId="4" borderId="5" xfId="0" applyNumberFormat="1" applyFont="1" applyFill="1" applyBorder="1" applyAlignment="1" applyProtection="1">
      <alignment horizontal="center" vertical="center"/>
    </xf>
    <xf numFmtId="1" fontId="5" fillId="4" borderId="6" xfId="0" applyNumberFormat="1" applyFont="1" applyFill="1" applyBorder="1" applyAlignment="1" applyProtection="1">
      <alignment horizontal="center" vertical="center"/>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0" fontId="5" fillId="4" borderId="1" xfId="0" applyNumberFormat="1" applyFont="1" applyFill="1" applyBorder="1" applyAlignment="1" applyProtection="1">
      <alignment horizontal="center" vertical="center"/>
      <protection locked="0"/>
    </xf>
    <xf numFmtId="1" fontId="2" fillId="4" borderId="1" xfId="0" applyNumberFormat="1" applyFont="1" applyFill="1" applyBorder="1" applyAlignment="1" applyProtection="1">
      <alignment horizontal="left" vertical="center"/>
      <protection locked="0"/>
    </xf>
    <xf numFmtId="1" fontId="2" fillId="4" borderId="2" xfId="0" applyNumberFormat="1" applyFont="1" applyFill="1" applyBorder="1" applyAlignment="1" applyProtection="1">
      <alignment horizontal="left" vertical="center" wrapText="1"/>
      <protection locked="0"/>
    </xf>
    <xf numFmtId="1" fontId="5" fillId="0" borderId="2" xfId="0" applyNumberFormat="1" applyFont="1" applyBorder="1" applyAlignment="1" applyProtection="1">
      <alignment horizontal="center" vertical="center"/>
    </xf>
    <xf numFmtId="1" fontId="5" fillId="0" borderId="5" xfId="0" applyNumberFormat="1" applyFont="1" applyBorder="1" applyAlignment="1" applyProtection="1">
      <alignment horizontal="center" vertical="center"/>
    </xf>
    <xf numFmtId="1" fontId="5" fillId="0" borderId="6" xfId="0" applyNumberFormat="1" applyFont="1" applyBorder="1" applyAlignment="1" applyProtection="1">
      <alignment horizontal="center" vertical="center"/>
    </xf>
    <xf numFmtId="0" fontId="5" fillId="0" borderId="7" xfId="0" applyFont="1" applyBorder="1" applyProtection="1">
      <protection locked="0"/>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9" fontId="2" fillId="0" borderId="2" xfId="0" applyNumberFormat="1" applyFont="1" applyBorder="1" applyAlignment="1" applyProtection="1">
      <alignment horizontal="center"/>
    </xf>
    <xf numFmtId="9" fontId="2" fillId="0" borderId="6" xfId="0" applyNumberFormat="1" applyFont="1" applyBorder="1" applyAlignment="1" applyProtection="1">
      <alignment horizontal="center"/>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2" fillId="0" borderId="5" xfId="0" applyFont="1" applyBorder="1" applyAlignment="1" applyProtection="1">
      <alignment horizontal="center" vertical="center"/>
    </xf>
    <xf numFmtId="1" fontId="2" fillId="0" borderId="5" xfId="0" applyNumberFormat="1" applyFont="1" applyFill="1" applyBorder="1" applyAlignment="1" applyProtection="1">
      <alignment horizontal="center" vertical="center"/>
      <protection locked="0"/>
    </xf>
    <xf numFmtId="1" fontId="2" fillId="0" borderId="6" xfId="0" applyNumberFormat="1" applyFont="1" applyFill="1" applyBorder="1" applyAlignment="1" applyProtection="1">
      <alignment horizontal="center" vertical="center"/>
      <protection locked="0"/>
    </xf>
    <xf numFmtId="0" fontId="2" fillId="0" borderId="2" xfId="0" applyFont="1" applyFill="1" applyBorder="1" applyAlignment="1" applyProtection="1">
      <alignment horizontal="center"/>
    </xf>
    <xf numFmtId="0" fontId="2" fillId="0" borderId="6" xfId="0" applyFont="1" applyFill="1" applyBorder="1" applyAlignment="1" applyProtection="1">
      <alignment horizontal="center"/>
    </xf>
    <xf numFmtId="0" fontId="5" fillId="0" borderId="2"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1" fontId="5" fillId="0" borderId="14" xfId="1" applyNumberFormat="1" applyFont="1" applyBorder="1" applyAlignment="1" applyProtection="1">
      <alignment horizontal="center" vertical="center"/>
      <protection locked="0"/>
    </xf>
    <xf numFmtId="0" fontId="5" fillId="0" borderId="1" xfId="0" applyFont="1" applyBorder="1" applyAlignment="1" applyProtection="1">
      <alignment horizontal="center" vertical="center"/>
    </xf>
    <xf numFmtId="0" fontId="2" fillId="0" borderId="1" xfId="0" applyFont="1" applyBorder="1" applyAlignment="1" applyProtection="1">
      <alignment horizontal="center" vertical="center"/>
    </xf>
    <xf numFmtId="0" fontId="5" fillId="0" borderId="9"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2" fontId="2" fillId="0" borderId="9" xfId="0" applyNumberFormat="1" applyFont="1" applyBorder="1" applyAlignment="1" applyProtection="1">
      <alignment horizontal="center" vertical="center"/>
    </xf>
    <xf numFmtId="2" fontId="2" fillId="0" borderId="4" xfId="0" applyNumberFormat="1" applyFont="1" applyBorder="1" applyAlignment="1" applyProtection="1">
      <alignment horizontal="center" vertical="center"/>
    </xf>
    <xf numFmtId="2" fontId="2" fillId="0" borderId="10" xfId="0" applyNumberFormat="1" applyFont="1" applyBorder="1" applyAlignment="1" applyProtection="1">
      <alignment horizontal="center" vertical="center"/>
    </xf>
    <xf numFmtId="2" fontId="2" fillId="0" borderId="11" xfId="0" applyNumberFormat="1" applyFont="1" applyBorder="1" applyAlignment="1" applyProtection="1">
      <alignment horizontal="center" vertical="center"/>
    </xf>
    <xf numFmtId="2" fontId="2" fillId="0" borderId="7" xfId="0" applyNumberFormat="1" applyFont="1" applyBorder="1" applyAlignment="1" applyProtection="1">
      <alignment horizontal="center" vertical="center"/>
    </xf>
    <xf numFmtId="2" fontId="2" fillId="0" borderId="8" xfId="0" applyNumberFormat="1" applyFont="1" applyBorder="1" applyAlignment="1" applyProtection="1">
      <alignment horizontal="center" vertical="center"/>
    </xf>
    <xf numFmtId="1" fontId="2" fillId="3" borderId="1" xfId="0" applyNumberFormat="1" applyFont="1" applyFill="1" applyBorder="1" applyAlignment="1" applyProtection="1">
      <alignment horizontal="left" vertical="center"/>
      <protection locked="0"/>
    </xf>
    <xf numFmtId="0" fontId="5" fillId="0" borderId="0" xfId="0" applyFont="1" applyAlignment="1" applyProtection="1">
      <alignment horizontal="left" vertical="center" wrapText="1"/>
      <protection locked="0"/>
    </xf>
    <xf numFmtId="0" fontId="2" fillId="0" borderId="0" xfId="0" applyFont="1" applyFill="1" applyBorder="1" applyAlignment="1" applyProtection="1">
      <alignment horizontal="left" vertical="top" wrapText="1"/>
      <protection locked="0"/>
    </xf>
    <xf numFmtId="0" fontId="5" fillId="0" borderId="0" xfId="0" applyFont="1" applyProtection="1">
      <protection locked="0"/>
    </xf>
    <xf numFmtId="0" fontId="2" fillId="0" borderId="0" xfId="0" applyFont="1" applyFill="1" applyBorder="1" applyAlignment="1" applyProtection="1">
      <alignment horizontal="left" vertical="center" wrapText="1"/>
      <protection locked="0"/>
    </xf>
    <xf numFmtId="0" fontId="9"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3" borderId="2"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6" fillId="0" borderId="0" xfId="0" applyFont="1" applyAlignment="1" applyProtection="1">
      <alignment horizontal="left" vertical="center" wrapText="1"/>
      <protection locked="0"/>
    </xf>
    <xf numFmtId="0" fontId="5" fillId="0" borderId="11" xfId="0" applyFont="1" applyBorder="1" applyAlignment="1" applyProtection="1">
      <alignment horizontal="center" vertical="center" wrapText="1"/>
      <protection locked="0"/>
    </xf>
    <xf numFmtId="0" fontId="2" fillId="0" borderId="7" xfId="0" applyFont="1" applyBorder="1" applyProtection="1">
      <protection locked="0"/>
    </xf>
    <xf numFmtId="0" fontId="2" fillId="0" borderId="8" xfId="0" applyFont="1" applyBorder="1" applyProtection="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2" fillId="3" borderId="2" xfId="0" applyFont="1" applyFill="1" applyBorder="1" applyAlignment="1" applyProtection="1">
      <alignment horizontal="left" vertical="center"/>
      <protection locked="0"/>
    </xf>
    <xf numFmtId="0" fontId="2" fillId="3" borderId="5"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2" fillId="4" borderId="2" xfId="0" applyFont="1" applyFill="1" applyBorder="1" applyAlignment="1" applyProtection="1">
      <alignment horizontal="left" vertical="center"/>
    </xf>
    <xf numFmtId="0" fontId="2" fillId="4" borderId="5" xfId="0" applyFont="1" applyFill="1" applyBorder="1" applyAlignment="1" applyProtection="1">
      <alignment horizontal="left" vertical="center"/>
    </xf>
    <xf numFmtId="0" fontId="2" fillId="4" borderId="6" xfId="0" applyFont="1" applyFill="1" applyBorder="1" applyAlignment="1" applyProtection="1">
      <alignment horizontal="left" vertical="center"/>
    </xf>
    <xf numFmtId="0" fontId="2" fillId="0" borderId="0" xfId="0" applyFont="1" applyAlignment="1" applyProtection="1">
      <alignment horizontal="left" vertical="top" wrapText="1"/>
      <protection locked="0"/>
    </xf>
    <xf numFmtId="0" fontId="2" fillId="0" borderId="2" xfId="0" applyFont="1" applyFill="1" applyBorder="1" applyAlignment="1" applyProtection="1">
      <alignment horizontal="left" vertical="center"/>
    </xf>
    <xf numFmtId="0" fontId="2" fillId="0" borderId="5"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3" borderId="2" xfId="0" applyFont="1" applyFill="1" applyBorder="1" applyAlignment="1" applyProtection="1">
      <alignment horizontal="left" vertical="top"/>
      <protection locked="0"/>
    </xf>
    <xf numFmtId="0" fontId="2" fillId="3" borderId="5" xfId="0" applyFont="1" applyFill="1" applyBorder="1" applyAlignment="1" applyProtection="1">
      <alignment horizontal="left" vertical="top"/>
      <protection locked="0"/>
    </xf>
    <xf numFmtId="0" fontId="2" fillId="3" borderId="6" xfId="0" applyFont="1" applyFill="1" applyBorder="1" applyAlignment="1" applyProtection="1">
      <alignment horizontal="left" vertical="top"/>
      <protection locked="0"/>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10" fillId="0" borderId="2"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2" fillId="0" borderId="0" xfId="0" applyFont="1" applyAlignment="1" applyProtection="1">
      <alignment horizontal="center" vertical="center"/>
      <protection locked="0"/>
    </xf>
    <xf numFmtId="0" fontId="5" fillId="0" borderId="0" xfId="0" applyFont="1" applyFill="1" applyBorder="1" applyAlignment="1" applyProtection="1">
      <alignment vertical="center" wrapText="1"/>
      <protection locked="0"/>
    </xf>
    <xf numFmtId="0" fontId="12" fillId="0" borderId="0" xfId="0" applyFont="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3"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3" fillId="0" borderId="1" xfId="0" applyFont="1" applyBorder="1" applyProtection="1">
      <protection locked="0"/>
    </xf>
    <xf numFmtId="0" fontId="12" fillId="4" borderId="1" xfId="0" applyNumberFormat="1" applyFont="1" applyFill="1" applyBorder="1" applyAlignment="1" applyProtection="1">
      <alignment horizontal="center" vertical="center"/>
      <protection locked="0"/>
    </xf>
    <xf numFmtId="1" fontId="13" fillId="4" borderId="1" xfId="0" applyNumberFormat="1" applyFont="1" applyFill="1" applyBorder="1" applyAlignment="1" applyProtection="1">
      <alignment horizontal="left" vertical="center"/>
      <protection locked="0"/>
    </xf>
    <xf numFmtId="1" fontId="13" fillId="4" borderId="2" xfId="0" applyNumberFormat="1" applyFont="1" applyFill="1" applyBorder="1" applyAlignment="1" applyProtection="1">
      <alignment horizontal="center" vertical="center"/>
      <protection locked="0"/>
    </xf>
    <xf numFmtId="1" fontId="13" fillId="4" borderId="6" xfId="0" applyNumberFormat="1" applyFont="1" applyFill="1" applyBorder="1" applyAlignment="1" applyProtection="1">
      <alignment horizontal="center" vertical="center"/>
      <protection locked="0"/>
    </xf>
    <xf numFmtId="1" fontId="12" fillId="4" borderId="2" xfId="0" applyNumberFormat="1" applyFont="1" applyFill="1" applyBorder="1" applyAlignment="1" applyProtection="1">
      <alignment horizontal="center" vertical="center"/>
      <protection locked="0"/>
    </xf>
    <xf numFmtId="1" fontId="12" fillId="4" borderId="5" xfId="0" applyNumberFormat="1" applyFont="1" applyFill="1" applyBorder="1" applyAlignment="1" applyProtection="1">
      <alignment horizontal="center" vertical="center"/>
      <protection locked="0"/>
    </xf>
    <xf numFmtId="1" fontId="12" fillId="4" borderId="6" xfId="0" applyNumberFormat="1" applyFont="1" applyFill="1" applyBorder="1" applyAlignment="1" applyProtection="1">
      <alignment horizontal="center" vertical="center"/>
      <protection locked="0"/>
    </xf>
    <xf numFmtId="1" fontId="13" fillId="4" borderId="2" xfId="0" applyNumberFormat="1" applyFont="1" applyFill="1" applyBorder="1" applyAlignment="1" applyProtection="1">
      <alignment horizontal="left" vertical="center" wrapText="1"/>
      <protection locked="0"/>
    </xf>
    <xf numFmtId="1" fontId="13" fillId="4" borderId="5" xfId="0" applyNumberFormat="1" applyFont="1" applyFill="1" applyBorder="1" applyAlignment="1" applyProtection="1">
      <alignment horizontal="left" vertical="center"/>
      <protection locked="0"/>
    </xf>
    <xf numFmtId="1" fontId="13" fillId="4" borderId="6" xfId="0" applyNumberFormat="1" applyFont="1" applyFill="1" applyBorder="1" applyAlignment="1" applyProtection="1">
      <alignment horizontal="left" vertical="center"/>
      <protection locked="0"/>
    </xf>
    <xf numFmtId="1" fontId="12" fillId="0" borderId="2" xfId="0" applyNumberFormat="1" applyFont="1" applyBorder="1" applyAlignment="1" applyProtection="1">
      <alignment horizontal="center" vertical="center"/>
      <protection locked="0"/>
    </xf>
    <xf numFmtId="1" fontId="13" fillId="0" borderId="5" xfId="0" applyNumberFormat="1" applyFont="1" applyBorder="1" applyAlignment="1" applyProtection="1">
      <alignment horizontal="center" vertical="center"/>
      <protection locked="0"/>
    </xf>
    <xf numFmtId="1" fontId="13" fillId="0" borderId="6" xfId="0" applyNumberFormat="1" applyFont="1" applyBorder="1" applyAlignment="1" applyProtection="1">
      <alignment horizontal="center" vertical="center"/>
      <protection locked="0"/>
    </xf>
    <xf numFmtId="1" fontId="13" fillId="4" borderId="2" xfId="0" applyNumberFormat="1" applyFont="1" applyFill="1" applyBorder="1" applyAlignment="1" applyProtection="1">
      <alignment horizontal="left" vertical="center"/>
      <protection locked="0"/>
    </xf>
    <xf numFmtId="0" fontId="13" fillId="0" borderId="0" xfId="0" applyFont="1" applyProtection="1">
      <protection locked="0"/>
    </xf>
    <xf numFmtId="0" fontId="12" fillId="4" borderId="2" xfId="0" applyFont="1" applyFill="1" applyBorder="1" applyAlignment="1" applyProtection="1">
      <alignment horizontal="left" vertical="center" wrapText="1"/>
    </xf>
    <xf numFmtId="0" fontId="12" fillId="4" borderId="5" xfId="0" applyFont="1" applyFill="1" applyBorder="1" applyAlignment="1" applyProtection="1">
      <alignment horizontal="left" vertical="center" wrapText="1"/>
    </xf>
    <xf numFmtId="0" fontId="12" fillId="4" borderId="6" xfId="0" applyFont="1" applyFill="1" applyBorder="1" applyAlignment="1" applyProtection="1">
      <alignment horizontal="left" vertical="center" wrapText="1"/>
    </xf>
    <xf numFmtId="1" fontId="12" fillId="4" borderId="2" xfId="0" applyNumberFormat="1" applyFont="1" applyFill="1" applyBorder="1" applyAlignment="1" applyProtection="1">
      <alignment horizontal="center" vertical="center"/>
    </xf>
    <xf numFmtId="1" fontId="12" fillId="4" borderId="6" xfId="0" applyNumberFormat="1" applyFont="1" applyFill="1" applyBorder="1" applyAlignment="1" applyProtection="1">
      <alignment horizontal="center" vertical="center"/>
    </xf>
    <xf numFmtId="0" fontId="12" fillId="4" borderId="9" xfId="0" applyFont="1" applyFill="1" applyBorder="1" applyAlignment="1" applyProtection="1">
      <alignment horizontal="left" vertical="center" wrapText="1"/>
    </xf>
    <xf numFmtId="0" fontId="12" fillId="4" borderId="4" xfId="0" applyFont="1" applyFill="1" applyBorder="1" applyAlignment="1" applyProtection="1">
      <alignment horizontal="left" vertical="center" wrapText="1"/>
    </xf>
    <xf numFmtId="0" fontId="12" fillId="4" borderId="10" xfId="0" applyFont="1" applyFill="1" applyBorder="1" applyAlignment="1" applyProtection="1">
      <alignment horizontal="left" vertical="center" wrapText="1"/>
    </xf>
    <xf numFmtId="0" fontId="12" fillId="4" borderId="11" xfId="0" applyFont="1" applyFill="1" applyBorder="1" applyAlignment="1" applyProtection="1">
      <alignment horizontal="left" vertical="center" wrapText="1"/>
    </xf>
    <xf numFmtId="0" fontId="12" fillId="4" borderId="7" xfId="0" applyFont="1" applyFill="1" applyBorder="1" applyAlignment="1" applyProtection="1">
      <alignment horizontal="left" vertical="center" wrapText="1"/>
    </xf>
    <xf numFmtId="0" fontId="12" fillId="4" borderId="8" xfId="0" applyFont="1" applyFill="1" applyBorder="1" applyAlignment="1" applyProtection="1">
      <alignment horizontal="left" vertical="center" wrapText="1"/>
    </xf>
    <xf numFmtId="2" fontId="13" fillId="4" borderId="9" xfId="0" applyNumberFormat="1" applyFont="1" applyFill="1" applyBorder="1" applyAlignment="1" applyProtection="1">
      <alignment horizontal="center" vertical="center"/>
    </xf>
    <xf numFmtId="2" fontId="13" fillId="4" borderId="4" xfId="0" applyNumberFormat="1" applyFont="1" applyFill="1" applyBorder="1" applyAlignment="1" applyProtection="1">
      <alignment horizontal="center" vertical="center"/>
    </xf>
    <xf numFmtId="2" fontId="13" fillId="4" borderId="10" xfId="0" applyNumberFormat="1" applyFont="1" applyFill="1" applyBorder="1" applyAlignment="1" applyProtection="1">
      <alignment horizontal="center" vertical="center"/>
    </xf>
    <xf numFmtId="2" fontId="13" fillId="4" borderId="11" xfId="0" applyNumberFormat="1" applyFont="1" applyFill="1" applyBorder="1" applyAlignment="1" applyProtection="1">
      <alignment horizontal="center" vertical="center"/>
    </xf>
    <xf numFmtId="2" fontId="13" fillId="4" borderId="7" xfId="0" applyNumberFormat="1" applyFont="1" applyFill="1" applyBorder="1" applyAlignment="1" applyProtection="1">
      <alignment horizontal="center" vertical="center"/>
    </xf>
    <xf numFmtId="2" fontId="13" fillId="4" borderId="8" xfId="0" applyNumberFormat="1" applyFont="1" applyFill="1" applyBorder="1" applyAlignment="1" applyProtection="1">
      <alignment horizontal="center" vertical="center"/>
    </xf>
    <xf numFmtId="1" fontId="12" fillId="4" borderId="5" xfId="0" applyNumberFormat="1" applyFont="1" applyFill="1" applyBorder="1" applyAlignment="1" applyProtection="1">
      <alignment horizontal="center" vertical="center"/>
    </xf>
  </cellXfs>
  <cellStyles count="2">
    <cellStyle name="Excel Built-in Normal" xfId="1"/>
    <cellStyle name="Normal" xfId="0" builtinId="0"/>
  </cellStyles>
  <dxfs count="1">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U354"/>
  <sheetViews>
    <sheetView tabSelected="1" topLeftCell="A275" zoomScaleNormal="100" workbookViewId="0">
      <selection activeCell="K294" sqref="K294:U294"/>
    </sheetView>
  </sheetViews>
  <sheetFormatPr defaultColWidth="9.140625" defaultRowHeight="12.75"/>
  <cols>
    <col min="1" max="1" width="8.140625" style="3" customWidth="1"/>
    <col min="2" max="2" width="7.140625" style="3" customWidth="1"/>
    <col min="3" max="3" width="7.28515625" style="3" customWidth="1"/>
    <col min="4" max="5" width="4.7109375" style="3" customWidth="1"/>
    <col min="6" max="6" width="4.5703125" style="3" customWidth="1"/>
    <col min="7" max="8" width="8.140625" style="3" customWidth="1"/>
    <col min="9" max="9" width="5.42578125" style="3" customWidth="1"/>
    <col min="10" max="10" width="7.5703125" style="3" customWidth="1"/>
    <col min="11" max="11" width="5.7109375" style="3" customWidth="1"/>
    <col min="12" max="12" width="4.85546875" style="3" customWidth="1"/>
    <col min="13" max="14" width="5.5703125" style="3" customWidth="1"/>
    <col min="15" max="15" width="5.7109375" style="3" customWidth="1"/>
    <col min="16" max="16" width="5.140625" style="3" customWidth="1"/>
    <col min="17" max="17" width="5.42578125" style="3" customWidth="1"/>
    <col min="18" max="18" width="5.7109375" style="3" customWidth="1"/>
    <col min="19" max="19" width="5.42578125" style="3" customWidth="1"/>
    <col min="20" max="20" width="5.85546875" style="3" customWidth="1"/>
    <col min="21" max="21" width="9.5703125" style="3" customWidth="1"/>
    <col min="22" max="16384" width="9.140625" style="3"/>
  </cols>
  <sheetData>
    <row r="1" spans="1:21" ht="15.75" customHeight="1">
      <c r="A1" s="134" t="s">
        <v>98</v>
      </c>
      <c r="B1" s="134"/>
      <c r="C1" s="134"/>
      <c r="D1" s="134"/>
      <c r="E1" s="134"/>
      <c r="F1" s="134"/>
      <c r="G1" s="134"/>
      <c r="H1" s="134"/>
      <c r="I1" s="134"/>
      <c r="J1" s="134"/>
      <c r="K1" s="134"/>
      <c r="M1" s="208" t="s">
        <v>19</v>
      </c>
      <c r="N1" s="208"/>
      <c r="O1" s="208"/>
      <c r="P1" s="208"/>
      <c r="Q1" s="208"/>
      <c r="R1" s="208"/>
      <c r="S1" s="208"/>
      <c r="T1" s="208"/>
      <c r="U1" s="208"/>
    </row>
    <row r="2" spans="1:21" ht="6.75" customHeight="1">
      <c r="A2" s="134"/>
      <c r="B2" s="134"/>
      <c r="C2" s="134"/>
      <c r="D2" s="134"/>
      <c r="E2" s="134"/>
      <c r="F2" s="134"/>
      <c r="G2" s="134"/>
      <c r="H2" s="134"/>
      <c r="I2" s="134"/>
      <c r="J2" s="134"/>
      <c r="K2" s="134"/>
    </row>
    <row r="3" spans="1:21" ht="18" customHeight="1">
      <c r="A3" s="206" t="s">
        <v>101</v>
      </c>
      <c r="B3" s="206"/>
      <c r="C3" s="206"/>
      <c r="D3" s="206"/>
      <c r="E3" s="206"/>
      <c r="F3" s="206"/>
      <c r="G3" s="206"/>
      <c r="H3" s="206"/>
      <c r="I3" s="206"/>
      <c r="J3" s="206"/>
      <c r="K3" s="206"/>
      <c r="M3" s="212"/>
      <c r="N3" s="213"/>
      <c r="O3" s="214"/>
      <c r="P3" s="113" t="s">
        <v>35</v>
      </c>
      <c r="Q3" s="114"/>
      <c r="R3" s="115"/>
      <c r="S3" s="113" t="s">
        <v>36</v>
      </c>
      <c r="T3" s="114"/>
      <c r="U3" s="115"/>
    </row>
    <row r="4" spans="1:21" ht="17.25" customHeight="1">
      <c r="A4" s="206" t="s">
        <v>103</v>
      </c>
      <c r="B4" s="206"/>
      <c r="C4" s="206"/>
      <c r="D4" s="206"/>
      <c r="E4" s="206"/>
      <c r="F4" s="206"/>
      <c r="G4" s="206"/>
      <c r="H4" s="206"/>
      <c r="I4" s="206"/>
      <c r="J4" s="206"/>
      <c r="K4" s="206"/>
      <c r="M4" s="106" t="s">
        <v>14</v>
      </c>
      <c r="N4" s="107"/>
      <c r="O4" s="108"/>
      <c r="P4" s="216">
        <f>O48</f>
        <v>25</v>
      </c>
      <c r="Q4" s="217"/>
      <c r="R4" s="218"/>
      <c r="S4" s="216">
        <f>O59</f>
        <v>24</v>
      </c>
      <c r="T4" s="217"/>
      <c r="U4" s="218"/>
    </row>
    <row r="5" spans="1:21" ht="16.5" customHeight="1">
      <c r="A5" s="206"/>
      <c r="B5" s="206"/>
      <c r="C5" s="206"/>
      <c r="D5" s="206"/>
      <c r="E5" s="206"/>
      <c r="F5" s="206"/>
      <c r="G5" s="206"/>
      <c r="H5" s="206"/>
      <c r="I5" s="206"/>
      <c r="J5" s="206"/>
      <c r="K5" s="206"/>
      <c r="M5" s="106" t="s">
        <v>15</v>
      </c>
      <c r="N5" s="107"/>
      <c r="O5" s="108"/>
      <c r="P5" s="216">
        <f>O82</f>
        <v>27</v>
      </c>
      <c r="Q5" s="217"/>
      <c r="R5" s="218"/>
      <c r="S5" s="216">
        <f>O94</f>
        <v>28</v>
      </c>
      <c r="T5" s="217"/>
      <c r="U5" s="218"/>
    </row>
    <row r="6" spans="1:21" ht="15" customHeight="1">
      <c r="A6" s="215" t="s">
        <v>257</v>
      </c>
      <c r="B6" s="215"/>
      <c r="C6" s="215"/>
      <c r="D6" s="215"/>
      <c r="E6" s="215"/>
      <c r="F6" s="215"/>
      <c r="G6" s="215"/>
      <c r="H6" s="215"/>
      <c r="I6" s="215"/>
      <c r="J6" s="215"/>
      <c r="K6" s="215"/>
      <c r="M6" s="106" t="s">
        <v>16</v>
      </c>
      <c r="N6" s="107"/>
      <c r="O6" s="108"/>
      <c r="P6" s="216">
        <f>O117</f>
        <v>25</v>
      </c>
      <c r="Q6" s="217"/>
      <c r="R6" s="218"/>
      <c r="S6" s="216">
        <f>O129</f>
        <v>25</v>
      </c>
      <c r="T6" s="217"/>
      <c r="U6" s="218"/>
    </row>
    <row r="7" spans="1:21" ht="18" customHeight="1">
      <c r="A7" s="220" t="s">
        <v>258</v>
      </c>
      <c r="B7" s="220"/>
      <c r="C7" s="220"/>
      <c r="D7" s="220"/>
      <c r="E7" s="220"/>
      <c r="F7" s="220"/>
      <c r="G7" s="220"/>
      <c r="H7" s="220"/>
      <c r="I7" s="220"/>
      <c r="J7" s="220"/>
      <c r="K7" s="220"/>
    </row>
    <row r="8" spans="1:21" ht="18.75" customHeight="1">
      <c r="A8" s="219" t="s">
        <v>259</v>
      </c>
      <c r="B8" s="219"/>
      <c r="C8" s="219"/>
      <c r="D8" s="219"/>
      <c r="E8" s="219"/>
      <c r="F8" s="219"/>
      <c r="G8" s="219"/>
      <c r="H8" s="219"/>
      <c r="I8" s="219"/>
      <c r="J8" s="219"/>
      <c r="K8" s="219"/>
      <c r="M8" s="234" t="s">
        <v>260</v>
      </c>
      <c r="N8" s="234"/>
      <c r="O8" s="234"/>
      <c r="P8" s="234"/>
      <c r="Q8" s="234"/>
      <c r="R8" s="234"/>
      <c r="S8" s="234"/>
      <c r="T8" s="234"/>
      <c r="U8" s="234"/>
    </row>
    <row r="9" spans="1:21" ht="15" customHeight="1">
      <c r="A9" s="219" t="s">
        <v>261</v>
      </c>
      <c r="B9" s="219"/>
      <c r="C9" s="219"/>
      <c r="D9" s="219"/>
      <c r="E9" s="219"/>
      <c r="F9" s="219"/>
      <c r="G9" s="219"/>
      <c r="H9" s="219"/>
      <c r="I9" s="219"/>
      <c r="J9" s="219"/>
      <c r="K9" s="219"/>
      <c r="M9" s="234"/>
      <c r="N9" s="234"/>
      <c r="O9" s="234"/>
      <c r="P9" s="234"/>
      <c r="Q9" s="234"/>
      <c r="R9" s="234"/>
      <c r="S9" s="234"/>
      <c r="T9" s="234"/>
      <c r="U9" s="234"/>
    </row>
    <row r="10" spans="1:21" ht="16.5" customHeight="1">
      <c r="A10" s="219" t="s">
        <v>262</v>
      </c>
      <c r="B10" s="219"/>
      <c r="C10" s="219"/>
      <c r="D10" s="219"/>
      <c r="E10" s="219"/>
      <c r="F10" s="219"/>
      <c r="G10" s="219"/>
      <c r="H10" s="219"/>
      <c r="I10" s="219"/>
      <c r="J10" s="219"/>
      <c r="K10" s="219"/>
      <c r="M10" s="234"/>
      <c r="N10" s="234"/>
      <c r="O10" s="234"/>
      <c r="P10" s="234"/>
      <c r="Q10" s="234"/>
      <c r="R10" s="234"/>
      <c r="S10" s="234"/>
      <c r="T10" s="234"/>
      <c r="U10" s="234"/>
    </row>
    <row r="11" spans="1:21">
      <c r="A11" s="219" t="s">
        <v>263</v>
      </c>
      <c r="B11" s="219"/>
      <c r="C11" s="219"/>
      <c r="D11" s="219"/>
      <c r="E11" s="219"/>
      <c r="F11" s="219"/>
      <c r="G11" s="219"/>
      <c r="H11" s="219"/>
      <c r="I11" s="219"/>
      <c r="J11" s="219"/>
      <c r="K11" s="219"/>
      <c r="M11" s="248" t="s">
        <v>20</v>
      </c>
      <c r="N11" s="248"/>
      <c r="O11" s="248"/>
      <c r="P11" s="248"/>
      <c r="Q11" s="248"/>
      <c r="R11" s="248"/>
      <c r="S11" s="248"/>
      <c r="T11" s="248"/>
      <c r="U11" s="248"/>
    </row>
    <row r="12" spans="1:21" ht="12.95" customHeight="1">
      <c r="A12" s="4" t="s">
        <v>0</v>
      </c>
      <c r="B12" s="4"/>
      <c r="C12" s="4"/>
      <c r="D12" s="4"/>
      <c r="E12" s="4"/>
      <c r="F12" s="4"/>
      <c r="G12" s="4"/>
      <c r="H12" s="4"/>
      <c r="I12" s="4"/>
      <c r="J12" s="4"/>
      <c r="K12" s="4"/>
      <c r="M12" s="209" t="s">
        <v>264</v>
      </c>
      <c r="N12" s="209"/>
      <c r="O12" s="209"/>
      <c r="P12" s="209"/>
      <c r="Q12" s="209"/>
      <c r="R12" s="209"/>
      <c r="S12" s="209"/>
      <c r="T12" s="209"/>
      <c r="U12" s="209"/>
    </row>
    <row r="13" spans="1:21" ht="12.75" customHeight="1">
      <c r="A13" s="4" t="s">
        <v>1</v>
      </c>
      <c r="B13" s="4"/>
      <c r="C13" s="4"/>
      <c r="D13" s="4"/>
      <c r="E13" s="4"/>
      <c r="F13" s="4"/>
      <c r="G13" s="4"/>
      <c r="H13" s="4"/>
      <c r="I13" s="4"/>
      <c r="J13" s="4"/>
      <c r="K13" s="4"/>
      <c r="M13" s="209" t="s">
        <v>254</v>
      </c>
      <c r="N13" s="209"/>
      <c r="O13" s="209"/>
      <c r="P13" s="209"/>
      <c r="Q13" s="209"/>
      <c r="R13" s="209"/>
      <c r="S13" s="209"/>
      <c r="T13" s="209"/>
      <c r="U13" s="209"/>
    </row>
    <row r="14" spans="1:21" ht="12.75" customHeight="1">
      <c r="A14" s="5" t="s">
        <v>265</v>
      </c>
      <c r="B14" s="5"/>
      <c r="C14" s="5"/>
      <c r="D14" s="5"/>
      <c r="E14" s="5"/>
      <c r="F14" s="5"/>
      <c r="G14" s="5"/>
      <c r="H14" s="5"/>
      <c r="I14" s="5"/>
      <c r="J14" s="5"/>
      <c r="K14" s="5"/>
      <c r="M14" s="209" t="s">
        <v>266</v>
      </c>
      <c r="N14" s="209"/>
      <c r="O14" s="209"/>
      <c r="P14" s="209"/>
      <c r="Q14" s="209"/>
      <c r="R14" s="209"/>
      <c r="S14" s="209"/>
      <c r="T14" s="209"/>
      <c r="U14" s="209"/>
    </row>
    <row r="15" spans="1:21" ht="15" customHeight="1">
      <c r="A15" s="4" t="s">
        <v>267</v>
      </c>
      <c r="B15" s="5"/>
      <c r="C15" s="5"/>
      <c r="D15" s="5"/>
      <c r="E15" s="5"/>
      <c r="F15" s="5"/>
      <c r="G15" s="5"/>
      <c r="H15" s="5"/>
      <c r="I15" s="5"/>
      <c r="J15" s="5"/>
      <c r="K15" s="5"/>
      <c r="M15" s="209" t="s">
        <v>249</v>
      </c>
      <c r="N15" s="209"/>
      <c r="O15" s="209"/>
      <c r="P15" s="209"/>
      <c r="Q15" s="209"/>
      <c r="R15" s="209"/>
      <c r="S15" s="209"/>
      <c r="T15" s="209"/>
      <c r="U15" s="209"/>
    </row>
    <row r="16" spans="1:21" ht="15" customHeight="1">
      <c r="A16" s="5" t="s">
        <v>77</v>
      </c>
      <c r="B16" s="5"/>
      <c r="C16" s="5"/>
      <c r="D16" s="5"/>
      <c r="E16" s="5"/>
      <c r="F16" s="5"/>
      <c r="G16" s="5"/>
      <c r="H16" s="5"/>
      <c r="I16" s="5"/>
      <c r="J16" s="5"/>
      <c r="K16" s="5"/>
      <c r="M16" s="207" t="s">
        <v>268</v>
      </c>
      <c r="N16" s="207"/>
      <c r="O16" s="207"/>
      <c r="P16" s="207"/>
      <c r="Q16" s="207"/>
      <c r="R16" s="207"/>
      <c r="S16" s="207"/>
      <c r="T16" s="207"/>
      <c r="U16" s="207"/>
    </row>
    <row r="17" spans="1:21" ht="15" customHeight="1">
      <c r="A17" s="5" t="s">
        <v>269</v>
      </c>
      <c r="B17" s="5"/>
      <c r="C17" s="5"/>
      <c r="D17" s="5"/>
      <c r="E17" s="5"/>
      <c r="F17" s="5"/>
      <c r="G17" s="5"/>
      <c r="H17" s="5"/>
      <c r="I17" s="5"/>
      <c r="J17" s="5"/>
      <c r="K17" s="5"/>
      <c r="M17" s="207" t="s">
        <v>253</v>
      </c>
      <c r="N17" s="207"/>
      <c r="O17" s="207"/>
      <c r="P17" s="207"/>
      <c r="Q17" s="207"/>
      <c r="R17" s="207"/>
      <c r="S17" s="207"/>
      <c r="T17" s="207"/>
      <c r="U17" s="207"/>
    </row>
    <row r="18" spans="1:21" ht="14.25" customHeight="1">
      <c r="A18" s="5" t="s">
        <v>270</v>
      </c>
      <c r="B18" s="5"/>
      <c r="C18" s="5"/>
      <c r="D18" s="5"/>
      <c r="E18" s="5"/>
      <c r="F18" s="5"/>
      <c r="G18" s="5"/>
      <c r="H18" s="5"/>
      <c r="I18" s="5"/>
      <c r="J18" s="5"/>
      <c r="K18" s="5"/>
      <c r="M18" s="207" t="s">
        <v>271</v>
      </c>
      <c r="N18" s="207"/>
      <c r="O18" s="207"/>
      <c r="P18" s="207"/>
      <c r="Q18" s="207"/>
      <c r="R18" s="207"/>
      <c r="S18" s="207"/>
      <c r="T18" s="207"/>
      <c r="U18" s="207"/>
    </row>
    <row r="19" spans="1:21" ht="14.25" customHeight="1">
      <c r="A19" s="219" t="s">
        <v>272</v>
      </c>
      <c r="B19" s="219"/>
      <c r="C19" s="219"/>
      <c r="D19" s="219"/>
      <c r="E19" s="219"/>
      <c r="F19" s="219"/>
      <c r="G19" s="219"/>
      <c r="H19" s="219"/>
      <c r="I19" s="219"/>
      <c r="J19" s="219"/>
      <c r="K19" s="219"/>
      <c r="M19" s="207" t="s">
        <v>255</v>
      </c>
      <c r="N19" s="207"/>
      <c r="O19" s="207"/>
      <c r="P19" s="207"/>
      <c r="Q19" s="207"/>
      <c r="R19" s="207"/>
      <c r="S19" s="207"/>
      <c r="T19" s="207"/>
      <c r="U19" s="207"/>
    </row>
    <row r="20" spans="1:21" ht="12.95" customHeight="1">
      <c r="A20" s="221" t="s">
        <v>273</v>
      </c>
      <c r="B20" s="221"/>
      <c r="C20" s="221"/>
      <c r="D20" s="221"/>
      <c r="E20" s="221"/>
      <c r="F20" s="221"/>
      <c r="G20" s="221"/>
      <c r="H20" s="221"/>
      <c r="I20" s="221"/>
      <c r="J20" s="221"/>
      <c r="K20" s="221"/>
      <c r="L20" s="221"/>
      <c r="M20" s="207" t="s">
        <v>274</v>
      </c>
      <c r="N20" s="207"/>
      <c r="O20" s="207"/>
      <c r="P20" s="207"/>
      <c r="Q20" s="207"/>
      <c r="R20" s="207"/>
      <c r="S20" s="207"/>
      <c r="T20" s="207"/>
      <c r="U20" s="207"/>
    </row>
    <row r="21" spans="1:21" ht="16.5" customHeight="1">
      <c r="A21" s="221"/>
      <c r="B21" s="221"/>
      <c r="C21" s="221"/>
      <c r="D21" s="221"/>
      <c r="E21" s="221"/>
      <c r="F21" s="221"/>
      <c r="G21" s="221"/>
      <c r="H21" s="221"/>
      <c r="I21" s="221"/>
      <c r="J21" s="221"/>
      <c r="K21" s="221"/>
      <c r="L21" s="221"/>
      <c r="M21" s="207" t="s">
        <v>250</v>
      </c>
      <c r="N21" s="207"/>
      <c r="O21" s="207"/>
      <c r="P21" s="207"/>
      <c r="Q21" s="207"/>
      <c r="R21" s="207"/>
      <c r="S21" s="207"/>
      <c r="T21" s="207"/>
      <c r="U21" s="207"/>
    </row>
    <row r="22" spans="1:21" ht="7.5" customHeight="1">
      <c r="A22" s="221"/>
      <c r="B22" s="221"/>
      <c r="C22" s="221"/>
      <c r="D22" s="221"/>
      <c r="E22" s="221"/>
      <c r="F22" s="221"/>
      <c r="G22" s="221"/>
      <c r="H22" s="221"/>
      <c r="I22" s="221"/>
      <c r="J22" s="221"/>
      <c r="K22" s="221"/>
      <c r="L22" s="221"/>
      <c r="M22" s="6"/>
      <c r="N22" s="6"/>
      <c r="O22" s="6"/>
      <c r="P22" s="6"/>
      <c r="Q22" s="6"/>
      <c r="R22" s="6"/>
      <c r="S22" s="6"/>
    </row>
    <row r="23" spans="1:21" ht="15" customHeight="1">
      <c r="A23" s="221"/>
      <c r="B23" s="221"/>
      <c r="C23" s="221"/>
      <c r="D23" s="221"/>
      <c r="E23" s="221"/>
      <c r="F23" s="221"/>
      <c r="G23" s="221"/>
      <c r="H23" s="221"/>
      <c r="I23" s="221"/>
      <c r="J23" s="221"/>
      <c r="K23" s="221"/>
      <c r="L23" s="221"/>
      <c r="M23" s="234" t="s">
        <v>108</v>
      </c>
      <c r="N23" s="234"/>
      <c r="O23" s="234"/>
      <c r="P23" s="234"/>
      <c r="Q23" s="234"/>
      <c r="R23" s="234"/>
      <c r="S23" s="234"/>
      <c r="T23" s="234"/>
      <c r="U23" s="234"/>
    </row>
    <row r="24" spans="1:21" ht="15" customHeight="1">
      <c r="A24" s="221"/>
      <c r="B24" s="221"/>
      <c r="C24" s="221"/>
      <c r="D24" s="221"/>
      <c r="E24" s="221"/>
      <c r="F24" s="221"/>
      <c r="G24" s="221"/>
      <c r="H24" s="221"/>
      <c r="I24" s="221"/>
      <c r="J24" s="221"/>
      <c r="K24" s="221"/>
      <c r="L24" s="221"/>
      <c r="M24" s="234"/>
      <c r="N24" s="234"/>
      <c r="O24" s="234"/>
      <c r="P24" s="234"/>
      <c r="Q24" s="234"/>
      <c r="R24" s="234"/>
      <c r="S24" s="234"/>
      <c r="T24" s="234"/>
      <c r="U24" s="234"/>
    </row>
    <row r="25" spans="1:21" ht="17.25" customHeight="1">
      <c r="A25" s="221"/>
      <c r="B25" s="221"/>
      <c r="C25" s="221"/>
      <c r="D25" s="221"/>
      <c r="E25" s="221"/>
      <c r="F25" s="221"/>
      <c r="G25" s="221"/>
      <c r="H25" s="221"/>
      <c r="I25" s="221"/>
      <c r="J25" s="221"/>
      <c r="K25" s="221"/>
      <c r="L25" s="221"/>
      <c r="M25" s="234"/>
      <c r="N25" s="234"/>
      <c r="O25" s="234"/>
      <c r="P25" s="234"/>
      <c r="Q25" s="234"/>
      <c r="R25" s="234"/>
      <c r="S25" s="234"/>
      <c r="T25" s="234"/>
      <c r="U25" s="234"/>
    </row>
    <row r="26" spans="1:21" ht="12.95" customHeight="1">
      <c r="A26" s="221"/>
      <c r="B26" s="221"/>
      <c r="C26" s="221"/>
      <c r="D26" s="221"/>
      <c r="E26" s="221"/>
      <c r="F26" s="221"/>
      <c r="G26" s="221"/>
      <c r="H26" s="221"/>
      <c r="I26" s="221"/>
      <c r="J26" s="221"/>
      <c r="K26" s="221"/>
      <c r="L26" s="221"/>
      <c r="M26" s="7"/>
      <c r="N26" s="7"/>
      <c r="O26" s="7"/>
      <c r="P26" s="7"/>
      <c r="Q26" s="7"/>
      <c r="R26" s="7"/>
      <c r="S26" s="7"/>
      <c r="T26" s="7"/>
      <c r="U26" s="7"/>
    </row>
    <row r="27" spans="1:21" ht="12.95" customHeight="1">
      <c r="A27" s="8"/>
      <c r="B27" s="8"/>
      <c r="C27" s="8"/>
      <c r="D27" s="8"/>
      <c r="E27" s="8"/>
      <c r="F27" s="8"/>
      <c r="G27" s="8"/>
      <c r="H27" s="8"/>
      <c r="I27" s="8"/>
      <c r="J27" s="8"/>
      <c r="K27" s="8"/>
      <c r="L27" s="8"/>
      <c r="M27" s="7"/>
      <c r="N27" s="7"/>
      <c r="O27" s="7"/>
      <c r="P27" s="7"/>
      <c r="Q27" s="7"/>
      <c r="R27" s="7"/>
      <c r="S27" s="7"/>
      <c r="T27" s="7"/>
      <c r="U27" s="7"/>
    </row>
    <row r="28" spans="1:21" ht="12.75" customHeight="1">
      <c r="A28" s="175" t="s">
        <v>17</v>
      </c>
      <c r="B28" s="175"/>
      <c r="C28" s="175"/>
      <c r="D28" s="175"/>
      <c r="E28" s="175"/>
      <c r="F28" s="175"/>
      <c r="G28" s="175"/>
      <c r="M28" s="234" t="s">
        <v>275</v>
      </c>
      <c r="N28" s="234"/>
      <c r="O28" s="234"/>
      <c r="P28" s="234"/>
      <c r="Q28" s="234"/>
      <c r="R28" s="234"/>
      <c r="S28" s="234"/>
      <c r="T28" s="234"/>
      <c r="U28" s="234"/>
    </row>
    <row r="29" spans="1:21" ht="26.25" customHeight="1">
      <c r="A29" s="9"/>
      <c r="B29" s="113" t="s">
        <v>2</v>
      </c>
      <c r="C29" s="115"/>
      <c r="D29" s="113" t="s">
        <v>3</v>
      </c>
      <c r="E29" s="114"/>
      <c r="F29" s="115"/>
      <c r="G29" s="77" t="s">
        <v>18</v>
      </c>
      <c r="H29" s="77" t="s">
        <v>10</v>
      </c>
      <c r="I29" s="113" t="s">
        <v>4</v>
      </c>
      <c r="J29" s="114"/>
      <c r="K29" s="115"/>
      <c r="M29" s="234"/>
      <c r="N29" s="234"/>
      <c r="O29" s="234"/>
      <c r="P29" s="234"/>
      <c r="Q29" s="234"/>
      <c r="R29" s="234"/>
      <c r="S29" s="234"/>
      <c r="T29" s="234"/>
      <c r="U29" s="234"/>
    </row>
    <row r="30" spans="1:21" ht="14.25" customHeight="1">
      <c r="A30" s="9"/>
      <c r="B30" s="10" t="s">
        <v>5</v>
      </c>
      <c r="C30" s="10" t="s">
        <v>6</v>
      </c>
      <c r="D30" s="10" t="s">
        <v>7</v>
      </c>
      <c r="E30" s="10" t="s">
        <v>8</v>
      </c>
      <c r="F30" s="10" t="s">
        <v>9</v>
      </c>
      <c r="G30" s="78"/>
      <c r="H30" s="78"/>
      <c r="I30" s="10" t="s">
        <v>11</v>
      </c>
      <c r="J30" s="10" t="s">
        <v>12</v>
      </c>
      <c r="K30" s="10" t="s">
        <v>13</v>
      </c>
      <c r="M30" s="234"/>
      <c r="N30" s="234"/>
      <c r="O30" s="234"/>
      <c r="P30" s="234"/>
      <c r="Q30" s="234"/>
      <c r="R30" s="234"/>
      <c r="S30" s="234"/>
      <c r="T30" s="234"/>
      <c r="U30" s="234"/>
    </row>
    <row r="31" spans="1:21" ht="14.25" customHeight="1">
      <c r="A31" s="11" t="s">
        <v>14</v>
      </c>
      <c r="B31" s="12">
        <v>14</v>
      </c>
      <c r="C31" s="12">
        <v>14</v>
      </c>
      <c r="D31" s="13">
        <v>3</v>
      </c>
      <c r="E31" s="13">
        <v>3</v>
      </c>
      <c r="F31" s="13">
        <v>2</v>
      </c>
      <c r="G31" s="13"/>
      <c r="H31" s="14"/>
      <c r="I31" s="13">
        <v>3</v>
      </c>
      <c r="J31" s="13">
        <v>1</v>
      </c>
      <c r="K31" s="13">
        <v>12</v>
      </c>
      <c r="L31" s="15"/>
      <c r="M31" s="234"/>
      <c r="N31" s="234"/>
      <c r="O31" s="234"/>
      <c r="P31" s="234"/>
      <c r="Q31" s="234"/>
      <c r="R31" s="234"/>
      <c r="S31" s="234"/>
      <c r="T31" s="234"/>
      <c r="U31" s="234"/>
    </row>
    <row r="32" spans="1:21" ht="14.25" customHeight="1">
      <c r="A32" s="11" t="s">
        <v>15</v>
      </c>
      <c r="B32" s="12">
        <v>14</v>
      </c>
      <c r="C32" s="12">
        <v>14</v>
      </c>
      <c r="D32" s="13">
        <v>3</v>
      </c>
      <c r="E32" s="13">
        <v>3</v>
      </c>
      <c r="F32" s="13">
        <v>2</v>
      </c>
      <c r="G32" s="13"/>
      <c r="H32" s="13">
        <v>4</v>
      </c>
      <c r="I32" s="13">
        <v>3</v>
      </c>
      <c r="J32" s="13">
        <v>1</v>
      </c>
      <c r="K32" s="13">
        <v>8</v>
      </c>
      <c r="M32" s="234"/>
      <c r="N32" s="234"/>
      <c r="O32" s="234"/>
      <c r="P32" s="234"/>
      <c r="Q32" s="234"/>
      <c r="R32" s="234"/>
      <c r="S32" s="234"/>
      <c r="T32" s="234"/>
      <c r="U32" s="234"/>
    </row>
    <row r="33" spans="1:21" ht="14.25" customHeight="1">
      <c r="A33" s="16" t="s">
        <v>16</v>
      </c>
      <c r="B33" s="12">
        <v>14</v>
      </c>
      <c r="C33" s="12">
        <v>12</v>
      </c>
      <c r="D33" s="13">
        <v>3</v>
      </c>
      <c r="E33" s="13">
        <v>3</v>
      </c>
      <c r="F33" s="13">
        <v>2</v>
      </c>
      <c r="G33" s="13">
        <v>2</v>
      </c>
      <c r="H33" s="14"/>
      <c r="I33" s="13">
        <v>3</v>
      </c>
      <c r="J33" s="13">
        <v>1</v>
      </c>
      <c r="K33" s="13">
        <v>12</v>
      </c>
      <c r="M33" s="17"/>
      <c r="N33" s="17"/>
      <c r="O33" s="17"/>
      <c r="P33" s="17"/>
      <c r="Q33" s="17"/>
      <c r="R33" s="17"/>
      <c r="S33" s="17"/>
      <c r="T33" s="17"/>
      <c r="U33" s="17"/>
    </row>
    <row r="34" spans="1:21" ht="21" customHeight="1">
      <c r="A34" s="6"/>
      <c r="B34" s="6"/>
      <c r="C34" s="6"/>
      <c r="D34" s="6"/>
      <c r="E34" s="6"/>
      <c r="F34" s="6"/>
      <c r="G34" s="6"/>
      <c r="M34" s="17"/>
      <c r="N34" s="17"/>
      <c r="O34" s="17"/>
      <c r="P34" s="17"/>
      <c r="Q34" s="17"/>
      <c r="R34" s="17"/>
      <c r="S34" s="17"/>
      <c r="T34" s="17"/>
      <c r="U34" s="17"/>
    </row>
    <row r="35" spans="1:21" ht="15" customHeight="1">
      <c r="B35" s="6"/>
      <c r="C35" s="6"/>
      <c r="D35" s="6"/>
      <c r="E35" s="6"/>
      <c r="F35" s="6"/>
      <c r="G35" s="6"/>
      <c r="M35" s="5"/>
      <c r="N35" s="5"/>
      <c r="O35" s="5"/>
      <c r="P35" s="5"/>
      <c r="Q35" s="5"/>
      <c r="R35" s="5"/>
      <c r="S35" s="5"/>
      <c r="T35" s="5"/>
    </row>
    <row r="36" spans="1:21">
      <c r="B36" s="5"/>
      <c r="C36" s="5"/>
      <c r="D36" s="5"/>
      <c r="E36" s="5"/>
      <c r="F36" s="5"/>
      <c r="G36" s="5"/>
      <c r="M36" s="5"/>
      <c r="N36" s="5"/>
      <c r="O36" s="5"/>
      <c r="P36" s="5"/>
      <c r="Q36" s="5"/>
      <c r="R36" s="5"/>
      <c r="S36" s="5"/>
      <c r="T36" s="5"/>
    </row>
    <row r="37" spans="1:21" ht="16.5" customHeight="1">
      <c r="A37" s="210" t="s">
        <v>21</v>
      </c>
      <c r="B37" s="211"/>
      <c r="C37" s="211"/>
      <c r="D37" s="211"/>
      <c r="E37" s="211"/>
      <c r="F37" s="211"/>
      <c r="G37" s="211"/>
      <c r="H37" s="211"/>
      <c r="I37" s="211"/>
      <c r="J37" s="211"/>
      <c r="K37" s="211"/>
      <c r="L37" s="211"/>
      <c r="M37" s="211"/>
      <c r="N37" s="211"/>
      <c r="O37" s="211"/>
      <c r="P37" s="211"/>
      <c r="Q37" s="211"/>
      <c r="R37" s="211"/>
      <c r="S37" s="211"/>
      <c r="T37" s="211"/>
      <c r="U37" s="211"/>
    </row>
    <row r="38" spans="1:21" ht="8.25" hidden="1" customHeight="1">
      <c r="P38" s="3" t="s">
        <v>37</v>
      </c>
      <c r="Q38" s="3" t="s">
        <v>38</v>
      </c>
      <c r="R38" s="3" t="s">
        <v>39</v>
      </c>
      <c r="S38" s="3" t="s">
        <v>40</v>
      </c>
      <c r="T38" s="3" t="s">
        <v>61</v>
      </c>
    </row>
    <row r="39" spans="1:21" ht="17.25" customHeight="1">
      <c r="A39" s="112" t="s">
        <v>43</v>
      </c>
      <c r="B39" s="112"/>
      <c r="C39" s="112"/>
      <c r="D39" s="112"/>
      <c r="E39" s="112"/>
      <c r="F39" s="112"/>
      <c r="G39" s="112"/>
      <c r="H39" s="112"/>
      <c r="I39" s="112"/>
      <c r="J39" s="112"/>
      <c r="K39" s="112"/>
      <c r="L39" s="112"/>
      <c r="M39" s="112"/>
      <c r="N39" s="112"/>
      <c r="O39" s="112"/>
      <c r="P39" s="112"/>
      <c r="Q39" s="112"/>
      <c r="R39" s="112"/>
      <c r="S39" s="112"/>
      <c r="T39" s="112"/>
      <c r="U39" s="112"/>
    </row>
    <row r="40" spans="1:21" ht="25.5" customHeight="1">
      <c r="A40" s="124" t="s">
        <v>27</v>
      </c>
      <c r="B40" s="126" t="s">
        <v>26</v>
      </c>
      <c r="C40" s="127"/>
      <c r="D40" s="127"/>
      <c r="E40" s="127"/>
      <c r="F40" s="127"/>
      <c r="G40" s="127"/>
      <c r="H40" s="127"/>
      <c r="I40" s="128"/>
      <c r="J40" s="77" t="s">
        <v>41</v>
      </c>
      <c r="K40" s="113" t="s">
        <v>24</v>
      </c>
      <c r="L40" s="114"/>
      <c r="M40" s="114"/>
      <c r="N40" s="115"/>
      <c r="O40" s="222" t="s">
        <v>42</v>
      </c>
      <c r="P40" s="223"/>
      <c r="Q40" s="224"/>
      <c r="R40" s="222" t="s">
        <v>23</v>
      </c>
      <c r="S40" s="225"/>
      <c r="T40" s="226"/>
      <c r="U40" s="227" t="s">
        <v>22</v>
      </c>
    </row>
    <row r="41" spans="1:21" ht="13.5" customHeight="1">
      <c r="A41" s="125"/>
      <c r="B41" s="129"/>
      <c r="C41" s="130"/>
      <c r="D41" s="130"/>
      <c r="E41" s="130"/>
      <c r="F41" s="130"/>
      <c r="G41" s="130"/>
      <c r="H41" s="130"/>
      <c r="I41" s="131"/>
      <c r="J41" s="78"/>
      <c r="K41" s="10" t="s">
        <v>28</v>
      </c>
      <c r="L41" s="10" t="s">
        <v>29</v>
      </c>
      <c r="M41" s="10" t="s">
        <v>232</v>
      </c>
      <c r="N41" s="10" t="s">
        <v>102</v>
      </c>
      <c r="O41" s="10" t="s">
        <v>34</v>
      </c>
      <c r="P41" s="10" t="s">
        <v>7</v>
      </c>
      <c r="Q41" s="10" t="s">
        <v>31</v>
      </c>
      <c r="R41" s="10" t="s">
        <v>32</v>
      </c>
      <c r="S41" s="10" t="s">
        <v>28</v>
      </c>
      <c r="T41" s="10" t="s">
        <v>33</v>
      </c>
      <c r="U41" s="78"/>
    </row>
    <row r="42" spans="1:21">
      <c r="A42" s="18" t="s">
        <v>109</v>
      </c>
      <c r="B42" s="228" t="s">
        <v>110</v>
      </c>
      <c r="C42" s="229"/>
      <c r="D42" s="229"/>
      <c r="E42" s="229"/>
      <c r="F42" s="229"/>
      <c r="G42" s="229"/>
      <c r="H42" s="229"/>
      <c r="I42" s="230"/>
      <c r="J42" s="19">
        <v>6</v>
      </c>
      <c r="K42" s="19">
        <v>2</v>
      </c>
      <c r="L42" s="19">
        <v>2</v>
      </c>
      <c r="M42" s="19">
        <v>0</v>
      </c>
      <c r="N42" s="19">
        <v>0</v>
      </c>
      <c r="O42" s="20">
        <f>K42+L42+M42+N42</f>
        <v>4</v>
      </c>
      <c r="P42" s="21">
        <f>Q42-O42</f>
        <v>7</v>
      </c>
      <c r="Q42" s="21">
        <f>ROUND(PRODUCT(J42,25)/14,0)</f>
        <v>11</v>
      </c>
      <c r="R42" s="22" t="s">
        <v>32</v>
      </c>
      <c r="S42" s="19"/>
      <c r="T42" s="13"/>
      <c r="U42" s="19" t="s">
        <v>37</v>
      </c>
    </row>
    <row r="43" spans="1:21">
      <c r="A43" s="18" t="s">
        <v>251</v>
      </c>
      <c r="B43" s="228" t="s">
        <v>179</v>
      </c>
      <c r="C43" s="229"/>
      <c r="D43" s="229"/>
      <c r="E43" s="229"/>
      <c r="F43" s="229"/>
      <c r="G43" s="229"/>
      <c r="H43" s="229"/>
      <c r="I43" s="230"/>
      <c r="J43" s="19">
        <v>6</v>
      </c>
      <c r="K43" s="19">
        <v>2</v>
      </c>
      <c r="L43" s="19">
        <v>2</v>
      </c>
      <c r="M43" s="19">
        <v>0</v>
      </c>
      <c r="N43" s="19">
        <v>0</v>
      </c>
      <c r="O43" s="20">
        <f t="shared" ref="O43:O47" si="0">K43+L43+M43+N43</f>
        <v>4</v>
      </c>
      <c r="P43" s="21">
        <f t="shared" ref="P43:P47" si="1">Q43-O43</f>
        <v>7</v>
      </c>
      <c r="Q43" s="21">
        <f t="shared" ref="Q43:Q46" si="2">ROUND(PRODUCT(J43,25)/14,0)</f>
        <v>11</v>
      </c>
      <c r="R43" s="22"/>
      <c r="S43" s="19"/>
      <c r="T43" s="13" t="s">
        <v>33</v>
      </c>
      <c r="U43" s="19" t="s">
        <v>37</v>
      </c>
    </row>
    <row r="44" spans="1:21">
      <c r="A44" s="18" t="s">
        <v>111</v>
      </c>
      <c r="B44" s="228" t="s">
        <v>112</v>
      </c>
      <c r="C44" s="229"/>
      <c r="D44" s="229"/>
      <c r="E44" s="229"/>
      <c r="F44" s="229"/>
      <c r="G44" s="229"/>
      <c r="H44" s="229"/>
      <c r="I44" s="230"/>
      <c r="J44" s="19">
        <v>6</v>
      </c>
      <c r="K44" s="19">
        <v>3</v>
      </c>
      <c r="L44" s="19">
        <v>2</v>
      </c>
      <c r="M44" s="19">
        <v>0</v>
      </c>
      <c r="N44" s="19">
        <v>0</v>
      </c>
      <c r="O44" s="20">
        <f t="shared" si="0"/>
        <v>5</v>
      </c>
      <c r="P44" s="21">
        <f t="shared" si="1"/>
        <v>6</v>
      </c>
      <c r="Q44" s="21">
        <f t="shared" si="2"/>
        <v>11</v>
      </c>
      <c r="R44" s="22" t="s">
        <v>32</v>
      </c>
      <c r="S44" s="19"/>
      <c r="T44" s="13"/>
      <c r="U44" s="19" t="s">
        <v>37</v>
      </c>
    </row>
    <row r="45" spans="1:21">
      <c r="A45" s="18" t="s">
        <v>113</v>
      </c>
      <c r="B45" s="228" t="s">
        <v>114</v>
      </c>
      <c r="C45" s="229"/>
      <c r="D45" s="229"/>
      <c r="E45" s="229"/>
      <c r="F45" s="229"/>
      <c r="G45" s="229"/>
      <c r="H45" s="229"/>
      <c r="I45" s="230"/>
      <c r="J45" s="19">
        <v>6</v>
      </c>
      <c r="K45" s="19">
        <v>2</v>
      </c>
      <c r="L45" s="19">
        <v>2</v>
      </c>
      <c r="M45" s="19">
        <v>0</v>
      </c>
      <c r="N45" s="19">
        <v>0</v>
      </c>
      <c r="O45" s="20">
        <f t="shared" si="0"/>
        <v>4</v>
      </c>
      <c r="P45" s="21">
        <f t="shared" si="1"/>
        <v>7</v>
      </c>
      <c r="Q45" s="21">
        <f t="shared" si="2"/>
        <v>11</v>
      </c>
      <c r="R45" s="22" t="s">
        <v>32</v>
      </c>
      <c r="S45" s="19"/>
      <c r="T45" s="13"/>
      <c r="U45" s="19" t="s">
        <v>37</v>
      </c>
    </row>
    <row r="46" spans="1:21">
      <c r="A46" s="18" t="s">
        <v>115</v>
      </c>
      <c r="B46" s="228" t="s">
        <v>116</v>
      </c>
      <c r="C46" s="229"/>
      <c r="D46" s="229"/>
      <c r="E46" s="229"/>
      <c r="F46" s="229"/>
      <c r="G46" s="229"/>
      <c r="H46" s="229"/>
      <c r="I46" s="230"/>
      <c r="J46" s="19">
        <v>6</v>
      </c>
      <c r="K46" s="19">
        <v>2</v>
      </c>
      <c r="L46" s="19">
        <v>2</v>
      </c>
      <c r="M46" s="19">
        <v>2</v>
      </c>
      <c r="N46" s="19">
        <v>0</v>
      </c>
      <c r="O46" s="20">
        <f t="shared" si="0"/>
        <v>6</v>
      </c>
      <c r="P46" s="21">
        <f t="shared" si="1"/>
        <v>5</v>
      </c>
      <c r="Q46" s="21">
        <f t="shared" si="2"/>
        <v>11</v>
      </c>
      <c r="R46" s="22"/>
      <c r="S46" s="19" t="s">
        <v>28</v>
      </c>
      <c r="T46" s="13"/>
      <c r="U46" s="19" t="s">
        <v>37</v>
      </c>
    </row>
    <row r="47" spans="1:21">
      <c r="A47" s="23" t="s">
        <v>99</v>
      </c>
      <c r="B47" s="231" t="s">
        <v>75</v>
      </c>
      <c r="C47" s="232"/>
      <c r="D47" s="232"/>
      <c r="E47" s="232"/>
      <c r="F47" s="232"/>
      <c r="G47" s="232"/>
      <c r="H47" s="232"/>
      <c r="I47" s="233"/>
      <c r="J47" s="23">
        <v>2</v>
      </c>
      <c r="K47" s="23">
        <v>0</v>
      </c>
      <c r="L47" s="23">
        <v>2</v>
      </c>
      <c r="M47" s="23">
        <v>0</v>
      </c>
      <c r="N47" s="23">
        <v>0</v>
      </c>
      <c r="O47" s="23">
        <f t="shared" si="0"/>
        <v>2</v>
      </c>
      <c r="P47" s="24">
        <f t="shared" si="1"/>
        <v>2</v>
      </c>
      <c r="Q47" s="24">
        <f t="shared" ref="Q47" si="3">ROUND(PRODUCT(J47,25)/14,0)</f>
        <v>4</v>
      </c>
      <c r="R47" s="25"/>
      <c r="S47" s="23"/>
      <c r="T47" s="26" t="s">
        <v>33</v>
      </c>
      <c r="U47" s="23" t="s">
        <v>40</v>
      </c>
    </row>
    <row r="48" spans="1:21">
      <c r="A48" s="27" t="s">
        <v>25</v>
      </c>
      <c r="B48" s="118"/>
      <c r="C48" s="119"/>
      <c r="D48" s="119"/>
      <c r="E48" s="119"/>
      <c r="F48" s="119"/>
      <c r="G48" s="119"/>
      <c r="H48" s="119"/>
      <c r="I48" s="120"/>
      <c r="J48" s="27">
        <f t="shared" ref="J48:Q48" si="4">SUM(J42:J47)</f>
        <v>32</v>
      </c>
      <c r="K48" s="27">
        <f t="shared" si="4"/>
        <v>11</v>
      </c>
      <c r="L48" s="27">
        <f t="shared" si="4"/>
        <v>12</v>
      </c>
      <c r="M48" s="27">
        <f t="shared" si="4"/>
        <v>2</v>
      </c>
      <c r="N48" s="27">
        <f t="shared" si="4"/>
        <v>0</v>
      </c>
      <c r="O48" s="27">
        <f t="shared" si="4"/>
        <v>25</v>
      </c>
      <c r="P48" s="27">
        <f t="shared" si="4"/>
        <v>34</v>
      </c>
      <c r="Q48" s="27">
        <f t="shared" si="4"/>
        <v>59</v>
      </c>
      <c r="R48" s="27">
        <f>COUNTIF(R42:R47,"E")</f>
        <v>3</v>
      </c>
      <c r="S48" s="27">
        <f>COUNTIF(S42:S47,"C")</f>
        <v>1</v>
      </c>
      <c r="T48" s="27">
        <f>COUNTIF(T42:T47,"VP")</f>
        <v>2</v>
      </c>
      <c r="U48" s="20">
        <f>COUNTA(U42:U47)</f>
        <v>6</v>
      </c>
    </row>
    <row r="49" spans="1:21" ht="19.5" customHeight="1"/>
    <row r="50" spans="1:21" ht="16.5" customHeight="1">
      <c r="A50" s="112" t="s">
        <v>44</v>
      </c>
      <c r="B50" s="112"/>
      <c r="C50" s="112"/>
      <c r="D50" s="112"/>
      <c r="E50" s="112"/>
      <c r="F50" s="112"/>
      <c r="G50" s="112"/>
      <c r="H50" s="112"/>
      <c r="I50" s="112"/>
      <c r="J50" s="112"/>
      <c r="K50" s="112"/>
      <c r="L50" s="112"/>
      <c r="M50" s="112"/>
      <c r="N50" s="112"/>
      <c r="O50" s="112"/>
      <c r="P50" s="112"/>
      <c r="Q50" s="112"/>
      <c r="R50" s="112"/>
      <c r="S50" s="112"/>
      <c r="T50" s="112"/>
      <c r="U50" s="112"/>
    </row>
    <row r="51" spans="1:21" ht="26.25" customHeight="1">
      <c r="A51" s="124" t="s">
        <v>27</v>
      </c>
      <c r="B51" s="126" t="s">
        <v>26</v>
      </c>
      <c r="C51" s="127"/>
      <c r="D51" s="127"/>
      <c r="E51" s="127"/>
      <c r="F51" s="127"/>
      <c r="G51" s="127"/>
      <c r="H51" s="127"/>
      <c r="I51" s="128"/>
      <c r="J51" s="77" t="s">
        <v>41</v>
      </c>
      <c r="K51" s="113" t="s">
        <v>24</v>
      </c>
      <c r="L51" s="114"/>
      <c r="M51" s="114"/>
      <c r="N51" s="115"/>
      <c r="O51" s="222" t="s">
        <v>42</v>
      </c>
      <c r="P51" s="223"/>
      <c r="Q51" s="224"/>
      <c r="R51" s="222" t="s">
        <v>23</v>
      </c>
      <c r="S51" s="225"/>
      <c r="T51" s="226"/>
      <c r="U51" s="227" t="s">
        <v>22</v>
      </c>
    </row>
    <row r="52" spans="1:21" ht="12.75" customHeight="1">
      <c r="A52" s="125"/>
      <c r="B52" s="129"/>
      <c r="C52" s="130"/>
      <c r="D52" s="130"/>
      <c r="E52" s="130"/>
      <c r="F52" s="130"/>
      <c r="G52" s="130"/>
      <c r="H52" s="130"/>
      <c r="I52" s="131"/>
      <c r="J52" s="78"/>
      <c r="K52" s="10" t="s">
        <v>28</v>
      </c>
      <c r="L52" s="10" t="s">
        <v>29</v>
      </c>
      <c r="M52" s="10" t="s">
        <v>232</v>
      </c>
      <c r="N52" s="10" t="s">
        <v>102</v>
      </c>
      <c r="O52" s="10" t="s">
        <v>34</v>
      </c>
      <c r="P52" s="10" t="s">
        <v>7</v>
      </c>
      <c r="Q52" s="10" t="s">
        <v>31</v>
      </c>
      <c r="R52" s="10" t="s">
        <v>32</v>
      </c>
      <c r="S52" s="10" t="s">
        <v>28</v>
      </c>
      <c r="T52" s="10" t="s">
        <v>33</v>
      </c>
      <c r="U52" s="78"/>
    </row>
    <row r="53" spans="1:21">
      <c r="A53" s="18" t="s">
        <v>117</v>
      </c>
      <c r="B53" s="228" t="s">
        <v>118</v>
      </c>
      <c r="C53" s="229"/>
      <c r="D53" s="229"/>
      <c r="E53" s="229"/>
      <c r="F53" s="229"/>
      <c r="G53" s="229"/>
      <c r="H53" s="229"/>
      <c r="I53" s="230"/>
      <c r="J53" s="19">
        <v>6</v>
      </c>
      <c r="K53" s="19">
        <v>2</v>
      </c>
      <c r="L53" s="19">
        <v>2</v>
      </c>
      <c r="M53" s="19">
        <v>0</v>
      </c>
      <c r="N53" s="19">
        <v>0</v>
      </c>
      <c r="O53" s="20">
        <f>K53+L53+M53+N53</f>
        <v>4</v>
      </c>
      <c r="P53" s="21">
        <f>Q53-O53</f>
        <v>7</v>
      </c>
      <c r="Q53" s="21">
        <f>ROUND(PRODUCT(J53,25)/14,0)</f>
        <v>11</v>
      </c>
      <c r="R53" s="22" t="s">
        <v>32</v>
      </c>
      <c r="S53" s="19"/>
      <c r="T53" s="13"/>
      <c r="U53" s="19" t="s">
        <v>37</v>
      </c>
    </row>
    <row r="54" spans="1:21">
      <c r="A54" s="18" t="s">
        <v>256</v>
      </c>
      <c r="B54" s="228" t="s">
        <v>252</v>
      </c>
      <c r="C54" s="229"/>
      <c r="D54" s="229"/>
      <c r="E54" s="229"/>
      <c r="F54" s="229"/>
      <c r="G54" s="229"/>
      <c r="H54" s="229"/>
      <c r="I54" s="230"/>
      <c r="J54" s="19">
        <v>6</v>
      </c>
      <c r="K54" s="19">
        <v>3</v>
      </c>
      <c r="L54" s="19">
        <v>3</v>
      </c>
      <c r="M54" s="19">
        <v>0</v>
      </c>
      <c r="N54" s="19">
        <v>0</v>
      </c>
      <c r="O54" s="20">
        <f t="shared" ref="O54:O58" si="5">K54+L54+M54+N54</f>
        <v>6</v>
      </c>
      <c r="P54" s="21">
        <f t="shared" ref="P54:P58" si="6">Q54-O54</f>
        <v>5</v>
      </c>
      <c r="Q54" s="21">
        <f t="shared" ref="Q54:Q58" si="7">ROUND(PRODUCT(J54,25)/14,0)</f>
        <v>11</v>
      </c>
      <c r="R54" s="22" t="s">
        <v>32</v>
      </c>
      <c r="S54" s="19"/>
      <c r="T54" s="13"/>
      <c r="U54" s="19" t="s">
        <v>37</v>
      </c>
    </row>
    <row r="55" spans="1:21">
      <c r="A55" s="18" t="s">
        <v>119</v>
      </c>
      <c r="B55" s="228" t="s">
        <v>120</v>
      </c>
      <c r="C55" s="229"/>
      <c r="D55" s="229"/>
      <c r="E55" s="229"/>
      <c r="F55" s="229"/>
      <c r="G55" s="229"/>
      <c r="H55" s="229"/>
      <c r="I55" s="230"/>
      <c r="J55" s="19">
        <v>6</v>
      </c>
      <c r="K55" s="19">
        <v>2</v>
      </c>
      <c r="L55" s="19">
        <v>2</v>
      </c>
      <c r="M55" s="19">
        <v>0</v>
      </c>
      <c r="N55" s="19">
        <v>0</v>
      </c>
      <c r="O55" s="20">
        <f t="shared" si="5"/>
        <v>4</v>
      </c>
      <c r="P55" s="21">
        <f t="shared" si="6"/>
        <v>7</v>
      </c>
      <c r="Q55" s="21">
        <f t="shared" si="7"/>
        <v>11</v>
      </c>
      <c r="R55" s="22"/>
      <c r="S55" s="19"/>
      <c r="T55" s="13" t="s">
        <v>33</v>
      </c>
      <c r="U55" s="19" t="s">
        <v>37</v>
      </c>
    </row>
    <row r="56" spans="1:21">
      <c r="A56" s="18" t="s">
        <v>121</v>
      </c>
      <c r="B56" s="228" t="s">
        <v>122</v>
      </c>
      <c r="C56" s="229"/>
      <c r="D56" s="229"/>
      <c r="E56" s="229"/>
      <c r="F56" s="229"/>
      <c r="G56" s="229"/>
      <c r="H56" s="229"/>
      <c r="I56" s="230"/>
      <c r="J56" s="19">
        <v>6</v>
      </c>
      <c r="K56" s="19">
        <v>2</v>
      </c>
      <c r="L56" s="19">
        <v>1</v>
      </c>
      <c r="M56" s="19">
        <v>2</v>
      </c>
      <c r="N56" s="19">
        <v>0</v>
      </c>
      <c r="O56" s="20">
        <f t="shared" si="5"/>
        <v>5</v>
      </c>
      <c r="P56" s="21">
        <f t="shared" si="6"/>
        <v>6</v>
      </c>
      <c r="Q56" s="21">
        <f t="shared" si="7"/>
        <v>11</v>
      </c>
      <c r="R56" s="22" t="s">
        <v>32</v>
      </c>
      <c r="S56" s="19"/>
      <c r="T56" s="13"/>
      <c r="U56" s="19" t="s">
        <v>37</v>
      </c>
    </row>
    <row r="57" spans="1:21">
      <c r="A57" s="18" t="s">
        <v>123</v>
      </c>
      <c r="B57" s="228" t="s">
        <v>124</v>
      </c>
      <c r="C57" s="229"/>
      <c r="D57" s="229"/>
      <c r="E57" s="229"/>
      <c r="F57" s="229"/>
      <c r="G57" s="229"/>
      <c r="H57" s="229"/>
      <c r="I57" s="230"/>
      <c r="J57" s="19">
        <v>6</v>
      </c>
      <c r="K57" s="19">
        <v>2</v>
      </c>
      <c r="L57" s="19">
        <v>1</v>
      </c>
      <c r="M57" s="19">
        <v>0</v>
      </c>
      <c r="N57" s="19">
        <v>0</v>
      </c>
      <c r="O57" s="20">
        <f t="shared" si="5"/>
        <v>3</v>
      </c>
      <c r="P57" s="21">
        <f>Q57-O57</f>
        <v>8</v>
      </c>
      <c r="Q57" s="21">
        <f>ROUND(PRODUCT(J57,25)/14,0)</f>
        <v>11</v>
      </c>
      <c r="R57" s="22"/>
      <c r="S57" s="19" t="s">
        <v>28</v>
      </c>
      <c r="T57" s="13"/>
      <c r="U57" s="19" t="s">
        <v>39</v>
      </c>
    </row>
    <row r="58" spans="1:21">
      <c r="A58" s="28" t="s">
        <v>100</v>
      </c>
      <c r="B58" s="235" t="s">
        <v>76</v>
      </c>
      <c r="C58" s="236"/>
      <c r="D58" s="236"/>
      <c r="E58" s="236"/>
      <c r="F58" s="236"/>
      <c r="G58" s="236"/>
      <c r="H58" s="236"/>
      <c r="I58" s="237"/>
      <c r="J58" s="28">
        <v>2</v>
      </c>
      <c r="K58" s="28">
        <v>0</v>
      </c>
      <c r="L58" s="28">
        <v>2</v>
      </c>
      <c r="M58" s="28">
        <v>0</v>
      </c>
      <c r="N58" s="28">
        <v>0</v>
      </c>
      <c r="O58" s="20">
        <f t="shared" si="5"/>
        <v>2</v>
      </c>
      <c r="P58" s="21">
        <f t="shared" si="6"/>
        <v>2</v>
      </c>
      <c r="Q58" s="21">
        <f t="shared" si="7"/>
        <v>4</v>
      </c>
      <c r="R58" s="25"/>
      <c r="S58" s="23"/>
      <c r="T58" s="26" t="s">
        <v>33</v>
      </c>
      <c r="U58" s="23" t="s">
        <v>40</v>
      </c>
    </row>
    <row r="59" spans="1:21">
      <c r="A59" s="27" t="s">
        <v>25</v>
      </c>
      <c r="B59" s="118"/>
      <c r="C59" s="119"/>
      <c r="D59" s="119"/>
      <c r="E59" s="119"/>
      <c r="F59" s="119"/>
      <c r="G59" s="119"/>
      <c r="H59" s="119"/>
      <c r="I59" s="120"/>
      <c r="J59" s="27">
        <f t="shared" ref="J59:Q59" si="8">SUM(J53:J58)</f>
        <v>32</v>
      </c>
      <c r="K59" s="27">
        <f t="shared" si="8"/>
        <v>11</v>
      </c>
      <c r="L59" s="27">
        <f t="shared" si="8"/>
        <v>11</v>
      </c>
      <c r="M59" s="27">
        <f t="shared" si="8"/>
        <v>2</v>
      </c>
      <c r="N59" s="27">
        <f t="shared" si="8"/>
        <v>0</v>
      </c>
      <c r="O59" s="27">
        <f t="shared" si="8"/>
        <v>24</v>
      </c>
      <c r="P59" s="27">
        <f t="shared" si="8"/>
        <v>35</v>
      </c>
      <c r="Q59" s="27">
        <f t="shared" si="8"/>
        <v>59</v>
      </c>
      <c r="R59" s="27">
        <f>COUNTIF(R53:R58,"E")</f>
        <v>3</v>
      </c>
      <c r="S59" s="27">
        <f>COUNTIF(S53:S58,"C")</f>
        <v>1</v>
      </c>
      <c r="T59" s="27">
        <f>COUNTIF(T53:T58,"VP")</f>
        <v>2</v>
      </c>
      <c r="U59" s="20">
        <f>COUNTA(U53:U58)</f>
        <v>6</v>
      </c>
    </row>
    <row r="60" spans="1:21">
      <c r="A60" s="29"/>
      <c r="B60" s="29"/>
      <c r="C60" s="29"/>
      <c r="D60" s="29"/>
      <c r="E60" s="29"/>
      <c r="F60" s="29"/>
      <c r="G60" s="29"/>
      <c r="H60" s="29"/>
      <c r="I60" s="29"/>
      <c r="J60" s="29"/>
      <c r="K60" s="29"/>
      <c r="L60" s="29"/>
      <c r="M60" s="29"/>
      <c r="N60" s="29"/>
      <c r="O60" s="29"/>
      <c r="P60" s="29"/>
      <c r="Q60" s="29"/>
      <c r="R60" s="29"/>
      <c r="S60" s="29"/>
      <c r="T60" s="29"/>
      <c r="U60" s="30"/>
    </row>
    <row r="61" spans="1:21">
      <c r="A61" s="29"/>
      <c r="B61" s="29"/>
      <c r="C61" s="29"/>
      <c r="D61" s="29"/>
      <c r="E61" s="29"/>
      <c r="F61" s="29"/>
      <c r="G61" s="29"/>
      <c r="H61" s="29"/>
      <c r="I61" s="29"/>
      <c r="J61" s="29"/>
      <c r="K61" s="29"/>
      <c r="L61" s="29"/>
      <c r="M61" s="29"/>
      <c r="N61" s="29"/>
      <c r="O61" s="29"/>
      <c r="P61" s="29"/>
      <c r="Q61" s="29"/>
      <c r="R61" s="29"/>
      <c r="S61" s="29"/>
      <c r="T61" s="29"/>
      <c r="U61" s="30"/>
    </row>
    <row r="62" spans="1:21">
      <c r="A62" s="29"/>
      <c r="B62" s="29"/>
      <c r="C62" s="29"/>
      <c r="D62" s="29"/>
      <c r="E62" s="29"/>
      <c r="F62" s="29"/>
      <c r="G62" s="29"/>
      <c r="H62" s="29"/>
      <c r="I62" s="29"/>
      <c r="J62" s="29"/>
      <c r="K62" s="29"/>
      <c r="L62" s="29"/>
      <c r="M62" s="29"/>
      <c r="N62" s="29"/>
      <c r="O62" s="29"/>
      <c r="P62" s="29"/>
      <c r="Q62" s="29"/>
      <c r="R62" s="29"/>
      <c r="S62" s="29"/>
      <c r="T62" s="29"/>
      <c r="U62" s="30"/>
    </row>
    <row r="63" spans="1:21">
      <c r="A63" s="29"/>
      <c r="B63" s="29"/>
      <c r="C63" s="29"/>
      <c r="D63" s="29"/>
      <c r="E63" s="29"/>
      <c r="F63" s="29"/>
      <c r="G63" s="29"/>
      <c r="H63" s="29"/>
      <c r="I63" s="29"/>
      <c r="J63" s="29"/>
      <c r="K63" s="29"/>
      <c r="L63" s="29"/>
      <c r="M63" s="29"/>
      <c r="N63" s="29"/>
      <c r="O63" s="29"/>
      <c r="P63" s="29"/>
      <c r="Q63" s="29"/>
      <c r="R63" s="29"/>
      <c r="S63" s="29"/>
      <c r="T63" s="29"/>
      <c r="U63" s="30"/>
    </row>
    <row r="64" spans="1:21">
      <c r="A64" s="29"/>
      <c r="B64" s="29"/>
      <c r="C64" s="29"/>
      <c r="D64" s="29"/>
      <c r="E64" s="29"/>
      <c r="F64" s="29"/>
      <c r="G64" s="29"/>
      <c r="H64" s="29"/>
      <c r="I64" s="29"/>
      <c r="J64" s="29"/>
      <c r="K64" s="29"/>
      <c r="L64" s="29"/>
      <c r="M64" s="29"/>
      <c r="N64" s="29"/>
      <c r="O64" s="29"/>
      <c r="P64" s="29"/>
      <c r="Q64" s="29"/>
      <c r="R64" s="29"/>
      <c r="S64" s="29"/>
      <c r="T64" s="29"/>
      <c r="U64" s="30"/>
    </row>
    <row r="65" spans="1:21">
      <c r="A65" s="29"/>
      <c r="B65" s="29"/>
      <c r="C65" s="29"/>
      <c r="D65" s="29"/>
      <c r="E65" s="29"/>
      <c r="F65" s="29"/>
      <c r="G65" s="29"/>
      <c r="H65" s="29"/>
      <c r="I65" s="29"/>
      <c r="J65" s="29"/>
      <c r="K65" s="29"/>
      <c r="L65" s="29"/>
      <c r="M65" s="29"/>
      <c r="N65" s="29"/>
      <c r="O65" s="29"/>
      <c r="P65" s="29"/>
      <c r="Q65" s="29"/>
      <c r="R65" s="29"/>
      <c r="S65" s="29"/>
      <c r="T65" s="29"/>
      <c r="U65" s="30"/>
    </row>
    <row r="66" spans="1:21">
      <c r="A66" s="29"/>
      <c r="B66" s="29"/>
      <c r="C66" s="29"/>
      <c r="D66" s="29"/>
      <c r="E66" s="29"/>
      <c r="F66" s="29"/>
      <c r="G66" s="29"/>
      <c r="H66" s="29"/>
      <c r="I66" s="29"/>
      <c r="J66" s="29"/>
      <c r="K66" s="29"/>
      <c r="L66" s="29"/>
      <c r="M66" s="29"/>
      <c r="N66" s="29"/>
      <c r="O66" s="29"/>
      <c r="P66" s="29"/>
      <c r="Q66" s="29"/>
      <c r="R66" s="29"/>
      <c r="S66" s="29"/>
      <c r="T66" s="29"/>
      <c r="U66" s="30"/>
    </row>
    <row r="67" spans="1:21">
      <c r="A67" s="29"/>
      <c r="B67" s="29"/>
      <c r="C67" s="29"/>
      <c r="D67" s="29"/>
      <c r="E67" s="29"/>
      <c r="F67" s="29"/>
      <c r="G67" s="29"/>
      <c r="H67" s="29"/>
      <c r="I67" s="29"/>
      <c r="J67" s="29"/>
      <c r="K67" s="29"/>
      <c r="L67" s="29"/>
      <c r="M67" s="29"/>
      <c r="N67" s="29"/>
      <c r="O67" s="29"/>
      <c r="P67" s="29"/>
      <c r="Q67" s="29"/>
      <c r="R67" s="29"/>
      <c r="S67" s="29"/>
      <c r="T67" s="29"/>
      <c r="U67" s="30"/>
    </row>
    <row r="68" spans="1:21">
      <c r="A68" s="29"/>
      <c r="B68" s="29"/>
      <c r="C68" s="29"/>
      <c r="D68" s="29"/>
      <c r="E68" s="29"/>
      <c r="F68" s="29"/>
      <c r="G68" s="29"/>
      <c r="H68" s="29"/>
      <c r="I68" s="29"/>
      <c r="J68" s="29"/>
      <c r="K68" s="29"/>
      <c r="L68" s="29"/>
      <c r="M68" s="29"/>
      <c r="N68" s="29"/>
      <c r="O68" s="29"/>
      <c r="P68" s="29"/>
      <c r="Q68" s="29"/>
      <c r="R68" s="29"/>
      <c r="S68" s="29"/>
      <c r="T68" s="29"/>
      <c r="U68" s="30"/>
    </row>
    <row r="69" spans="1:21" ht="11.25" customHeight="1"/>
    <row r="70" spans="1:21">
      <c r="B70" s="5"/>
      <c r="C70" s="5"/>
      <c r="D70" s="5"/>
      <c r="E70" s="5"/>
      <c r="F70" s="5"/>
      <c r="G70" s="5"/>
      <c r="M70" s="5"/>
      <c r="N70" s="5"/>
      <c r="O70" s="5"/>
      <c r="P70" s="5"/>
      <c r="Q70" s="5"/>
      <c r="R70" s="5"/>
      <c r="S70" s="5"/>
      <c r="T70" s="5"/>
    </row>
    <row r="72" spans="1:21" ht="18" customHeight="1">
      <c r="A72" s="112" t="s">
        <v>45</v>
      </c>
      <c r="B72" s="112"/>
      <c r="C72" s="112"/>
      <c r="D72" s="112"/>
      <c r="E72" s="112"/>
      <c r="F72" s="112"/>
      <c r="G72" s="112"/>
      <c r="H72" s="112"/>
      <c r="I72" s="112"/>
      <c r="J72" s="112"/>
      <c r="K72" s="112"/>
      <c r="L72" s="112"/>
      <c r="M72" s="112"/>
      <c r="N72" s="112"/>
      <c r="O72" s="112"/>
      <c r="P72" s="112"/>
      <c r="Q72" s="112"/>
      <c r="R72" s="112"/>
      <c r="S72" s="112"/>
      <c r="T72" s="112"/>
      <c r="U72" s="112"/>
    </row>
    <row r="73" spans="1:21" ht="25.5" customHeight="1">
      <c r="A73" s="124" t="s">
        <v>27</v>
      </c>
      <c r="B73" s="126" t="s">
        <v>26</v>
      </c>
      <c r="C73" s="127"/>
      <c r="D73" s="127"/>
      <c r="E73" s="127"/>
      <c r="F73" s="127"/>
      <c r="G73" s="127"/>
      <c r="H73" s="127"/>
      <c r="I73" s="128"/>
      <c r="J73" s="77" t="s">
        <v>41</v>
      </c>
      <c r="K73" s="113" t="s">
        <v>24</v>
      </c>
      <c r="L73" s="114"/>
      <c r="M73" s="114"/>
      <c r="N73" s="115"/>
      <c r="O73" s="222" t="s">
        <v>42</v>
      </c>
      <c r="P73" s="223"/>
      <c r="Q73" s="224"/>
      <c r="R73" s="222" t="s">
        <v>23</v>
      </c>
      <c r="S73" s="225"/>
      <c r="T73" s="226"/>
      <c r="U73" s="227" t="s">
        <v>22</v>
      </c>
    </row>
    <row r="74" spans="1:21" ht="16.5" customHeight="1">
      <c r="A74" s="125"/>
      <c r="B74" s="129"/>
      <c r="C74" s="130"/>
      <c r="D74" s="130"/>
      <c r="E74" s="130"/>
      <c r="F74" s="130"/>
      <c r="G74" s="130"/>
      <c r="H74" s="130"/>
      <c r="I74" s="131"/>
      <c r="J74" s="78"/>
      <c r="K74" s="10" t="s">
        <v>28</v>
      </c>
      <c r="L74" s="10" t="s">
        <v>29</v>
      </c>
      <c r="M74" s="10" t="s">
        <v>232</v>
      </c>
      <c r="N74" s="10" t="s">
        <v>102</v>
      </c>
      <c r="O74" s="10" t="s">
        <v>34</v>
      </c>
      <c r="P74" s="10" t="s">
        <v>7</v>
      </c>
      <c r="Q74" s="10" t="s">
        <v>31</v>
      </c>
      <c r="R74" s="10" t="s">
        <v>32</v>
      </c>
      <c r="S74" s="10" t="s">
        <v>28</v>
      </c>
      <c r="T74" s="10" t="s">
        <v>33</v>
      </c>
      <c r="U74" s="78"/>
    </row>
    <row r="75" spans="1:21">
      <c r="A75" s="18" t="s">
        <v>125</v>
      </c>
      <c r="B75" s="228" t="s">
        <v>126</v>
      </c>
      <c r="C75" s="229"/>
      <c r="D75" s="229"/>
      <c r="E75" s="229"/>
      <c r="F75" s="229"/>
      <c r="G75" s="229"/>
      <c r="H75" s="229"/>
      <c r="I75" s="230"/>
      <c r="J75" s="19">
        <v>5</v>
      </c>
      <c r="K75" s="19">
        <v>2</v>
      </c>
      <c r="L75" s="19">
        <v>1</v>
      </c>
      <c r="M75" s="19">
        <v>1</v>
      </c>
      <c r="N75" s="19">
        <v>0</v>
      </c>
      <c r="O75" s="20">
        <f>K75+L75+M75+N75</f>
        <v>4</v>
      </c>
      <c r="P75" s="21">
        <f>Q75-O75</f>
        <v>5</v>
      </c>
      <c r="Q75" s="21">
        <f>ROUND(PRODUCT(J75,25)/14,0)</f>
        <v>9</v>
      </c>
      <c r="R75" s="22"/>
      <c r="S75" s="19" t="s">
        <v>28</v>
      </c>
      <c r="T75" s="13"/>
      <c r="U75" s="19" t="s">
        <v>37</v>
      </c>
    </row>
    <row r="76" spans="1:21">
      <c r="A76" s="18" t="s">
        <v>155</v>
      </c>
      <c r="B76" s="228" t="s">
        <v>156</v>
      </c>
      <c r="C76" s="229"/>
      <c r="D76" s="229"/>
      <c r="E76" s="229"/>
      <c r="F76" s="229"/>
      <c r="G76" s="229"/>
      <c r="H76" s="229"/>
      <c r="I76" s="230"/>
      <c r="J76" s="19">
        <v>5</v>
      </c>
      <c r="K76" s="19">
        <v>2</v>
      </c>
      <c r="L76" s="19">
        <v>2</v>
      </c>
      <c r="M76" s="19">
        <v>0</v>
      </c>
      <c r="N76" s="19">
        <v>0</v>
      </c>
      <c r="O76" s="20">
        <f t="shared" ref="O76:O81" si="9">K76+L76+M76+N76</f>
        <v>4</v>
      </c>
      <c r="P76" s="21">
        <f t="shared" ref="P76:P81" si="10">Q76-O76</f>
        <v>5</v>
      </c>
      <c r="Q76" s="21">
        <f t="shared" ref="Q76:Q81" si="11">ROUND(PRODUCT(J76,25)/14,0)</f>
        <v>9</v>
      </c>
      <c r="R76" s="22" t="s">
        <v>32</v>
      </c>
      <c r="S76" s="19"/>
      <c r="T76" s="13"/>
      <c r="U76" s="19" t="s">
        <v>37</v>
      </c>
    </row>
    <row r="77" spans="1:21">
      <c r="A77" s="18" t="s">
        <v>127</v>
      </c>
      <c r="B77" s="228" t="s">
        <v>128</v>
      </c>
      <c r="C77" s="229"/>
      <c r="D77" s="229"/>
      <c r="E77" s="229"/>
      <c r="F77" s="229"/>
      <c r="G77" s="229"/>
      <c r="H77" s="229"/>
      <c r="I77" s="230"/>
      <c r="J77" s="19">
        <v>5</v>
      </c>
      <c r="K77" s="19">
        <v>2</v>
      </c>
      <c r="L77" s="19">
        <v>2</v>
      </c>
      <c r="M77" s="19">
        <v>0</v>
      </c>
      <c r="N77" s="19">
        <v>0</v>
      </c>
      <c r="O77" s="20">
        <f t="shared" si="9"/>
        <v>4</v>
      </c>
      <c r="P77" s="21">
        <f t="shared" si="10"/>
        <v>5</v>
      </c>
      <c r="Q77" s="21">
        <f t="shared" si="11"/>
        <v>9</v>
      </c>
      <c r="R77" s="22"/>
      <c r="S77" s="19"/>
      <c r="T77" s="13" t="s">
        <v>33</v>
      </c>
      <c r="U77" s="19" t="s">
        <v>39</v>
      </c>
    </row>
    <row r="78" spans="1:21">
      <c r="A78" s="18" t="s">
        <v>129</v>
      </c>
      <c r="B78" s="228" t="s">
        <v>130</v>
      </c>
      <c r="C78" s="229"/>
      <c r="D78" s="229"/>
      <c r="E78" s="229"/>
      <c r="F78" s="229"/>
      <c r="G78" s="229"/>
      <c r="H78" s="229"/>
      <c r="I78" s="230"/>
      <c r="J78" s="19">
        <v>5</v>
      </c>
      <c r="K78" s="19">
        <v>2</v>
      </c>
      <c r="L78" s="19">
        <v>2</v>
      </c>
      <c r="M78" s="19">
        <v>1</v>
      </c>
      <c r="N78" s="19">
        <v>0</v>
      </c>
      <c r="O78" s="20">
        <f t="shared" si="9"/>
        <v>5</v>
      </c>
      <c r="P78" s="21">
        <f t="shared" si="10"/>
        <v>4</v>
      </c>
      <c r="Q78" s="21">
        <f t="shared" si="11"/>
        <v>9</v>
      </c>
      <c r="R78" s="22" t="s">
        <v>32</v>
      </c>
      <c r="S78" s="19"/>
      <c r="T78" s="13"/>
      <c r="U78" s="19" t="s">
        <v>37</v>
      </c>
    </row>
    <row r="79" spans="1:21">
      <c r="A79" s="18" t="s">
        <v>131</v>
      </c>
      <c r="B79" s="228" t="s">
        <v>132</v>
      </c>
      <c r="C79" s="229"/>
      <c r="D79" s="229"/>
      <c r="E79" s="229"/>
      <c r="F79" s="229"/>
      <c r="G79" s="229"/>
      <c r="H79" s="229"/>
      <c r="I79" s="230"/>
      <c r="J79" s="19">
        <v>5</v>
      </c>
      <c r="K79" s="19">
        <v>2</v>
      </c>
      <c r="L79" s="19">
        <v>1</v>
      </c>
      <c r="M79" s="19">
        <v>1</v>
      </c>
      <c r="N79" s="19">
        <v>0</v>
      </c>
      <c r="O79" s="20">
        <f t="shared" si="9"/>
        <v>4</v>
      </c>
      <c r="P79" s="21">
        <f t="shared" si="10"/>
        <v>5</v>
      </c>
      <c r="Q79" s="21">
        <f t="shared" si="11"/>
        <v>9</v>
      </c>
      <c r="R79" s="22" t="s">
        <v>32</v>
      </c>
      <c r="S79" s="19"/>
      <c r="T79" s="13"/>
      <c r="U79" s="19" t="s">
        <v>39</v>
      </c>
    </row>
    <row r="80" spans="1:21">
      <c r="A80" s="18" t="s">
        <v>133</v>
      </c>
      <c r="B80" s="228" t="s">
        <v>134</v>
      </c>
      <c r="C80" s="229"/>
      <c r="D80" s="229"/>
      <c r="E80" s="229"/>
      <c r="F80" s="229"/>
      <c r="G80" s="229"/>
      <c r="H80" s="229"/>
      <c r="I80" s="230"/>
      <c r="J80" s="19">
        <v>5</v>
      </c>
      <c r="K80" s="19">
        <v>2</v>
      </c>
      <c r="L80" s="19">
        <v>1</v>
      </c>
      <c r="M80" s="19">
        <v>1</v>
      </c>
      <c r="N80" s="19">
        <v>0</v>
      </c>
      <c r="O80" s="20">
        <f t="shared" si="9"/>
        <v>4</v>
      </c>
      <c r="P80" s="21">
        <f t="shared" si="10"/>
        <v>5</v>
      </c>
      <c r="Q80" s="21">
        <f t="shared" si="11"/>
        <v>9</v>
      </c>
      <c r="R80" s="22" t="s">
        <v>32</v>
      </c>
      <c r="S80" s="19"/>
      <c r="T80" s="13"/>
      <c r="U80" s="19" t="s">
        <v>39</v>
      </c>
    </row>
    <row r="81" spans="1:21">
      <c r="A81" s="18" t="s">
        <v>135</v>
      </c>
      <c r="B81" s="228" t="s">
        <v>136</v>
      </c>
      <c r="C81" s="229"/>
      <c r="D81" s="229"/>
      <c r="E81" s="229"/>
      <c r="F81" s="229"/>
      <c r="G81" s="229"/>
      <c r="H81" s="229"/>
      <c r="I81" s="230"/>
      <c r="J81" s="19">
        <v>3</v>
      </c>
      <c r="K81" s="19">
        <v>0</v>
      </c>
      <c r="L81" s="19">
        <v>2</v>
      </c>
      <c r="M81" s="19">
        <v>0</v>
      </c>
      <c r="N81" s="19">
        <v>0</v>
      </c>
      <c r="O81" s="20">
        <f t="shared" si="9"/>
        <v>2</v>
      </c>
      <c r="P81" s="21">
        <f t="shared" si="10"/>
        <v>3</v>
      </c>
      <c r="Q81" s="21">
        <f t="shared" si="11"/>
        <v>5</v>
      </c>
      <c r="R81" s="22"/>
      <c r="S81" s="19" t="s">
        <v>28</v>
      </c>
      <c r="T81" s="13"/>
      <c r="U81" s="19" t="s">
        <v>40</v>
      </c>
    </row>
    <row r="82" spans="1:21">
      <c r="A82" s="27" t="s">
        <v>25</v>
      </c>
      <c r="B82" s="118"/>
      <c r="C82" s="119"/>
      <c r="D82" s="119"/>
      <c r="E82" s="119"/>
      <c r="F82" s="119"/>
      <c r="G82" s="119"/>
      <c r="H82" s="119"/>
      <c r="I82" s="120"/>
      <c r="J82" s="27">
        <f t="shared" ref="J82:Q82" si="12">SUM(J75:J81)</f>
        <v>33</v>
      </c>
      <c r="K82" s="27">
        <f t="shared" si="12"/>
        <v>12</v>
      </c>
      <c r="L82" s="27">
        <f t="shared" si="12"/>
        <v>11</v>
      </c>
      <c r="M82" s="27">
        <f t="shared" si="12"/>
        <v>4</v>
      </c>
      <c r="N82" s="27">
        <f t="shared" si="12"/>
        <v>0</v>
      </c>
      <c r="O82" s="27">
        <f t="shared" si="12"/>
        <v>27</v>
      </c>
      <c r="P82" s="27">
        <f t="shared" si="12"/>
        <v>32</v>
      </c>
      <c r="Q82" s="27">
        <f t="shared" si="12"/>
        <v>59</v>
      </c>
      <c r="R82" s="27">
        <f>COUNTIF(R75:R81,"E")</f>
        <v>4</v>
      </c>
      <c r="S82" s="27">
        <f>COUNTIF(S75:S81,"C")</f>
        <v>2</v>
      </c>
      <c r="T82" s="27">
        <f>COUNTIF(T75:T81,"VP")</f>
        <v>1</v>
      </c>
      <c r="U82" s="20">
        <f>COUNTA(U75:U81)</f>
        <v>7</v>
      </c>
    </row>
    <row r="83" spans="1:21" ht="21.75" customHeight="1"/>
    <row r="84" spans="1:21" ht="18.75" customHeight="1">
      <c r="A84" s="112" t="s">
        <v>46</v>
      </c>
      <c r="B84" s="112"/>
      <c r="C84" s="112"/>
      <c r="D84" s="112"/>
      <c r="E84" s="112"/>
      <c r="F84" s="112"/>
      <c r="G84" s="112"/>
      <c r="H84" s="112"/>
      <c r="I84" s="112"/>
      <c r="J84" s="112"/>
      <c r="K84" s="112"/>
      <c r="L84" s="112"/>
      <c r="M84" s="112"/>
      <c r="N84" s="112"/>
      <c r="O84" s="112"/>
      <c r="P84" s="112"/>
      <c r="Q84" s="112"/>
      <c r="R84" s="112"/>
      <c r="S84" s="112"/>
      <c r="T84" s="112"/>
      <c r="U84" s="112"/>
    </row>
    <row r="85" spans="1:21" ht="24.75" customHeight="1">
      <c r="A85" s="124" t="s">
        <v>27</v>
      </c>
      <c r="B85" s="126" t="s">
        <v>26</v>
      </c>
      <c r="C85" s="127"/>
      <c r="D85" s="127"/>
      <c r="E85" s="127"/>
      <c r="F85" s="127"/>
      <c r="G85" s="127"/>
      <c r="H85" s="127"/>
      <c r="I85" s="128"/>
      <c r="J85" s="77" t="s">
        <v>41</v>
      </c>
      <c r="K85" s="113" t="s">
        <v>24</v>
      </c>
      <c r="L85" s="114"/>
      <c r="M85" s="114"/>
      <c r="N85" s="115"/>
      <c r="O85" s="222" t="s">
        <v>42</v>
      </c>
      <c r="P85" s="223"/>
      <c r="Q85" s="224"/>
      <c r="R85" s="222" t="s">
        <v>23</v>
      </c>
      <c r="S85" s="225"/>
      <c r="T85" s="226"/>
      <c r="U85" s="227" t="s">
        <v>22</v>
      </c>
    </row>
    <row r="86" spans="1:21">
      <c r="A86" s="125"/>
      <c r="B86" s="129"/>
      <c r="C86" s="130"/>
      <c r="D86" s="130"/>
      <c r="E86" s="130"/>
      <c r="F86" s="130"/>
      <c r="G86" s="130"/>
      <c r="H86" s="130"/>
      <c r="I86" s="131"/>
      <c r="J86" s="78"/>
      <c r="K86" s="10" t="s">
        <v>28</v>
      </c>
      <c r="L86" s="10" t="s">
        <v>29</v>
      </c>
      <c r="M86" s="10" t="s">
        <v>232</v>
      </c>
      <c r="N86" s="10" t="s">
        <v>102</v>
      </c>
      <c r="O86" s="10" t="s">
        <v>34</v>
      </c>
      <c r="P86" s="10" t="s">
        <v>7</v>
      </c>
      <c r="Q86" s="10" t="s">
        <v>31</v>
      </c>
      <c r="R86" s="10" t="s">
        <v>32</v>
      </c>
      <c r="S86" s="10" t="s">
        <v>28</v>
      </c>
      <c r="T86" s="10" t="s">
        <v>33</v>
      </c>
      <c r="U86" s="78"/>
    </row>
    <row r="87" spans="1:21">
      <c r="A87" s="18" t="s">
        <v>137</v>
      </c>
      <c r="B87" s="228" t="s">
        <v>138</v>
      </c>
      <c r="C87" s="229"/>
      <c r="D87" s="229"/>
      <c r="E87" s="229"/>
      <c r="F87" s="229"/>
      <c r="G87" s="229"/>
      <c r="H87" s="229"/>
      <c r="I87" s="230"/>
      <c r="J87" s="19">
        <v>5</v>
      </c>
      <c r="K87" s="19">
        <v>2</v>
      </c>
      <c r="L87" s="19">
        <v>2</v>
      </c>
      <c r="M87" s="19">
        <v>0</v>
      </c>
      <c r="N87" s="19">
        <v>0</v>
      </c>
      <c r="O87" s="20">
        <f>K87+L87+M87+N87</f>
        <v>4</v>
      </c>
      <c r="P87" s="21">
        <f>Q87-O87</f>
        <v>5</v>
      </c>
      <c r="Q87" s="21">
        <f>ROUND(PRODUCT(J87,25)/14,0)</f>
        <v>9</v>
      </c>
      <c r="R87" s="22"/>
      <c r="S87" s="19" t="s">
        <v>28</v>
      </c>
      <c r="T87" s="13"/>
      <c r="U87" s="19" t="s">
        <v>37</v>
      </c>
    </row>
    <row r="88" spans="1:21">
      <c r="A88" s="18" t="s">
        <v>139</v>
      </c>
      <c r="B88" s="228" t="s">
        <v>140</v>
      </c>
      <c r="C88" s="229"/>
      <c r="D88" s="229"/>
      <c r="E88" s="229"/>
      <c r="F88" s="229"/>
      <c r="G88" s="229"/>
      <c r="H88" s="229"/>
      <c r="I88" s="230"/>
      <c r="J88" s="19">
        <v>5</v>
      </c>
      <c r="K88" s="19">
        <v>2</v>
      </c>
      <c r="L88" s="19">
        <v>1</v>
      </c>
      <c r="M88" s="19">
        <v>2</v>
      </c>
      <c r="N88" s="19">
        <v>0</v>
      </c>
      <c r="O88" s="20">
        <f t="shared" ref="O88:O93" si="13">K88+L88+M88+N88</f>
        <v>5</v>
      </c>
      <c r="P88" s="21">
        <f t="shared" ref="P88:P93" si="14">Q88-O88</f>
        <v>4</v>
      </c>
      <c r="Q88" s="21">
        <f t="shared" ref="Q88:Q93" si="15">ROUND(PRODUCT(J88,25)/14,0)</f>
        <v>9</v>
      </c>
      <c r="R88" s="22" t="s">
        <v>32</v>
      </c>
      <c r="S88" s="19"/>
      <c r="T88" s="13"/>
      <c r="U88" s="19" t="s">
        <v>37</v>
      </c>
    </row>
    <row r="89" spans="1:21">
      <c r="A89" s="18" t="s">
        <v>141</v>
      </c>
      <c r="B89" s="228" t="s">
        <v>142</v>
      </c>
      <c r="C89" s="229"/>
      <c r="D89" s="229"/>
      <c r="E89" s="229"/>
      <c r="F89" s="229"/>
      <c r="G89" s="229"/>
      <c r="H89" s="229"/>
      <c r="I89" s="230"/>
      <c r="J89" s="19">
        <v>5</v>
      </c>
      <c r="K89" s="19">
        <v>2</v>
      </c>
      <c r="L89" s="19">
        <v>2</v>
      </c>
      <c r="M89" s="19">
        <v>0</v>
      </c>
      <c r="N89" s="19">
        <v>0</v>
      </c>
      <c r="O89" s="20">
        <f t="shared" si="13"/>
        <v>4</v>
      </c>
      <c r="P89" s="21">
        <f t="shared" si="14"/>
        <v>5</v>
      </c>
      <c r="Q89" s="21">
        <f t="shared" si="15"/>
        <v>9</v>
      </c>
      <c r="R89" s="22" t="s">
        <v>32</v>
      </c>
      <c r="S89" s="19"/>
      <c r="T89" s="13"/>
      <c r="U89" s="19" t="s">
        <v>37</v>
      </c>
    </row>
    <row r="90" spans="1:21">
      <c r="A90" s="18" t="s">
        <v>143</v>
      </c>
      <c r="B90" s="228" t="s">
        <v>144</v>
      </c>
      <c r="C90" s="229"/>
      <c r="D90" s="229"/>
      <c r="E90" s="229"/>
      <c r="F90" s="229"/>
      <c r="G90" s="229"/>
      <c r="H90" s="229"/>
      <c r="I90" s="230"/>
      <c r="J90" s="19">
        <v>4</v>
      </c>
      <c r="K90" s="19">
        <v>2</v>
      </c>
      <c r="L90" s="19">
        <v>2</v>
      </c>
      <c r="M90" s="19">
        <v>0</v>
      </c>
      <c r="N90" s="19">
        <v>0</v>
      </c>
      <c r="O90" s="20">
        <f t="shared" si="13"/>
        <v>4</v>
      </c>
      <c r="P90" s="21">
        <f t="shared" si="14"/>
        <v>3</v>
      </c>
      <c r="Q90" s="21">
        <f t="shared" si="15"/>
        <v>7</v>
      </c>
      <c r="R90" s="22" t="s">
        <v>32</v>
      </c>
      <c r="S90" s="19"/>
      <c r="T90" s="13"/>
      <c r="U90" s="19" t="s">
        <v>37</v>
      </c>
    </row>
    <row r="91" spans="1:21">
      <c r="A91" s="18" t="s">
        <v>145</v>
      </c>
      <c r="B91" s="228" t="s">
        <v>146</v>
      </c>
      <c r="C91" s="229"/>
      <c r="D91" s="229"/>
      <c r="E91" s="229"/>
      <c r="F91" s="229"/>
      <c r="G91" s="229"/>
      <c r="H91" s="229"/>
      <c r="I91" s="230"/>
      <c r="J91" s="19">
        <v>4</v>
      </c>
      <c r="K91" s="19">
        <v>2</v>
      </c>
      <c r="L91" s="19">
        <v>0</v>
      </c>
      <c r="M91" s="19">
        <v>2</v>
      </c>
      <c r="N91" s="19">
        <v>0</v>
      </c>
      <c r="O91" s="20">
        <f t="shared" si="13"/>
        <v>4</v>
      </c>
      <c r="P91" s="21">
        <f t="shared" si="14"/>
        <v>3</v>
      </c>
      <c r="Q91" s="21">
        <f t="shared" si="15"/>
        <v>7</v>
      </c>
      <c r="R91" s="22" t="s">
        <v>32</v>
      </c>
      <c r="S91" s="19"/>
      <c r="T91" s="13"/>
      <c r="U91" s="19" t="s">
        <v>39</v>
      </c>
    </row>
    <row r="92" spans="1:21">
      <c r="A92" s="18" t="s">
        <v>147</v>
      </c>
      <c r="B92" s="228" t="s">
        <v>148</v>
      </c>
      <c r="C92" s="229"/>
      <c r="D92" s="229"/>
      <c r="E92" s="229"/>
      <c r="F92" s="229"/>
      <c r="G92" s="229"/>
      <c r="H92" s="229"/>
      <c r="I92" s="230"/>
      <c r="J92" s="19">
        <v>7</v>
      </c>
      <c r="K92" s="19">
        <v>2</v>
      </c>
      <c r="L92" s="19">
        <v>2</v>
      </c>
      <c r="M92" s="19">
        <v>0</v>
      </c>
      <c r="N92" s="19">
        <v>1</v>
      </c>
      <c r="O92" s="20">
        <f t="shared" si="13"/>
        <v>5</v>
      </c>
      <c r="P92" s="21">
        <f t="shared" si="14"/>
        <v>8</v>
      </c>
      <c r="Q92" s="21">
        <f t="shared" si="15"/>
        <v>13</v>
      </c>
      <c r="R92" s="22"/>
      <c r="S92" s="19"/>
      <c r="T92" s="13" t="s">
        <v>33</v>
      </c>
      <c r="U92" s="19" t="s">
        <v>37</v>
      </c>
    </row>
    <row r="93" spans="1:21">
      <c r="A93" s="18" t="s">
        <v>149</v>
      </c>
      <c r="B93" s="228" t="s">
        <v>150</v>
      </c>
      <c r="C93" s="229"/>
      <c r="D93" s="229"/>
      <c r="E93" s="229"/>
      <c r="F93" s="229"/>
      <c r="G93" s="229"/>
      <c r="H93" s="229"/>
      <c r="I93" s="230"/>
      <c r="J93" s="19">
        <v>3</v>
      </c>
      <c r="K93" s="19">
        <v>0</v>
      </c>
      <c r="L93" s="19">
        <v>2</v>
      </c>
      <c r="M93" s="19">
        <v>0</v>
      </c>
      <c r="N93" s="19">
        <v>0</v>
      </c>
      <c r="O93" s="20">
        <f t="shared" si="13"/>
        <v>2</v>
      </c>
      <c r="P93" s="21">
        <f t="shared" si="14"/>
        <v>3</v>
      </c>
      <c r="Q93" s="21">
        <f t="shared" si="15"/>
        <v>5</v>
      </c>
      <c r="R93" s="22"/>
      <c r="S93" s="19" t="s">
        <v>28</v>
      </c>
      <c r="T93" s="13"/>
      <c r="U93" s="19" t="s">
        <v>40</v>
      </c>
    </row>
    <row r="94" spans="1:21">
      <c r="A94" s="27" t="s">
        <v>25</v>
      </c>
      <c r="B94" s="118"/>
      <c r="C94" s="119"/>
      <c r="D94" s="119"/>
      <c r="E94" s="119"/>
      <c r="F94" s="119"/>
      <c r="G94" s="119"/>
      <c r="H94" s="119"/>
      <c r="I94" s="120"/>
      <c r="J94" s="27">
        <f t="shared" ref="J94:Q94" si="16">SUM(J87:J93)</f>
        <v>33</v>
      </c>
      <c r="K94" s="27">
        <f t="shared" si="16"/>
        <v>12</v>
      </c>
      <c r="L94" s="27">
        <f t="shared" si="16"/>
        <v>11</v>
      </c>
      <c r="M94" s="27">
        <f t="shared" si="16"/>
        <v>4</v>
      </c>
      <c r="N94" s="27">
        <f t="shared" si="16"/>
        <v>1</v>
      </c>
      <c r="O94" s="27">
        <f t="shared" si="16"/>
        <v>28</v>
      </c>
      <c r="P94" s="27">
        <f t="shared" si="16"/>
        <v>31</v>
      </c>
      <c r="Q94" s="27">
        <f t="shared" si="16"/>
        <v>59</v>
      </c>
      <c r="R94" s="27">
        <f>COUNTIF(R87:R93,"E")</f>
        <v>4</v>
      </c>
      <c r="S94" s="27">
        <f>COUNTIF(S87:S93,"C")</f>
        <v>2</v>
      </c>
      <c r="T94" s="27">
        <f>COUNTIF(T87:T93,"VP")</f>
        <v>1</v>
      </c>
      <c r="U94" s="20">
        <f>COUNTA(U87:U93)</f>
        <v>7</v>
      </c>
    </row>
    <row r="104" spans="1:21">
      <c r="B104" s="6"/>
      <c r="C104" s="6"/>
      <c r="D104" s="6"/>
      <c r="E104" s="6"/>
      <c r="F104" s="6"/>
      <c r="G104" s="6"/>
      <c r="M104" s="5"/>
      <c r="N104" s="5"/>
      <c r="O104" s="5"/>
      <c r="P104" s="5"/>
      <c r="Q104" s="5"/>
      <c r="R104" s="5"/>
      <c r="S104" s="5"/>
      <c r="T104" s="5"/>
    </row>
    <row r="107" spans="1:21" ht="18" customHeight="1">
      <c r="A107" s="241" t="s">
        <v>47</v>
      </c>
      <c r="B107" s="242"/>
      <c r="C107" s="242"/>
      <c r="D107" s="242"/>
      <c r="E107" s="242"/>
      <c r="F107" s="242"/>
      <c r="G107" s="242"/>
      <c r="H107" s="242"/>
      <c r="I107" s="242"/>
      <c r="J107" s="242"/>
      <c r="K107" s="242"/>
      <c r="L107" s="242"/>
      <c r="M107" s="242"/>
      <c r="N107" s="242"/>
      <c r="O107" s="242"/>
      <c r="P107" s="242"/>
      <c r="Q107" s="242"/>
      <c r="R107" s="242"/>
      <c r="S107" s="242"/>
      <c r="T107" s="242"/>
      <c r="U107" s="243"/>
    </row>
    <row r="108" spans="1:21" ht="25.5" customHeight="1">
      <c r="A108" s="124" t="s">
        <v>27</v>
      </c>
      <c r="B108" s="126" t="s">
        <v>26</v>
      </c>
      <c r="C108" s="127"/>
      <c r="D108" s="127"/>
      <c r="E108" s="127"/>
      <c r="F108" s="127"/>
      <c r="G108" s="127"/>
      <c r="H108" s="127"/>
      <c r="I108" s="128"/>
      <c r="J108" s="77" t="s">
        <v>41</v>
      </c>
      <c r="K108" s="113" t="s">
        <v>24</v>
      </c>
      <c r="L108" s="114"/>
      <c r="M108" s="114"/>
      <c r="N108" s="115"/>
      <c r="O108" s="113" t="s">
        <v>42</v>
      </c>
      <c r="P108" s="114"/>
      <c r="Q108" s="115"/>
      <c r="R108" s="113" t="s">
        <v>23</v>
      </c>
      <c r="S108" s="114"/>
      <c r="T108" s="115"/>
      <c r="U108" s="77" t="s">
        <v>22</v>
      </c>
    </row>
    <row r="109" spans="1:21">
      <c r="A109" s="125"/>
      <c r="B109" s="129"/>
      <c r="C109" s="130"/>
      <c r="D109" s="130"/>
      <c r="E109" s="130"/>
      <c r="F109" s="130"/>
      <c r="G109" s="130"/>
      <c r="H109" s="130"/>
      <c r="I109" s="131"/>
      <c r="J109" s="78"/>
      <c r="K109" s="10" t="s">
        <v>28</v>
      </c>
      <c r="L109" s="10" t="s">
        <v>29</v>
      </c>
      <c r="M109" s="10" t="s">
        <v>232</v>
      </c>
      <c r="N109" s="10" t="s">
        <v>102</v>
      </c>
      <c r="O109" s="10" t="s">
        <v>34</v>
      </c>
      <c r="P109" s="10" t="s">
        <v>7</v>
      </c>
      <c r="Q109" s="10" t="s">
        <v>31</v>
      </c>
      <c r="R109" s="10" t="s">
        <v>32</v>
      </c>
      <c r="S109" s="10" t="s">
        <v>28</v>
      </c>
      <c r="T109" s="10" t="s">
        <v>33</v>
      </c>
      <c r="U109" s="78"/>
    </row>
    <row r="110" spans="1:21">
      <c r="A110" s="18" t="s">
        <v>151</v>
      </c>
      <c r="B110" s="228" t="s">
        <v>152</v>
      </c>
      <c r="C110" s="229"/>
      <c r="D110" s="229"/>
      <c r="E110" s="229"/>
      <c r="F110" s="229"/>
      <c r="G110" s="229"/>
      <c r="H110" s="229"/>
      <c r="I110" s="230"/>
      <c r="J110" s="19">
        <v>4</v>
      </c>
      <c r="K110" s="19">
        <v>2</v>
      </c>
      <c r="L110" s="19">
        <v>2</v>
      </c>
      <c r="M110" s="19">
        <v>1</v>
      </c>
      <c r="N110" s="19">
        <v>0</v>
      </c>
      <c r="O110" s="20">
        <f>K110+L110+M110+N110</f>
        <v>5</v>
      </c>
      <c r="P110" s="21">
        <f>Q110-O110</f>
        <v>2</v>
      </c>
      <c r="Q110" s="21">
        <f>ROUND(PRODUCT(J110,25)/14,0)</f>
        <v>7</v>
      </c>
      <c r="R110" s="22" t="s">
        <v>32</v>
      </c>
      <c r="S110" s="19"/>
      <c r="T110" s="13"/>
      <c r="U110" s="19" t="s">
        <v>39</v>
      </c>
    </row>
    <row r="111" spans="1:21">
      <c r="A111" s="18" t="s">
        <v>153</v>
      </c>
      <c r="B111" s="228" t="s">
        <v>154</v>
      </c>
      <c r="C111" s="229"/>
      <c r="D111" s="229"/>
      <c r="E111" s="229"/>
      <c r="F111" s="229"/>
      <c r="G111" s="229"/>
      <c r="H111" s="229"/>
      <c r="I111" s="230"/>
      <c r="J111" s="19">
        <v>3</v>
      </c>
      <c r="K111" s="19">
        <v>2</v>
      </c>
      <c r="L111" s="19">
        <v>1</v>
      </c>
      <c r="M111" s="19">
        <v>1</v>
      </c>
      <c r="N111" s="19">
        <v>0</v>
      </c>
      <c r="O111" s="20">
        <f t="shared" ref="O111:O116" si="17">K111+L111+M111+N111</f>
        <v>4</v>
      </c>
      <c r="P111" s="21">
        <f t="shared" ref="P111:P116" si="18">Q111-O111</f>
        <v>1</v>
      </c>
      <c r="Q111" s="21">
        <f t="shared" ref="Q111:Q116" si="19">ROUND(PRODUCT(J111,25)/14,0)</f>
        <v>5</v>
      </c>
      <c r="R111" s="22" t="s">
        <v>32</v>
      </c>
      <c r="S111" s="19"/>
      <c r="T111" s="13"/>
      <c r="U111" s="19" t="s">
        <v>39</v>
      </c>
    </row>
    <row r="112" spans="1:21">
      <c r="A112" s="18" t="s">
        <v>171</v>
      </c>
      <c r="B112" s="228" t="s">
        <v>172</v>
      </c>
      <c r="C112" s="229"/>
      <c r="D112" s="229"/>
      <c r="E112" s="229"/>
      <c r="F112" s="229"/>
      <c r="G112" s="229"/>
      <c r="H112" s="229"/>
      <c r="I112" s="230"/>
      <c r="J112" s="19">
        <v>3</v>
      </c>
      <c r="K112" s="19">
        <v>0</v>
      </c>
      <c r="L112" s="19">
        <v>0</v>
      </c>
      <c r="M112" s="19">
        <v>2</v>
      </c>
      <c r="N112" s="19">
        <v>0</v>
      </c>
      <c r="O112" s="20">
        <f t="shared" si="17"/>
        <v>2</v>
      </c>
      <c r="P112" s="21">
        <f t="shared" si="18"/>
        <v>3</v>
      </c>
      <c r="Q112" s="21">
        <f t="shared" si="19"/>
        <v>5</v>
      </c>
      <c r="R112" s="22"/>
      <c r="S112" s="19" t="s">
        <v>28</v>
      </c>
      <c r="T112" s="13"/>
      <c r="U112" s="19" t="s">
        <v>39</v>
      </c>
    </row>
    <row r="113" spans="1:21">
      <c r="A113" s="18" t="s">
        <v>157</v>
      </c>
      <c r="B113" s="238" t="s">
        <v>158</v>
      </c>
      <c r="C113" s="239"/>
      <c r="D113" s="239"/>
      <c r="E113" s="239"/>
      <c r="F113" s="239"/>
      <c r="G113" s="239"/>
      <c r="H113" s="239"/>
      <c r="I113" s="240"/>
      <c r="J113" s="19">
        <v>4</v>
      </c>
      <c r="K113" s="19">
        <v>2</v>
      </c>
      <c r="L113" s="19">
        <v>2</v>
      </c>
      <c r="M113" s="19">
        <v>0</v>
      </c>
      <c r="N113" s="19">
        <v>0</v>
      </c>
      <c r="O113" s="20">
        <f t="shared" si="17"/>
        <v>4</v>
      </c>
      <c r="P113" s="21">
        <f t="shared" si="18"/>
        <v>3</v>
      </c>
      <c r="Q113" s="21">
        <f t="shared" si="19"/>
        <v>7</v>
      </c>
      <c r="R113" s="22" t="s">
        <v>32</v>
      </c>
      <c r="S113" s="19"/>
      <c r="T113" s="13"/>
      <c r="U113" s="19" t="s">
        <v>39</v>
      </c>
    </row>
    <row r="114" spans="1:21">
      <c r="A114" s="18" t="s">
        <v>159</v>
      </c>
      <c r="B114" s="228" t="s">
        <v>160</v>
      </c>
      <c r="C114" s="229"/>
      <c r="D114" s="229"/>
      <c r="E114" s="229"/>
      <c r="F114" s="229"/>
      <c r="G114" s="229"/>
      <c r="H114" s="229"/>
      <c r="I114" s="230"/>
      <c r="J114" s="19">
        <v>6</v>
      </c>
      <c r="K114" s="19">
        <v>2</v>
      </c>
      <c r="L114" s="19">
        <v>0</v>
      </c>
      <c r="M114" s="19">
        <v>2</v>
      </c>
      <c r="N114" s="19">
        <v>1</v>
      </c>
      <c r="O114" s="20">
        <f t="shared" si="17"/>
        <v>5</v>
      </c>
      <c r="P114" s="21">
        <f t="shared" si="18"/>
        <v>6</v>
      </c>
      <c r="Q114" s="21">
        <f t="shared" si="19"/>
        <v>11</v>
      </c>
      <c r="R114" s="22" t="s">
        <v>32</v>
      </c>
      <c r="S114" s="19"/>
      <c r="T114" s="13"/>
      <c r="U114" s="19" t="s">
        <v>39</v>
      </c>
    </row>
    <row r="115" spans="1:21">
      <c r="A115" s="18" t="s">
        <v>161</v>
      </c>
      <c r="B115" s="228" t="s">
        <v>162</v>
      </c>
      <c r="C115" s="229"/>
      <c r="D115" s="229"/>
      <c r="E115" s="229"/>
      <c r="F115" s="229"/>
      <c r="G115" s="229"/>
      <c r="H115" s="229"/>
      <c r="I115" s="230"/>
      <c r="J115" s="19">
        <v>7</v>
      </c>
      <c r="K115" s="19">
        <v>2</v>
      </c>
      <c r="L115" s="19">
        <v>0</v>
      </c>
      <c r="M115" s="19">
        <v>1</v>
      </c>
      <c r="N115" s="19">
        <v>1</v>
      </c>
      <c r="O115" s="20">
        <f t="shared" si="17"/>
        <v>4</v>
      </c>
      <c r="P115" s="21">
        <f t="shared" si="18"/>
        <v>9</v>
      </c>
      <c r="Q115" s="21">
        <f t="shared" si="19"/>
        <v>13</v>
      </c>
      <c r="R115" s="22"/>
      <c r="S115" s="19"/>
      <c r="T115" s="13" t="s">
        <v>33</v>
      </c>
      <c r="U115" s="19" t="s">
        <v>39</v>
      </c>
    </row>
    <row r="116" spans="1:21">
      <c r="A116" s="18" t="s">
        <v>163</v>
      </c>
      <c r="B116" s="228" t="s">
        <v>164</v>
      </c>
      <c r="C116" s="229"/>
      <c r="D116" s="229"/>
      <c r="E116" s="229"/>
      <c r="F116" s="229"/>
      <c r="G116" s="229"/>
      <c r="H116" s="229"/>
      <c r="I116" s="230"/>
      <c r="J116" s="19">
        <v>3</v>
      </c>
      <c r="K116" s="19">
        <v>0</v>
      </c>
      <c r="L116" s="19">
        <v>0</v>
      </c>
      <c r="M116" s="19">
        <v>1</v>
      </c>
      <c r="N116" s="19">
        <v>0</v>
      </c>
      <c r="O116" s="20">
        <f t="shared" si="17"/>
        <v>1</v>
      </c>
      <c r="P116" s="21">
        <f t="shared" si="18"/>
        <v>4</v>
      </c>
      <c r="Q116" s="21">
        <f t="shared" si="19"/>
        <v>5</v>
      </c>
      <c r="R116" s="22"/>
      <c r="S116" s="19" t="s">
        <v>28</v>
      </c>
      <c r="T116" s="13"/>
      <c r="U116" s="19" t="s">
        <v>39</v>
      </c>
    </row>
    <row r="117" spans="1:21">
      <c r="A117" s="27" t="s">
        <v>25</v>
      </c>
      <c r="B117" s="118"/>
      <c r="C117" s="119"/>
      <c r="D117" s="119"/>
      <c r="E117" s="119"/>
      <c r="F117" s="119"/>
      <c r="G117" s="119"/>
      <c r="H117" s="119"/>
      <c r="I117" s="120"/>
      <c r="J117" s="27">
        <f t="shared" ref="J117:Q117" si="20">SUM(J110:J116)</f>
        <v>30</v>
      </c>
      <c r="K117" s="27">
        <f t="shared" si="20"/>
        <v>10</v>
      </c>
      <c r="L117" s="27">
        <f t="shared" si="20"/>
        <v>5</v>
      </c>
      <c r="M117" s="27">
        <f t="shared" si="20"/>
        <v>8</v>
      </c>
      <c r="N117" s="27">
        <f t="shared" si="20"/>
        <v>2</v>
      </c>
      <c r="O117" s="27">
        <f t="shared" si="20"/>
        <v>25</v>
      </c>
      <c r="P117" s="27">
        <f t="shared" si="20"/>
        <v>28</v>
      </c>
      <c r="Q117" s="27">
        <f t="shared" si="20"/>
        <v>53</v>
      </c>
      <c r="R117" s="27">
        <f>COUNTIF(R110:R116,"E")</f>
        <v>4</v>
      </c>
      <c r="S117" s="27">
        <f>COUNTIF(S110:S116,"C")</f>
        <v>2</v>
      </c>
      <c r="T117" s="27">
        <f>COUNTIF(T110:T116,"VP")</f>
        <v>1</v>
      </c>
      <c r="U117" s="20">
        <f>COUNTA(U110:U116)</f>
        <v>7</v>
      </c>
    </row>
    <row r="118" spans="1:21" ht="21.75" customHeight="1"/>
    <row r="119" spans="1:21" ht="19.5" customHeight="1">
      <c r="A119" s="241" t="s">
        <v>48</v>
      </c>
      <c r="B119" s="242"/>
      <c r="C119" s="242"/>
      <c r="D119" s="242"/>
      <c r="E119" s="242"/>
      <c r="F119" s="242"/>
      <c r="G119" s="242"/>
      <c r="H119" s="242"/>
      <c r="I119" s="242"/>
      <c r="J119" s="242"/>
      <c r="K119" s="242"/>
      <c r="L119" s="242"/>
      <c r="M119" s="242"/>
      <c r="N119" s="242"/>
      <c r="O119" s="242"/>
      <c r="P119" s="242"/>
      <c r="Q119" s="242"/>
      <c r="R119" s="242"/>
      <c r="S119" s="242"/>
      <c r="T119" s="242"/>
      <c r="U119" s="243"/>
    </row>
    <row r="120" spans="1:21" ht="25.5" customHeight="1">
      <c r="A120" s="124" t="s">
        <v>27</v>
      </c>
      <c r="B120" s="126" t="s">
        <v>26</v>
      </c>
      <c r="C120" s="127"/>
      <c r="D120" s="127"/>
      <c r="E120" s="127"/>
      <c r="F120" s="127"/>
      <c r="G120" s="127"/>
      <c r="H120" s="127"/>
      <c r="I120" s="128"/>
      <c r="J120" s="77" t="s">
        <v>41</v>
      </c>
      <c r="K120" s="113" t="s">
        <v>24</v>
      </c>
      <c r="L120" s="114"/>
      <c r="M120" s="114"/>
      <c r="N120" s="115"/>
      <c r="O120" s="113" t="s">
        <v>42</v>
      </c>
      <c r="P120" s="114"/>
      <c r="Q120" s="115"/>
      <c r="R120" s="113" t="s">
        <v>23</v>
      </c>
      <c r="S120" s="114"/>
      <c r="T120" s="115"/>
      <c r="U120" s="77" t="s">
        <v>22</v>
      </c>
    </row>
    <row r="121" spans="1:21">
      <c r="A121" s="125"/>
      <c r="B121" s="129"/>
      <c r="C121" s="130"/>
      <c r="D121" s="130"/>
      <c r="E121" s="130"/>
      <c r="F121" s="130"/>
      <c r="G121" s="130"/>
      <c r="H121" s="130"/>
      <c r="I121" s="131"/>
      <c r="J121" s="78"/>
      <c r="K121" s="10" t="s">
        <v>28</v>
      </c>
      <c r="L121" s="10" t="s">
        <v>29</v>
      </c>
      <c r="M121" s="10" t="s">
        <v>232</v>
      </c>
      <c r="N121" s="10" t="s">
        <v>102</v>
      </c>
      <c r="O121" s="10" t="s">
        <v>34</v>
      </c>
      <c r="P121" s="10" t="s">
        <v>7</v>
      </c>
      <c r="Q121" s="10" t="s">
        <v>31</v>
      </c>
      <c r="R121" s="10" t="s">
        <v>32</v>
      </c>
      <c r="S121" s="10" t="s">
        <v>28</v>
      </c>
      <c r="T121" s="10" t="s">
        <v>33</v>
      </c>
      <c r="U121" s="78"/>
    </row>
    <row r="122" spans="1:21">
      <c r="A122" s="18" t="s">
        <v>165</v>
      </c>
      <c r="B122" s="228" t="s">
        <v>166</v>
      </c>
      <c r="C122" s="229"/>
      <c r="D122" s="229"/>
      <c r="E122" s="229"/>
      <c r="F122" s="229"/>
      <c r="G122" s="229"/>
      <c r="H122" s="229"/>
      <c r="I122" s="230"/>
      <c r="J122" s="19">
        <v>4</v>
      </c>
      <c r="K122" s="19">
        <v>2</v>
      </c>
      <c r="L122" s="19">
        <v>1</v>
      </c>
      <c r="M122" s="19">
        <v>0</v>
      </c>
      <c r="N122" s="19">
        <v>1</v>
      </c>
      <c r="O122" s="20">
        <f>K122+L122+M122+N122</f>
        <v>4</v>
      </c>
      <c r="P122" s="21">
        <f>Q122-O122</f>
        <v>4</v>
      </c>
      <c r="Q122" s="21">
        <f>ROUND(PRODUCT(J122,25)/12,0)</f>
        <v>8</v>
      </c>
      <c r="R122" s="22" t="s">
        <v>32</v>
      </c>
      <c r="S122" s="19"/>
      <c r="T122" s="13"/>
      <c r="U122" s="19" t="s">
        <v>39</v>
      </c>
    </row>
    <row r="123" spans="1:21">
      <c r="A123" s="18" t="s">
        <v>167</v>
      </c>
      <c r="B123" s="228" t="s">
        <v>168</v>
      </c>
      <c r="C123" s="229"/>
      <c r="D123" s="229"/>
      <c r="E123" s="229"/>
      <c r="F123" s="229"/>
      <c r="G123" s="229"/>
      <c r="H123" s="229"/>
      <c r="I123" s="230"/>
      <c r="J123" s="19">
        <v>5</v>
      </c>
      <c r="K123" s="19">
        <v>2</v>
      </c>
      <c r="L123" s="19">
        <v>1</v>
      </c>
      <c r="M123" s="19">
        <v>1</v>
      </c>
      <c r="N123" s="19">
        <v>0</v>
      </c>
      <c r="O123" s="20">
        <f t="shared" ref="O123:O128" si="21">K123+L123+M123+N123</f>
        <v>4</v>
      </c>
      <c r="P123" s="21">
        <f t="shared" ref="P123:P128" si="22">Q123-O123</f>
        <v>6</v>
      </c>
      <c r="Q123" s="21">
        <f t="shared" ref="Q123:Q128" si="23">ROUND(PRODUCT(J123,25)/12,0)</f>
        <v>10</v>
      </c>
      <c r="R123" s="22" t="s">
        <v>32</v>
      </c>
      <c r="S123" s="19"/>
      <c r="T123" s="13"/>
      <c r="U123" s="19" t="s">
        <v>39</v>
      </c>
    </row>
    <row r="124" spans="1:21">
      <c r="A124" s="18" t="s">
        <v>169</v>
      </c>
      <c r="B124" s="228" t="s">
        <v>170</v>
      </c>
      <c r="C124" s="229"/>
      <c r="D124" s="229"/>
      <c r="E124" s="229"/>
      <c r="F124" s="229"/>
      <c r="G124" s="229"/>
      <c r="H124" s="229"/>
      <c r="I124" s="230"/>
      <c r="J124" s="19">
        <v>5</v>
      </c>
      <c r="K124" s="19">
        <v>2</v>
      </c>
      <c r="L124" s="19">
        <v>1</v>
      </c>
      <c r="M124" s="19">
        <v>1</v>
      </c>
      <c r="N124" s="19">
        <v>0</v>
      </c>
      <c r="O124" s="20">
        <f t="shared" si="21"/>
        <v>4</v>
      </c>
      <c r="P124" s="21">
        <f t="shared" si="22"/>
        <v>6</v>
      </c>
      <c r="Q124" s="21">
        <f t="shared" si="23"/>
        <v>10</v>
      </c>
      <c r="R124" s="22" t="s">
        <v>32</v>
      </c>
      <c r="S124" s="19"/>
      <c r="T124" s="13"/>
      <c r="U124" s="19" t="s">
        <v>39</v>
      </c>
    </row>
    <row r="125" spans="1:21">
      <c r="A125" s="18" t="s">
        <v>210</v>
      </c>
      <c r="B125" s="228" t="s">
        <v>211</v>
      </c>
      <c r="C125" s="229"/>
      <c r="D125" s="229"/>
      <c r="E125" s="229"/>
      <c r="F125" s="229"/>
      <c r="G125" s="229"/>
      <c r="H125" s="229"/>
      <c r="I125" s="230"/>
      <c r="J125" s="19">
        <v>4</v>
      </c>
      <c r="K125" s="19">
        <v>2</v>
      </c>
      <c r="L125" s="19">
        <v>0</v>
      </c>
      <c r="M125" s="19">
        <v>1</v>
      </c>
      <c r="N125" s="19">
        <v>1</v>
      </c>
      <c r="O125" s="20">
        <f t="shared" si="21"/>
        <v>4</v>
      </c>
      <c r="P125" s="21">
        <f t="shared" si="22"/>
        <v>4</v>
      </c>
      <c r="Q125" s="21">
        <f t="shared" si="23"/>
        <v>8</v>
      </c>
      <c r="R125" s="22"/>
      <c r="S125" s="19" t="s">
        <v>28</v>
      </c>
      <c r="T125" s="13"/>
      <c r="U125" s="19" t="s">
        <v>39</v>
      </c>
    </row>
    <row r="126" spans="1:21">
      <c r="A126" s="18" t="s">
        <v>173</v>
      </c>
      <c r="B126" s="228" t="s">
        <v>174</v>
      </c>
      <c r="C126" s="229"/>
      <c r="D126" s="229"/>
      <c r="E126" s="229"/>
      <c r="F126" s="229"/>
      <c r="G126" s="229"/>
      <c r="H126" s="229"/>
      <c r="I126" s="230"/>
      <c r="J126" s="19">
        <v>2</v>
      </c>
      <c r="K126" s="19">
        <v>0</v>
      </c>
      <c r="L126" s="19">
        <v>0</v>
      </c>
      <c r="M126" s="19">
        <v>0</v>
      </c>
      <c r="N126" s="19">
        <v>2</v>
      </c>
      <c r="O126" s="20">
        <f t="shared" si="21"/>
        <v>2</v>
      </c>
      <c r="P126" s="21">
        <f t="shared" si="22"/>
        <v>2</v>
      </c>
      <c r="Q126" s="21">
        <f t="shared" si="23"/>
        <v>4</v>
      </c>
      <c r="R126" s="22"/>
      <c r="S126" s="19"/>
      <c r="T126" s="13" t="s">
        <v>33</v>
      </c>
      <c r="U126" s="19" t="s">
        <v>39</v>
      </c>
    </row>
    <row r="127" spans="1:21">
      <c r="A127" s="18" t="s">
        <v>175</v>
      </c>
      <c r="B127" s="31" t="s">
        <v>176</v>
      </c>
      <c r="C127" s="32"/>
      <c r="D127" s="32"/>
      <c r="E127" s="32"/>
      <c r="F127" s="32"/>
      <c r="G127" s="32"/>
      <c r="H127" s="32"/>
      <c r="I127" s="33"/>
      <c r="J127" s="19">
        <v>6</v>
      </c>
      <c r="K127" s="19">
        <v>2</v>
      </c>
      <c r="L127" s="19">
        <v>0</v>
      </c>
      <c r="M127" s="19">
        <v>1</v>
      </c>
      <c r="N127" s="19">
        <v>1</v>
      </c>
      <c r="O127" s="20">
        <f t="shared" si="21"/>
        <v>4</v>
      </c>
      <c r="P127" s="21">
        <f t="shared" si="22"/>
        <v>9</v>
      </c>
      <c r="Q127" s="21">
        <f t="shared" si="23"/>
        <v>13</v>
      </c>
      <c r="R127" s="22" t="s">
        <v>32</v>
      </c>
      <c r="S127" s="19"/>
      <c r="T127" s="13"/>
      <c r="U127" s="19" t="s">
        <v>39</v>
      </c>
    </row>
    <row r="128" spans="1:21">
      <c r="A128" s="18" t="s">
        <v>177</v>
      </c>
      <c r="B128" s="228" t="s">
        <v>178</v>
      </c>
      <c r="C128" s="229"/>
      <c r="D128" s="229"/>
      <c r="E128" s="229"/>
      <c r="F128" s="229"/>
      <c r="G128" s="229"/>
      <c r="H128" s="229"/>
      <c r="I128" s="230"/>
      <c r="J128" s="19">
        <v>4</v>
      </c>
      <c r="K128" s="19">
        <v>2</v>
      </c>
      <c r="L128" s="19">
        <v>0</v>
      </c>
      <c r="M128" s="19">
        <v>0</v>
      </c>
      <c r="N128" s="19">
        <v>1</v>
      </c>
      <c r="O128" s="20">
        <f t="shared" si="21"/>
        <v>3</v>
      </c>
      <c r="P128" s="21">
        <f t="shared" si="22"/>
        <v>5</v>
      </c>
      <c r="Q128" s="21">
        <f t="shared" si="23"/>
        <v>8</v>
      </c>
      <c r="R128" s="22"/>
      <c r="S128" s="19" t="s">
        <v>28</v>
      </c>
      <c r="T128" s="13"/>
      <c r="U128" s="19" t="s">
        <v>40</v>
      </c>
    </row>
    <row r="129" spans="1:21">
      <c r="A129" s="27" t="s">
        <v>25</v>
      </c>
      <c r="B129" s="118"/>
      <c r="C129" s="119"/>
      <c r="D129" s="119"/>
      <c r="E129" s="119"/>
      <c r="F129" s="119"/>
      <c r="G129" s="119"/>
      <c r="H129" s="119"/>
      <c r="I129" s="120"/>
      <c r="J129" s="27">
        <f t="shared" ref="J129:Q129" si="24">SUM(J122:J128)</f>
        <v>30</v>
      </c>
      <c r="K129" s="27">
        <f t="shared" si="24"/>
        <v>12</v>
      </c>
      <c r="L129" s="27">
        <f t="shared" si="24"/>
        <v>3</v>
      </c>
      <c r="M129" s="27">
        <f t="shared" si="24"/>
        <v>4</v>
      </c>
      <c r="N129" s="27">
        <f t="shared" si="24"/>
        <v>6</v>
      </c>
      <c r="O129" s="27">
        <f t="shared" si="24"/>
        <v>25</v>
      </c>
      <c r="P129" s="27">
        <f t="shared" si="24"/>
        <v>36</v>
      </c>
      <c r="Q129" s="27">
        <f t="shared" si="24"/>
        <v>61</v>
      </c>
      <c r="R129" s="27">
        <f>COUNTIF(R122:R128,"E")</f>
        <v>4</v>
      </c>
      <c r="S129" s="27">
        <f>COUNTIF(S122:S128,"C")</f>
        <v>2</v>
      </c>
      <c r="T129" s="27">
        <f>COUNTIF(T122:T128,"VP")</f>
        <v>1</v>
      </c>
      <c r="U129" s="20">
        <f>COUNTA(U122:U128)</f>
        <v>7</v>
      </c>
    </row>
    <row r="130" spans="1:21">
      <c r="A130" s="29"/>
      <c r="B130" s="29"/>
      <c r="C130" s="29"/>
      <c r="D130" s="29"/>
      <c r="E130" s="29"/>
      <c r="F130" s="29"/>
      <c r="G130" s="29"/>
      <c r="H130" s="29"/>
      <c r="I130" s="29"/>
      <c r="J130" s="29"/>
      <c r="K130" s="29"/>
      <c r="L130" s="29"/>
      <c r="M130" s="29"/>
      <c r="N130" s="29"/>
      <c r="O130" s="29"/>
      <c r="P130" s="29"/>
      <c r="Q130" s="29"/>
      <c r="R130" s="29"/>
      <c r="S130" s="29"/>
      <c r="T130" s="29"/>
      <c r="U130" s="30"/>
    </row>
    <row r="131" spans="1:21">
      <c r="A131" s="29"/>
      <c r="B131" s="29"/>
      <c r="C131" s="29"/>
      <c r="D131" s="29"/>
      <c r="E131" s="29"/>
      <c r="F131" s="29"/>
      <c r="G131" s="29"/>
      <c r="H131" s="29"/>
      <c r="I131" s="29"/>
      <c r="J131" s="29"/>
      <c r="K131" s="29"/>
      <c r="L131" s="29"/>
      <c r="M131" s="29"/>
      <c r="N131" s="29"/>
      <c r="O131" s="29"/>
      <c r="P131" s="29"/>
      <c r="Q131" s="29"/>
      <c r="R131" s="29"/>
      <c r="S131" s="29"/>
      <c r="T131" s="29"/>
      <c r="U131" s="30"/>
    </row>
    <row r="132" spans="1:21">
      <c r="A132" s="29"/>
      <c r="B132" s="29"/>
      <c r="C132" s="29"/>
      <c r="D132" s="29"/>
      <c r="E132" s="29"/>
      <c r="F132" s="29"/>
      <c r="G132" s="29"/>
      <c r="H132" s="29"/>
      <c r="I132" s="29"/>
      <c r="J132" s="29"/>
      <c r="K132" s="29"/>
      <c r="L132" s="29"/>
      <c r="M132" s="29"/>
      <c r="N132" s="29"/>
      <c r="O132" s="29"/>
      <c r="P132" s="29"/>
      <c r="Q132" s="29"/>
      <c r="R132" s="29"/>
      <c r="S132" s="29"/>
      <c r="T132" s="29"/>
      <c r="U132" s="30"/>
    </row>
    <row r="133" spans="1:21">
      <c r="A133" s="29"/>
      <c r="B133" s="29"/>
      <c r="C133" s="29"/>
      <c r="D133" s="29"/>
      <c r="E133" s="29"/>
      <c r="F133" s="29"/>
      <c r="G133" s="29"/>
      <c r="H133" s="29"/>
      <c r="I133" s="29"/>
      <c r="J133" s="29"/>
      <c r="K133" s="29"/>
      <c r="L133" s="29"/>
      <c r="M133" s="29"/>
      <c r="N133" s="29"/>
      <c r="O133" s="29"/>
      <c r="P133" s="29"/>
      <c r="Q133" s="29"/>
      <c r="R133" s="29"/>
      <c r="S133" s="29"/>
      <c r="T133" s="29"/>
      <c r="U133" s="30"/>
    </row>
    <row r="134" spans="1:21">
      <c r="A134" s="29"/>
      <c r="B134" s="29"/>
      <c r="C134" s="29"/>
      <c r="D134" s="29"/>
      <c r="E134" s="29"/>
      <c r="F134" s="29"/>
      <c r="G134" s="29"/>
      <c r="H134" s="29"/>
      <c r="I134" s="29"/>
      <c r="J134" s="29"/>
      <c r="K134" s="29"/>
      <c r="L134" s="29"/>
      <c r="M134" s="29"/>
      <c r="N134" s="29"/>
      <c r="O134" s="29"/>
      <c r="P134" s="29"/>
      <c r="Q134" s="29"/>
      <c r="R134" s="29"/>
      <c r="S134" s="29"/>
      <c r="T134" s="29"/>
      <c r="U134" s="30"/>
    </row>
    <row r="135" spans="1:21">
      <c r="A135" s="29"/>
      <c r="B135" s="29"/>
      <c r="C135" s="29"/>
      <c r="D135" s="29"/>
      <c r="E135" s="29"/>
      <c r="F135" s="29"/>
      <c r="G135" s="29"/>
      <c r="H135" s="29"/>
      <c r="I135" s="29"/>
      <c r="J135" s="29"/>
      <c r="K135" s="29"/>
      <c r="L135" s="29"/>
      <c r="M135" s="29"/>
      <c r="N135" s="29"/>
      <c r="O135" s="29"/>
      <c r="P135" s="29"/>
      <c r="Q135" s="29"/>
      <c r="R135" s="29"/>
      <c r="S135" s="29"/>
      <c r="T135" s="29"/>
      <c r="U135" s="30"/>
    </row>
    <row r="136" spans="1:21">
      <c r="A136" s="29"/>
      <c r="B136" s="29"/>
      <c r="C136" s="29"/>
      <c r="D136" s="29"/>
      <c r="E136" s="29"/>
      <c r="F136" s="29"/>
      <c r="G136" s="29"/>
      <c r="H136" s="29"/>
      <c r="I136" s="29"/>
      <c r="J136" s="29"/>
      <c r="K136" s="29"/>
      <c r="L136" s="29"/>
      <c r="M136" s="29"/>
      <c r="N136" s="29"/>
      <c r="O136" s="29"/>
      <c r="P136" s="29"/>
      <c r="Q136" s="29"/>
      <c r="R136" s="29"/>
      <c r="S136" s="29"/>
      <c r="T136" s="29"/>
      <c r="U136" s="30"/>
    </row>
    <row r="137" spans="1:21">
      <c r="A137" s="29"/>
      <c r="B137" s="29"/>
      <c r="C137" s="29"/>
      <c r="D137" s="29"/>
      <c r="E137" s="29"/>
      <c r="F137" s="29"/>
      <c r="G137" s="29"/>
      <c r="H137" s="29"/>
      <c r="I137" s="29"/>
      <c r="J137" s="29"/>
      <c r="K137" s="29"/>
      <c r="L137" s="29"/>
      <c r="M137" s="29"/>
      <c r="N137" s="29"/>
      <c r="O137" s="29"/>
      <c r="P137" s="29"/>
      <c r="Q137" s="29"/>
      <c r="R137" s="29"/>
      <c r="S137" s="29"/>
      <c r="T137" s="29"/>
      <c r="U137" s="30"/>
    </row>
    <row r="139" spans="1:21" ht="12.75" customHeight="1">
      <c r="B139" s="6"/>
      <c r="C139" s="6"/>
      <c r="D139" s="6"/>
      <c r="E139" s="6"/>
      <c r="F139" s="6"/>
      <c r="G139" s="6"/>
      <c r="M139" s="5"/>
      <c r="N139" s="5"/>
      <c r="O139" s="5"/>
      <c r="P139" s="5"/>
      <c r="Q139" s="5"/>
      <c r="R139" s="5"/>
      <c r="S139" s="5"/>
      <c r="T139" s="5"/>
    </row>
    <row r="140" spans="1:21">
      <c r="B140" s="5"/>
      <c r="C140" s="5"/>
      <c r="D140" s="5"/>
      <c r="E140" s="5"/>
      <c r="F140" s="5"/>
      <c r="G140" s="5"/>
      <c r="M140" s="5"/>
      <c r="N140" s="5"/>
      <c r="O140" s="5"/>
      <c r="P140" s="5"/>
      <c r="Q140" s="5"/>
      <c r="R140" s="5"/>
      <c r="S140" s="5"/>
      <c r="T140" s="5"/>
    </row>
    <row r="142" spans="1:21" ht="19.5" customHeight="1">
      <c r="A142" s="112" t="s">
        <v>49</v>
      </c>
      <c r="B142" s="112"/>
      <c r="C142" s="112"/>
      <c r="D142" s="112"/>
      <c r="E142" s="112"/>
      <c r="F142" s="112"/>
      <c r="G142" s="112"/>
      <c r="H142" s="112"/>
      <c r="I142" s="112"/>
      <c r="J142" s="112"/>
      <c r="K142" s="112"/>
      <c r="L142" s="112"/>
      <c r="M142" s="112"/>
      <c r="N142" s="112"/>
      <c r="O142" s="112"/>
      <c r="P142" s="112"/>
      <c r="Q142" s="112"/>
      <c r="R142" s="112"/>
      <c r="S142" s="112"/>
      <c r="T142" s="112"/>
      <c r="U142" s="112"/>
    </row>
    <row r="143" spans="1:21" ht="24.75" customHeight="1">
      <c r="A143" s="124" t="s">
        <v>27</v>
      </c>
      <c r="B143" s="126" t="s">
        <v>26</v>
      </c>
      <c r="C143" s="127"/>
      <c r="D143" s="127"/>
      <c r="E143" s="127"/>
      <c r="F143" s="127"/>
      <c r="G143" s="127"/>
      <c r="H143" s="127"/>
      <c r="I143" s="128"/>
      <c r="J143" s="77" t="s">
        <v>41</v>
      </c>
      <c r="K143" s="113" t="s">
        <v>24</v>
      </c>
      <c r="L143" s="114"/>
      <c r="M143" s="114"/>
      <c r="N143" s="115"/>
      <c r="O143" s="132" t="s">
        <v>42</v>
      </c>
      <c r="P143" s="133"/>
      <c r="Q143" s="133"/>
      <c r="R143" s="132" t="s">
        <v>23</v>
      </c>
      <c r="S143" s="132"/>
      <c r="T143" s="132"/>
      <c r="U143" s="132" t="s">
        <v>22</v>
      </c>
    </row>
    <row r="144" spans="1:21" ht="12.75" customHeight="1">
      <c r="A144" s="125"/>
      <c r="B144" s="129"/>
      <c r="C144" s="130"/>
      <c r="D144" s="130"/>
      <c r="E144" s="130"/>
      <c r="F144" s="130"/>
      <c r="G144" s="130"/>
      <c r="H144" s="130"/>
      <c r="I144" s="131"/>
      <c r="J144" s="78"/>
      <c r="K144" s="10" t="s">
        <v>28</v>
      </c>
      <c r="L144" s="10" t="s">
        <v>29</v>
      </c>
      <c r="M144" s="10" t="s">
        <v>232</v>
      </c>
      <c r="N144" s="10" t="s">
        <v>102</v>
      </c>
      <c r="O144" s="10" t="s">
        <v>34</v>
      </c>
      <c r="P144" s="10" t="s">
        <v>7</v>
      </c>
      <c r="Q144" s="10" t="s">
        <v>31</v>
      </c>
      <c r="R144" s="10" t="s">
        <v>32</v>
      </c>
      <c r="S144" s="10" t="s">
        <v>28</v>
      </c>
      <c r="T144" s="10" t="s">
        <v>33</v>
      </c>
      <c r="U144" s="132"/>
    </row>
    <row r="145" spans="1:21">
      <c r="A145" s="85" t="s">
        <v>188</v>
      </c>
      <c r="B145" s="86"/>
      <c r="C145" s="86"/>
      <c r="D145" s="86"/>
      <c r="E145" s="86"/>
      <c r="F145" s="86"/>
      <c r="G145" s="86"/>
      <c r="H145" s="86"/>
      <c r="I145" s="86"/>
      <c r="J145" s="86"/>
      <c r="K145" s="86"/>
      <c r="L145" s="86"/>
      <c r="M145" s="86"/>
      <c r="N145" s="86"/>
      <c r="O145" s="86"/>
      <c r="P145" s="86"/>
      <c r="Q145" s="86"/>
      <c r="R145" s="86"/>
      <c r="S145" s="86"/>
      <c r="T145" s="86"/>
      <c r="U145" s="87"/>
    </row>
    <row r="146" spans="1:21">
      <c r="A146" s="34" t="s">
        <v>180</v>
      </c>
      <c r="B146" s="92" t="s">
        <v>181</v>
      </c>
      <c r="C146" s="93"/>
      <c r="D146" s="93"/>
      <c r="E146" s="93"/>
      <c r="F146" s="93"/>
      <c r="G146" s="93"/>
      <c r="H146" s="93"/>
      <c r="I146" s="94"/>
      <c r="J146" s="35">
        <v>7</v>
      </c>
      <c r="K146" s="35">
        <v>2</v>
      </c>
      <c r="L146" s="35">
        <v>2</v>
      </c>
      <c r="M146" s="35">
        <v>0</v>
      </c>
      <c r="N146" s="35">
        <v>1</v>
      </c>
      <c r="O146" s="21">
        <f>K146+L146+M146+N146</f>
        <v>5</v>
      </c>
      <c r="P146" s="21">
        <f>Q146-O146</f>
        <v>8</v>
      </c>
      <c r="Q146" s="21">
        <f>ROUND(PRODUCT(J146,25)/14,0)</f>
        <v>13</v>
      </c>
      <c r="R146" s="35"/>
      <c r="S146" s="35"/>
      <c r="T146" s="36" t="s">
        <v>33</v>
      </c>
      <c r="U146" s="19" t="s">
        <v>39</v>
      </c>
    </row>
    <row r="147" spans="1:21">
      <c r="A147" s="34" t="s">
        <v>182</v>
      </c>
      <c r="B147" s="92" t="s">
        <v>183</v>
      </c>
      <c r="C147" s="93"/>
      <c r="D147" s="93"/>
      <c r="E147" s="93"/>
      <c r="F147" s="93"/>
      <c r="G147" s="93"/>
      <c r="H147" s="93"/>
      <c r="I147" s="94"/>
      <c r="J147" s="35">
        <v>7</v>
      </c>
      <c r="K147" s="35">
        <v>2</v>
      </c>
      <c r="L147" s="35">
        <v>2</v>
      </c>
      <c r="M147" s="35">
        <v>0</v>
      </c>
      <c r="N147" s="35">
        <v>1</v>
      </c>
      <c r="O147" s="21">
        <f>K147+L147+M147+N147</f>
        <v>5</v>
      </c>
      <c r="P147" s="21">
        <f>Q147-O147</f>
        <v>8</v>
      </c>
      <c r="Q147" s="21">
        <f>ROUND(PRODUCT(J147,25)/14,0)</f>
        <v>13</v>
      </c>
      <c r="R147" s="35"/>
      <c r="S147" s="35"/>
      <c r="T147" s="36" t="s">
        <v>33</v>
      </c>
      <c r="U147" s="19" t="s">
        <v>39</v>
      </c>
    </row>
    <row r="148" spans="1:21" ht="12.75" customHeight="1">
      <c r="A148" s="34" t="s">
        <v>184</v>
      </c>
      <c r="B148" s="92" t="s">
        <v>185</v>
      </c>
      <c r="C148" s="93"/>
      <c r="D148" s="93"/>
      <c r="E148" s="93"/>
      <c r="F148" s="93"/>
      <c r="G148" s="93"/>
      <c r="H148" s="93"/>
      <c r="I148" s="94"/>
      <c r="J148" s="35">
        <v>7</v>
      </c>
      <c r="K148" s="35">
        <v>2</v>
      </c>
      <c r="L148" s="35">
        <v>2</v>
      </c>
      <c r="M148" s="35">
        <v>0</v>
      </c>
      <c r="N148" s="35">
        <v>1</v>
      </c>
      <c r="O148" s="21">
        <f t="shared" ref="O148" si="25">K148+L148+M148+N148</f>
        <v>5</v>
      </c>
      <c r="P148" s="21">
        <f>Q148-O148</f>
        <v>8</v>
      </c>
      <c r="Q148" s="21">
        <f>ROUND(PRODUCT(J148,25)/14,0)</f>
        <v>13</v>
      </c>
      <c r="R148" s="35"/>
      <c r="S148" s="35"/>
      <c r="T148" s="36" t="s">
        <v>33</v>
      </c>
      <c r="U148" s="19" t="s">
        <v>39</v>
      </c>
    </row>
    <row r="149" spans="1:21">
      <c r="A149" s="88" t="s">
        <v>197</v>
      </c>
      <c r="B149" s="89"/>
      <c r="C149" s="89"/>
      <c r="D149" s="89"/>
      <c r="E149" s="89"/>
      <c r="F149" s="89"/>
      <c r="G149" s="89"/>
      <c r="H149" s="89"/>
      <c r="I149" s="89"/>
      <c r="J149" s="89"/>
      <c r="K149" s="89"/>
      <c r="L149" s="89"/>
      <c r="M149" s="89"/>
      <c r="N149" s="89"/>
      <c r="O149" s="89"/>
      <c r="P149" s="89"/>
      <c r="Q149" s="89"/>
      <c r="R149" s="89"/>
      <c r="S149" s="89"/>
      <c r="T149" s="89"/>
      <c r="U149" s="90"/>
    </row>
    <row r="150" spans="1:21">
      <c r="A150" s="34" t="s">
        <v>189</v>
      </c>
      <c r="B150" s="92" t="s">
        <v>190</v>
      </c>
      <c r="C150" s="93"/>
      <c r="D150" s="93"/>
      <c r="E150" s="93"/>
      <c r="F150" s="93"/>
      <c r="G150" s="93"/>
      <c r="H150" s="93"/>
      <c r="I150" s="94"/>
      <c r="J150" s="35">
        <v>6</v>
      </c>
      <c r="K150" s="35">
        <v>2</v>
      </c>
      <c r="L150" s="35">
        <v>0</v>
      </c>
      <c r="M150" s="35">
        <v>2</v>
      </c>
      <c r="N150" s="35">
        <v>1</v>
      </c>
      <c r="O150" s="21">
        <f t="shared" ref="O150:O153" si="26">K150+L150+M150+N150</f>
        <v>5</v>
      </c>
      <c r="P150" s="21">
        <f t="shared" ref="P150:P159" si="27">Q150-O150</f>
        <v>6</v>
      </c>
      <c r="Q150" s="21">
        <f t="shared" ref="Q150:Q159" si="28">ROUND(PRODUCT(J150,25)/14,0)</f>
        <v>11</v>
      </c>
      <c r="R150" s="35" t="s">
        <v>32</v>
      </c>
      <c r="S150" s="35"/>
      <c r="T150" s="36"/>
      <c r="U150" s="19" t="s">
        <v>39</v>
      </c>
    </row>
    <row r="151" spans="1:21">
      <c r="A151" s="34" t="s">
        <v>191</v>
      </c>
      <c r="B151" s="92" t="s">
        <v>192</v>
      </c>
      <c r="C151" s="93"/>
      <c r="D151" s="93"/>
      <c r="E151" s="93"/>
      <c r="F151" s="93"/>
      <c r="G151" s="93"/>
      <c r="H151" s="93"/>
      <c r="I151" s="94"/>
      <c r="J151" s="35">
        <v>6</v>
      </c>
      <c r="K151" s="35">
        <v>2</v>
      </c>
      <c r="L151" s="35">
        <v>1</v>
      </c>
      <c r="M151" s="35">
        <v>1</v>
      </c>
      <c r="N151" s="35">
        <v>1</v>
      </c>
      <c r="O151" s="21">
        <f t="shared" ref="O151" si="29">K151+L151+M151+N151</f>
        <v>5</v>
      </c>
      <c r="P151" s="21">
        <f t="shared" ref="P151" si="30">Q151-O151</f>
        <v>6</v>
      </c>
      <c r="Q151" s="21">
        <f t="shared" ref="Q151" si="31">ROUND(PRODUCT(J151,25)/14,0)</f>
        <v>11</v>
      </c>
      <c r="R151" s="35" t="s">
        <v>32</v>
      </c>
      <c r="S151" s="35"/>
      <c r="T151" s="36"/>
      <c r="U151" s="19" t="s">
        <v>39</v>
      </c>
    </row>
    <row r="152" spans="1:21">
      <c r="A152" s="34" t="s">
        <v>193</v>
      </c>
      <c r="B152" s="92" t="s">
        <v>194</v>
      </c>
      <c r="C152" s="93"/>
      <c r="D152" s="93"/>
      <c r="E152" s="93"/>
      <c r="F152" s="93"/>
      <c r="G152" s="93"/>
      <c r="H152" s="93"/>
      <c r="I152" s="94"/>
      <c r="J152" s="35">
        <v>6</v>
      </c>
      <c r="K152" s="35">
        <v>2</v>
      </c>
      <c r="L152" s="35">
        <v>2</v>
      </c>
      <c r="M152" s="35">
        <v>0</v>
      </c>
      <c r="N152" s="35">
        <v>1</v>
      </c>
      <c r="O152" s="21">
        <f t="shared" si="26"/>
        <v>5</v>
      </c>
      <c r="P152" s="21">
        <f>Q152-O152</f>
        <v>6</v>
      </c>
      <c r="Q152" s="21">
        <f>ROUND(PRODUCT(J152,25)/14,0)</f>
        <v>11</v>
      </c>
      <c r="R152" s="35" t="s">
        <v>32</v>
      </c>
      <c r="S152" s="35"/>
      <c r="T152" s="36"/>
      <c r="U152" s="19" t="s">
        <v>39</v>
      </c>
    </row>
    <row r="153" spans="1:21">
      <c r="A153" s="34" t="s">
        <v>195</v>
      </c>
      <c r="B153" s="92" t="s">
        <v>196</v>
      </c>
      <c r="C153" s="93"/>
      <c r="D153" s="93"/>
      <c r="E153" s="93"/>
      <c r="F153" s="93"/>
      <c r="G153" s="93"/>
      <c r="H153" s="93"/>
      <c r="I153" s="94"/>
      <c r="J153" s="35">
        <v>6</v>
      </c>
      <c r="K153" s="35">
        <v>2</v>
      </c>
      <c r="L153" s="35">
        <v>2</v>
      </c>
      <c r="M153" s="35">
        <v>0</v>
      </c>
      <c r="N153" s="35">
        <v>1</v>
      </c>
      <c r="O153" s="21">
        <f t="shared" si="26"/>
        <v>5</v>
      </c>
      <c r="P153" s="21">
        <f t="shared" si="27"/>
        <v>6</v>
      </c>
      <c r="Q153" s="21">
        <f t="shared" si="28"/>
        <v>11</v>
      </c>
      <c r="R153" s="35" t="s">
        <v>32</v>
      </c>
      <c r="S153" s="35"/>
      <c r="T153" s="36"/>
      <c r="U153" s="19" t="s">
        <v>37</v>
      </c>
    </row>
    <row r="154" spans="1:21">
      <c r="A154" s="88" t="s">
        <v>208</v>
      </c>
      <c r="B154" s="89"/>
      <c r="C154" s="89"/>
      <c r="D154" s="89"/>
      <c r="E154" s="89"/>
      <c r="F154" s="89"/>
      <c r="G154" s="89"/>
      <c r="H154" s="89"/>
      <c r="I154" s="89"/>
      <c r="J154" s="89"/>
      <c r="K154" s="89"/>
      <c r="L154" s="89"/>
      <c r="M154" s="89"/>
      <c r="N154" s="89"/>
      <c r="O154" s="89"/>
      <c r="P154" s="89"/>
      <c r="Q154" s="89"/>
      <c r="R154" s="89"/>
      <c r="S154" s="89"/>
      <c r="T154" s="89"/>
      <c r="U154" s="90"/>
    </row>
    <row r="155" spans="1:21">
      <c r="A155" s="34" t="s">
        <v>198</v>
      </c>
      <c r="B155" s="92" t="s">
        <v>199</v>
      </c>
      <c r="C155" s="93"/>
      <c r="D155" s="93"/>
      <c r="E155" s="93"/>
      <c r="F155" s="93"/>
      <c r="G155" s="93"/>
      <c r="H155" s="93"/>
      <c r="I155" s="94"/>
      <c r="J155" s="35">
        <v>7</v>
      </c>
      <c r="K155" s="35">
        <v>2</v>
      </c>
      <c r="L155" s="35">
        <v>0</v>
      </c>
      <c r="M155" s="35">
        <v>1</v>
      </c>
      <c r="N155" s="35">
        <v>1</v>
      </c>
      <c r="O155" s="21">
        <f t="shared" ref="O155:O159" si="32">K155+L155+M155+N155</f>
        <v>4</v>
      </c>
      <c r="P155" s="21">
        <f t="shared" si="27"/>
        <v>9</v>
      </c>
      <c r="Q155" s="21">
        <f t="shared" si="28"/>
        <v>13</v>
      </c>
      <c r="R155" s="35"/>
      <c r="S155" s="35"/>
      <c r="T155" s="36" t="s">
        <v>33</v>
      </c>
      <c r="U155" s="19" t="s">
        <v>39</v>
      </c>
    </row>
    <row r="156" spans="1:21">
      <c r="A156" s="34" t="s">
        <v>200</v>
      </c>
      <c r="B156" s="92" t="s">
        <v>201</v>
      </c>
      <c r="C156" s="93"/>
      <c r="D156" s="93"/>
      <c r="E156" s="93"/>
      <c r="F156" s="93"/>
      <c r="G156" s="93"/>
      <c r="H156" s="93"/>
      <c r="I156" s="94"/>
      <c r="J156" s="35">
        <v>7</v>
      </c>
      <c r="K156" s="35">
        <v>2</v>
      </c>
      <c r="L156" s="35">
        <v>0</v>
      </c>
      <c r="M156" s="35">
        <v>1</v>
      </c>
      <c r="N156" s="35">
        <v>1</v>
      </c>
      <c r="O156" s="21">
        <f t="shared" ref="O156:O157" si="33">K156+L156+M156+N156</f>
        <v>4</v>
      </c>
      <c r="P156" s="21">
        <f t="shared" ref="P156:P157" si="34">Q156-O156</f>
        <v>9</v>
      </c>
      <c r="Q156" s="21">
        <f t="shared" ref="Q156:Q157" si="35">ROUND(PRODUCT(J156,25)/14,0)</f>
        <v>13</v>
      </c>
      <c r="R156" s="35"/>
      <c r="S156" s="35"/>
      <c r="T156" s="36" t="s">
        <v>33</v>
      </c>
      <c r="U156" s="19" t="s">
        <v>39</v>
      </c>
    </row>
    <row r="157" spans="1:21">
      <c r="A157" s="34" t="s">
        <v>202</v>
      </c>
      <c r="B157" s="92" t="s">
        <v>203</v>
      </c>
      <c r="C157" s="93"/>
      <c r="D157" s="93"/>
      <c r="E157" s="93"/>
      <c r="F157" s="93"/>
      <c r="G157" s="93"/>
      <c r="H157" s="93"/>
      <c r="I157" s="94"/>
      <c r="J157" s="35">
        <v>7</v>
      </c>
      <c r="K157" s="35">
        <v>2</v>
      </c>
      <c r="L157" s="35">
        <v>0</v>
      </c>
      <c r="M157" s="35">
        <v>1</v>
      </c>
      <c r="N157" s="35">
        <v>1</v>
      </c>
      <c r="O157" s="21">
        <f t="shared" si="33"/>
        <v>4</v>
      </c>
      <c r="P157" s="21">
        <f t="shared" si="34"/>
        <v>9</v>
      </c>
      <c r="Q157" s="21">
        <f t="shared" si="35"/>
        <v>13</v>
      </c>
      <c r="R157" s="35"/>
      <c r="S157" s="35"/>
      <c r="T157" s="36" t="s">
        <v>33</v>
      </c>
      <c r="U157" s="19" t="s">
        <v>39</v>
      </c>
    </row>
    <row r="158" spans="1:21">
      <c r="A158" s="34" t="s">
        <v>204</v>
      </c>
      <c r="B158" s="37" t="s">
        <v>205</v>
      </c>
      <c r="C158" s="38"/>
      <c r="D158" s="38"/>
      <c r="E158" s="38"/>
      <c r="F158" s="38"/>
      <c r="G158" s="38"/>
      <c r="H158" s="38"/>
      <c r="I158" s="39"/>
      <c r="J158" s="35">
        <v>7</v>
      </c>
      <c r="K158" s="35">
        <v>2</v>
      </c>
      <c r="L158" s="35">
        <v>0</v>
      </c>
      <c r="M158" s="35">
        <v>1</v>
      </c>
      <c r="N158" s="35">
        <v>1</v>
      </c>
      <c r="O158" s="21">
        <f t="shared" si="32"/>
        <v>4</v>
      </c>
      <c r="P158" s="21">
        <f t="shared" si="27"/>
        <v>9</v>
      </c>
      <c r="Q158" s="21">
        <f t="shared" si="28"/>
        <v>13</v>
      </c>
      <c r="R158" s="35"/>
      <c r="S158" s="35"/>
      <c r="T158" s="36" t="s">
        <v>33</v>
      </c>
      <c r="U158" s="19" t="s">
        <v>39</v>
      </c>
    </row>
    <row r="159" spans="1:21">
      <c r="A159" s="34" t="s">
        <v>206</v>
      </c>
      <c r="B159" s="92" t="s">
        <v>207</v>
      </c>
      <c r="C159" s="93"/>
      <c r="D159" s="93"/>
      <c r="E159" s="93"/>
      <c r="F159" s="93"/>
      <c r="G159" s="93"/>
      <c r="H159" s="93"/>
      <c r="I159" s="94"/>
      <c r="J159" s="35">
        <v>7</v>
      </c>
      <c r="K159" s="35">
        <v>2</v>
      </c>
      <c r="L159" s="35">
        <v>0</v>
      </c>
      <c r="M159" s="35">
        <v>1</v>
      </c>
      <c r="N159" s="35">
        <v>1</v>
      </c>
      <c r="O159" s="21">
        <f t="shared" si="32"/>
        <v>4</v>
      </c>
      <c r="P159" s="21">
        <f t="shared" si="27"/>
        <v>9</v>
      </c>
      <c r="Q159" s="21">
        <f t="shared" si="28"/>
        <v>13</v>
      </c>
      <c r="R159" s="35"/>
      <c r="S159" s="35"/>
      <c r="T159" s="36" t="s">
        <v>33</v>
      </c>
      <c r="U159" s="19" t="s">
        <v>39</v>
      </c>
    </row>
    <row r="160" spans="1:21" ht="12.75" customHeight="1">
      <c r="A160" s="88" t="s">
        <v>209</v>
      </c>
      <c r="B160" s="167"/>
      <c r="C160" s="167"/>
      <c r="D160" s="167"/>
      <c r="E160" s="167"/>
      <c r="F160" s="167"/>
      <c r="G160" s="167"/>
      <c r="H160" s="167"/>
      <c r="I160" s="167"/>
      <c r="J160" s="167"/>
      <c r="K160" s="167"/>
      <c r="L160" s="167"/>
      <c r="M160" s="167"/>
      <c r="N160" s="167"/>
      <c r="O160" s="167"/>
      <c r="P160" s="167"/>
      <c r="Q160" s="167"/>
      <c r="R160" s="167"/>
      <c r="S160" s="167"/>
      <c r="T160" s="167"/>
      <c r="U160" s="168"/>
    </row>
    <row r="161" spans="1:21" ht="24">
      <c r="A161" s="2" t="s">
        <v>186</v>
      </c>
      <c r="B161" s="91" t="s">
        <v>187</v>
      </c>
      <c r="C161" s="91"/>
      <c r="D161" s="91"/>
      <c r="E161" s="91"/>
      <c r="F161" s="91"/>
      <c r="G161" s="91"/>
      <c r="H161" s="91"/>
      <c r="I161" s="91"/>
      <c r="J161" s="19">
        <v>6</v>
      </c>
      <c r="K161" s="19">
        <v>2</v>
      </c>
      <c r="L161" s="19">
        <v>0</v>
      </c>
      <c r="M161" s="19">
        <v>1</v>
      </c>
      <c r="N161" s="19">
        <v>1</v>
      </c>
      <c r="O161" s="21">
        <f t="shared" ref="O161:O162" si="36">K161+L161+M161+N161</f>
        <v>4</v>
      </c>
      <c r="P161" s="21">
        <f>Q161-O161</f>
        <v>9</v>
      </c>
      <c r="Q161" s="21">
        <f>ROUND(PRODUCT(J161,25)/12,0)</f>
        <v>13</v>
      </c>
      <c r="R161" s="35" t="s">
        <v>32</v>
      </c>
      <c r="S161" s="35"/>
      <c r="T161" s="36"/>
      <c r="U161" s="19" t="s">
        <v>39</v>
      </c>
    </row>
    <row r="162" spans="1:21" ht="12.95" customHeight="1">
      <c r="A162" s="1" t="s">
        <v>212</v>
      </c>
      <c r="B162" s="91" t="s">
        <v>213</v>
      </c>
      <c r="C162" s="91"/>
      <c r="D162" s="91"/>
      <c r="E162" s="91"/>
      <c r="F162" s="91"/>
      <c r="G162" s="91"/>
      <c r="H162" s="91"/>
      <c r="I162" s="91"/>
      <c r="J162" s="19">
        <v>6</v>
      </c>
      <c r="K162" s="19">
        <v>2</v>
      </c>
      <c r="L162" s="19">
        <v>0</v>
      </c>
      <c r="M162" s="19">
        <v>1</v>
      </c>
      <c r="N162" s="19">
        <v>1</v>
      </c>
      <c r="O162" s="21">
        <f t="shared" si="36"/>
        <v>4</v>
      </c>
      <c r="P162" s="21">
        <f t="shared" ref="P162:P164" si="37">Q162-O162</f>
        <v>9</v>
      </c>
      <c r="Q162" s="21">
        <f>ROUND(PRODUCT(J162,25)/12,0)</f>
        <v>13</v>
      </c>
      <c r="R162" s="35" t="s">
        <v>32</v>
      </c>
      <c r="S162" s="35"/>
      <c r="T162" s="36"/>
      <c r="U162" s="19" t="s">
        <v>39</v>
      </c>
    </row>
    <row r="163" spans="1:21">
      <c r="A163" s="88" t="s">
        <v>214</v>
      </c>
      <c r="B163" s="89"/>
      <c r="C163" s="89"/>
      <c r="D163" s="89"/>
      <c r="E163" s="89"/>
      <c r="F163" s="89"/>
      <c r="G163" s="89"/>
      <c r="H163" s="89"/>
      <c r="I163" s="89"/>
      <c r="J163" s="89"/>
      <c r="K163" s="89"/>
      <c r="L163" s="89"/>
      <c r="M163" s="89"/>
      <c r="N163" s="89"/>
      <c r="O163" s="89"/>
      <c r="P163" s="89"/>
      <c r="Q163" s="89"/>
      <c r="R163" s="89"/>
      <c r="S163" s="89"/>
      <c r="T163" s="89"/>
      <c r="U163" s="90"/>
    </row>
    <row r="164" spans="1:21">
      <c r="A164" s="34" t="s">
        <v>215</v>
      </c>
      <c r="B164" s="205" t="s">
        <v>216</v>
      </c>
      <c r="C164" s="205"/>
      <c r="D164" s="205"/>
      <c r="E164" s="205"/>
      <c r="F164" s="205"/>
      <c r="G164" s="205"/>
      <c r="H164" s="205"/>
      <c r="I164" s="205"/>
      <c r="J164" s="35">
        <v>4</v>
      </c>
      <c r="K164" s="35">
        <v>2</v>
      </c>
      <c r="L164" s="35">
        <v>0</v>
      </c>
      <c r="M164" s="35">
        <v>0</v>
      </c>
      <c r="N164" s="35">
        <v>1</v>
      </c>
      <c r="O164" s="21">
        <f t="shared" ref="O164:O166" si="38">K164+L164+M164+N164</f>
        <v>3</v>
      </c>
      <c r="P164" s="21">
        <f t="shared" si="37"/>
        <v>5</v>
      </c>
      <c r="Q164" s="21">
        <f>ROUND(PRODUCT(J164,25)/12,0)</f>
        <v>8</v>
      </c>
      <c r="R164" s="35"/>
      <c r="S164" s="35" t="s">
        <v>28</v>
      </c>
      <c r="T164" s="36"/>
      <c r="U164" s="19" t="s">
        <v>40</v>
      </c>
    </row>
    <row r="165" spans="1:21">
      <c r="A165" s="34" t="s">
        <v>217</v>
      </c>
      <c r="B165" s="92" t="s">
        <v>218</v>
      </c>
      <c r="C165" s="93"/>
      <c r="D165" s="93"/>
      <c r="E165" s="93"/>
      <c r="F165" s="93"/>
      <c r="G165" s="93"/>
      <c r="H165" s="93"/>
      <c r="I165" s="94"/>
      <c r="J165" s="35">
        <v>4</v>
      </c>
      <c r="K165" s="35">
        <v>2</v>
      </c>
      <c r="L165" s="35">
        <v>0</v>
      </c>
      <c r="M165" s="35">
        <v>0</v>
      </c>
      <c r="N165" s="35">
        <v>1</v>
      </c>
      <c r="O165" s="21">
        <f t="shared" si="38"/>
        <v>3</v>
      </c>
      <c r="P165" s="21">
        <f>Q165-O165</f>
        <v>5</v>
      </c>
      <c r="Q165" s="21">
        <f>ROUND(PRODUCT(J165,25)/12,0)</f>
        <v>8</v>
      </c>
      <c r="R165" s="35"/>
      <c r="S165" s="35" t="s">
        <v>28</v>
      </c>
      <c r="T165" s="36"/>
      <c r="U165" s="19" t="s">
        <v>40</v>
      </c>
    </row>
    <row r="166" spans="1:21">
      <c r="A166" s="34" t="s">
        <v>219</v>
      </c>
      <c r="B166" s="92" t="s">
        <v>220</v>
      </c>
      <c r="C166" s="93"/>
      <c r="D166" s="93"/>
      <c r="E166" s="93"/>
      <c r="F166" s="93"/>
      <c r="G166" s="93"/>
      <c r="H166" s="93"/>
      <c r="I166" s="94"/>
      <c r="J166" s="35">
        <v>4</v>
      </c>
      <c r="K166" s="35">
        <v>2</v>
      </c>
      <c r="L166" s="35">
        <v>0</v>
      </c>
      <c r="M166" s="35">
        <v>0</v>
      </c>
      <c r="N166" s="35">
        <v>1</v>
      </c>
      <c r="O166" s="21">
        <f t="shared" si="38"/>
        <v>3</v>
      </c>
      <c r="P166" s="21">
        <f>Q166-O166</f>
        <v>5</v>
      </c>
      <c r="Q166" s="21">
        <f>ROUND(PRODUCT(J166,25)/12,0)</f>
        <v>8</v>
      </c>
      <c r="R166" s="35"/>
      <c r="S166" s="35" t="s">
        <v>28</v>
      </c>
      <c r="T166" s="36"/>
      <c r="U166" s="19" t="s">
        <v>40</v>
      </c>
    </row>
    <row r="167" spans="1:21" ht="20.25" customHeight="1">
      <c r="A167" s="244" t="s">
        <v>105</v>
      </c>
      <c r="B167" s="245"/>
      <c r="C167" s="245"/>
      <c r="D167" s="245"/>
      <c r="E167" s="245"/>
      <c r="F167" s="245"/>
      <c r="G167" s="245"/>
      <c r="H167" s="245"/>
      <c r="I167" s="246"/>
      <c r="J167" s="40">
        <f t="shared" ref="J167:Q167" si="39">SUM(J146,J150,J155,J161,J164)</f>
        <v>30</v>
      </c>
      <c r="K167" s="40">
        <f t="shared" si="39"/>
        <v>10</v>
      </c>
      <c r="L167" s="40">
        <f t="shared" si="39"/>
        <v>2</v>
      </c>
      <c r="M167" s="40">
        <f t="shared" si="39"/>
        <v>4</v>
      </c>
      <c r="N167" s="40">
        <f t="shared" si="39"/>
        <v>5</v>
      </c>
      <c r="O167" s="40">
        <f t="shared" si="39"/>
        <v>21</v>
      </c>
      <c r="P167" s="40">
        <f t="shared" si="39"/>
        <v>37</v>
      </c>
      <c r="Q167" s="40">
        <f t="shared" si="39"/>
        <v>58</v>
      </c>
      <c r="R167" s="40">
        <f>COUNTIF(R146,"E")+COUNTIF(R150,"E")+COUNTIF(R155,"E")+COUNTIF(R161,"E")+COUNTIF(R164,"E")</f>
        <v>2</v>
      </c>
      <c r="S167" s="40">
        <f>COUNTIF(S146,"C")+COUNTIF(S150,"C")+COUNTIF(S155,"C")+COUNTIF(S161,"C")+COUNTIF(S164,"C")</f>
        <v>1</v>
      </c>
      <c r="T167" s="40">
        <f>COUNTIF(T146,"VP")+COUNTIF(T150,"VP")+COUNTIF(T155,"VP")+COUNTIF(T161,"VP")+COUNTIF(T164,"VP")</f>
        <v>2</v>
      </c>
      <c r="U167" s="41">
        <f>COUNTA(U146,U150,U155,U161,U164)</f>
        <v>5</v>
      </c>
    </row>
    <row r="168" spans="1:21" ht="16.5" customHeight="1">
      <c r="A168" s="193" t="s">
        <v>51</v>
      </c>
      <c r="B168" s="194"/>
      <c r="C168" s="194"/>
      <c r="D168" s="194"/>
      <c r="E168" s="194"/>
      <c r="F168" s="194"/>
      <c r="G168" s="194"/>
      <c r="H168" s="194"/>
      <c r="I168" s="194"/>
      <c r="J168" s="195"/>
      <c r="K168" s="40">
        <f t="shared" ref="K168:Q168" si="40">SUM(K146,K150,K155)*14+SUM(K161,K164)*12</f>
        <v>132</v>
      </c>
      <c r="L168" s="40">
        <f t="shared" si="40"/>
        <v>28</v>
      </c>
      <c r="M168" s="40">
        <f t="shared" si="40"/>
        <v>54</v>
      </c>
      <c r="N168" s="40">
        <f t="shared" si="40"/>
        <v>66</v>
      </c>
      <c r="O168" s="40">
        <f t="shared" si="40"/>
        <v>280</v>
      </c>
      <c r="P168" s="40">
        <f t="shared" si="40"/>
        <v>490</v>
      </c>
      <c r="Q168" s="40">
        <f t="shared" si="40"/>
        <v>770</v>
      </c>
      <c r="R168" s="199"/>
      <c r="S168" s="200"/>
      <c r="T168" s="200"/>
      <c r="U168" s="201"/>
    </row>
    <row r="169" spans="1:21" ht="16.5" customHeight="1">
      <c r="A169" s="196"/>
      <c r="B169" s="197"/>
      <c r="C169" s="197"/>
      <c r="D169" s="197"/>
      <c r="E169" s="197"/>
      <c r="F169" s="197"/>
      <c r="G169" s="197"/>
      <c r="H169" s="197"/>
      <c r="I169" s="197"/>
      <c r="J169" s="198"/>
      <c r="K169" s="172">
        <f>SUM(K168:N168)</f>
        <v>280</v>
      </c>
      <c r="L169" s="173"/>
      <c r="M169" s="173"/>
      <c r="N169" s="174"/>
      <c r="O169" s="172">
        <f>SUM(O168:P168)</f>
        <v>770</v>
      </c>
      <c r="P169" s="173"/>
      <c r="Q169" s="174"/>
      <c r="R169" s="202"/>
      <c r="S169" s="203"/>
      <c r="T169" s="203"/>
      <c r="U169" s="204"/>
    </row>
    <row r="170" spans="1:21" ht="21" customHeight="1">
      <c r="A170" s="106" t="s">
        <v>104</v>
      </c>
      <c r="B170" s="107"/>
      <c r="C170" s="107"/>
      <c r="D170" s="107"/>
      <c r="E170" s="107"/>
      <c r="F170" s="107"/>
      <c r="G170" s="107"/>
      <c r="H170" s="107"/>
      <c r="I170" s="107"/>
      <c r="J170" s="108"/>
      <c r="K170" s="109">
        <f>U167/SUM(U48,U59,U82,U94,U117,U129)</f>
        <v>0.125</v>
      </c>
      <c r="L170" s="110"/>
      <c r="M170" s="110"/>
      <c r="N170" s="110"/>
      <c r="O170" s="110"/>
      <c r="P170" s="110"/>
      <c r="Q170" s="110"/>
      <c r="R170" s="110"/>
      <c r="S170" s="110"/>
      <c r="T170" s="110"/>
      <c r="U170" s="111"/>
    </row>
    <row r="171" spans="1:21" ht="24" customHeight="1">
      <c r="A171" s="187" t="s">
        <v>106</v>
      </c>
      <c r="B171" s="188"/>
      <c r="C171" s="188"/>
      <c r="D171" s="188"/>
      <c r="E171" s="188"/>
      <c r="F171" s="188"/>
      <c r="G171" s="188"/>
      <c r="H171" s="188"/>
      <c r="I171" s="188"/>
      <c r="J171" s="189"/>
      <c r="K171" s="109">
        <f>K169/(SUM(O48,O59,O82,O94,O117)*14+O129*12)</f>
        <v>0.13295346628679963</v>
      </c>
      <c r="L171" s="110"/>
      <c r="M171" s="110"/>
      <c r="N171" s="110"/>
      <c r="O171" s="110"/>
      <c r="P171" s="110"/>
      <c r="Q171" s="110"/>
      <c r="R171" s="110"/>
      <c r="S171" s="110"/>
      <c r="T171" s="110"/>
      <c r="U171" s="111"/>
    </row>
    <row r="172" spans="1:21" ht="12.95" customHeight="1">
      <c r="A172" s="42"/>
      <c r="B172" s="42"/>
      <c r="C172" s="42"/>
      <c r="D172" s="42"/>
      <c r="E172" s="42"/>
      <c r="F172" s="42"/>
      <c r="G172" s="42"/>
      <c r="H172" s="42"/>
      <c r="I172" s="42"/>
      <c r="J172" s="42"/>
      <c r="K172" s="43"/>
      <c r="L172" s="43"/>
      <c r="M172" s="43"/>
      <c r="N172" s="43"/>
      <c r="O172" s="43"/>
      <c r="P172" s="43"/>
      <c r="Q172" s="43"/>
      <c r="R172" s="43"/>
      <c r="S172" s="43"/>
      <c r="T172" s="43"/>
      <c r="U172" s="43"/>
    </row>
    <row r="173" spans="1:21" ht="12.95" customHeight="1">
      <c r="A173" s="42"/>
      <c r="B173" s="42"/>
      <c r="C173" s="42"/>
      <c r="D173" s="42"/>
      <c r="E173" s="42"/>
      <c r="F173" s="42"/>
      <c r="G173" s="42"/>
      <c r="H173" s="42"/>
      <c r="I173" s="42"/>
      <c r="J173" s="42"/>
      <c r="K173" s="43"/>
      <c r="L173" s="43"/>
      <c r="M173" s="43"/>
      <c r="N173" s="43"/>
      <c r="O173" s="43"/>
      <c r="P173" s="43"/>
      <c r="Q173" s="43"/>
      <c r="R173" s="43"/>
      <c r="S173" s="43"/>
      <c r="T173" s="43"/>
      <c r="U173" s="43"/>
    </row>
    <row r="174" spans="1:21" ht="12.95" customHeight="1">
      <c r="A174" s="42"/>
      <c r="B174" s="42"/>
      <c r="C174" s="42"/>
      <c r="D174" s="42"/>
      <c r="E174" s="42"/>
      <c r="F174" s="42"/>
      <c r="G174" s="42"/>
      <c r="H174" s="42"/>
      <c r="I174" s="42"/>
      <c r="J174" s="42"/>
      <c r="K174" s="43"/>
      <c r="L174" s="43"/>
      <c r="M174" s="43"/>
      <c r="N174" s="43"/>
      <c r="O174" s="43"/>
      <c r="P174" s="43"/>
      <c r="Q174" s="43"/>
      <c r="R174" s="43"/>
      <c r="S174" s="43"/>
      <c r="T174" s="43"/>
      <c r="U174" s="43"/>
    </row>
    <row r="175" spans="1:21" ht="12.95" customHeight="1">
      <c r="A175" s="95" t="s">
        <v>231</v>
      </c>
      <c r="B175" s="95"/>
      <c r="C175" s="95"/>
      <c r="D175" s="95"/>
      <c r="E175" s="95"/>
      <c r="F175" s="95"/>
      <c r="G175" s="95"/>
      <c r="H175" s="95"/>
      <c r="I175" s="95"/>
      <c r="J175" s="95"/>
      <c r="K175" s="95"/>
      <c r="L175" s="95"/>
      <c r="M175" s="95"/>
      <c r="N175" s="95"/>
      <c r="O175" s="95"/>
      <c r="P175" s="95"/>
      <c r="Q175" s="95"/>
      <c r="R175" s="95"/>
      <c r="S175" s="95"/>
      <c r="T175" s="95"/>
      <c r="U175" s="95"/>
    </row>
    <row r="176" spans="1:21" ht="12.95" customHeight="1">
      <c r="A176" s="96" t="s">
        <v>27</v>
      </c>
      <c r="B176" s="96" t="s">
        <v>26</v>
      </c>
      <c r="C176" s="96"/>
      <c r="D176" s="96"/>
      <c r="E176" s="96"/>
      <c r="F176" s="96"/>
      <c r="G176" s="96"/>
      <c r="H176" s="96"/>
      <c r="I176" s="96"/>
      <c r="J176" s="97" t="s">
        <v>41</v>
      </c>
      <c r="K176" s="97" t="s">
        <v>24</v>
      </c>
      <c r="L176" s="97"/>
      <c r="M176" s="97"/>
      <c r="N176" s="97"/>
      <c r="O176" s="97" t="s">
        <v>42</v>
      </c>
      <c r="P176" s="97"/>
      <c r="Q176" s="97"/>
      <c r="R176" s="97" t="s">
        <v>23</v>
      </c>
      <c r="S176" s="97"/>
      <c r="T176" s="97"/>
      <c r="U176" s="97" t="s">
        <v>22</v>
      </c>
    </row>
    <row r="177" spans="1:21" ht="12.95" customHeight="1">
      <c r="A177" s="96"/>
      <c r="B177" s="96"/>
      <c r="C177" s="96"/>
      <c r="D177" s="96"/>
      <c r="E177" s="96"/>
      <c r="F177" s="96"/>
      <c r="G177" s="96"/>
      <c r="H177" s="96"/>
      <c r="I177" s="96"/>
      <c r="J177" s="97"/>
      <c r="K177" s="44" t="s">
        <v>28</v>
      </c>
      <c r="L177" s="44" t="s">
        <v>29</v>
      </c>
      <c r="M177" s="44" t="s">
        <v>232</v>
      </c>
      <c r="N177" s="44" t="s">
        <v>102</v>
      </c>
      <c r="O177" s="44" t="s">
        <v>34</v>
      </c>
      <c r="P177" s="44" t="s">
        <v>7</v>
      </c>
      <c r="Q177" s="44" t="s">
        <v>31</v>
      </c>
      <c r="R177" s="44" t="s">
        <v>32</v>
      </c>
      <c r="S177" s="44" t="s">
        <v>28</v>
      </c>
      <c r="T177" s="44" t="s">
        <v>33</v>
      </c>
      <c r="U177" s="97"/>
    </row>
    <row r="178" spans="1:21" ht="12.95" customHeight="1">
      <c r="A178" s="190" t="s">
        <v>233</v>
      </c>
      <c r="B178" s="190"/>
      <c r="C178" s="190"/>
      <c r="D178" s="190"/>
      <c r="E178" s="190"/>
      <c r="F178" s="190"/>
      <c r="G178" s="190"/>
      <c r="H178" s="190"/>
      <c r="I178" s="190"/>
      <c r="J178" s="190"/>
      <c r="K178" s="190"/>
      <c r="L178" s="190"/>
      <c r="M178" s="190"/>
      <c r="N178" s="190"/>
      <c r="O178" s="190"/>
      <c r="P178" s="190"/>
      <c r="Q178" s="190"/>
      <c r="R178" s="190"/>
      <c r="S178" s="190"/>
      <c r="T178" s="190"/>
      <c r="U178" s="190"/>
    </row>
    <row r="179" spans="1:21" ht="12.95" customHeight="1">
      <c r="A179" s="45" t="s">
        <v>234</v>
      </c>
      <c r="B179" s="101" t="s">
        <v>235</v>
      </c>
      <c r="C179" s="101"/>
      <c r="D179" s="101"/>
      <c r="E179" s="101"/>
      <c r="F179" s="101"/>
      <c r="G179" s="101"/>
      <c r="H179" s="101"/>
      <c r="I179" s="101"/>
      <c r="J179" s="46">
        <v>3</v>
      </c>
      <c r="K179" s="46">
        <v>0</v>
      </c>
      <c r="L179" s="46">
        <v>2</v>
      </c>
      <c r="M179" s="46">
        <v>0</v>
      </c>
      <c r="N179" s="46">
        <v>0</v>
      </c>
      <c r="O179" s="47">
        <f>K179+L179+M179+N179</f>
        <v>2</v>
      </c>
      <c r="P179" s="47">
        <f>Q179-O179</f>
        <v>3</v>
      </c>
      <c r="Q179" s="47">
        <f>ROUND(PRODUCT(J179,25)/14,0)</f>
        <v>5</v>
      </c>
      <c r="R179" s="46"/>
      <c r="S179" s="46" t="s">
        <v>28</v>
      </c>
      <c r="T179" s="48"/>
      <c r="U179" s="49" t="s">
        <v>40</v>
      </c>
    </row>
    <row r="180" spans="1:21" ht="12.95" customHeight="1">
      <c r="A180" s="45" t="s">
        <v>236</v>
      </c>
      <c r="B180" s="101" t="s">
        <v>237</v>
      </c>
      <c r="C180" s="101"/>
      <c r="D180" s="101"/>
      <c r="E180" s="101"/>
      <c r="F180" s="101"/>
      <c r="G180" s="101"/>
      <c r="H180" s="101"/>
      <c r="I180" s="101"/>
      <c r="J180" s="46">
        <v>3</v>
      </c>
      <c r="K180" s="46">
        <v>0</v>
      </c>
      <c r="L180" s="46">
        <v>2</v>
      </c>
      <c r="M180" s="46">
        <v>0</v>
      </c>
      <c r="N180" s="46">
        <v>0</v>
      </c>
      <c r="O180" s="47">
        <f>K180+L180+M180+N180</f>
        <v>2</v>
      </c>
      <c r="P180" s="47">
        <f>Q180-O180</f>
        <v>3</v>
      </c>
      <c r="Q180" s="47">
        <f>ROUND(PRODUCT(J180,25)/14,0)</f>
        <v>5</v>
      </c>
      <c r="R180" s="46"/>
      <c r="S180" s="46" t="s">
        <v>28</v>
      </c>
      <c r="T180" s="48"/>
      <c r="U180" s="49" t="s">
        <v>40</v>
      </c>
    </row>
    <row r="181" spans="1:21" ht="12.95" customHeight="1">
      <c r="A181" s="45" t="s">
        <v>238</v>
      </c>
      <c r="B181" s="101" t="s">
        <v>239</v>
      </c>
      <c r="C181" s="101"/>
      <c r="D181" s="101"/>
      <c r="E181" s="101"/>
      <c r="F181" s="101"/>
      <c r="G181" s="101"/>
      <c r="H181" s="101"/>
      <c r="I181" s="101"/>
      <c r="J181" s="46">
        <v>3</v>
      </c>
      <c r="K181" s="46">
        <v>0</v>
      </c>
      <c r="L181" s="46">
        <v>2</v>
      </c>
      <c r="M181" s="46">
        <v>0</v>
      </c>
      <c r="N181" s="46">
        <v>0</v>
      </c>
      <c r="O181" s="47">
        <f>K181+L181+M181+N181</f>
        <v>2</v>
      </c>
      <c r="P181" s="47">
        <f>Q181-O181</f>
        <v>3</v>
      </c>
      <c r="Q181" s="47">
        <f>ROUND(PRODUCT(J181,25)/14,0)</f>
        <v>5</v>
      </c>
      <c r="R181" s="46"/>
      <c r="S181" s="46" t="s">
        <v>28</v>
      </c>
      <c r="T181" s="48"/>
      <c r="U181" s="49" t="s">
        <v>40</v>
      </c>
    </row>
    <row r="182" spans="1:21" ht="12.95" customHeight="1">
      <c r="A182" s="190" t="s">
        <v>240</v>
      </c>
      <c r="B182" s="190"/>
      <c r="C182" s="190"/>
      <c r="D182" s="190"/>
      <c r="E182" s="190"/>
      <c r="F182" s="190"/>
      <c r="G182" s="190"/>
      <c r="H182" s="190"/>
      <c r="I182" s="190"/>
      <c r="J182" s="190"/>
      <c r="K182" s="190"/>
      <c r="L182" s="190"/>
      <c r="M182" s="190"/>
      <c r="N182" s="190"/>
      <c r="O182" s="190"/>
      <c r="P182" s="190"/>
      <c r="Q182" s="190"/>
      <c r="R182" s="190"/>
      <c r="S182" s="190"/>
      <c r="T182" s="190"/>
      <c r="U182" s="190"/>
    </row>
    <row r="183" spans="1:21" ht="12.95" customHeight="1">
      <c r="A183" s="45" t="s">
        <v>241</v>
      </c>
      <c r="B183" s="101" t="s">
        <v>242</v>
      </c>
      <c r="C183" s="101"/>
      <c r="D183" s="101"/>
      <c r="E183" s="101"/>
      <c r="F183" s="101"/>
      <c r="G183" s="101"/>
      <c r="H183" s="101"/>
      <c r="I183" s="101"/>
      <c r="J183" s="49">
        <v>3</v>
      </c>
      <c r="K183" s="49">
        <v>0</v>
      </c>
      <c r="L183" s="49">
        <v>2</v>
      </c>
      <c r="M183" s="49">
        <v>0</v>
      </c>
      <c r="N183" s="49">
        <v>0</v>
      </c>
      <c r="O183" s="47">
        <f>K183+L183+M183+N183</f>
        <v>2</v>
      </c>
      <c r="P183" s="47">
        <f>Q183-O183</f>
        <v>3</v>
      </c>
      <c r="Q183" s="47">
        <f>ROUND(PRODUCT(J183,25)/14,0)</f>
        <v>5</v>
      </c>
      <c r="R183" s="46"/>
      <c r="S183" s="46" t="s">
        <v>28</v>
      </c>
      <c r="T183" s="48"/>
      <c r="U183" s="49" t="s">
        <v>40</v>
      </c>
    </row>
    <row r="184" spans="1:21" ht="12.95" customHeight="1">
      <c r="A184" s="45" t="s">
        <v>243</v>
      </c>
      <c r="B184" s="101" t="s">
        <v>244</v>
      </c>
      <c r="C184" s="101"/>
      <c r="D184" s="101"/>
      <c r="E184" s="101"/>
      <c r="F184" s="101"/>
      <c r="G184" s="101"/>
      <c r="H184" s="101"/>
      <c r="I184" s="101"/>
      <c r="J184" s="49">
        <v>3</v>
      </c>
      <c r="K184" s="49">
        <v>0</v>
      </c>
      <c r="L184" s="49">
        <v>2</v>
      </c>
      <c r="M184" s="49">
        <v>0</v>
      </c>
      <c r="N184" s="49">
        <v>0</v>
      </c>
      <c r="O184" s="47">
        <f>K184+L184+M184+N184</f>
        <v>2</v>
      </c>
      <c r="P184" s="47">
        <f>Q184-O184</f>
        <v>3</v>
      </c>
      <c r="Q184" s="47">
        <f>ROUND(PRODUCT(J184,25)/14,0)</f>
        <v>5</v>
      </c>
      <c r="R184" s="46"/>
      <c r="S184" s="46" t="s">
        <v>28</v>
      </c>
      <c r="T184" s="48"/>
      <c r="U184" s="49" t="s">
        <v>40</v>
      </c>
    </row>
    <row r="185" spans="1:21" ht="12.95" customHeight="1">
      <c r="A185" s="45" t="s">
        <v>245</v>
      </c>
      <c r="B185" s="101" t="s">
        <v>246</v>
      </c>
      <c r="C185" s="101"/>
      <c r="D185" s="101"/>
      <c r="E185" s="101"/>
      <c r="F185" s="101"/>
      <c r="G185" s="101"/>
      <c r="H185" s="101"/>
      <c r="I185" s="101"/>
      <c r="J185" s="49">
        <v>3</v>
      </c>
      <c r="K185" s="49">
        <v>0</v>
      </c>
      <c r="L185" s="49">
        <v>2</v>
      </c>
      <c r="M185" s="49">
        <v>0</v>
      </c>
      <c r="N185" s="49">
        <v>0</v>
      </c>
      <c r="O185" s="47">
        <f>K185+L185+M185+N185</f>
        <v>2</v>
      </c>
      <c r="P185" s="47">
        <f>Q185-O185</f>
        <v>3</v>
      </c>
      <c r="Q185" s="47">
        <f>ROUND(PRODUCT(J185,25)/14,0)</f>
        <v>5</v>
      </c>
      <c r="R185" s="46"/>
      <c r="S185" s="46" t="s">
        <v>28</v>
      </c>
      <c r="T185" s="48"/>
      <c r="U185" s="49" t="s">
        <v>40</v>
      </c>
    </row>
    <row r="186" spans="1:21" ht="12.95" customHeight="1">
      <c r="A186" s="102" t="s">
        <v>105</v>
      </c>
      <c r="B186" s="102"/>
      <c r="C186" s="102"/>
      <c r="D186" s="102"/>
      <c r="E186" s="102"/>
      <c r="F186" s="102"/>
      <c r="G186" s="102"/>
      <c r="H186" s="102"/>
      <c r="I186" s="102"/>
      <c r="J186" s="50">
        <f t="shared" ref="J186:Q186" si="41">SUM(J179,J183)</f>
        <v>6</v>
      </c>
      <c r="K186" s="50">
        <f t="shared" si="41"/>
        <v>0</v>
      </c>
      <c r="L186" s="50">
        <f t="shared" si="41"/>
        <v>4</v>
      </c>
      <c r="M186" s="50">
        <f t="shared" si="41"/>
        <v>0</v>
      </c>
      <c r="N186" s="50">
        <f t="shared" si="41"/>
        <v>0</v>
      </c>
      <c r="O186" s="50">
        <f t="shared" si="41"/>
        <v>4</v>
      </c>
      <c r="P186" s="50">
        <f t="shared" si="41"/>
        <v>6</v>
      </c>
      <c r="Q186" s="50">
        <f t="shared" si="41"/>
        <v>10</v>
      </c>
      <c r="R186" s="50">
        <f>COUNTIF(R179,"E")+COUNTIF(R183,"E")</f>
        <v>0</v>
      </c>
      <c r="S186" s="50">
        <f>COUNTIF(S179,"C")+COUNTIF(S183,"C")</f>
        <v>2</v>
      </c>
      <c r="T186" s="50">
        <f>COUNTIF(T179,"VP")+COUNTIF(T183,"VP")</f>
        <v>0</v>
      </c>
      <c r="U186" s="51">
        <f>COUNTA(U179,U183)</f>
        <v>2</v>
      </c>
    </row>
    <row r="187" spans="1:21" ht="12.95" customHeight="1">
      <c r="A187" s="102" t="s">
        <v>51</v>
      </c>
      <c r="B187" s="102"/>
      <c r="C187" s="102"/>
      <c r="D187" s="102"/>
      <c r="E187" s="102"/>
      <c r="F187" s="102"/>
      <c r="G187" s="102"/>
      <c r="H187" s="102"/>
      <c r="I187" s="102"/>
      <c r="J187" s="102"/>
      <c r="K187" s="50">
        <f t="shared" ref="K187:Q187" si="42">SUM(K179,K183)*14</f>
        <v>0</v>
      </c>
      <c r="L187" s="50">
        <f>SUM(L179,L183)*14</f>
        <v>56</v>
      </c>
      <c r="M187" s="50">
        <f t="shared" si="42"/>
        <v>0</v>
      </c>
      <c r="N187" s="50">
        <f t="shared" si="42"/>
        <v>0</v>
      </c>
      <c r="O187" s="50">
        <f t="shared" si="42"/>
        <v>56</v>
      </c>
      <c r="P187" s="50">
        <f t="shared" si="42"/>
        <v>84</v>
      </c>
      <c r="Q187" s="50">
        <f t="shared" si="42"/>
        <v>140</v>
      </c>
      <c r="R187" s="103"/>
      <c r="S187" s="103"/>
      <c r="T187" s="103"/>
      <c r="U187" s="103"/>
    </row>
    <row r="188" spans="1:21" ht="12.95" customHeight="1">
      <c r="A188" s="102"/>
      <c r="B188" s="102"/>
      <c r="C188" s="102"/>
      <c r="D188" s="102"/>
      <c r="E188" s="102"/>
      <c r="F188" s="102"/>
      <c r="G188" s="102"/>
      <c r="H188" s="102"/>
      <c r="I188" s="102"/>
      <c r="J188" s="102"/>
      <c r="K188" s="104">
        <f>SUM(K187:N187)</f>
        <v>56</v>
      </c>
      <c r="L188" s="104"/>
      <c r="M188" s="104"/>
      <c r="N188" s="104"/>
      <c r="O188" s="105">
        <f>SUM(O187:P187)</f>
        <v>140</v>
      </c>
      <c r="P188" s="105"/>
      <c r="Q188" s="105"/>
      <c r="R188" s="103"/>
      <c r="S188" s="103"/>
      <c r="T188" s="103"/>
      <c r="U188" s="103"/>
    </row>
    <row r="189" spans="1:21" ht="12.95" customHeight="1">
      <c r="A189" s="106" t="s">
        <v>104</v>
      </c>
      <c r="B189" s="107"/>
      <c r="C189" s="107"/>
      <c r="D189" s="107"/>
      <c r="E189" s="107"/>
      <c r="F189" s="107"/>
      <c r="G189" s="107"/>
      <c r="H189" s="107"/>
      <c r="I189" s="107"/>
      <c r="J189" s="108"/>
      <c r="K189" s="109">
        <f>U186/SUM(U48,U59,U82,U94)</f>
        <v>7.6923076923076927E-2</v>
      </c>
      <c r="L189" s="110"/>
      <c r="M189" s="110"/>
      <c r="N189" s="110"/>
      <c r="O189" s="110"/>
      <c r="P189" s="110"/>
      <c r="Q189" s="110"/>
      <c r="R189" s="110"/>
      <c r="S189" s="110"/>
      <c r="T189" s="110"/>
      <c r="U189" s="111"/>
    </row>
    <row r="190" spans="1:21" ht="12.95" customHeight="1">
      <c r="A190" s="187" t="s">
        <v>106</v>
      </c>
      <c r="B190" s="188"/>
      <c r="C190" s="188"/>
      <c r="D190" s="188"/>
      <c r="E190" s="188"/>
      <c r="F190" s="188"/>
      <c r="G190" s="188"/>
      <c r="H190" s="188"/>
      <c r="I190" s="188"/>
      <c r="J190" s="189"/>
      <c r="K190" s="109">
        <f>K188/(SUM(O48,O59,O82,O94,O117)*14+O129*12)</f>
        <v>2.6590693257359924E-2</v>
      </c>
      <c r="L190" s="110"/>
      <c r="M190" s="110"/>
      <c r="N190" s="110"/>
      <c r="O190" s="110"/>
      <c r="P190" s="110"/>
      <c r="Q190" s="110"/>
      <c r="R190" s="110"/>
      <c r="S190" s="110"/>
      <c r="T190" s="110"/>
      <c r="U190" s="111"/>
    </row>
    <row r="191" spans="1:21" ht="12.95" customHeight="1">
      <c r="A191" s="42"/>
      <c r="B191" s="42"/>
      <c r="C191" s="42"/>
      <c r="D191" s="42"/>
      <c r="E191" s="42"/>
      <c r="F191" s="42"/>
      <c r="G191" s="42"/>
      <c r="H191" s="42"/>
      <c r="I191" s="42"/>
      <c r="J191" s="42"/>
      <c r="K191" s="43"/>
      <c r="L191" s="43"/>
      <c r="M191" s="43"/>
      <c r="N191" s="43"/>
      <c r="O191" s="43"/>
      <c r="P191" s="43"/>
      <c r="Q191" s="43"/>
      <c r="R191" s="43"/>
      <c r="S191" s="43"/>
      <c r="T191" s="43"/>
      <c r="U191" s="43"/>
    </row>
    <row r="192" spans="1:21" ht="19.5" customHeight="1">
      <c r="A192" s="112" t="s">
        <v>52</v>
      </c>
      <c r="B192" s="112"/>
      <c r="C192" s="112"/>
      <c r="D192" s="112"/>
      <c r="E192" s="112"/>
      <c r="F192" s="112"/>
      <c r="G192" s="112"/>
      <c r="H192" s="112"/>
      <c r="I192" s="112"/>
      <c r="J192" s="112"/>
      <c r="K192" s="112"/>
      <c r="L192" s="112"/>
      <c r="M192" s="112"/>
      <c r="N192" s="112"/>
      <c r="O192" s="112"/>
      <c r="P192" s="112"/>
      <c r="Q192" s="112"/>
      <c r="R192" s="112"/>
      <c r="S192" s="112"/>
      <c r="T192" s="112"/>
      <c r="U192" s="112"/>
    </row>
    <row r="193" spans="1:21" ht="22.5" customHeight="1">
      <c r="A193" s="124" t="s">
        <v>27</v>
      </c>
      <c r="B193" s="126" t="s">
        <v>26</v>
      </c>
      <c r="C193" s="127"/>
      <c r="D193" s="127"/>
      <c r="E193" s="127"/>
      <c r="F193" s="127"/>
      <c r="G193" s="127"/>
      <c r="H193" s="127"/>
      <c r="I193" s="128"/>
      <c r="J193" s="77" t="s">
        <v>41</v>
      </c>
      <c r="K193" s="113" t="s">
        <v>24</v>
      </c>
      <c r="L193" s="114"/>
      <c r="M193" s="114"/>
      <c r="N193" s="115"/>
      <c r="O193" s="132" t="s">
        <v>42</v>
      </c>
      <c r="P193" s="133"/>
      <c r="Q193" s="133"/>
      <c r="R193" s="132" t="s">
        <v>23</v>
      </c>
      <c r="S193" s="132"/>
      <c r="T193" s="132"/>
      <c r="U193" s="132" t="s">
        <v>22</v>
      </c>
    </row>
    <row r="194" spans="1:21" ht="16.5" customHeight="1">
      <c r="A194" s="125"/>
      <c r="B194" s="129"/>
      <c r="C194" s="130"/>
      <c r="D194" s="130"/>
      <c r="E194" s="130"/>
      <c r="F194" s="130"/>
      <c r="G194" s="130"/>
      <c r="H194" s="130"/>
      <c r="I194" s="131"/>
      <c r="J194" s="78"/>
      <c r="K194" s="10" t="s">
        <v>28</v>
      </c>
      <c r="L194" s="10" t="s">
        <v>29</v>
      </c>
      <c r="M194" s="10" t="s">
        <v>232</v>
      </c>
      <c r="N194" s="10" t="s">
        <v>102</v>
      </c>
      <c r="O194" s="10" t="s">
        <v>34</v>
      </c>
      <c r="P194" s="10" t="s">
        <v>7</v>
      </c>
      <c r="Q194" s="10" t="s">
        <v>31</v>
      </c>
      <c r="R194" s="10" t="s">
        <v>32</v>
      </c>
      <c r="S194" s="10" t="s">
        <v>28</v>
      </c>
      <c r="T194" s="10" t="s">
        <v>33</v>
      </c>
      <c r="U194" s="132"/>
    </row>
    <row r="195" spans="1:21" ht="16.5" customHeight="1">
      <c r="A195" s="79" t="s">
        <v>53</v>
      </c>
      <c r="B195" s="79"/>
      <c r="C195" s="79"/>
      <c r="D195" s="79"/>
      <c r="E195" s="79"/>
      <c r="F195" s="79"/>
      <c r="G195" s="79"/>
      <c r="H195" s="79"/>
      <c r="I195" s="79"/>
      <c r="J195" s="79"/>
      <c r="K195" s="79"/>
      <c r="L195" s="79"/>
      <c r="M195" s="79"/>
      <c r="N195" s="79"/>
      <c r="O195" s="79"/>
      <c r="P195" s="79"/>
      <c r="Q195" s="79"/>
      <c r="R195" s="79"/>
      <c r="S195" s="79"/>
      <c r="T195" s="79"/>
      <c r="U195" s="79"/>
    </row>
    <row r="196" spans="1:21">
      <c r="A196" s="34" t="s">
        <v>221</v>
      </c>
      <c r="B196" s="205" t="s">
        <v>222</v>
      </c>
      <c r="C196" s="205"/>
      <c r="D196" s="205"/>
      <c r="E196" s="205"/>
      <c r="F196" s="205"/>
      <c r="G196" s="205"/>
      <c r="H196" s="205"/>
      <c r="I196" s="205"/>
      <c r="J196" s="35">
        <v>3</v>
      </c>
      <c r="K196" s="35">
        <v>2</v>
      </c>
      <c r="L196" s="35">
        <v>1</v>
      </c>
      <c r="M196" s="35">
        <v>0</v>
      </c>
      <c r="N196" s="35">
        <v>0</v>
      </c>
      <c r="O196" s="21">
        <f t="shared" ref="O196:O197" si="43">K196+L196+M196+N196</f>
        <v>3</v>
      </c>
      <c r="P196" s="21">
        <f>Q196-O196</f>
        <v>2</v>
      </c>
      <c r="Q196" s="21">
        <f>ROUND(PRODUCT(J196,25)/14,0)</f>
        <v>5</v>
      </c>
      <c r="R196" s="35"/>
      <c r="S196" s="35" t="s">
        <v>28</v>
      </c>
      <c r="T196" s="36"/>
      <c r="U196" s="19" t="s">
        <v>37</v>
      </c>
    </row>
    <row r="197" spans="1:21">
      <c r="A197" s="34" t="s">
        <v>223</v>
      </c>
      <c r="B197" s="92" t="s">
        <v>224</v>
      </c>
      <c r="C197" s="93"/>
      <c r="D197" s="93"/>
      <c r="E197" s="93"/>
      <c r="F197" s="93"/>
      <c r="G197" s="93"/>
      <c r="H197" s="93"/>
      <c r="I197" s="94"/>
      <c r="J197" s="35">
        <v>3</v>
      </c>
      <c r="K197" s="35">
        <v>2</v>
      </c>
      <c r="L197" s="35">
        <v>0</v>
      </c>
      <c r="M197" s="35">
        <v>0</v>
      </c>
      <c r="N197" s="35">
        <v>1</v>
      </c>
      <c r="O197" s="21">
        <f t="shared" si="43"/>
        <v>3</v>
      </c>
      <c r="P197" s="21">
        <f t="shared" ref="P197" si="44">Q197-O197</f>
        <v>2</v>
      </c>
      <c r="Q197" s="21">
        <f t="shared" ref="Q197" si="45">ROUND(PRODUCT(J197,25)/14,0)</f>
        <v>5</v>
      </c>
      <c r="R197" s="35"/>
      <c r="S197" s="35" t="s">
        <v>28</v>
      </c>
      <c r="T197" s="36"/>
      <c r="U197" s="19" t="s">
        <v>40</v>
      </c>
    </row>
    <row r="198" spans="1:21" ht="15.75" customHeight="1">
      <c r="A198" s="88" t="s">
        <v>54</v>
      </c>
      <c r="B198" s="89"/>
      <c r="C198" s="89"/>
      <c r="D198" s="89"/>
      <c r="E198" s="89"/>
      <c r="F198" s="89"/>
      <c r="G198" s="89"/>
      <c r="H198" s="89"/>
      <c r="I198" s="89"/>
      <c r="J198" s="89"/>
      <c r="K198" s="89"/>
      <c r="L198" s="89"/>
      <c r="M198" s="89"/>
      <c r="N198" s="89"/>
      <c r="O198" s="89"/>
      <c r="P198" s="89"/>
      <c r="Q198" s="89"/>
      <c r="R198" s="89"/>
      <c r="S198" s="89"/>
      <c r="T198" s="89"/>
      <c r="U198" s="90"/>
    </row>
    <row r="199" spans="1:21" ht="24.75" customHeight="1">
      <c r="A199" s="34" t="s">
        <v>225</v>
      </c>
      <c r="B199" s="98" t="s">
        <v>226</v>
      </c>
      <c r="C199" s="99"/>
      <c r="D199" s="99"/>
      <c r="E199" s="99"/>
      <c r="F199" s="99"/>
      <c r="G199" s="99"/>
      <c r="H199" s="99"/>
      <c r="I199" s="100"/>
      <c r="J199" s="35">
        <v>3</v>
      </c>
      <c r="K199" s="35">
        <v>0</v>
      </c>
      <c r="L199" s="35">
        <v>2</v>
      </c>
      <c r="M199" s="35">
        <v>0</v>
      </c>
      <c r="N199" s="35">
        <v>1</v>
      </c>
      <c r="O199" s="21">
        <f t="shared" ref="O199:O200" si="46">K199+L199+M199+N199</f>
        <v>3</v>
      </c>
      <c r="P199" s="21">
        <f>Q199-O199</f>
        <v>2</v>
      </c>
      <c r="Q199" s="21">
        <f>ROUND(PRODUCT(J199,25)/14,0)</f>
        <v>5</v>
      </c>
      <c r="R199" s="35"/>
      <c r="S199" s="35" t="s">
        <v>28</v>
      </c>
      <c r="T199" s="36"/>
      <c r="U199" s="19" t="s">
        <v>40</v>
      </c>
    </row>
    <row r="200" spans="1:21" ht="23.25" customHeight="1">
      <c r="A200" s="34" t="s">
        <v>227</v>
      </c>
      <c r="B200" s="98" t="s">
        <v>228</v>
      </c>
      <c r="C200" s="99"/>
      <c r="D200" s="99"/>
      <c r="E200" s="99"/>
      <c r="F200" s="99"/>
      <c r="G200" s="99"/>
      <c r="H200" s="99"/>
      <c r="I200" s="100"/>
      <c r="J200" s="35">
        <v>3</v>
      </c>
      <c r="K200" s="35">
        <v>0</v>
      </c>
      <c r="L200" s="35">
        <v>0</v>
      </c>
      <c r="M200" s="35">
        <v>2</v>
      </c>
      <c r="N200" s="35">
        <v>0</v>
      </c>
      <c r="O200" s="21">
        <f t="shared" si="46"/>
        <v>2</v>
      </c>
      <c r="P200" s="21">
        <f t="shared" ref="P200" si="47">Q200-O200</f>
        <v>3</v>
      </c>
      <c r="Q200" s="21">
        <f t="shared" ref="Q200" si="48">ROUND(PRODUCT(J200,25)/14,0)</f>
        <v>5</v>
      </c>
      <c r="R200" s="35"/>
      <c r="S200" s="35" t="s">
        <v>28</v>
      </c>
      <c r="T200" s="36"/>
      <c r="U200" s="19" t="s">
        <v>37</v>
      </c>
    </row>
    <row r="201" spans="1:21" ht="17.25" customHeight="1">
      <c r="A201" s="88" t="s">
        <v>57</v>
      </c>
      <c r="B201" s="89"/>
      <c r="C201" s="89"/>
      <c r="D201" s="89"/>
      <c r="E201" s="89"/>
      <c r="F201" s="89"/>
      <c r="G201" s="89"/>
      <c r="H201" s="89"/>
      <c r="I201" s="89"/>
      <c r="J201" s="89"/>
      <c r="K201" s="89"/>
      <c r="L201" s="89"/>
      <c r="M201" s="89"/>
      <c r="N201" s="89"/>
      <c r="O201" s="89"/>
      <c r="P201" s="89"/>
      <c r="Q201" s="89"/>
      <c r="R201" s="89"/>
      <c r="S201" s="89"/>
      <c r="T201" s="89"/>
      <c r="U201" s="90"/>
    </row>
    <row r="202" spans="1:21" ht="12.75" customHeight="1">
      <c r="A202" s="34" t="s">
        <v>229</v>
      </c>
      <c r="B202" s="92" t="s">
        <v>230</v>
      </c>
      <c r="C202" s="93"/>
      <c r="D202" s="93"/>
      <c r="E202" s="93"/>
      <c r="F202" s="93"/>
      <c r="G202" s="93"/>
      <c r="H202" s="93"/>
      <c r="I202" s="94"/>
      <c r="J202" s="35">
        <v>3</v>
      </c>
      <c r="K202" s="35">
        <v>1</v>
      </c>
      <c r="L202" s="35">
        <v>0</v>
      </c>
      <c r="M202" s="35">
        <v>1</v>
      </c>
      <c r="N202" s="35">
        <v>0</v>
      </c>
      <c r="O202" s="21">
        <f t="shared" ref="O202" si="49">K202+L202+M202+N202</f>
        <v>2</v>
      </c>
      <c r="P202" s="21">
        <f>Q202-O202</f>
        <v>3</v>
      </c>
      <c r="Q202" s="21">
        <f>ROUND(PRODUCT(J202,25)/14,0)</f>
        <v>5</v>
      </c>
      <c r="R202" s="35"/>
      <c r="S202" s="35" t="s">
        <v>28</v>
      </c>
      <c r="T202" s="36"/>
      <c r="U202" s="19" t="s">
        <v>40</v>
      </c>
    </row>
    <row r="203" spans="1:21" ht="18" customHeight="1">
      <c r="A203" s="244" t="s">
        <v>105</v>
      </c>
      <c r="B203" s="245"/>
      <c r="C203" s="245"/>
      <c r="D203" s="245"/>
      <c r="E203" s="245"/>
      <c r="F203" s="245"/>
      <c r="G203" s="245"/>
      <c r="H203" s="245"/>
      <c r="I203" s="246"/>
      <c r="J203" s="40">
        <f>SUM(J196:J197,J199:J200,J202:J202)</f>
        <v>15</v>
      </c>
      <c r="K203" s="40">
        <f t="shared" ref="K203:Q203" si="50">SUM(K196:K197,K199:K200,K202:K202)</f>
        <v>5</v>
      </c>
      <c r="L203" s="40">
        <f t="shared" si="50"/>
        <v>3</v>
      </c>
      <c r="M203" s="40">
        <f t="shared" si="50"/>
        <v>3</v>
      </c>
      <c r="N203" s="40">
        <f t="shared" si="50"/>
        <v>2</v>
      </c>
      <c r="O203" s="40">
        <f t="shared" si="50"/>
        <v>13</v>
      </c>
      <c r="P203" s="40">
        <f t="shared" si="50"/>
        <v>12</v>
      </c>
      <c r="Q203" s="40">
        <f t="shared" si="50"/>
        <v>25</v>
      </c>
      <c r="R203" s="40">
        <f>COUNTIF(R196:R197,"E")+COUNTIF(R199:R200,"E")+COUNTIF(R202:R202,"E")</f>
        <v>0</v>
      </c>
      <c r="S203" s="40">
        <f>COUNTIF(S196:S197,"C")+COUNTIF(S199:S200,"C")+COUNTIF(S202:S202,"C")</f>
        <v>5</v>
      </c>
      <c r="T203" s="40">
        <f>COUNTIF(T196:T197,"VP")+COUNTIF(T199:T200,"VP")+COUNTIF(T202:T202,"VP")</f>
        <v>0</v>
      </c>
      <c r="U203" s="41">
        <f>COUNTA(U196:U197,U199:U200,U202:U202)</f>
        <v>5</v>
      </c>
    </row>
    <row r="204" spans="1:21" ht="16.5" customHeight="1">
      <c r="A204" s="193" t="s">
        <v>51</v>
      </c>
      <c r="B204" s="194"/>
      <c r="C204" s="194"/>
      <c r="D204" s="194"/>
      <c r="E204" s="194"/>
      <c r="F204" s="194"/>
      <c r="G204" s="194"/>
      <c r="H204" s="194"/>
      <c r="I204" s="194"/>
      <c r="J204" s="195"/>
      <c r="K204" s="40">
        <f>SUM(K196:K197,K199:K200,K202:K202)*14</f>
        <v>70</v>
      </c>
      <c r="L204" s="40">
        <f t="shared" ref="L204:Q204" si="51">SUM(L196:L197,L199:L200,L202:L202)*14</f>
        <v>42</v>
      </c>
      <c r="M204" s="40">
        <f t="shared" si="51"/>
        <v>42</v>
      </c>
      <c r="N204" s="40">
        <f t="shared" si="51"/>
        <v>28</v>
      </c>
      <c r="O204" s="40">
        <f t="shared" si="51"/>
        <v>182</v>
      </c>
      <c r="P204" s="40">
        <f t="shared" si="51"/>
        <v>168</v>
      </c>
      <c r="Q204" s="40">
        <f t="shared" si="51"/>
        <v>350</v>
      </c>
      <c r="R204" s="199"/>
      <c r="S204" s="200"/>
      <c r="T204" s="200"/>
      <c r="U204" s="201"/>
    </row>
    <row r="205" spans="1:21" ht="15" customHeight="1">
      <c r="A205" s="196"/>
      <c r="B205" s="197"/>
      <c r="C205" s="197"/>
      <c r="D205" s="197"/>
      <c r="E205" s="197"/>
      <c r="F205" s="197"/>
      <c r="G205" s="197"/>
      <c r="H205" s="197"/>
      <c r="I205" s="197"/>
      <c r="J205" s="198"/>
      <c r="K205" s="172">
        <f>SUM(K204:N204)</f>
        <v>182</v>
      </c>
      <c r="L205" s="173"/>
      <c r="M205" s="173"/>
      <c r="N205" s="174"/>
      <c r="O205" s="172">
        <f>SUM(O204:P204)</f>
        <v>350</v>
      </c>
      <c r="P205" s="173"/>
      <c r="Q205" s="174"/>
      <c r="R205" s="202"/>
      <c r="S205" s="203"/>
      <c r="T205" s="203"/>
      <c r="U205" s="204"/>
    </row>
    <row r="206" spans="1:21" ht="19.5" customHeight="1">
      <c r="A206" s="106" t="s">
        <v>104</v>
      </c>
      <c r="B206" s="107"/>
      <c r="C206" s="107"/>
      <c r="D206" s="107"/>
      <c r="E206" s="107"/>
      <c r="F206" s="107"/>
      <c r="G206" s="107"/>
      <c r="H206" s="107"/>
      <c r="I206" s="107"/>
      <c r="J206" s="108"/>
      <c r="K206" s="109">
        <f>U203/SUM(U48,U59,U82,U94,U117,U129)</f>
        <v>0.125</v>
      </c>
      <c r="L206" s="110"/>
      <c r="M206" s="110"/>
      <c r="N206" s="110"/>
      <c r="O206" s="110"/>
      <c r="P206" s="110"/>
      <c r="Q206" s="110"/>
      <c r="R206" s="110"/>
      <c r="S206" s="110"/>
      <c r="T206" s="110"/>
      <c r="U206" s="111"/>
    </row>
    <row r="207" spans="1:21" ht="18.75" customHeight="1">
      <c r="A207" s="187" t="s">
        <v>106</v>
      </c>
      <c r="B207" s="188"/>
      <c r="C207" s="188"/>
      <c r="D207" s="188"/>
      <c r="E207" s="188"/>
      <c r="F207" s="188"/>
      <c r="G207" s="188"/>
      <c r="H207" s="188"/>
      <c r="I207" s="188"/>
      <c r="J207" s="189"/>
      <c r="K207" s="109">
        <f>K205/(SUM(O48,O59,O82,O94,O117)*14+O129*12)</f>
        <v>8.6419753086419748E-2</v>
      </c>
      <c r="L207" s="110"/>
      <c r="M207" s="110"/>
      <c r="N207" s="110"/>
      <c r="O207" s="110"/>
      <c r="P207" s="110"/>
      <c r="Q207" s="110"/>
      <c r="R207" s="110"/>
      <c r="S207" s="110"/>
      <c r="T207" s="110"/>
      <c r="U207" s="111"/>
    </row>
    <row r="208" spans="1:21" ht="7.5" customHeight="1">
      <c r="A208" s="52"/>
      <c r="B208" s="52"/>
      <c r="C208" s="52"/>
      <c r="D208" s="52"/>
      <c r="E208" s="52"/>
      <c r="F208" s="52"/>
      <c r="G208" s="52"/>
      <c r="H208" s="52"/>
      <c r="I208" s="52"/>
      <c r="J208" s="52"/>
      <c r="K208" s="53"/>
      <c r="L208" s="53"/>
      <c r="M208" s="53"/>
      <c r="N208" s="53"/>
      <c r="O208" s="54"/>
      <c r="P208" s="54"/>
      <c r="Q208" s="54"/>
      <c r="R208" s="54"/>
      <c r="S208" s="54"/>
      <c r="T208" s="54"/>
      <c r="U208" s="54"/>
    </row>
    <row r="209" spans="1:21" ht="24" customHeight="1">
      <c r="A209" s="211" t="s">
        <v>59</v>
      </c>
      <c r="B209" s="247"/>
      <c r="C209" s="247"/>
      <c r="D209" s="247"/>
      <c r="E209" s="247"/>
      <c r="F209" s="247"/>
      <c r="G209" s="247"/>
      <c r="H209" s="247"/>
      <c r="I209" s="247"/>
      <c r="J209" s="247"/>
      <c r="K209" s="247"/>
      <c r="L209" s="247"/>
      <c r="M209" s="247"/>
      <c r="N209" s="247"/>
      <c r="O209" s="247"/>
      <c r="P209" s="247"/>
      <c r="Q209" s="247"/>
      <c r="R209" s="247"/>
      <c r="S209" s="247"/>
      <c r="T209" s="247"/>
      <c r="U209" s="247"/>
    </row>
    <row r="210" spans="1:21" ht="16.5" customHeight="1">
      <c r="A210" s="191" t="s">
        <v>62</v>
      </c>
      <c r="B210" s="192"/>
      <c r="C210" s="192"/>
      <c r="D210" s="192"/>
      <c r="E210" s="192"/>
      <c r="F210" s="192"/>
      <c r="G210" s="192"/>
      <c r="H210" s="192"/>
      <c r="I210" s="192"/>
      <c r="J210" s="192"/>
      <c r="K210" s="192"/>
      <c r="L210" s="192"/>
      <c r="M210" s="192"/>
      <c r="N210" s="192"/>
      <c r="O210" s="192"/>
      <c r="P210" s="192"/>
      <c r="Q210" s="192"/>
      <c r="R210" s="192"/>
      <c r="S210" s="192"/>
      <c r="T210" s="192"/>
      <c r="U210" s="192"/>
    </row>
    <row r="211" spans="1:21" ht="27.75" customHeight="1">
      <c r="A211" s="191" t="s">
        <v>27</v>
      </c>
      <c r="B211" s="191" t="s">
        <v>26</v>
      </c>
      <c r="C211" s="191"/>
      <c r="D211" s="191"/>
      <c r="E211" s="191"/>
      <c r="F211" s="191"/>
      <c r="G211" s="191"/>
      <c r="H211" s="191"/>
      <c r="I211" s="191"/>
      <c r="J211" s="138" t="s">
        <v>41</v>
      </c>
      <c r="K211" s="80" t="s">
        <v>24</v>
      </c>
      <c r="L211" s="81"/>
      <c r="M211" s="81"/>
      <c r="N211" s="82"/>
      <c r="O211" s="138" t="s">
        <v>42</v>
      </c>
      <c r="P211" s="138"/>
      <c r="Q211" s="138"/>
      <c r="R211" s="138" t="s">
        <v>23</v>
      </c>
      <c r="S211" s="138"/>
      <c r="T211" s="138"/>
      <c r="U211" s="138" t="s">
        <v>22</v>
      </c>
    </row>
    <row r="212" spans="1:21">
      <c r="A212" s="191"/>
      <c r="B212" s="191"/>
      <c r="C212" s="191"/>
      <c r="D212" s="191"/>
      <c r="E212" s="191"/>
      <c r="F212" s="191"/>
      <c r="G212" s="191"/>
      <c r="H212" s="191"/>
      <c r="I212" s="191"/>
      <c r="J212" s="138"/>
      <c r="K212" s="55" t="s">
        <v>28</v>
      </c>
      <c r="L212" s="55" t="s">
        <v>29</v>
      </c>
      <c r="M212" s="55" t="s">
        <v>232</v>
      </c>
      <c r="N212" s="55" t="s">
        <v>102</v>
      </c>
      <c r="O212" s="55" t="s">
        <v>34</v>
      </c>
      <c r="P212" s="55" t="s">
        <v>7</v>
      </c>
      <c r="Q212" s="55" t="s">
        <v>31</v>
      </c>
      <c r="R212" s="55" t="s">
        <v>32</v>
      </c>
      <c r="S212" s="55" t="s">
        <v>28</v>
      </c>
      <c r="T212" s="55" t="s">
        <v>33</v>
      </c>
      <c r="U212" s="138"/>
    </row>
    <row r="213" spans="1:21" ht="17.25" customHeight="1">
      <c r="A213" s="118" t="s">
        <v>60</v>
      </c>
      <c r="B213" s="119"/>
      <c r="C213" s="119"/>
      <c r="D213" s="119"/>
      <c r="E213" s="119"/>
      <c r="F213" s="119"/>
      <c r="G213" s="119"/>
      <c r="H213" s="119"/>
      <c r="I213" s="119"/>
      <c r="J213" s="119"/>
      <c r="K213" s="119"/>
      <c r="L213" s="119"/>
      <c r="M213" s="119"/>
      <c r="N213" s="119"/>
      <c r="O213" s="119"/>
      <c r="P213" s="119"/>
      <c r="Q213" s="119"/>
      <c r="R213" s="119"/>
      <c r="S213" s="119"/>
      <c r="T213" s="119"/>
      <c r="U213" s="120"/>
    </row>
    <row r="214" spans="1:21">
      <c r="A214" s="56" t="str">
        <f t="shared" ref="A214:A230" si="52">IF(ISNA(INDEX($A$39:$U$205,MATCH($B214,$B$39:$B$205,0),1)),"",INDEX($A$39:$U$205,MATCH($B214,$B$39:$B$205,0),1))</f>
        <v>MLR0019</v>
      </c>
      <c r="B214" s="91" t="s">
        <v>110</v>
      </c>
      <c r="C214" s="91"/>
      <c r="D214" s="91"/>
      <c r="E214" s="91"/>
      <c r="F214" s="91"/>
      <c r="G214" s="91"/>
      <c r="H214" s="91"/>
      <c r="I214" s="91"/>
      <c r="J214" s="21">
        <f t="shared" ref="J214:J230" si="53">IF(ISNA(INDEX($A$39:$U$205,MATCH($B214,$B$39:$B$205,0),10)),"",INDEX($A$39:$U$205,MATCH($B214,$B$39:$B$205,0),10))</f>
        <v>6</v>
      </c>
      <c r="K214" s="21">
        <f t="shared" ref="K214:K230" si="54">IF(ISNA(INDEX($A$39:$U$205,MATCH($B214,$B$39:$B$205,0),11)),"",INDEX($A$39:$U$205,MATCH($B214,$B$39:$B$205,0),11))</f>
        <v>2</v>
      </c>
      <c r="L214" s="21">
        <f t="shared" ref="L214:L230" si="55">IF(ISNA(INDEX($A$39:$U$205,MATCH($B214,$B$39:$B$205,0),12)),"",INDEX($A$39:$U$205,MATCH($B214,$B$39:$B$205,0),12))</f>
        <v>2</v>
      </c>
      <c r="M214" s="21">
        <f t="shared" ref="M214:M230" si="56">IF(ISNA(INDEX($A$39:$U$205,MATCH($B214,$B$39:$B$205,0),13)),"",INDEX($A$39:$U$205,MATCH($B214,$B$39:$B$205,0),13))</f>
        <v>0</v>
      </c>
      <c r="N214" s="21">
        <f t="shared" ref="N214:N230" si="57">IF(ISNA(INDEX($A$39:$U$205,MATCH($B214,$B$39:$B$205,0),14)),"",INDEX($A$39:$U$205,MATCH($B214,$B$39:$B$205,0),14))</f>
        <v>0</v>
      </c>
      <c r="O214" s="21">
        <f t="shared" ref="O214:O230" si="58">IF(ISNA(INDEX($A$39:$U$205,MATCH($B214,$B$39:$B$205,0),15)),"",INDEX($A$39:$U$205,MATCH($B214,$B$39:$B$205,0),15))</f>
        <v>4</v>
      </c>
      <c r="P214" s="21">
        <f t="shared" ref="P214:P230" si="59">IF(ISNA(INDEX($A$39:$U$205,MATCH($B214,$B$39:$B$205,0),16)),"",INDEX($A$39:$U$205,MATCH($B214,$B$39:$B$205,0),16))</f>
        <v>7</v>
      </c>
      <c r="Q214" s="21">
        <f t="shared" ref="Q214:Q230" si="60">IF(ISNA(INDEX($A$39:$U$205,MATCH($B214,$B$39:$B$205,0),17)),"",INDEX($A$39:$U$205,MATCH($B214,$B$39:$B$205,0),17))</f>
        <v>11</v>
      </c>
      <c r="R214" s="57" t="str">
        <f t="shared" ref="R214:R230" si="61">IF(ISNA(INDEX($A$39:$U$205,MATCH($B214,$B$39:$B$205,0),18)),"",INDEX($A$39:$U$205,MATCH($B214,$B$39:$B$205,0),18))</f>
        <v>E</v>
      </c>
      <c r="S214" s="57">
        <f t="shared" ref="S214:S230" si="62">IF(ISNA(INDEX($A$39:$U$205,MATCH($B214,$B$39:$B$205,0),19)),"",INDEX($A$39:$U$205,MATCH($B214,$B$39:$B$205,0),19))</f>
        <v>0</v>
      </c>
      <c r="T214" s="57">
        <f t="shared" ref="T214:T230" si="63">IF(ISNA(INDEX($A$39:$U$205,MATCH($B214,$B$39:$B$205,0),20)),"",INDEX($A$39:$U$205,MATCH($B214,$B$39:$B$205,0),20))</f>
        <v>0</v>
      </c>
      <c r="U214" s="57" t="str">
        <f t="shared" ref="U214:U230" si="64">IF(ISNA(INDEX($A$39:$U$205,MATCH($B214,$B$39:$B$205,0),21)),"",INDEX($A$39:$U$205,MATCH($B214,$B$39:$B$205,0),21))</f>
        <v>DF</v>
      </c>
    </row>
    <row r="215" spans="1:21">
      <c r="A215" s="56" t="str">
        <f t="shared" si="52"/>
        <v>MLR0070</v>
      </c>
      <c r="B215" s="91" t="s">
        <v>179</v>
      </c>
      <c r="C215" s="91"/>
      <c r="D215" s="91"/>
      <c r="E215" s="91"/>
      <c r="F215" s="91"/>
      <c r="G215" s="91"/>
      <c r="H215" s="91"/>
      <c r="I215" s="91"/>
      <c r="J215" s="21">
        <f t="shared" si="53"/>
        <v>6</v>
      </c>
      <c r="K215" s="21">
        <f t="shared" si="54"/>
        <v>2</v>
      </c>
      <c r="L215" s="21">
        <f t="shared" si="55"/>
        <v>2</v>
      </c>
      <c r="M215" s="21">
        <f t="shared" si="56"/>
        <v>0</v>
      </c>
      <c r="N215" s="21">
        <f t="shared" si="57"/>
        <v>0</v>
      </c>
      <c r="O215" s="21">
        <f t="shared" si="58"/>
        <v>4</v>
      </c>
      <c r="P215" s="21">
        <f t="shared" si="59"/>
        <v>7</v>
      </c>
      <c r="Q215" s="21">
        <f t="shared" si="60"/>
        <v>11</v>
      </c>
      <c r="R215" s="57">
        <f t="shared" si="61"/>
        <v>0</v>
      </c>
      <c r="S215" s="57">
        <f t="shared" si="62"/>
        <v>0</v>
      </c>
      <c r="T215" s="57" t="str">
        <f t="shared" si="63"/>
        <v>VP</v>
      </c>
      <c r="U215" s="57" t="str">
        <f t="shared" si="64"/>
        <v>DF</v>
      </c>
    </row>
    <row r="216" spans="1:21" ht="15" customHeight="1">
      <c r="A216" s="56" t="str">
        <f t="shared" si="52"/>
        <v>MLR0001</v>
      </c>
      <c r="B216" s="91" t="s">
        <v>112</v>
      </c>
      <c r="C216" s="91"/>
      <c r="D216" s="91"/>
      <c r="E216" s="91"/>
      <c r="F216" s="91"/>
      <c r="G216" s="91"/>
      <c r="H216" s="91"/>
      <c r="I216" s="91"/>
      <c r="J216" s="21">
        <f t="shared" si="53"/>
        <v>6</v>
      </c>
      <c r="K216" s="21">
        <f t="shared" si="54"/>
        <v>3</v>
      </c>
      <c r="L216" s="21">
        <f t="shared" si="55"/>
        <v>2</v>
      </c>
      <c r="M216" s="21">
        <f t="shared" si="56"/>
        <v>0</v>
      </c>
      <c r="N216" s="21">
        <f t="shared" si="57"/>
        <v>0</v>
      </c>
      <c r="O216" s="21">
        <f t="shared" si="58"/>
        <v>5</v>
      </c>
      <c r="P216" s="21">
        <f t="shared" si="59"/>
        <v>6</v>
      </c>
      <c r="Q216" s="21">
        <f t="shared" si="60"/>
        <v>11</v>
      </c>
      <c r="R216" s="57" t="str">
        <f t="shared" si="61"/>
        <v>E</v>
      </c>
      <c r="S216" s="57">
        <f t="shared" si="62"/>
        <v>0</v>
      </c>
      <c r="T216" s="57">
        <f t="shared" si="63"/>
        <v>0</v>
      </c>
      <c r="U216" s="57" t="str">
        <f t="shared" si="64"/>
        <v>DF</v>
      </c>
    </row>
    <row r="217" spans="1:21">
      <c r="A217" s="56" t="str">
        <f t="shared" si="52"/>
        <v>MLR0013</v>
      </c>
      <c r="B217" s="91" t="s">
        <v>114</v>
      </c>
      <c r="C217" s="91"/>
      <c r="D217" s="91"/>
      <c r="E217" s="91"/>
      <c r="F217" s="91"/>
      <c r="G217" s="91"/>
      <c r="H217" s="91"/>
      <c r="I217" s="91"/>
      <c r="J217" s="21">
        <f t="shared" si="53"/>
        <v>6</v>
      </c>
      <c r="K217" s="21">
        <f t="shared" si="54"/>
        <v>2</v>
      </c>
      <c r="L217" s="21">
        <f t="shared" si="55"/>
        <v>2</v>
      </c>
      <c r="M217" s="21">
        <f t="shared" si="56"/>
        <v>0</v>
      </c>
      <c r="N217" s="21">
        <f t="shared" si="57"/>
        <v>0</v>
      </c>
      <c r="O217" s="21">
        <f t="shared" si="58"/>
        <v>4</v>
      </c>
      <c r="P217" s="21">
        <f t="shared" si="59"/>
        <v>7</v>
      </c>
      <c r="Q217" s="21">
        <f t="shared" si="60"/>
        <v>11</v>
      </c>
      <c r="R217" s="57" t="str">
        <f t="shared" si="61"/>
        <v>E</v>
      </c>
      <c r="S217" s="57">
        <f t="shared" si="62"/>
        <v>0</v>
      </c>
      <c r="T217" s="57">
        <f t="shared" si="63"/>
        <v>0</v>
      </c>
      <c r="U217" s="57" t="str">
        <f t="shared" si="64"/>
        <v>DF</v>
      </c>
    </row>
    <row r="218" spans="1:21">
      <c r="A218" s="56" t="str">
        <f t="shared" si="52"/>
        <v>MLR5005</v>
      </c>
      <c r="B218" s="91" t="s">
        <v>116</v>
      </c>
      <c r="C218" s="91"/>
      <c r="D218" s="91"/>
      <c r="E218" s="91"/>
      <c r="F218" s="91"/>
      <c r="G218" s="91"/>
      <c r="H218" s="91"/>
      <c r="I218" s="91"/>
      <c r="J218" s="21">
        <f t="shared" si="53"/>
        <v>6</v>
      </c>
      <c r="K218" s="21">
        <f t="shared" si="54"/>
        <v>2</v>
      </c>
      <c r="L218" s="21">
        <f t="shared" si="55"/>
        <v>2</v>
      </c>
      <c r="M218" s="21">
        <f t="shared" si="56"/>
        <v>2</v>
      </c>
      <c r="N218" s="21">
        <f t="shared" si="57"/>
        <v>0</v>
      </c>
      <c r="O218" s="21">
        <f t="shared" si="58"/>
        <v>6</v>
      </c>
      <c r="P218" s="21">
        <f t="shared" si="59"/>
        <v>5</v>
      </c>
      <c r="Q218" s="21">
        <f t="shared" si="60"/>
        <v>11</v>
      </c>
      <c r="R218" s="57">
        <f t="shared" si="61"/>
        <v>0</v>
      </c>
      <c r="S218" s="57" t="str">
        <f t="shared" si="62"/>
        <v>C</v>
      </c>
      <c r="T218" s="57">
        <f t="shared" si="63"/>
        <v>0</v>
      </c>
      <c r="U218" s="57" t="str">
        <f t="shared" si="64"/>
        <v>DF</v>
      </c>
    </row>
    <row r="219" spans="1:21">
      <c r="A219" s="56" t="str">
        <f t="shared" si="52"/>
        <v>MLR0021</v>
      </c>
      <c r="B219" s="91" t="s">
        <v>118</v>
      </c>
      <c r="C219" s="91"/>
      <c r="D219" s="91"/>
      <c r="E219" s="91"/>
      <c r="F219" s="91"/>
      <c r="G219" s="91"/>
      <c r="H219" s="91"/>
      <c r="I219" s="91"/>
      <c r="J219" s="21">
        <f t="shared" si="53"/>
        <v>6</v>
      </c>
      <c r="K219" s="21">
        <f t="shared" si="54"/>
        <v>2</v>
      </c>
      <c r="L219" s="21">
        <f t="shared" si="55"/>
        <v>2</v>
      </c>
      <c r="M219" s="21">
        <f t="shared" si="56"/>
        <v>0</v>
      </c>
      <c r="N219" s="21">
        <f t="shared" si="57"/>
        <v>0</v>
      </c>
      <c r="O219" s="21">
        <f t="shared" si="58"/>
        <v>4</v>
      </c>
      <c r="P219" s="21">
        <f t="shared" si="59"/>
        <v>7</v>
      </c>
      <c r="Q219" s="21">
        <f t="shared" si="60"/>
        <v>11</v>
      </c>
      <c r="R219" s="57" t="str">
        <f t="shared" si="61"/>
        <v>E</v>
      </c>
      <c r="S219" s="57">
        <f t="shared" si="62"/>
        <v>0</v>
      </c>
      <c r="T219" s="57">
        <f t="shared" si="63"/>
        <v>0</v>
      </c>
      <c r="U219" s="57" t="str">
        <f t="shared" si="64"/>
        <v>DF</v>
      </c>
    </row>
    <row r="220" spans="1:21">
      <c r="A220" s="56" t="str">
        <f t="shared" si="52"/>
        <v>MLR0071</v>
      </c>
      <c r="B220" s="91" t="s">
        <v>252</v>
      </c>
      <c r="C220" s="91"/>
      <c r="D220" s="91"/>
      <c r="E220" s="91"/>
      <c r="F220" s="91"/>
      <c r="G220" s="91"/>
      <c r="H220" s="91"/>
      <c r="I220" s="91"/>
      <c r="J220" s="21">
        <f t="shared" si="53"/>
        <v>6</v>
      </c>
      <c r="K220" s="21">
        <f t="shared" si="54"/>
        <v>3</v>
      </c>
      <c r="L220" s="21">
        <f t="shared" si="55"/>
        <v>3</v>
      </c>
      <c r="M220" s="21">
        <f t="shared" si="56"/>
        <v>0</v>
      </c>
      <c r="N220" s="21">
        <f t="shared" si="57"/>
        <v>0</v>
      </c>
      <c r="O220" s="21">
        <f t="shared" si="58"/>
        <v>6</v>
      </c>
      <c r="P220" s="21">
        <f t="shared" si="59"/>
        <v>5</v>
      </c>
      <c r="Q220" s="21">
        <f t="shared" si="60"/>
        <v>11</v>
      </c>
      <c r="R220" s="57" t="str">
        <f t="shared" si="61"/>
        <v>E</v>
      </c>
      <c r="S220" s="57">
        <f t="shared" si="62"/>
        <v>0</v>
      </c>
      <c r="T220" s="57">
        <f t="shared" si="63"/>
        <v>0</v>
      </c>
      <c r="U220" s="57" t="str">
        <f t="shared" si="64"/>
        <v>DF</v>
      </c>
    </row>
    <row r="221" spans="1:21">
      <c r="A221" s="56" t="str">
        <f t="shared" si="52"/>
        <v>MLR0015</v>
      </c>
      <c r="B221" s="91" t="s">
        <v>120</v>
      </c>
      <c r="C221" s="91"/>
      <c r="D221" s="91"/>
      <c r="E221" s="91"/>
      <c r="F221" s="91"/>
      <c r="G221" s="91"/>
      <c r="H221" s="91"/>
      <c r="I221" s="91"/>
      <c r="J221" s="21">
        <f t="shared" si="53"/>
        <v>6</v>
      </c>
      <c r="K221" s="21">
        <f t="shared" si="54"/>
        <v>2</v>
      </c>
      <c r="L221" s="21">
        <f t="shared" si="55"/>
        <v>2</v>
      </c>
      <c r="M221" s="21">
        <f t="shared" si="56"/>
        <v>0</v>
      </c>
      <c r="N221" s="21">
        <f t="shared" si="57"/>
        <v>0</v>
      </c>
      <c r="O221" s="21">
        <f t="shared" si="58"/>
        <v>4</v>
      </c>
      <c r="P221" s="21">
        <f t="shared" si="59"/>
        <v>7</v>
      </c>
      <c r="Q221" s="21">
        <f t="shared" si="60"/>
        <v>11</v>
      </c>
      <c r="R221" s="57">
        <f t="shared" si="61"/>
        <v>0</v>
      </c>
      <c r="S221" s="57">
        <f t="shared" si="62"/>
        <v>0</v>
      </c>
      <c r="T221" s="57" t="str">
        <f t="shared" si="63"/>
        <v>VP</v>
      </c>
      <c r="U221" s="57" t="str">
        <f t="shared" si="64"/>
        <v>DF</v>
      </c>
    </row>
    <row r="222" spans="1:21">
      <c r="A222" s="56" t="str">
        <f t="shared" si="52"/>
        <v>MLR5006</v>
      </c>
      <c r="B222" s="91" t="s">
        <v>122</v>
      </c>
      <c r="C222" s="91"/>
      <c r="D222" s="91"/>
      <c r="E222" s="91"/>
      <c r="F222" s="91"/>
      <c r="G222" s="91"/>
      <c r="H222" s="91"/>
      <c r="I222" s="91"/>
      <c r="J222" s="21">
        <f t="shared" si="53"/>
        <v>6</v>
      </c>
      <c r="K222" s="21">
        <f t="shared" si="54"/>
        <v>2</v>
      </c>
      <c r="L222" s="21">
        <f t="shared" si="55"/>
        <v>1</v>
      </c>
      <c r="M222" s="21">
        <f t="shared" si="56"/>
        <v>2</v>
      </c>
      <c r="N222" s="21">
        <f t="shared" si="57"/>
        <v>0</v>
      </c>
      <c r="O222" s="21">
        <f t="shared" si="58"/>
        <v>5</v>
      </c>
      <c r="P222" s="21">
        <f t="shared" si="59"/>
        <v>6</v>
      </c>
      <c r="Q222" s="21">
        <f t="shared" si="60"/>
        <v>11</v>
      </c>
      <c r="R222" s="57" t="str">
        <f t="shared" si="61"/>
        <v>E</v>
      </c>
      <c r="S222" s="57">
        <f t="shared" si="62"/>
        <v>0</v>
      </c>
      <c r="T222" s="57">
        <f t="shared" si="63"/>
        <v>0</v>
      </c>
      <c r="U222" s="57" t="str">
        <f t="shared" si="64"/>
        <v>DF</v>
      </c>
    </row>
    <row r="223" spans="1:21">
      <c r="A223" s="56" t="str">
        <f t="shared" si="52"/>
        <v>MLR5008</v>
      </c>
      <c r="B223" s="91" t="s">
        <v>126</v>
      </c>
      <c r="C223" s="91"/>
      <c r="D223" s="91"/>
      <c r="E223" s="91"/>
      <c r="F223" s="91"/>
      <c r="G223" s="91"/>
      <c r="H223" s="91"/>
      <c r="I223" s="91"/>
      <c r="J223" s="21">
        <f t="shared" si="53"/>
        <v>5</v>
      </c>
      <c r="K223" s="21">
        <f t="shared" si="54"/>
        <v>2</v>
      </c>
      <c r="L223" s="21">
        <f t="shared" si="55"/>
        <v>1</v>
      </c>
      <c r="M223" s="21">
        <f t="shared" si="56"/>
        <v>1</v>
      </c>
      <c r="N223" s="21">
        <f t="shared" si="57"/>
        <v>0</v>
      </c>
      <c r="O223" s="21">
        <f t="shared" si="58"/>
        <v>4</v>
      </c>
      <c r="P223" s="21">
        <f t="shared" si="59"/>
        <v>5</v>
      </c>
      <c r="Q223" s="21">
        <f t="shared" si="60"/>
        <v>9</v>
      </c>
      <c r="R223" s="57">
        <f t="shared" si="61"/>
        <v>0</v>
      </c>
      <c r="S223" s="57" t="str">
        <f t="shared" si="62"/>
        <v>C</v>
      </c>
      <c r="T223" s="57">
        <f t="shared" si="63"/>
        <v>0</v>
      </c>
      <c r="U223" s="57" t="str">
        <f t="shared" si="64"/>
        <v>DF</v>
      </c>
    </row>
    <row r="224" spans="1:21">
      <c r="A224" s="56" t="str">
        <f t="shared" si="52"/>
        <v>MLR0009</v>
      </c>
      <c r="B224" s="91" t="s">
        <v>130</v>
      </c>
      <c r="C224" s="91"/>
      <c r="D224" s="91"/>
      <c r="E224" s="91"/>
      <c r="F224" s="91"/>
      <c r="G224" s="91"/>
      <c r="H224" s="91"/>
      <c r="I224" s="91"/>
      <c r="J224" s="21">
        <f t="shared" si="53"/>
        <v>5</v>
      </c>
      <c r="K224" s="21">
        <f t="shared" si="54"/>
        <v>2</v>
      </c>
      <c r="L224" s="21">
        <f t="shared" si="55"/>
        <v>2</v>
      </c>
      <c r="M224" s="21">
        <f t="shared" si="56"/>
        <v>1</v>
      </c>
      <c r="N224" s="21">
        <f t="shared" si="57"/>
        <v>0</v>
      </c>
      <c r="O224" s="21">
        <f t="shared" si="58"/>
        <v>5</v>
      </c>
      <c r="P224" s="21">
        <f t="shared" si="59"/>
        <v>4</v>
      </c>
      <c r="Q224" s="21">
        <f t="shared" si="60"/>
        <v>9</v>
      </c>
      <c r="R224" s="57" t="str">
        <f t="shared" si="61"/>
        <v>E</v>
      </c>
      <c r="S224" s="57">
        <f t="shared" si="62"/>
        <v>0</v>
      </c>
      <c r="T224" s="57">
        <f t="shared" si="63"/>
        <v>0</v>
      </c>
      <c r="U224" s="57" t="str">
        <f t="shared" si="64"/>
        <v>DF</v>
      </c>
    </row>
    <row r="225" spans="1:21">
      <c r="A225" s="56" t="str">
        <f t="shared" si="52"/>
        <v>MLR0003</v>
      </c>
      <c r="B225" s="91" t="s">
        <v>138</v>
      </c>
      <c r="C225" s="91"/>
      <c r="D225" s="91"/>
      <c r="E225" s="91"/>
      <c r="F225" s="91"/>
      <c r="G225" s="91"/>
      <c r="H225" s="91"/>
      <c r="I225" s="91"/>
      <c r="J225" s="21">
        <f t="shared" si="53"/>
        <v>5</v>
      </c>
      <c r="K225" s="21">
        <f t="shared" si="54"/>
        <v>2</v>
      </c>
      <c r="L225" s="21">
        <f t="shared" si="55"/>
        <v>2</v>
      </c>
      <c r="M225" s="21">
        <f t="shared" si="56"/>
        <v>0</v>
      </c>
      <c r="N225" s="21">
        <f t="shared" si="57"/>
        <v>0</v>
      </c>
      <c r="O225" s="21">
        <f t="shared" si="58"/>
        <v>4</v>
      </c>
      <c r="P225" s="21">
        <f t="shared" si="59"/>
        <v>5</v>
      </c>
      <c r="Q225" s="21">
        <f t="shared" si="60"/>
        <v>9</v>
      </c>
      <c r="R225" s="57">
        <f t="shared" si="61"/>
        <v>0</v>
      </c>
      <c r="S225" s="57" t="str">
        <f t="shared" si="62"/>
        <v>C</v>
      </c>
      <c r="T225" s="57">
        <f t="shared" si="63"/>
        <v>0</v>
      </c>
      <c r="U225" s="57" t="str">
        <f t="shared" si="64"/>
        <v>DF</v>
      </c>
    </row>
    <row r="226" spans="1:21">
      <c r="A226" s="56" t="str">
        <f t="shared" si="52"/>
        <v>MLR0027</v>
      </c>
      <c r="B226" s="91" t="s">
        <v>140</v>
      </c>
      <c r="C226" s="91"/>
      <c r="D226" s="91"/>
      <c r="E226" s="91"/>
      <c r="F226" s="91"/>
      <c r="G226" s="91"/>
      <c r="H226" s="91"/>
      <c r="I226" s="91"/>
      <c r="J226" s="21">
        <f t="shared" si="53"/>
        <v>5</v>
      </c>
      <c r="K226" s="21">
        <f t="shared" si="54"/>
        <v>2</v>
      </c>
      <c r="L226" s="21">
        <f t="shared" si="55"/>
        <v>1</v>
      </c>
      <c r="M226" s="21">
        <f t="shared" si="56"/>
        <v>2</v>
      </c>
      <c r="N226" s="21">
        <f t="shared" si="57"/>
        <v>0</v>
      </c>
      <c r="O226" s="21">
        <f t="shared" si="58"/>
        <v>5</v>
      </c>
      <c r="P226" s="21">
        <f t="shared" si="59"/>
        <v>4</v>
      </c>
      <c r="Q226" s="21">
        <f t="shared" si="60"/>
        <v>9</v>
      </c>
      <c r="R226" s="57" t="str">
        <f t="shared" si="61"/>
        <v>E</v>
      </c>
      <c r="S226" s="57">
        <f t="shared" si="62"/>
        <v>0</v>
      </c>
      <c r="T226" s="57">
        <f t="shared" si="63"/>
        <v>0</v>
      </c>
      <c r="U226" s="57" t="str">
        <f t="shared" si="64"/>
        <v>DF</v>
      </c>
    </row>
    <row r="227" spans="1:21">
      <c r="A227" s="56" t="str">
        <f t="shared" si="52"/>
        <v>MLR0025</v>
      </c>
      <c r="B227" s="91" t="s">
        <v>142</v>
      </c>
      <c r="C227" s="91"/>
      <c r="D227" s="91"/>
      <c r="E227" s="91"/>
      <c r="F227" s="91"/>
      <c r="G227" s="91"/>
      <c r="H227" s="91"/>
      <c r="I227" s="91"/>
      <c r="J227" s="21">
        <f t="shared" si="53"/>
        <v>5</v>
      </c>
      <c r="K227" s="21">
        <f t="shared" si="54"/>
        <v>2</v>
      </c>
      <c r="L227" s="21">
        <f t="shared" si="55"/>
        <v>2</v>
      </c>
      <c r="M227" s="21">
        <f t="shared" si="56"/>
        <v>0</v>
      </c>
      <c r="N227" s="21">
        <f t="shared" si="57"/>
        <v>0</v>
      </c>
      <c r="O227" s="21">
        <f t="shared" si="58"/>
        <v>4</v>
      </c>
      <c r="P227" s="21">
        <f t="shared" si="59"/>
        <v>5</v>
      </c>
      <c r="Q227" s="21">
        <f t="shared" si="60"/>
        <v>9</v>
      </c>
      <c r="R227" s="57" t="str">
        <f t="shared" si="61"/>
        <v>E</v>
      </c>
      <c r="S227" s="57">
        <f t="shared" si="62"/>
        <v>0</v>
      </c>
      <c r="T227" s="57">
        <f t="shared" si="63"/>
        <v>0</v>
      </c>
      <c r="U227" s="57" t="str">
        <f t="shared" si="64"/>
        <v>DF</v>
      </c>
    </row>
    <row r="228" spans="1:21">
      <c r="A228" s="56" t="str">
        <f t="shared" si="52"/>
        <v>MLR0029</v>
      </c>
      <c r="B228" s="91" t="s">
        <v>144</v>
      </c>
      <c r="C228" s="91"/>
      <c r="D228" s="91"/>
      <c r="E228" s="91"/>
      <c r="F228" s="91"/>
      <c r="G228" s="91"/>
      <c r="H228" s="91"/>
      <c r="I228" s="91"/>
      <c r="J228" s="21">
        <f t="shared" si="53"/>
        <v>4</v>
      </c>
      <c r="K228" s="21">
        <f t="shared" si="54"/>
        <v>2</v>
      </c>
      <c r="L228" s="21">
        <f t="shared" si="55"/>
        <v>2</v>
      </c>
      <c r="M228" s="21">
        <f t="shared" si="56"/>
        <v>0</v>
      </c>
      <c r="N228" s="21">
        <f t="shared" si="57"/>
        <v>0</v>
      </c>
      <c r="O228" s="21">
        <f t="shared" si="58"/>
        <v>4</v>
      </c>
      <c r="P228" s="21">
        <f t="shared" si="59"/>
        <v>3</v>
      </c>
      <c r="Q228" s="21">
        <f t="shared" si="60"/>
        <v>7</v>
      </c>
      <c r="R228" s="57" t="str">
        <f t="shared" si="61"/>
        <v>E</v>
      </c>
      <c r="S228" s="57">
        <f t="shared" si="62"/>
        <v>0</v>
      </c>
      <c r="T228" s="57">
        <f t="shared" si="63"/>
        <v>0</v>
      </c>
      <c r="U228" s="57" t="str">
        <f t="shared" si="64"/>
        <v>DF</v>
      </c>
    </row>
    <row r="229" spans="1:21">
      <c r="A229" s="56" t="str">
        <f t="shared" si="52"/>
        <v>MLX2201</v>
      </c>
      <c r="B229" s="91" t="s">
        <v>148</v>
      </c>
      <c r="C229" s="91"/>
      <c r="D229" s="91"/>
      <c r="E229" s="91"/>
      <c r="F229" s="91"/>
      <c r="G229" s="91"/>
      <c r="H229" s="91"/>
      <c r="I229" s="91"/>
      <c r="J229" s="21">
        <f t="shared" si="53"/>
        <v>7</v>
      </c>
      <c r="K229" s="21">
        <f t="shared" si="54"/>
        <v>2</v>
      </c>
      <c r="L229" s="21">
        <f t="shared" si="55"/>
        <v>2</v>
      </c>
      <c r="M229" s="21">
        <f t="shared" si="56"/>
        <v>0</v>
      </c>
      <c r="N229" s="21">
        <f t="shared" si="57"/>
        <v>1</v>
      </c>
      <c r="O229" s="21">
        <f t="shared" si="58"/>
        <v>5</v>
      </c>
      <c r="P229" s="21">
        <f t="shared" si="59"/>
        <v>8</v>
      </c>
      <c r="Q229" s="21">
        <f t="shared" si="60"/>
        <v>13</v>
      </c>
      <c r="R229" s="57">
        <f t="shared" si="61"/>
        <v>0</v>
      </c>
      <c r="S229" s="57">
        <f t="shared" si="62"/>
        <v>0</v>
      </c>
      <c r="T229" s="57" t="str">
        <f t="shared" si="63"/>
        <v>VP</v>
      </c>
      <c r="U229" s="57" t="str">
        <f t="shared" si="64"/>
        <v>DF</v>
      </c>
    </row>
    <row r="230" spans="1:21">
      <c r="A230" s="56" t="str">
        <f t="shared" si="52"/>
        <v>MLR0008</v>
      </c>
      <c r="B230" s="91" t="s">
        <v>156</v>
      </c>
      <c r="C230" s="91"/>
      <c r="D230" s="91"/>
      <c r="E230" s="91"/>
      <c r="F230" s="91"/>
      <c r="G230" s="91"/>
      <c r="H230" s="91"/>
      <c r="I230" s="91"/>
      <c r="J230" s="21">
        <f t="shared" si="53"/>
        <v>5</v>
      </c>
      <c r="K230" s="21">
        <f t="shared" si="54"/>
        <v>2</v>
      </c>
      <c r="L230" s="21">
        <f t="shared" si="55"/>
        <v>2</v>
      </c>
      <c r="M230" s="21">
        <f t="shared" si="56"/>
        <v>0</v>
      </c>
      <c r="N230" s="21">
        <f t="shared" si="57"/>
        <v>0</v>
      </c>
      <c r="O230" s="21">
        <f t="shared" si="58"/>
        <v>4</v>
      </c>
      <c r="P230" s="21">
        <f t="shared" si="59"/>
        <v>5</v>
      </c>
      <c r="Q230" s="21">
        <f t="shared" si="60"/>
        <v>9</v>
      </c>
      <c r="R230" s="57" t="str">
        <f t="shared" si="61"/>
        <v>E</v>
      </c>
      <c r="S230" s="57">
        <f t="shared" si="62"/>
        <v>0</v>
      </c>
      <c r="T230" s="57">
        <f t="shared" si="63"/>
        <v>0</v>
      </c>
      <c r="U230" s="57" t="str">
        <f t="shared" si="64"/>
        <v>DF</v>
      </c>
    </row>
    <row r="231" spans="1:21">
      <c r="A231" s="27" t="s">
        <v>25</v>
      </c>
      <c r="B231" s="121"/>
      <c r="C231" s="122"/>
      <c r="D231" s="122"/>
      <c r="E231" s="122"/>
      <c r="F231" s="122"/>
      <c r="G231" s="122"/>
      <c r="H231" s="122"/>
      <c r="I231" s="123"/>
      <c r="J231" s="40">
        <f>IF(ISNA(SUM(J214:J230)),"",SUM(J214:J230))</f>
        <v>95</v>
      </c>
      <c r="K231" s="40">
        <f t="shared" ref="K231:Q231" si="65">SUM(K214:K230)</f>
        <v>36</v>
      </c>
      <c r="L231" s="40">
        <f t="shared" si="65"/>
        <v>32</v>
      </c>
      <c r="M231" s="40">
        <f t="shared" si="65"/>
        <v>8</v>
      </c>
      <c r="N231" s="40">
        <f t="shared" si="65"/>
        <v>1</v>
      </c>
      <c r="O231" s="40">
        <f t="shared" si="65"/>
        <v>77</v>
      </c>
      <c r="P231" s="40">
        <f t="shared" si="65"/>
        <v>96</v>
      </c>
      <c r="Q231" s="40">
        <f t="shared" si="65"/>
        <v>173</v>
      </c>
      <c r="R231" s="27">
        <f>COUNTIF(R214:R230,"E")</f>
        <v>11</v>
      </c>
      <c r="S231" s="27">
        <f>COUNTIF(S214:S230,"C")</f>
        <v>3</v>
      </c>
      <c r="T231" s="27">
        <f>COUNTIF(T214:T230,"VP")</f>
        <v>3</v>
      </c>
      <c r="U231" s="20">
        <f>COUNTA(U214:U230)</f>
        <v>17</v>
      </c>
    </row>
    <row r="232" spans="1:21" ht="17.25" customHeight="1">
      <c r="A232" s="118" t="s">
        <v>72</v>
      </c>
      <c r="B232" s="119"/>
      <c r="C232" s="119"/>
      <c r="D232" s="119"/>
      <c r="E232" s="119"/>
      <c r="F232" s="119"/>
      <c r="G232" s="119"/>
      <c r="H232" s="119"/>
      <c r="I232" s="119"/>
      <c r="J232" s="119"/>
      <c r="K232" s="119"/>
      <c r="L232" s="119"/>
      <c r="M232" s="119"/>
      <c r="N232" s="119"/>
      <c r="O232" s="119"/>
      <c r="P232" s="119"/>
      <c r="Q232" s="119"/>
      <c r="R232" s="119"/>
      <c r="S232" s="119"/>
      <c r="T232" s="119"/>
      <c r="U232" s="120"/>
    </row>
    <row r="233" spans="1:21">
      <c r="A233" s="56" t="str">
        <f>IF(ISNA(INDEX($A$39:$U$205,MATCH($B233,$B$39:$B$205,0),1)),"",INDEX($A$39:$U$205,MATCH($B233,$B$39:$B$205,0),1))</f>
        <v/>
      </c>
      <c r="B233" s="91"/>
      <c r="C233" s="91"/>
      <c r="D233" s="91"/>
      <c r="E233" s="91"/>
      <c r="F233" s="91"/>
      <c r="G233" s="91"/>
      <c r="H233" s="91"/>
      <c r="I233" s="91"/>
      <c r="J233" s="21" t="str">
        <f>IF(ISNA(INDEX($A$39:$U$205,MATCH($B233,$B$39:$B$205,0),10)),"",INDEX($A$39:$U$205,MATCH($B233,$B$39:$B$205,0),10))</f>
        <v/>
      </c>
      <c r="K233" s="21" t="str">
        <f>IF(ISNA(INDEX($A$39:$U$205,MATCH($B233,$B$39:$B$205,0),11)),"",INDEX($A$39:$U$205,MATCH($B233,$B$39:$B$205,0),11))</f>
        <v/>
      </c>
      <c r="L233" s="21" t="str">
        <f>IF(ISNA(INDEX($A$39:$U$205,MATCH($B233,$B$39:$B$205,0),12)),"",INDEX($A$39:$U$205,MATCH($B233,$B$39:$B$205,0),12))</f>
        <v/>
      </c>
      <c r="M233" s="21" t="str">
        <f>IF(ISNA(INDEX($A$39:$U$205,MATCH($B233,$B$39:$B$205,0),13)),"",INDEX($A$39:$U$205,MATCH($B233,$B$39:$B$205,0),13))</f>
        <v/>
      </c>
      <c r="N233" s="21" t="str">
        <f>IF(ISNA(INDEX($A$39:$U$205,MATCH($B233,$B$39:$B$205,0),14)),"",INDEX($A$39:$U$205,MATCH($B233,$B$39:$B$205,0),14))</f>
        <v/>
      </c>
      <c r="O233" s="21" t="str">
        <f>IF(ISNA(INDEX($A$39:$U$205,MATCH($B233,$B$39:$B$205,0),15)),"",INDEX($A$39:$U$205,MATCH($B233,$B$39:$B$205,0),15))</f>
        <v/>
      </c>
      <c r="P233" s="21" t="str">
        <f>IF(ISNA(INDEX($A$39:$U$205,MATCH($B233,$B$39:$B$205,0),16)),"",INDEX($A$39:$U$205,MATCH($B233,$B$39:$B$205,0),16))</f>
        <v/>
      </c>
      <c r="Q233" s="21" t="str">
        <f>IF(ISNA(INDEX($A$39:$U$205,MATCH($B233,$B$39:$B$205,0),17)),"",INDEX($A$39:$U$205,MATCH($B233,$B$39:$B$205,0),17))</f>
        <v/>
      </c>
      <c r="R233" s="57" t="str">
        <f>IF(ISNA(INDEX($A$39:$U$205,MATCH($B233,$B$39:$B$205,0),18)),"",INDEX($A$39:$U$205,MATCH($B233,$B$39:$B$205,0),18))</f>
        <v/>
      </c>
      <c r="S233" s="57" t="str">
        <f>IF(ISNA(INDEX($A$39:$U$205,MATCH($B233,$B$39:$B$205,0),19)),"",INDEX($A$39:$U$205,MATCH($B233,$B$39:$B$205,0),19))</f>
        <v/>
      </c>
      <c r="T233" s="57" t="str">
        <f>IF(ISNA(INDEX($A$39:$U$205,MATCH($B233,$B$39:$B$205,0),20)),"",INDEX($A$39:$U$205,MATCH($B233,$B$39:$B$205,0),20))</f>
        <v/>
      </c>
      <c r="U233" s="57" t="str">
        <f>IF(ISNA(INDEX($A$39:$U$205,MATCH($B233,$B$39:$B$205,0),21)),"",INDEX($A$39:$U$205,MATCH($B233,$B$39:$B$205,0),21))</f>
        <v/>
      </c>
    </row>
    <row r="234" spans="1:21">
      <c r="A234" s="27" t="s">
        <v>25</v>
      </c>
      <c r="B234" s="191"/>
      <c r="C234" s="191"/>
      <c r="D234" s="191"/>
      <c r="E234" s="191"/>
      <c r="F234" s="191"/>
      <c r="G234" s="191"/>
      <c r="H234" s="191"/>
      <c r="I234" s="191"/>
      <c r="J234" s="40">
        <f t="shared" ref="J234:Q234" si="66">SUM(J233:J233)</f>
        <v>0</v>
      </c>
      <c r="K234" s="40">
        <f t="shared" si="66"/>
        <v>0</v>
      </c>
      <c r="L234" s="40">
        <f t="shared" si="66"/>
        <v>0</v>
      </c>
      <c r="M234" s="40">
        <f t="shared" si="66"/>
        <v>0</v>
      </c>
      <c r="N234" s="40">
        <f t="shared" si="66"/>
        <v>0</v>
      </c>
      <c r="O234" s="40">
        <f t="shared" si="66"/>
        <v>0</v>
      </c>
      <c r="P234" s="40">
        <f t="shared" si="66"/>
        <v>0</v>
      </c>
      <c r="Q234" s="40">
        <f t="shared" si="66"/>
        <v>0</v>
      </c>
      <c r="R234" s="27">
        <f>COUNTIF(R233:R233,"E")</f>
        <v>0</v>
      </c>
      <c r="S234" s="27">
        <f>COUNTIF(S233:S233,"C")</f>
        <v>0</v>
      </c>
      <c r="T234" s="27">
        <f>COUNTIF(T233:T233,"VP")</f>
        <v>0</v>
      </c>
      <c r="U234" s="27">
        <v>0</v>
      </c>
    </row>
    <row r="235" spans="1:21" ht="27" customHeight="1">
      <c r="A235" s="244" t="s">
        <v>105</v>
      </c>
      <c r="B235" s="245"/>
      <c r="C235" s="245"/>
      <c r="D235" s="245"/>
      <c r="E235" s="245"/>
      <c r="F235" s="245"/>
      <c r="G235" s="245"/>
      <c r="H235" s="245"/>
      <c r="I235" s="246"/>
      <c r="J235" s="40">
        <f t="shared" ref="J235:U235" si="67">SUM(J231,J234)</f>
        <v>95</v>
      </c>
      <c r="K235" s="40">
        <f t="shared" si="67"/>
        <v>36</v>
      </c>
      <c r="L235" s="40">
        <f t="shared" si="67"/>
        <v>32</v>
      </c>
      <c r="M235" s="40">
        <f t="shared" si="67"/>
        <v>8</v>
      </c>
      <c r="N235" s="40">
        <f t="shared" si="67"/>
        <v>1</v>
      </c>
      <c r="O235" s="40">
        <f t="shared" si="67"/>
        <v>77</v>
      </c>
      <c r="P235" s="40">
        <f t="shared" si="67"/>
        <v>96</v>
      </c>
      <c r="Q235" s="40">
        <f t="shared" si="67"/>
        <v>173</v>
      </c>
      <c r="R235" s="40">
        <f t="shared" si="67"/>
        <v>11</v>
      </c>
      <c r="S235" s="40">
        <f t="shared" si="67"/>
        <v>3</v>
      </c>
      <c r="T235" s="40">
        <f t="shared" si="67"/>
        <v>3</v>
      </c>
      <c r="U235" s="41">
        <f t="shared" si="67"/>
        <v>17</v>
      </c>
    </row>
    <row r="236" spans="1:21" ht="16.5" customHeight="1">
      <c r="A236" s="193" t="s">
        <v>51</v>
      </c>
      <c r="B236" s="194"/>
      <c r="C236" s="194"/>
      <c r="D236" s="194"/>
      <c r="E236" s="194"/>
      <c r="F236" s="194"/>
      <c r="G236" s="194"/>
      <c r="H236" s="194"/>
      <c r="I236" s="194"/>
      <c r="J236" s="195"/>
      <c r="K236" s="40">
        <f t="shared" ref="K236:Q236" si="68">K231*14+K234*12</f>
        <v>504</v>
      </c>
      <c r="L236" s="40">
        <f t="shared" si="68"/>
        <v>448</v>
      </c>
      <c r="M236" s="40">
        <f t="shared" si="68"/>
        <v>112</v>
      </c>
      <c r="N236" s="40">
        <f t="shared" si="68"/>
        <v>14</v>
      </c>
      <c r="O236" s="40">
        <f t="shared" si="68"/>
        <v>1078</v>
      </c>
      <c r="P236" s="40">
        <f t="shared" si="68"/>
        <v>1344</v>
      </c>
      <c r="Q236" s="40">
        <f t="shared" si="68"/>
        <v>2422</v>
      </c>
      <c r="R236" s="199"/>
      <c r="S236" s="200"/>
      <c r="T236" s="200"/>
      <c r="U236" s="201"/>
    </row>
    <row r="237" spans="1:21" ht="15.75" customHeight="1">
      <c r="A237" s="196"/>
      <c r="B237" s="197"/>
      <c r="C237" s="197"/>
      <c r="D237" s="197"/>
      <c r="E237" s="197"/>
      <c r="F237" s="197"/>
      <c r="G237" s="197"/>
      <c r="H237" s="197"/>
      <c r="I237" s="197"/>
      <c r="J237" s="198"/>
      <c r="K237" s="172">
        <f>SUM(K236:N236)</f>
        <v>1078</v>
      </c>
      <c r="L237" s="173"/>
      <c r="M237" s="173"/>
      <c r="N237" s="174"/>
      <c r="O237" s="172">
        <f>SUM(O236:P236)</f>
        <v>2422</v>
      </c>
      <c r="P237" s="173"/>
      <c r="Q237" s="174"/>
      <c r="R237" s="202"/>
      <c r="S237" s="203"/>
      <c r="T237" s="203"/>
      <c r="U237" s="204"/>
    </row>
    <row r="238" spans="1:21" ht="17.25" customHeight="1">
      <c r="A238" s="106" t="s">
        <v>104</v>
      </c>
      <c r="B238" s="107"/>
      <c r="C238" s="107"/>
      <c r="D238" s="107"/>
      <c r="E238" s="107"/>
      <c r="F238" s="107"/>
      <c r="G238" s="107"/>
      <c r="H238" s="107"/>
      <c r="I238" s="107"/>
      <c r="J238" s="108"/>
      <c r="K238" s="109">
        <f>U235/SUM(U48,U59,U82,U94,U117,U129)</f>
        <v>0.42499999999999999</v>
      </c>
      <c r="L238" s="110"/>
      <c r="M238" s="110"/>
      <c r="N238" s="110"/>
      <c r="O238" s="110"/>
      <c r="P238" s="110"/>
      <c r="Q238" s="110"/>
      <c r="R238" s="110"/>
      <c r="S238" s="110"/>
      <c r="T238" s="110"/>
      <c r="U238" s="111"/>
    </row>
    <row r="239" spans="1:21" ht="20.25" customHeight="1">
      <c r="A239" s="187" t="s">
        <v>106</v>
      </c>
      <c r="B239" s="188"/>
      <c r="C239" s="188"/>
      <c r="D239" s="188"/>
      <c r="E239" s="188"/>
      <c r="F239" s="188"/>
      <c r="G239" s="188"/>
      <c r="H239" s="188"/>
      <c r="I239" s="188"/>
      <c r="J239" s="189"/>
      <c r="K239" s="109">
        <f>K237/(SUM(O48,O59,O82,O94,O117)*14+O129*12)</f>
        <v>0.51187084520417858</v>
      </c>
      <c r="L239" s="110"/>
      <c r="M239" s="110"/>
      <c r="N239" s="110"/>
      <c r="O239" s="110"/>
      <c r="P239" s="110"/>
      <c r="Q239" s="110"/>
      <c r="R239" s="110"/>
      <c r="S239" s="110"/>
      <c r="T239" s="110"/>
      <c r="U239" s="111"/>
    </row>
    <row r="240" spans="1:21" ht="20.25" customHeight="1">
      <c r="A240" s="42"/>
      <c r="B240" s="42"/>
      <c r="C240" s="42"/>
      <c r="D240" s="42"/>
      <c r="E240" s="42"/>
      <c r="F240" s="42"/>
      <c r="G240" s="42"/>
      <c r="H240" s="42"/>
      <c r="I240" s="42"/>
      <c r="J240" s="42"/>
      <c r="K240" s="43"/>
      <c r="L240" s="43"/>
      <c r="M240" s="43"/>
      <c r="N240" s="43"/>
      <c r="O240" s="43"/>
      <c r="P240" s="43"/>
      <c r="Q240" s="43"/>
      <c r="R240" s="43"/>
      <c r="S240" s="43"/>
      <c r="T240" s="43"/>
      <c r="U240" s="43"/>
    </row>
    <row r="241" spans="1:21" ht="9" customHeight="1">
      <c r="B241" s="6"/>
      <c r="C241" s="6"/>
      <c r="D241" s="6"/>
      <c r="E241" s="6"/>
      <c r="F241" s="6"/>
      <c r="G241" s="6"/>
      <c r="M241" s="5"/>
      <c r="N241" s="5"/>
      <c r="O241" s="5"/>
      <c r="P241" s="5"/>
      <c r="Q241" s="5"/>
      <c r="R241" s="5"/>
      <c r="S241" s="5"/>
      <c r="T241" s="5"/>
    </row>
    <row r="242" spans="1:21" ht="23.25" customHeight="1">
      <c r="A242" s="191" t="s">
        <v>248</v>
      </c>
      <c r="B242" s="192"/>
      <c r="C242" s="192"/>
      <c r="D242" s="192"/>
      <c r="E242" s="192"/>
      <c r="F242" s="192"/>
      <c r="G242" s="192"/>
      <c r="H242" s="192"/>
      <c r="I242" s="192"/>
      <c r="J242" s="192"/>
      <c r="K242" s="192"/>
      <c r="L242" s="192"/>
      <c r="M242" s="192"/>
      <c r="N242" s="192"/>
      <c r="O242" s="192"/>
      <c r="P242" s="192"/>
      <c r="Q242" s="192"/>
      <c r="R242" s="192"/>
      <c r="S242" s="192"/>
      <c r="T242" s="192"/>
      <c r="U242" s="192"/>
    </row>
    <row r="243" spans="1:21" ht="21.75" customHeight="1">
      <c r="A243" s="191" t="s">
        <v>27</v>
      </c>
      <c r="B243" s="191" t="s">
        <v>26</v>
      </c>
      <c r="C243" s="191"/>
      <c r="D243" s="191"/>
      <c r="E243" s="191"/>
      <c r="F243" s="191"/>
      <c r="G243" s="191"/>
      <c r="H243" s="191"/>
      <c r="I243" s="191"/>
      <c r="J243" s="138" t="s">
        <v>41</v>
      </c>
      <c r="K243" s="80" t="s">
        <v>24</v>
      </c>
      <c r="L243" s="81"/>
      <c r="M243" s="81"/>
      <c r="N243" s="82"/>
      <c r="O243" s="138" t="s">
        <v>42</v>
      </c>
      <c r="P243" s="138"/>
      <c r="Q243" s="138"/>
      <c r="R243" s="138" t="s">
        <v>23</v>
      </c>
      <c r="S243" s="138"/>
      <c r="T243" s="138"/>
      <c r="U243" s="138" t="s">
        <v>22</v>
      </c>
    </row>
    <row r="244" spans="1:21">
      <c r="A244" s="191"/>
      <c r="B244" s="191"/>
      <c r="C244" s="191"/>
      <c r="D244" s="191"/>
      <c r="E244" s="191"/>
      <c r="F244" s="191"/>
      <c r="G244" s="191"/>
      <c r="H244" s="191"/>
      <c r="I244" s="191"/>
      <c r="J244" s="138"/>
      <c r="K244" s="55" t="s">
        <v>28</v>
      </c>
      <c r="L244" s="55" t="s">
        <v>29</v>
      </c>
      <c r="M244" s="55" t="s">
        <v>232</v>
      </c>
      <c r="N244" s="55" t="s">
        <v>102</v>
      </c>
      <c r="O244" s="55" t="s">
        <v>34</v>
      </c>
      <c r="P244" s="55" t="s">
        <v>7</v>
      </c>
      <c r="Q244" s="55" t="s">
        <v>31</v>
      </c>
      <c r="R244" s="55" t="s">
        <v>32</v>
      </c>
      <c r="S244" s="55" t="s">
        <v>28</v>
      </c>
      <c r="T244" s="55" t="s">
        <v>33</v>
      </c>
      <c r="U244" s="138"/>
    </row>
    <row r="245" spans="1:21" ht="18.75" customHeight="1">
      <c r="A245" s="118" t="s">
        <v>60</v>
      </c>
      <c r="B245" s="119"/>
      <c r="C245" s="119"/>
      <c r="D245" s="119"/>
      <c r="E245" s="119"/>
      <c r="F245" s="119"/>
      <c r="G245" s="119"/>
      <c r="H245" s="119"/>
      <c r="I245" s="119"/>
      <c r="J245" s="119"/>
      <c r="K245" s="119"/>
      <c r="L245" s="119"/>
      <c r="M245" s="119"/>
      <c r="N245" s="119"/>
      <c r="O245" s="119"/>
      <c r="P245" s="119"/>
      <c r="Q245" s="119"/>
      <c r="R245" s="119"/>
      <c r="S245" s="119"/>
      <c r="T245" s="119"/>
      <c r="U245" s="120"/>
    </row>
    <row r="246" spans="1:21">
      <c r="A246" s="56" t="str">
        <f t="shared" ref="A246:A257" si="69">IF(ISNA(INDEX($A$39:$U$205,MATCH($B246,$B$39:$B$205,0),1)),"",INDEX($A$39:$U$205,MATCH($B246,$B$39:$B$205,0),1))</f>
        <v>MLR5022</v>
      </c>
      <c r="B246" s="91" t="s">
        <v>124</v>
      </c>
      <c r="C246" s="91"/>
      <c r="D246" s="91"/>
      <c r="E246" s="91"/>
      <c r="F246" s="91"/>
      <c r="G246" s="91"/>
      <c r="H246" s="91"/>
      <c r="I246" s="91"/>
      <c r="J246" s="21">
        <f t="shared" ref="J246:J257" si="70">IF(ISNA(INDEX($A$39:$U$205,MATCH($B246,$B$39:$B$205,0),10)),"",INDEX($A$39:$U$205,MATCH($B246,$B$39:$B$205,0),10))</f>
        <v>6</v>
      </c>
      <c r="K246" s="21">
        <f t="shared" ref="K246:K257" si="71">IF(ISNA(INDEX($A$39:$U$205,MATCH($B246,$B$39:$B$205,0),11)),"",INDEX($A$39:$U$205,MATCH($B246,$B$39:$B$205,0),11))</f>
        <v>2</v>
      </c>
      <c r="L246" s="21">
        <f t="shared" ref="L246:L257" si="72">IF(ISNA(INDEX($A$39:$U$205,MATCH($B246,$B$39:$B$205,0),12)),"",INDEX($A$39:$U$205,MATCH($B246,$B$39:$B$205,0),12))</f>
        <v>1</v>
      </c>
      <c r="M246" s="21">
        <f t="shared" ref="M246:M257" si="73">IF(ISNA(INDEX($A$39:$U$205,MATCH($B246,$B$39:$B$205,0),13)),"",INDEX($A$39:$U$205,MATCH($B246,$B$39:$B$205,0),13))</f>
        <v>0</v>
      </c>
      <c r="N246" s="21">
        <f t="shared" ref="N246:N257" si="74">IF(ISNA(INDEX($A$39:$U$205,MATCH($B246,$B$39:$B$205,0),14)),"",INDEX($A$39:$U$205,MATCH($B246,$B$39:$B$205,0),14))</f>
        <v>0</v>
      </c>
      <c r="O246" s="21">
        <f t="shared" ref="O246:O257" si="75">IF(ISNA(INDEX($A$39:$U$205,MATCH($B246,$B$39:$B$205,0),15)),"",INDEX($A$39:$U$205,MATCH($B246,$B$39:$B$205,0),15))</f>
        <v>3</v>
      </c>
      <c r="P246" s="21">
        <f t="shared" ref="P246:P257" si="76">IF(ISNA(INDEX($A$39:$U$205,MATCH($B246,$B$39:$B$205,0),16)),"",INDEX($A$39:$U$205,MATCH($B246,$B$39:$B$205,0),16))</f>
        <v>8</v>
      </c>
      <c r="Q246" s="21">
        <f t="shared" ref="Q246:Q257" si="77">IF(ISNA(INDEX($A$39:$U$205,MATCH($B246,$B$39:$B$205,0),17)),"",INDEX($A$39:$U$205,MATCH($B246,$B$39:$B$205,0),17))</f>
        <v>11</v>
      </c>
      <c r="R246" s="57">
        <f t="shared" ref="R246:R257" si="78">IF(ISNA(INDEX($A$39:$U$205,MATCH($B246,$B$39:$B$205,0),18)),"",INDEX($A$39:$U$205,MATCH($B246,$B$39:$B$205,0),18))</f>
        <v>0</v>
      </c>
      <c r="S246" s="57" t="str">
        <f t="shared" ref="S246:S257" si="79">IF(ISNA(INDEX($A$39:$U$205,MATCH($B246,$B$39:$B$205,0),19)),"",INDEX($A$39:$U$205,MATCH($B246,$B$39:$B$205,0),19))</f>
        <v>C</v>
      </c>
      <c r="T246" s="57">
        <f t="shared" ref="T246:T257" si="80">IF(ISNA(INDEX($A$39:$U$205,MATCH($B246,$B$39:$B$205,0),20)),"",INDEX($A$39:$U$205,MATCH($B246,$B$39:$B$205,0),20))</f>
        <v>0</v>
      </c>
      <c r="U246" s="57" t="str">
        <f t="shared" ref="U246:U257" si="81">IF(ISNA(INDEX($A$39:$U$205,MATCH($B246,$B$39:$B$205,0),21)),"",INDEX($A$39:$U$205,MATCH($B246,$B$39:$B$205,0),21))</f>
        <v>DS</v>
      </c>
    </row>
    <row r="247" spans="1:21">
      <c r="A247" s="56" t="str">
        <f t="shared" si="69"/>
        <v>MLR0016</v>
      </c>
      <c r="B247" s="91" t="s">
        <v>128</v>
      </c>
      <c r="C247" s="91"/>
      <c r="D247" s="91"/>
      <c r="E247" s="91"/>
      <c r="F247" s="91"/>
      <c r="G247" s="91"/>
      <c r="H247" s="91"/>
      <c r="I247" s="91"/>
      <c r="J247" s="21">
        <f t="shared" si="70"/>
        <v>5</v>
      </c>
      <c r="K247" s="21">
        <f t="shared" si="71"/>
        <v>2</v>
      </c>
      <c r="L247" s="21">
        <f t="shared" si="72"/>
        <v>2</v>
      </c>
      <c r="M247" s="21">
        <f t="shared" si="73"/>
        <v>0</v>
      </c>
      <c r="N247" s="21">
        <f t="shared" si="74"/>
        <v>0</v>
      </c>
      <c r="O247" s="21">
        <f t="shared" si="75"/>
        <v>4</v>
      </c>
      <c r="P247" s="21">
        <f t="shared" si="76"/>
        <v>5</v>
      </c>
      <c r="Q247" s="21">
        <f t="shared" si="77"/>
        <v>9</v>
      </c>
      <c r="R247" s="57">
        <f t="shared" si="78"/>
        <v>0</v>
      </c>
      <c r="S247" s="57">
        <f t="shared" si="79"/>
        <v>0</v>
      </c>
      <c r="T247" s="57" t="str">
        <f t="shared" si="80"/>
        <v>VP</v>
      </c>
      <c r="U247" s="57" t="str">
        <f t="shared" si="81"/>
        <v>DS</v>
      </c>
    </row>
    <row r="248" spans="1:21">
      <c r="A248" s="56" t="str">
        <f t="shared" si="69"/>
        <v>MLR5027</v>
      </c>
      <c r="B248" s="91" t="s">
        <v>132</v>
      </c>
      <c r="C248" s="91"/>
      <c r="D248" s="91"/>
      <c r="E248" s="91"/>
      <c r="F248" s="91"/>
      <c r="G248" s="91"/>
      <c r="H248" s="91"/>
      <c r="I248" s="91"/>
      <c r="J248" s="21">
        <f t="shared" si="70"/>
        <v>5</v>
      </c>
      <c r="K248" s="21">
        <f t="shared" si="71"/>
        <v>2</v>
      </c>
      <c r="L248" s="21">
        <f t="shared" si="72"/>
        <v>1</v>
      </c>
      <c r="M248" s="21">
        <f t="shared" si="73"/>
        <v>1</v>
      </c>
      <c r="N248" s="21">
        <f t="shared" si="74"/>
        <v>0</v>
      </c>
      <c r="O248" s="21">
        <f t="shared" si="75"/>
        <v>4</v>
      </c>
      <c r="P248" s="21">
        <f t="shared" si="76"/>
        <v>5</v>
      </c>
      <c r="Q248" s="21">
        <f t="shared" si="77"/>
        <v>9</v>
      </c>
      <c r="R248" s="57" t="str">
        <f t="shared" si="78"/>
        <v>E</v>
      </c>
      <c r="S248" s="57">
        <f t="shared" si="79"/>
        <v>0</v>
      </c>
      <c r="T248" s="57">
        <f t="shared" si="80"/>
        <v>0</v>
      </c>
      <c r="U248" s="57" t="str">
        <f t="shared" si="81"/>
        <v>DS</v>
      </c>
    </row>
    <row r="249" spans="1:21">
      <c r="A249" s="56" t="str">
        <f t="shared" si="69"/>
        <v>MLR5004</v>
      </c>
      <c r="B249" s="91" t="s">
        <v>134</v>
      </c>
      <c r="C249" s="91"/>
      <c r="D249" s="91"/>
      <c r="E249" s="91"/>
      <c r="F249" s="91"/>
      <c r="G249" s="91"/>
      <c r="H249" s="91"/>
      <c r="I249" s="91"/>
      <c r="J249" s="21">
        <f t="shared" si="70"/>
        <v>5</v>
      </c>
      <c r="K249" s="21">
        <f t="shared" si="71"/>
        <v>2</v>
      </c>
      <c r="L249" s="21">
        <f t="shared" si="72"/>
        <v>1</v>
      </c>
      <c r="M249" s="21">
        <f t="shared" si="73"/>
        <v>1</v>
      </c>
      <c r="N249" s="21">
        <f t="shared" si="74"/>
        <v>0</v>
      </c>
      <c r="O249" s="21">
        <f t="shared" si="75"/>
        <v>4</v>
      </c>
      <c r="P249" s="21">
        <f t="shared" si="76"/>
        <v>5</v>
      </c>
      <c r="Q249" s="21">
        <f t="shared" si="77"/>
        <v>9</v>
      </c>
      <c r="R249" s="57" t="str">
        <f t="shared" si="78"/>
        <v>E</v>
      </c>
      <c r="S249" s="57">
        <f t="shared" si="79"/>
        <v>0</v>
      </c>
      <c r="T249" s="57">
        <f t="shared" si="80"/>
        <v>0</v>
      </c>
      <c r="U249" s="57" t="str">
        <f t="shared" si="81"/>
        <v>DS</v>
      </c>
    </row>
    <row r="250" spans="1:21" ht="12.75" customHeight="1">
      <c r="A250" s="56" t="str">
        <f t="shared" si="69"/>
        <v>MLR5007</v>
      </c>
      <c r="B250" s="91" t="s">
        <v>146</v>
      </c>
      <c r="C250" s="91"/>
      <c r="D250" s="91"/>
      <c r="E250" s="91"/>
      <c r="F250" s="91"/>
      <c r="G250" s="91"/>
      <c r="H250" s="91"/>
      <c r="I250" s="91"/>
      <c r="J250" s="21">
        <f t="shared" si="70"/>
        <v>4</v>
      </c>
      <c r="K250" s="21">
        <f t="shared" si="71"/>
        <v>2</v>
      </c>
      <c r="L250" s="21">
        <f t="shared" si="72"/>
        <v>0</v>
      </c>
      <c r="M250" s="21">
        <f t="shared" si="73"/>
        <v>2</v>
      </c>
      <c r="N250" s="21">
        <f t="shared" si="74"/>
        <v>0</v>
      </c>
      <c r="O250" s="21">
        <f t="shared" si="75"/>
        <v>4</v>
      </c>
      <c r="P250" s="21">
        <f t="shared" si="76"/>
        <v>3</v>
      </c>
      <c r="Q250" s="21">
        <f t="shared" si="77"/>
        <v>7</v>
      </c>
      <c r="R250" s="57" t="str">
        <f t="shared" si="78"/>
        <v>E</v>
      </c>
      <c r="S250" s="57">
        <f t="shared" si="79"/>
        <v>0</v>
      </c>
      <c r="T250" s="57">
        <f t="shared" si="80"/>
        <v>0</v>
      </c>
      <c r="U250" s="57" t="str">
        <f t="shared" si="81"/>
        <v>DS</v>
      </c>
    </row>
    <row r="251" spans="1:21">
      <c r="A251" s="56" t="str">
        <f t="shared" si="69"/>
        <v>MLR0030</v>
      </c>
      <c r="B251" s="91" t="s">
        <v>152</v>
      </c>
      <c r="C251" s="91"/>
      <c r="D251" s="91"/>
      <c r="E251" s="91"/>
      <c r="F251" s="91"/>
      <c r="G251" s="91"/>
      <c r="H251" s="91"/>
      <c r="I251" s="91"/>
      <c r="J251" s="21">
        <f t="shared" si="70"/>
        <v>4</v>
      </c>
      <c r="K251" s="21">
        <f t="shared" si="71"/>
        <v>2</v>
      </c>
      <c r="L251" s="21">
        <f t="shared" si="72"/>
        <v>2</v>
      </c>
      <c r="M251" s="21">
        <f t="shared" si="73"/>
        <v>1</v>
      </c>
      <c r="N251" s="21">
        <f t="shared" si="74"/>
        <v>0</v>
      </c>
      <c r="O251" s="21">
        <f t="shared" si="75"/>
        <v>5</v>
      </c>
      <c r="P251" s="21">
        <f t="shared" si="76"/>
        <v>2</v>
      </c>
      <c r="Q251" s="21">
        <f t="shared" si="77"/>
        <v>7</v>
      </c>
      <c r="R251" s="57" t="str">
        <f t="shared" si="78"/>
        <v>E</v>
      </c>
      <c r="S251" s="57">
        <f t="shared" si="79"/>
        <v>0</v>
      </c>
      <c r="T251" s="57">
        <f t="shared" si="80"/>
        <v>0</v>
      </c>
      <c r="U251" s="57" t="str">
        <f t="shared" si="81"/>
        <v>DS</v>
      </c>
    </row>
    <row r="252" spans="1:21">
      <c r="A252" s="56" t="str">
        <f t="shared" si="69"/>
        <v>MLR5023</v>
      </c>
      <c r="B252" s="91" t="s">
        <v>154</v>
      </c>
      <c r="C252" s="91"/>
      <c r="D252" s="91"/>
      <c r="E252" s="91"/>
      <c r="F252" s="91"/>
      <c r="G252" s="91"/>
      <c r="H252" s="91"/>
      <c r="I252" s="91"/>
      <c r="J252" s="21">
        <f t="shared" si="70"/>
        <v>3</v>
      </c>
      <c r="K252" s="21">
        <f t="shared" si="71"/>
        <v>2</v>
      </c>
      <c r="L252" s="21">
        <f t="shared" si="72"/>
        <v>1</v>
      </c>
      <c r="M252" s="21">
        <f t="shared" si="73"/>
        <v>1</v>
      </c>
      <c r="N252" s="21">
        <f t="shared" si="74"/>
        <v>0</v>
      </c>
      <c r="O252" s="21">
        <f t="shared" si="75"/>
        <v>4</v>
      </c>
      <c r="P252" s="21">
        <f t="shared" si="76"/>
        <v>1</v>
      </c>
      <c r="Q252" s="21">
        <f t="shared" si="77"/>
        <v>5</v>
      </c>
      <c r="R252" s="57" t="str">
        <f t="shared" si="78"/>
        <v>E</v>
      </c>
      <c r="S252" s="57">
        <f t="shared" si="79"/>
        <v>0</v>
      </c>
      <c r="T252" s="57">
        <f t="shared" si="80"/>
        <v>0</v>
      </c>
      <c r="U252" s="57" t="str">
        <f t="shared" si="81"/>
        <v>DS</v>
      </c>
    </row>
    <row r="253" spans="1:21">
      <c r="A253" s="56" t="str">
        <f t="shared" si="69"/>
        <v>MLR0011</v>
      </c>
      <c r="B253" s="91" t="s">
        <v>158</v>
      </c>
      <c r="C253" s="91"/>
      <c r="D253" s="91"/>
      <c r="E253" s="91"/>
      <c r="F253" s="91"/>
      <c r="G253" s="91"/>
      <c r="H253" s="91"/>
      <c r="I253" s="91"/>
      <c r="J253" s="21">
        <f t="shared" si="70"/>
        <v>4</v>
      </c>
      <c r="K253" s="21">
        <f t="shared" si="71"/>
        <v>2</v>
      </c>
      <c r="L253" s="21">
        <f t="shared" si="72"/>
        <v>2</v>
      </c>
      <c r="M253" s="21">
        <f t="shared" si="73"/>
        <v>0</v>
      </c>
      <c r="N253" s="21">
        <f t="shared" si="74"/>
        <v>0</v>
      </c>
      <c r="O253" s="21">
        <f t="shared" si="75"/>
        <v>4</v>
      </c>
      <c r="P253" s="21">
        <f t="shared" si="76"/>
        <v>3</v>
      </c>
      <c r="Q253" s="21">
        <f t="shared" si="77"/>
        <v>7</v>
      </c>
      <c r="R253" s="57" t="str">
        <f t="shared" si="78"/>
        <v>E</v>
      </c>
      <c r="S253" s="57">
        <f t="shared" si="79"/>
        <v>0</v>
      </c>
      <c r="T253" s="57">
        <f t="shared" si="80"/>
        <v>0</v>
      </c>
      <c r="U253" s="57" t="str">
        <f t="shared" si="81"/>
        <v>DS</v>
      </c>
    </row>
    <row r="254" spans="1:21">
      <c r="A254" s="56" t="str">
        <f t="shared" si="69"/>
        <v>MLX2202</v>
      </c>
      <c r="B254" s="91" t="s">
        <v>160</v>
      </c>
      <c r="C254" s="91"/>
      <c r="D254" s="91"/>
      <c r="E254" s="91"/>
      <c r="F254" s="91"/>
      <c r="G254" s="91"/>
      <c r="H254" s="91"/>
      <c r="I254" s="91"/>
      <c r="J254" s="21">
        <f t="shared" si="70"/>
        <v>6</v>
      </c>
      <c r="K254" s="21">
        <f t="shared" si="71"/>
        <v>2</v>
      </c>
      <c r="L254" s="21">
        <f t="shared" si="72"/>
        <v>0</v>
      </c>
      <c r="M254" s="21">
        <f t="shared" si="73"/>
        <v>2</v>
      </c>
      <c r="N254" s="21">
        <f t="shared" si="74"/>
        <v>1</v>
      </c>
      <c r="O254" s="21">
        <f t="shared" si="75"/>
        <v>5</v>
      </c>
      <c r="P254" s="21">
        <f t="shared" si="76"/>
        <v>6</v>
      </c>
      <c r="Q254" s="21">
        <f t="shared" si="77"/>
        <v>11</v>
      </c>
      <c r="R254" s="57" t="str">
        <f t="shared" si="78"/>
        <v>E</v>
      </c>
      <c r="S254" s="57">
        <f t="shared" si="79"/>
        <v>0</v>
      </c>
      <c r="T254" s="57">
        <f t="shared" si="80"/>
        <v>0</v>
      </c>
      <c r="U254" s="57" t="str">
        <f t="shared" si="81"/>
        <v>DS</v>
      </c>
    </row>
    <row r="255" spans="1:21">
      <c r="A255" s="56" t="str">
        <f t="shared" si="69"/>
        <v>MLX2203</v>
      </c>
      <c r="B255" s="91" t="s">
        <v>162</v>
      </c>
      <c r="C255" s="91"/>
      <c r="D255" s="91"/>
      <c r="E255" s="91"/>
      <c r="F255" s="91"/>
      <c r="G255" s="91"/>
      <c r="H255" s="91"/>
      <c r="I255" s="91"/>
      <c r="J255" s="21">
        <f t="shared" si="70"/>
        <v>7</v>
      </c>
      <c r="K255" s="21">
        <f t="shared" si="71"/>
        <v>2</v>
      </c>
      <c r="L255" s="21">
        <f t="shared" si="72"/>
        <v>0</v>
      </c>
      <c r="M255" s="21">
        <f t="shared" si="73"/>
        <v>1</v>
      </c>
      <c r="N255" s="21">
        <f t="shared" si="74"/>
        <v>1</v>
      </c>
      <c r="O255" s="21">
        <f t="shared" si="75"/>
        <v>4</v>
      </c>
      <c r="P255" s="21">
        <f t="shared" si="76"/>
        <v>9</v>
      </c>
      <c r="Q255" s="21">
        <f t="shared" si="77"/>
        <v>13</v>
      </c>
      <c r="R255" s="57">
        <f t="shared" si="78"/>
        <v>0</v>
      </c>
      <c r="S255" s="57">
        <f t="shared" si="79"/>
        <v>0</v>
      </c>
      <c r="T255" s="57" t="str">
        <f t="shared" si="80"/>
        <v>VP</v>
      </c>
      <c r="U255" s="57" t="str">
        <f t="shared" si="81"/>
        <v>DS</v>
      </c>
    </row>
    <row r="256" spans="1:21">
      <c r="A256" s="56" t="str">
        <f t="shared" si="69"/>
        <v>MLR5012</v>
      </c>
      <c r="B256" s="91" t="s">
        <v>172</v>
      </c>
      <c r="C256" s="91"/>
      <c r="D256" s="91"/>
      <c r="E256" s="91"/>
      <c r="F256" s="91"/>
      <c r="G256" s="91"/>
      <c r="H256" s="91"/>
      <c r="I256" s="91"/>
      <c r="J256" s="21">
        <f t="shared" si="70"/>
        <v>3</v>
      </c>
      <c r="K256" s="21">
        <f t="shared" si="71"/>
        <v>0</v>
      </c>
      <c r="L256" s="21">
        <f t="shared" si="72"/>
        <v>0</v>
      </c>
      <c r="M256" s="21">
        <f t="shared" si="73"/>
        <v>2</v>
      </c>
      <c r="N256" s="21">
        <f t="shared" si="74"/>
        <v>0</v>
      </c>
      <c r="O256" s="21">
        <f t="shared" si="75"/>
        <v>2</v>
      </c>
      <c r="P256" s="21">
        <f t="shared" si="76"/>
        <v>3</v>
      </c>
      <c r="Q256" s="21">
        <f t="shared" si="77"/>
        <v>5</v>
      </c>
      <c r="R256" s="57">
        <f t="shared" si="78"/>
        <v>0</v>
      </c>
      <c r="S256" s="57" t="str">
        <f t="shared" si="79"/>
        <v>C</v>
      </c>
      <c r="T256" s="57">
        <f t="shared" si="80"/>
        <v>0</v>
      </c>
      <c r="U256" s="57" t="str">
        <f t="shared" si="81"/>
        <v>DS</v>
      </c>
    </row>
    <row r="257" spans="1:21">
      <c r="A257" s="56" t="str">
        <f t="shared" si="69"/>
        <v>MLR2007</v>
      </c>
      <c r="B257" s="91" t="s">
        <v>164</v>
      </c>
      <c r="C257" s="91"/>
      <c r="D257" s="91"/>
      <c r="E257" s="91"/>
      <c r="F257" s="91"/>
      <c r="G257" s="91"/>
      <c r="H257" s="91"/>
      <c r="I257" s="91"/>
      <c r="J257" s="21">
        <f t="shared" si="70"/>
        <v>3</v>
      </c>
      <c r="K257" s="21">
        <f t="shared" si="71"/>
        <v>0</v>
      </c>
      <c r="L257" s="21">
        <f t="shared" si="72"/>
        <v>0</v>
      </c>
      <c r="M257" s="21">
        <f t="shared" si="73"/>
        <v>1</v>
      </c>
      <c r="N257" s="21">
        <f t="shared" si="74"/>
        <v>0</v>
      </c>
      <c r="O257" s="21">
        <f t="shared" si="75"/>
        <v>1</v>
      </c>
      <c r="P257" s="21">
        <f t="shared" si="76"/>
        <v>4</v>
      </c>
      <c r="Q257" s="21">
        <f t="shared" si="77"/>
        <v>5</v>
      </c>
      <c r="R257" s="57">
        <f t="shared" si="78"/>
        <v>0</v>
      </c>
      <c r="S257" s="57" t="str">
        <f t="shared" si="79"/>
        <v>C</v>
      </c>
      <c r="T257" s="57">
        <f t="shared" si="80"/>
        <v>0</v>
      </c>
      <c r="U257" s="57" t="str">
        <f t="shared" si="81"/>
        <v>DS</v>
      </c>
    </row>
    <row r="258" spans="1:21">
      <c r="A258" s="27" t="s">
        <v>25</v>
      </c>
      <c r="B258" s="121"/>
      <c r="C258" s="122"/>
      <c r="D258" s="122"/>
      <c r="E258" s="122"/>
      <c r="F258" s="122"/>
      <c r="G258" s="122"/>
      <c r="H258" s="122"/>
      <c r="I258" s="123"/>
      <c r="J258" s="40">
        <f t="shared" ref="J258:Q258" si="82">SUM(J246:J257)</f>
        <v>55</v>
      </c>
      <c r="K258" s="40">
        <f t="shared" si="82"/>
        <v>20</v>
      </c>
      <c r="L258" s="40">
        <f t="shared" si="82"/>
        <v>10</v>
      </c>
      <c r="M258" s="40">
        <f t="shared" si="82"/>
        <v>12</v>
      </c>
      <c r="N258" s="40">
        <f t="shared" si="82"/>
        <v>2</v>
      </c>
      <c r="O258" s="40">
        <f t="shared" si="82"/>
        <v>44</v>
      </c>
      <c r="P258" s="40">
        <f t="shared" si="82"/>
        <v>54</v>
      </c>
      <c r="Q258" s="40">
        <f t="shared" si="82"/>
        <v>98</v>
      </c>
      <c r="R258" s="27">
        <f>COUNTIF(R246:R257,"E")</f>
        <v>7</v>
      </c>
      <c r="S258" s="27">
        <f>COUNTIF(S246:S257,"C")</f>
        <v>3</v>
      </c>
      <c r="T258" s="27">
        <f>COUNTIF(T246:T257,"VP")</f>
        <v>2</v>
      </c>
      <c r="U258" s="20">
        <f>COUNTA(U246:U257)</f>
        <v>12</v>
      </c>
    </row>
    <row r="259" spans="1:21" ht="18" customHeight="1">
      <c r="A259" s="118" t="s">
        <v>73</v>
      </c>
      <c r="B259" s="119"/>
      <c r="C259" s="119"/>
      <c r="D259" s="119"/>
      <c r="E259" s="119"/>
      <c r="F259" s="119"/>
      <c r="G259" s="119"/>
      <c r="H259" s="119"/>
      <c r="I259" s="119"/>
      <c r="J259" s="119"/>
      <c r="K259" s="119"/>
      <c r="L259" s="119"/>
      <c r="M259" s="119"/>
      <c r="N259" s="119"/>
      <c r="O259" s="119"/>
      <c r="P259" s="119"/>
      <c r="Q259" s="119"/>
      <c r="R259" s="119"/>
      <c r="S259" s="119"/>
      <c r="T259" s="119"/>
      <c r="U259" s="120"/>
    </row>
    <row r="260" spans="1:21">
      <c r="A260" s="56" t="str">
        <f t="shared" ref="A260:A265" si="83">IF(ISNA(INDEX($A$39:$U$205,MATCH($B260,$B$39:$B$205,0),1)),"",INDEX($A$39:$U$205,MATCH($B260,$B$39:$B$205,0),1))</f>
        <v>MLR0005</v>
      </c>
      <c r="B260" s="91" t="s">
        <v>166</v>
      </c>
      <c r="C260" s="91"/>
      <c r="D260" s="91"/>
      <c r="E260" s="91"/>
      <c r="F260" s="91"/>
      <c r="G260" s="91"/>
      <c r="H260" s="91"/>
      <c r="I260" s="91"/>
      <c r="J260" s="21">
        <f t="shared" ref="J260:J265" si="84">IF(ISNA(INDEX($A$39:$U$205,MATCH($B260,$B$39:$B$205,0),10)),"",INDEX($A$39:$U$205,MATCH($B260,$B$39:$B$205,0),10))</f>
        <v>4</v>
      </c>
      <c r="K260" s="21">
        <f t="shared" ref="K260:K265" si="85">IF(ISNA(INDEX($A$39:$U$205,MATCH($B260,$B$39:$B$205,0),11)),"",INDEX($A$39:$U$205,MATCH($B260,$B$39:$B$205,0),11))</f>
        <v>2</v>
      </c>
      <c r="L260" s="21">
        <f t="shared" ref="L260:L265" si="86">IF(ISNA(INDEX($A$39:$U$205,MATCH($B260,$B$39:$B$205,0),12)),"",INDEX($A$39:$U$205,MATCH($B260,$B$39:$B$205,0),12))</f>
        <v>1</v>
      </c>
      <c r="M260" s="21">
        <f t="shared" ref="M260:M265" si="87">IF(ISNA(INDEX($A$39:$U$205,MATCH($B260,$B$39:$B$205,0),13)),"",INDEX($A$39:$U$205,MATCH($B260,$B$39:$B$205,0),13))</f>
        <v>0</v>
      </c>
      <c r="N260" s="21">
        <f t="shared" ref="N260:N265" si="88">IF(ISNA(INDEX($A$39:$U$205,MATCH($B260,$B$39:$B$205,0),14)),"",INDEX($A$39:$U$205,MATCH($B260,$B$39:$B$205,0),14))</f>
        <v>1</v>
      </c>
      <c r="O260" s="21">
        <f t="shared" ref="O260:O265" si="89">IF(ISNA(INDEX($A$39:$U$205,MATCH($B260,$B$39:$B$205,0),15)),"",INDEX($A$39:$U$205,MATCH($B260,$B$39:$B$205,0),15))</f>
        <v>4</v>
      </c>
      <c r="P260" s="21">
        <f t="shared" ref="P260:P265" si="90">IF(ISNA(INDEX($A$39:$U$205,MATCH($B260,$B$39:$B$205,0),16)),"",INDEX($A$39:$U$205,MATCH($B260,$B$39:$B$205,0),16))</f>
        <v>4</v>
      </c>
      <c r="Q260" s="21">
        <f t="shared" ref="Q260:Q265" si="91">IF(ISNA(INDEX($A$39:$U$205,MATCH($B260,$B$39:$B$205,0),17)),"",INDEX($A$39:$U$205,MATCH($B260,$B$39:$B$205,0),17))</f>
        <v>8</v>
      </c>
      <c r="R260" s="57" t="str">
        <f t="shared" ref="R260:R265" si="92">IF(ISNA(INDEX($A$39:$U$205,MATCH($B260,$B$39:$B$205,0),18)),"",INDEX($A$39:$U$205,MATCH($B260,$B$39:$B$205,0),18))</f>
        <v>E</v>
      </c>
      <c r="S260" s="57">
        <f t="shared" ref="S260:S265" si="93">IF(ISNA(INDEX($A$39:$U$205,MATCH($B260,$B$39:$B$205,0),19)),"",INDEX($A$39:$U$205,MATCH($B260,$B$39:$B$205,0),19))</f>
        <v>0</v>
      </c>
      <c r="T260" s="57">
        <f t="shared" ref="T260:T265" si="94">IF(ISNA(INDEX($A$39:$U$205,MATCH($B260,$B$39:$B$205,0),20)),"",INDEX($A$39:$U$205,MATCH($B260,$B$39:$B$205,0),20))</f>
        <v>0</v>
      </c>
      <c r="U260" s="57" t="str">
        <f t="shared" ref="U260:U265" si="95">IF(ISNA(INDEX($A$39:$U$205,MATCH($B260,$B$39:$B$205,0),21)),"",INDEX($A$39:$U$205,MATCH($B260,$B$39:$B$205,0),21))</f>
        <v>DS</v>
      </c>
    </row>
    <row r="261" spans="1:21">
      <c r="A261" s="56" t="str">
        <f t="shared" si="83"/>
        <v>MLR5011</v>
      </c>
      <c r="B261" s="91" t="s">
        <v>168</v>
      </c>
      <c r="C261" s="91"/>
      <c r="D261" s="91"/>
      <c r="E261" s="91"/>
      <c r="F261" s="91"/>
      <c r="G261" s="91"/>
      <c r="H261" s="91"/>
      <c r="I261" s="91"/>
      <c r="J261" s="21">
        <f t="shared" si="84"/>
        <v>5</v>
      </c>
      <c r="K261" s="21">
        <f t="shared" si="85"/>
        <v>2</v>
      </c>
      <c r="L261" s="21">
        <f t="shared" si="86"/>
        <v>1</v>
      </c>
      <c r="M261" s="21">
        <f t="shared" si="87"/>
        <v>1</v>
      </c>
      <c r="N261" s="21">
        <f t="shared" si="88"/>
        <v>0</v>
      </c>
      <c r="O261" s="21">
        <f t="shared" si="89"/>
        <v>4</v>
      </c>
      <c r="P261" s="21">
        <f t="shared" si="90"/>
        <v>6</v>
      </c>
      <c r="Q261" s="21">
        <f t="shared" si="91"/>
        <v>10</v>
      </c>
      <c r="R261" s="57" t="str">
        <f t="shared" si="92"/>
        <v>E</v>
      </c>
      <c r="S261" s="57">
        <f t="shared" si="93"/>
        <v>0</v>
      </c>
      <c r="T261" s="57">
        <f t="shared" si="94"/>
        <v>0</v>
      </c>
      <c r="U261" s="57" t="str">
        <f t="shared" si="95"/>
        <v>DS</v>
      </c>
    </row>
    <row r="262" spans="1:21">
      <c r="A262" s="56" t="str">
        <f t="shared" si="83"/>
        <v>MLR5029</v>
      </c>
      <c r="B262" s="91" t="s">
        <v>170</v>
      </c>
      <c r="C262" s="91"/>
      <c r="D262" s="91"/>
      <c r="E262" s="91"/>
      <c r="F262" s="91"/>
      <c r="G262" s="91"/>
      <c r="H262" s="91"/>
      <c r="I262" s="91"/>
      <c r="J262" s="21">
        <f t="shared" si="84"/>
        <v>5</v>
      </c>
      <c r="K262" s="21">
        <f t="shared" si="85"/>
        <v>2</v>
      </c>
      <c r="L262" s="21">
        <f t="shared" si="86"/>
        <v>1</v>
      </c>
      <c r="M262" s="21">
        <f t="shared" si="87"/>
        <v>1</v>
      </c>
      <c r="N262" s="21">
        <f t="shared" si="88"/>
        <v>0</v>
      </c>
      <c r="O262" s="21">
        <f t="shared" si="89"/>
        <v>4</v>
      </c>
      <c r="P262" s="21">
        <f t="shared" si="90"/>
        <v>6</v>
      </c>
      <c r="Q262" s="21">
        <f t="shared" si="91"/>
        <v>10</v>
      </c>
      <c r="R262" s="57" t="str">
        <f t="shared" si="92"/>
        <v>E</v>
      </c>
      <c r="S262" s="57">
        <f t="shared" si="93"/>
        <v>0</v>
      </c>
      <c r="T262" s="57">
        <f t="shared" si="94"/>
        <v>0</v>
      </c>
      <c r="U262" s="57" t="str">
        <f t="shared" si="95"/>
        <v>DS</v>
      </c>
    </row>
    <row r="263" spans="1:21">
      <c r="A263" s="56" t="str">
        <f t="shared" si="83"/>
        <v>MLR5015</v>
      </c>
      <c r="B263" s="91" t="s">
        <v>211</v>
      </c>
      <c r="C263" s="91"/>
      <c r="D263" s="91"/>
      <c r="E263" s="91"/>
      <c r="F263" s="91"/>
      <c r="G263" s="91"/>
      <c r="H263" s="91"/>
      <c r="I263" s="91"/>
      <c r="J263" s="21">
        <f t="shared" si="84"/>
        <v>4</v>
      </c>
      <c r="K263" s="21">
        <f t="shared" si="85"/>
        <v>2</v>
      </c>
      <c r="L263" s="21">
        <f t="shared" si="86"/>
        <v>0</v>
      </c>
      <c r="M263" s="21">
        <f t="shared" si="87"/>
        <v>1</v>
      </c>
      <c r="N263" s="21">
        <f t="shared" si="88"/>
        <v>1</v>
      </c>
      <c r="O263" s="21">
        <f t="shared" si="89"/>
        <v>4</v>
      </c>
      <c r="P263" s="21">
        <f t="shared" si="90"/>
        <v>4</v>
      </c>
      <c r="Q263" s="21">
        <f t="shared" si="91"/>
        <v>8</v>
      </c>
      <c r="R263" s="57">
        <f t="shared" si="92"/>
        <v>0</v>
      </c>
      <c r="S263" s="57" t="str">
        <f t="shared" si="93"/>
        <v>C</v>
      </c>
      <c r="T263" s="57">
        <f t="shared" si="94"/>
        <v>0</v>
      </c>
      <c r="U263" s="57" t="str">
        <f t="shared" si="95"/>
        <v>DS</v>
      </c>
    </row>
    <row r="264" spans="1:21">
      <c r="A264" s="56" t="str">
        <f t="shared" si="83"/>
        <v>MLR2001</v>
      </c>
      <c r="B264" s="91" t="s">
        <v>174</v>
      </c>
      <c r="C264" s="91"/>
      <c r="D264" s="91"/>
      <c r="E264" s="91"/>
      <c r="F264" s="91"/>
      <c r="G264" s="91"/>
      <c r="H264" s="91"/>
      <c r="I264" s="91"/>
      <c r="J264" s="21">
        <f t="shared" si="84"/>
        <v>2</v>
      </c>
      <c r="K264" s="21">
        <f t="shared" si="85"/>
        <v>0</v>
      </c>
      <c r="L264" s="21">
        <f t="shared" si="86"/>
        <v>0</v>
      </c>
      <c r="M264" s="21">
        <f t="shared" si="87"/>
        <v>0</v>
      </c>
      <c r="N264" s="21">
        <f t="shared" si="88"/>
        <v>2</v>
      </c>
      <c r="O264" s="21">
        <f t="shared" si="89"/>
        <v>2</v>
      </c>
      <c r="P264" s="21">
        <f t="shared" si="90"/>
        <v>2</v>
      </c>
      <c r="Q264" s="21">
        <f t="shared" si="91"/>
        <v>4</v>
      </c>
      <c r="R264" s="57">
        <f t="shared" si="92"/>
        <v>0</v>
      </c>
      <c r="S264" s="57">
        <f t="shared" si="93"/>
        <v>0</v>
      </c>
      <c r="T264" s="57" t="str">
        <f t="shared" si="94"/>
        <v>VP</v>
      </c>
      <c r="U264" s="57" t="str">
        <f t="shared" si="95"/>
        <v>DS</v>
      </c>
    </row>
    <row r="265" spans="1:21">
      <c r="A265" s="56" t="str">
        <f t="shared" si="83"/>
        <v>MLX2204</v>
      </c>
      <c r="B265" s="91" t="s">
        <v>176</v>
      </c>
      <c r="C265" s="91"/>
      <c r="D265" s="91"/>
      <c r="E265" s="91"/>
      <c r="F265" s="91"/>
      <c r="G265" s="91"/>
      <c r="H265" s="91"/>
      <c r="I265" s="91"/>
      <c r="J265" s="21">
        <f t="shared" si="84"/>
        <v>6</v>
      </c>
      <c r="K265" s="21">
        <f t="shared" si="85"/>
        <v>2</v>
      </c>
      <c r="L265" s="21">
        <f t="shared" si="86"/>
        <v>0</v>
      </c>
      <c r="M265" s="21">
        <f t="shared" si="87"/>
        <v>1</v>
      </c>
      <c r="N265" s="21">
        <f t="shared" si="88"/>
        <v>1</v>
      </c>
      <c r="O265" s="21">
        <f t="shared" si="89"/>
        <v>4</v>
      </c>
      <c r="P265" s="21">
        <f t="shared" si="90"/>
        <v>9</v>
      </c>
      <c r="Q265" s="21">
        <f t="shared" si="91"/>
        <v>13</v>
      </c>
      <c r="R265" s="57" t="str">
        <f t="shared" si="92"/>
        <v>E</v>
      </c>
      <c r="S265" s="57">
        <f t="shared" si="93"/>
        <v>0</v>
      </c>
      <c r="T265" s="57">
        <f t="shared" si="94"/>
        <v>0</v>
      </c>
      <c r="U265" s="57" t="str">
        <f t="shared" si="95"/>
        <v>DS</v>
      </c>
    </row>
    <row r="266" spans="1:21">
      <c r="A266" s="27" t="s">
        <v>25</v>
      </c>
      <c r="B266" s="191"/>
      <c r="C266" s="191"/>
      <c r="D266" s="191"/>
      <c r="E266" s="191"/>
      <c r="F266" s="191"/>
      <c r="G266" s="191"/>
      <c r="H266" s="191"/>
      <c r="I266" s="191"/>
      <c r="J266" s="40">
        <f t="shared" ref="J266:Q266" si="96">SUM(J260:J265)</f>
        <v>26</v>
      </c>
      <c r="K266" s="40">
        <f t="shared" si="96"/>
        <v>10</v>
      </c>
      <c r="L266" s="40">
        <f t="shared" si="96"/>
        <v>3</v>
      </c>
      <c r="M266" s="40">
        <f t="shared" si="96"/>
        <v>4</v>
      </c>
      <c r="N266" s="40">
        <f t="shared" si="96"/>
        <v>5</v>
      </c>
      <c r="O266" s="40">
        <f t="shared" si="96"/>
        <v>22</v>
      </c>
      <c r="P266" s="40">
        <f t="shared" si="96"/>
        <v>31</v>
      </c>
      <c r="Q266" s="40">
        <f t="shared" si="96"/>
        <v>53</v>
      </c>
      <c r="R266" s="27">
        <f>COUNTIF(R260:R265,"E")</f>
        <v>4</v>
      </c>
      <c r="S266" s="27">
        <f>COUNTIF(S260:S265,"C")</f>
        <v>1</v>
      </c>
      <c r="T266" s="27">
        <f>COUNTIF(T260:T265,"VP")</f>
        <v>1</v>
      </c>
      <c r="U266" s="20">
        <f>COUNTA(U260:U265)</f>
        <v>6</v>
      </c>
    </row>
    <row r="267" spans="1:21" ht="18" customHeight="1">
      <c r="A267" s="244" t="s">
        <v>105</v>
      </c>
      <c r="B267" s="245"/>
      <c r="C267" s="245"/>
      <c r="D267" s="245"/>
      <c r="E267" s="245"/>
      <c r="F267" s="245"/>
      <c r="G267" s="245"/>
      <c r="H267" s="245"/>
      <c r="I267" s="246"/>
      <c r="J267" s="40">
        <f t="shared" ref="J267:U267" si="97">SUM(J258,J266)</f>
        <v>81</v>
      </c>
      <c r="K267" s="40">
        <f t="shared" si="97"/>
        <v>30</v>
      </c>
      <c r="L267" s="40">
        <f t="shared" si="97"/>
        <v>13</v>
      </c>
      <c r="M267" s="40">
        <f t="shared" si="97"/>
        <v>16</v>
      </c>
      <c r="N267" s="40">
        <f t="shared" si="97"/>
        <v>7</v>
      </c>
      <c r="O267" s="40">
        <f t="shared" si="97"/>
        <v>66</v>
      </c>
      <c r="P267" s="40">
        <f t="shared" si="97"/>
        <v>85</v>
      </c>
      <c r="Q267" s="40">
        <f t="shared" si="97"/>
        <v>151</v>
      </c>
      <c r="R267" s="40">
        <f t="shared" si="97"/>
        <v>11</v>
      </c>
      <c r="S267" s="40">
        <f t="shared" si="97"/>
        <v>4</v>
      </c>
      <c r="T267" s="40">
        <f t="shared" si="97"/>
        <v>3</v>
      </c>
      <c r="U267" s="41">
        <f t="shared" si="97"/>
        <v>18</v>
      </c>
    </row>
    <row r="268" spans="1:21" ht="13.5" customHeight="1">
      <c r="A268" s="193" t="s">
        <v>51</v>
      </c>
      <c r="B268" s="194"/>
      <c r="C268" s="194"/>
      <c r="D268" s="194"/>
      <c r="E268" s="194"/>
      <c r="F268" s="194"/>
      <c r="G268" s="194"/>
      <c r="H268" s="194"/>
      <c r="I268" s="194"/>
      <c r="J268" s="195"/>
      <c r="K268" s="40">
        <f t="shared" ref="K268:Q268" si="98">K258*14+K266*12</f>
        <v>400</v>
      </c>
      <c r="L268" s="40">
        <f t="shared" si="98"/>
        <v>176</v>
      </c>
      <c r="M268" s="40">
        <f t="shared" si="98"/>
        <v>216</v>
      </c>
      <c r="N268" s="40">
        <f t="shared" si="98"/>
        <v>88</v>
      </c>
      <c r="O268" s="40">
        <f t="shared" si="98"/>
        <v>880</v>
      </c>
      <c r="P268" s="40">
        <f t="shared" si="98"/>
        <v>1128</v>
      </c>
      <c r="Q268" s="40">
        <f t="shared" si="98"/>
        <v>2008</v>
      </c>
      <c r="R268" s="199"/>
      <c r="S268" s="200"/>
      <c r="T268" s="200"/>
      <c r="U268" s="201"/>
    </row>
    <row r="269" spans="1:21" ht="16.5" customHeight="1">
      <c r="A269" s="196"/>
      <c r="B269" s="197"/>
      <c r="C269" s="197"/>
      <c r="D269" s="197"/>
      <c r="E269" s="197"/>
      <c r="F269" s="197"/>
      <c r="G269" s="197"/>
      <c r="H269" s="197"/>
      <c r="I269" s="197"/>
      <c r="J269" s="198"/>
      <c r="K269" s="172">
        <f>SUM(K268:N268)</f>
        <v>880</v>
      </c>
      <c r="L269" s="173"/>
      <c r="M269" s="173"/>
      <c r="N269" s="174"/>
      <c r="O269" s="172">
        <f>SUM(O268:P268)</f>
        <v>2008</v>
      </c>
      <c r="P269" s="173"/>
      <c r="Q269" s="174"/>
      <c r="R269" s="202"/>
      <c r="S269" s="203"/>
      <c r="T269" s="203"/>
      <c r="U269" s="204"/>
    </row>
    <row r="270" spans="1:21" ht="21.75" customHeight="1">
      <c r="A270" s="106" t="s">
        <v>104</v>
      </c>
      <c r="B270" s="107"/>
      <c r="C270" s="107"/>
      <c r="D270" s="107"/>
      <c r="E270" s="107"/>
      <c r="F270" s="107"/>
      <c r="G270" s="107"/>
      <c r="H270" s="107"/>
      <c r="I270" s="107"/>
      <c r="J270" s="108"/>
      <c r="K270" s="109">
        <f>U267/SUM(U48,U59,U82,U94,U117,U129)</f>
        <v>0.45</v>
      </c>
      <c r="L270" s="110"/>
      <c r="M270" s="110"/>
      <c r="N270" s="110"/>
      <c r="O270" s="110"/>
      <c r="P270" s="110"/>
      <c r="Q270" s="110"/>
      <c r="R270" s="110"/>
      <c r="S270" s="110"/>
      <c r="T270" s="110"/>
      <c r="U270" s="111"/>
    </row>
    <row r="271" spans="1:21" ht="22.5" customHeight="1">
      <c r="A271" s="187" t="s">
        <v>106</v>
      </c>
      <c r="B271" s="188"/>
      <c r="C271" s="188"/>
      <c r="D271" s="188"/>
      <c r="E271" s="188"/>
      <c r="F271" s="188"/>
      <c r="G271" s="188"/>
      <c r="H271" s="188"/>
      <c r="I271" s="188"/>
      <c r="J271" s="189"/>
      <c r="K271" s="109">
        <f>K269/(SUM(O48,O59,O82,O94,O117)*14+O129*12)</f>
        <v>0.41785375118708451</v>
      </c>
      <c r="L271" s="110"/>
      <c r="M271" s="110"/>
      <c r="N271" s="110"/>
      <c r="O271" s="110"/>
      <c r="P271" s="110"/>
      <c r="Q271" s="110"/>
      <c r="R271" s="110"/>
      <c r="S271" s="110"/>
      <c r="T271" s="110"/>
      <c r="U271" s="111"/>
    </row>
    <row r="272" spans="1:21" ht="22.5" customHeight="1">
      <c r="A272" s="42"/>
      <c r="B272" s="42"/>
      <c r="C272" s="42"/>
      <c r="D272" s="42"/>
      <c r="E272" s="42"/>
      <c r="F272" s="42"/>
      <c r="G272" s="42"/>
      <c r="H272" s="42"/>
      <c r="I272" s="42"/>
      <c r="J272" s="42"/>
      <c r="K272" s="43"/>
      <c r="L272" s="43"/>
      <c r="M272" s="43"/>
      <c r="N272" s="43"/>
      <c r="O272" s="43"/>
      <c r="P272" s="43"/>
      <c r="Q272" s="43"/>
      <c r="R272" s="43"/>
      <c r="S272" s="43"/>
      <c r="T272" s="43"/>
      <c r="U272" s="43"/>
    </row>
    <row r="273" spans="1:21" ht="22.5" customHeight="1">
      <c r="A273" s="42"/>
      <c r="B273" s="42"/>
      <c r="C273" s="42"/>
      <c r="D273" s="42"/>
      <c r="E273" s="42"/>
      <c r="F273" s="42"/>
      <c r="G273" s="42"/>
      <c r="H273" s="42"/>
      <c r="I273" s="42"/>
      <c r="J273" s="42"/>
      <c r="K273" s="43"/>
      <c r="L273" s="43"/>
      <c r="M273" s="43"/>
      <c r="N273" s="43"/>
      <c r="O273" s="43"/>
      <c r="P273" s="43"/>
      <c r="Q273" s="43"/>
      <c r="R273" s="43"/>
      <c r="S273" s="43"/>
      <c r="T273" s="43"/>
      <c r="U273" s="43"/>
    </row>
    <row r="274" spans="1:21" ht="22.5" customHeight="1">
      <c r="A274" s="42"/>
      <c r="B274" s="42"/>
      <c r="C274" s="42"/>
      <c r="D274" s="42"/>
      <c r="E274" s="42"/>
      <c r="F274" s="42"/>
      <c r="G274" s="42"/>
      <c r="H274" s="42"/>
      <c r="I274" s="42"/>
      <c r="J274" s="42"/>
      <c r="K274" s="43"/>
      <c r="L274" s="43"/>
      <c r="M274" s="43"/>
      <c r="N274" s="43"/>
      <c r="O274" s="43"/>
      <c r="P274" s="43"/>
      <c r="Q274" s="43"/>
      <c r="R274" s="43"/>
      <c r="S274" s="43"/>
      <c r="T274" s="43"/>
      <c r="U274" s="43"/>
    </row>
    <row r="275" spans="1:21" ht="12.95" customHeight="1">
      <c r="A275" s="42"/>
      <c r="B275" s="42"/>
      <c r="C275" s="42"/>
      <c r="D275" s="42"/>
      <c r="E275" s="42"/>
      <c r="F275" s="42"/>
      <c r="G275" s="42"/>
      <c r="H275" s="42"/>
      <c r="I275" s="42"/>
      <c r="J275" s="42"/>
      <c r="K275" s="43"/>
      <c r="L275" s="43"/>
      <c r="M275" s="43"/>
      <c r="N275" s="43"/>
      <c r="O275" s="43"/>
      <c r="P275" s="43"/>
      <c r="Q275" s="43"/>
      <c r="R275" s="43"/>
      <c r="S275" s="43"/>
      <c r="T275" s="43"/>
      <c r="U275" s="43"/>
    </row>
    <row r="276" spans="1:21" ht="12.95" customHeight="1">
      <c r="A276" s="42"/>
      <c r="B276" s="42"/>
      <c r="C276" s="42"/>
      <c r="D276" s="42"/>
      <c r="E276" s="42"/>
      <c r="F276" s="42"/>
      <c r="G276" s="42"/>
      <c r="H276" s="42"/>
      <c r="I276" s="42"/>
      <c r="J276" s="42"/>
      <c r="K276" s="43"/>
      <c r="L276" s="43"/>
      <c r="M276" s="43"/>
      <c r="N276" s="43"/>
      <c r="O276" s="43"/>
      <c r="P276" s="43"/>
      <c r="Q276" s="43"/>
      <c r="R276" s="43"/>
      <c r="S276" s="43"/>
      <c r="T276" s="43"/>
      <c r="U276" s="43"/>
    </row>
    <row r="277" spans="1:21" ht="12.95" customHeight="1">
      <c r="A277" s="42"/>
      <c r="B277" s="42"/>
      <c r="C277" s="42"/>
      <c r="D277" s="42"/>
      <c r="E277" s="42"/>
      <c r="F277" s="42"/>
      <c r="G277" s="42"/>
      <c r="H277" s="42"/>
      <c r="I277" s="42"/>
      <c r="J277" s="42"/>
      <c r="K277" s="43"/>
      <c r="L277" s="43"/>
      <c r="M277" s="43"/>
      <c r="N277" s="43"/>
      <c r="O277" s="43"/>
      <c r="P277" s="43"/>
      <c r="Q277" s="43"/>
      <c r="R277" s="43"/>
      <c r="S277" s="43"/>
      <c r="T277" s="43"/>
      <c r="U277" s="43"/>
    </row>
    <row r="278" spans="1:21" ht="12" customHeight="1"/>
    <row r="279" spans="1:21" ht="22.5" customHeight="1">
      <c r="A279" s="191" t="s">
        <v>247</v>
      </c>
      <c r="B279" s="192"/>
      <c r="C279" s="192"/>
      <c r="D279" s="192"/>
      <c r="E279" s="192"/>
      <c r="F279" s="192"/>
      <c r="G279" s="192"/>
      <c r="H279" s="192"/>
      <c r="I279" s="192"/>
      <c r="J279" s="192"/>
      <c r="K279" s="192"/>
      <c r="L279" s="192"/>
      <c r="M279" s="192"/>
      <c r="N279" s="192"/>
      <c r="O279" s="192"/>
      <c r="P279" s="192"/>
      <c r="Q279" s="192"/>
      <c r="R279" s="192"/>
      <c r="S279" s="192"/>
      <c r="T279" s="192"/>
      <c r="U279" s="192"/>
    </row>
    <row r="280" spans="1:21" ht="23.25" customHeight="1">
      <c r="A280" s="191" t="s">
        <v>27</v>
      </c>
      <c r="B280" s="191" t="s">
        <v>26</v>
      </c>
      <c r="C280" s="191"/>
      <c r="D280" s="191"/>
      <c r="E280" s="191"/>
      <c r="F280" s="191"/>
      <c r="G280" s="191"/>
      <c r="H280" s="191"/>
      <c r="I280" s="191"/>
      <c r="J280" s="138" t="s">
        <v>41</v>
      </c>
      <c r="K280" s="80" t="s">
        <v>24</v>
      </c>
      <c r="L280" s="81"/>
      <c r="M280" s="81"/>
      <c r="N280" s="82"/>
      <c r="O280" s="138" t="s">
        <v>42</v>
      </c>
      <c r="P280" s="138"/>
      <c r="Q280" s="138"/>
      <c r="R280" s="138" t="s">
        <v>23</v>
      </c>
      <c r="S280" s="138"/>
      <c r="T280" s="138"/>
      <c r="U280" s="138" t="s">
        <v>22</v>
      </c>
    </row>
    <row r="281" spans="1:21" ht="18" customHeight="1">
      <c r="A281" s="191"/>
      <c r="B281" s="191"/>
      <c r="C281" s="191"/>
      <c r="D281" s="191"/>
      <c r="E281" s="191"/>
      <c r="F281" s="191"/>
      <c r="G281" s="191"/>
      <c r="H281" s="191"/>
      <c r="I281" s="191"/>
      <c r="J281" s="138"/>
      <c r="K281" s="55" t="s">
        <v>28</v>
      </c>
      <c r="L281" s="55" t="s">
        <v>29</v>
      </c>
      <c r="M281" s="55" t="s">
        <v>232</v>
      </c>
      <c r="N281" s="55" t="s">
        <v>102</v>
      </c>
      <c r="O281" s="55" t="s">
        <v>34</v>
      </c>
      <c r="P281" s="55" t="s">
        <v>7</v>
      </c>
      <c r="Q281" s="55" t="s">
        <v>31</v>
      </c>
      <c r="R281" s="55" t="s">
        <v>32</v>
      </c>
      <c r="S281" s="55" t="s">
        <v>28</v>
      </c>
      <c r="T281" s="55" t="s">
        <v>33</v>
      </c>
      <c r="U281" s="138"/>
    </row>
    <row r="282" spans="1:21" ht="19.5" customHeight="1">
      <c r="A282" s="118" t="s">
        <v>60</v>
      </c>
      <c r="B282" s="119"/>
      <c r="C282" s="119"/>
      <c r="D282" s="119"/>
      <c r="E282" s="119"/>
      <c r="F282" s="119"/>
      <c r="G282" s="119"/>
      <c r="H282" s="119"/>
      <c r="I282" s="119"/>
      <c r="J282" s="119"/>
      <c r="K282" s="119"/>
      <c r="L282" s="119"/>
      <c r="M282" s="119"/>
      <c r="N282" s="119"/>
      <c r="O282" s="119"/>
      <c r="P282" s="119"/>
      <c r="Q282" s="119"/>
      <c r="R282" s="119"/>
      <c r="S282" s="119"/>
      <c r="T282" s="119"/>
      <c r="U282" s="120"/>
    </row>
    <row r="283" spans="1:21" ht="12.75" customHeight="1">
      <c r="A283" s="56" t="str">
        <f>IF(ISNA(INDEX($A$39:$U$205,MATCH($B283,$B$39:$B$205,0),1)),"",INDEX($A$39:$U$205,MATCH($B283,$B$39:$B$205,0),1))</f>
        <v>YLU0011</v>
      </c>
      <c r="B283" s="91" t="s">
        <v>75</v>
      </c>
      <c r="C283" s="91"/>
      <c r="D283" s="91"/>
      <c r="E283" s="91"/>
      <c r="F283" s="91"/>
      <c r="G283" s="91"/>
      <c r="H283" s="91"/>
      <c r="I283" s="91"/>
      <c r="J283" s="21">
        <f>IF(ISNA(INDEX($A$39:$U$205,MATCH($B283,$B$39:$B$205,0),10)),"",INDEX($A$39:$U$205,MATCH($B283,$B$39:$B$205,0),10))</f>
        <v>2</v>
      </c>
      <c r="K283" s="21">
        <f>IF(ISNA(INDEX($A$39:$U$205,MATCH($B283,$B$39:$B$205,0),11)),"",INDEX($A$39:$U$205,MATCH($B283,$B$39:$B$205,0),11))</f>
        <v>0</v>
      </c>
      <c r="L283" s="21">
        <f>IF(ISNA(INDEX($A$39:$U$205,MATCH($B283,$B$39:$B$205,0),12)),"",INDEX($A$39:$U$205,MATCH($B283,$B$39:$B$205,0),12))</f>
        <v>2</v>
      </c>
      <c r="M283" s="21">
        <f>IF(ISNA(INDEX($A$39:$U$205,MATCH($B283,$B$39:$B$205,0),13)),"",INDEX($A$39:$U$205,MATCH($B283,$B$39:$B$205,0),13))</f>
        <v>0</v>
      </c>
      <c r="N283" s="21">
        <f>IF(ISNA(INDEX($A$39:$U$205,MATCH($B283,$B$39:$B$205,0),14)),"",INDEX($A$39:$U$205,MATCH($B283,$B$39:$B$205,0),14))</f>
        <v>0</v>
      </c>
      <c r="O283" s="21">
        <f>IF(ISNA(INDEX($A$39:$U$205,MATCH($B283,$B$39:$B$205,0),15)),"",INDEX($A$39:$U$205,MATCH($B283,$B$39:$B$205,0),15))</f>
        <v>2</v>
      </c>
      <c r="P283" s="21">
        <f>IF(ISNA(INDEX($A$39:$U$205,MATCH($B283,$B$39:$B$205,0),16)),"",INDEX($A$39:$U$205,MATCH($B283,$B$39:$B$205,0),16))</f>
        <v>2</v>
      </c>
      <c r="Q283" s="21">
        <f>IF(ISNA(INDEX($A$39:$U$205,MATCH($B283,$B$39:$B$205,0),17)),"",INDEX($A$39:$U$205,MATCH($B283,$B$39:$B$205,0),17))</f>
        <v>4</v>
      </c>
      <c r="R283" s="57">
        <f>IF(ISNA(INDEX($A$39:$U$205,MATCH($B283,$B$39:$B$205,0),18)),"",INDEX($A$39:$U$205,MATCH($B283,$B$39:$B$205,0),18))</f>
        <v>0</v>
      </c>
      <c r="S283" s="57">
        <f>IF(ISNA(INDEX($A$39:$U$205,MATCH($B283,$B$39:$B$205,0),19)),"",INDEX($A$39:$U$205,MATCH($B283,$B$39:$B$205,0),19))</f>
        <v>0</v>
      </c>
      <c r="T283" s="57" t="str">
        <f>IF(ISNA(INDEX($A$39:$U$205,MATCH($B283,$B$39:$B$205,0),20)),"",INDEX($A$39:$U$205,MATCH($B283,$B$39:$B$205,0),20))</f>
        <v>VP</v>
      </c>
      <c r="U283" s="57" t="str">
        <f>IF(ISNA(INDEX($A$39:$U$205,MATCH($B283,$B$39:$B$205,0),21)),"",INDEX($A$39:$U$205,MATCH($B283,$B$39:$B$205,0),21))</f>
        <v>DC</v>
      </c>
    </row>
    <row r="284" spans="1:21">
      <c r="A284" s="56" t="str">
        <f>IF(ISNA(INDEX($A$39:$U$205,MATCH($B284,$B$39:$B$205,0),1)),"",INDEX($A$39:$U$205,MATCH($B284,$B$39:$B$205,0),1))</f>
        <v>YLU0012</v>
      </c>
      <c r="B284" s="91" t="s">
        <v>76</v>
      </c>
      <c r="C284" s="91"/>
      <c r="D284" s="91"/>
      <c r="E284" s="91"/>
      <c r="F284" s="91"/>
      <c r="G284" s="91"/>
      <c r="H284" s="91"/>
      <c r="I284" s="91"/>
      <c r="J284" s="21">
        <f>IF(ISNA(INDEX($A$39:$U$205,MATCH($B284,$B$39:$B$205,0),10)),"",INDEX($A$39:$U$205,MATCH($B284,$B$39:$B$205,0),10))</f>
        <v>2</v>
      </c>
      <c r="K284" s="21">
        <f>IF(ISNA(INDEX($A$39:$U$205,MATCH($B284,$B$39:$B$205,0),11)),"",INDEX($A$39:$U$205,MATCH($B284,$B$39:$B$205,0),11))</f>
        <v>0</v>
      </c>
      <c r="L284" s="21">
        <f>IF(ISNA(INDEX($A$39:$U$205,MATCH($B284,$B$39:$B$205,0),12)),"",INDEX($A$39:$U$205,MATCH($B284,$B$39:$B$205,0),12))</f>
        <v>2</v>
      </c>
      <c r="M284" s="21">
        <f>IF(ISNA(INDEX($A$39:$U$205,MATCH($B284,$B$39:$B$205,0),13)),"",INDEX($A$39:$U$205,MATCH($B284,$B$39:$B$205,0),13))</f>
        <v>0</v>
      </c>
      <c r="N284" s="21">
        <f>IF(ISNA(INDEX($A$39:$U$205,MATCH($B284,$B$39:$B$205,0),14)),"",INDEX($A$39:$U$205,MATCH($B284,$B$39:$B$205,0),14))</f>
        <v>0</v>
      </c>
      <c r="O284" s="21">
        <f>IF(ISNA(INDEX($A$39:$U$205,MATCH($B284,$B$39:$B$205,0),15)),"",INDEX($A$39:$U$205,MATCH($B284,$B$39:$B$205,0),15))</f>
        <v>2</v>
      </c>
      <c r="P284" s="21">
        <f>IF(ISNA(INDEX($A$39:$U$205,MATCH($B284,$B$39:$B$205,0),16)),"",INDEX($A$39:$U$205,MATCH($B284,$B$39:$B$205,0),16))</f>
        <v>2</v>
      </c>
      <c r="Q284" s="21">
        <f>IF(ISNA(INDEX($A$39:$U$205,MATCH($B284,$B$39:$B$205,0),17)),"",INDEX($A$39:$U$205,MATCH($B284,$B$39:$B$205,0),17))</f>
        <v>4</v>
      </c>
      <c r="R284" s="57">
        <f>IF(ISNA(INDEX($A$39:$U$205,MATCH($B284,$B$39:$B$205,0),18)),"",INDEX($A$39:$U$205,MATCH($B284,$B$39:$B$205,0),18))</f>
        <v>0</v>
      </c>
      <c r="S284" s="57">
        <f>IF(ISNA(INDEX($A$39:$U$205,MATCH($B284,$B$39:$B$205,0),19)),"",INDEX($A$39:$U$205,MATCH($B284,$B$39:$B$205,0),19))</f>
        <v>0</v>
      </c>
      <c r="T284" s="57" t="str">
        <f>IF(ISNA(INDEX($A$39:$U$205,MATCH($B284,$B$39:$B$205,0),20)),"",INDEX($A$39:$U$205,MATCH($B284,$B$39:$B$205,0),20))</f>
        <v>VP</v>
      </c>
      <c r="U284" s="57" t="str">
        <f>IF(ISNA(INDEX($A$39:$U$205,MATCH($B284,$B$39:$B$205,0),21)),"",INDEX($A$39:$U$205,MATCH($B284,$B$39:$B$205,0),21))</f>
        <v>DC</v>
      </c>
    </row>
    <row r="285" spans="1:21">
      <c r="A285" s="56" t="str">
        <f>IF(ISNA(INDEX($A$39:$U$205,MATCH($B285,$B$39:$B$205,0),1)),"",INDEX($A$39:$U$205,MATCH($B285,$B$39:$B$205,0),1))</f>
        <v>MLX2081</v>
      </c>
      <c r="B285" s="91" t="s">
        <v>136</v>
      </c>
      <c r="C285" s="91"/>
      <c r="D285" s="91"/>
      <c r="E285" s="91"/>
      <c r="F285" s="91"/>
      <c r="G285" s="91"/>
      <c r="H285" s="91"/>
      <c r="I285" s="91"/>
      <c r="J285" s="21">
        <f>IF(ISNA(INDEX($A$39:$U$205,MATCH($B285,$B$39:$B$205,0),10)),"",INDEX($A$39:$U$205,MATCH($B285,$B$39:$B$205,0),10))</f>
        <v>3</v>
      </c>
      <c r="K285" s="21">
        <f>IF(ISNA(INDEX($A$39:$U$205,MATCH($B285,$B$39:$B$205,0),11)),"",INDEX($A$39:$U$205,MATCH($B285,$B$39:$B$205,0),11))</f>
        <v>0</v>
      </c>
      <c r="L285" s="21">
        <f>IF(ISNA(INDEX($A$39:$U$205,MATCH($B285,$B$39:$B$205,0),12)),"",INDEX($A$39:$U$205,MATCH($B285,$B$39:$B$205,0),12))</f>
        <v>2</v>
      </c>
      <c r="M285" s="21">
        <f>IF(ISNA(INDEX($A$39:$U$205,MATCH($B285,$B$39:$B$205,0),13)),"",INDEX($A$39:$U$205,MATCH($B285,$B$39:$B$205,0),13))</f>
        <v>0</v>
      </c>
      <c r="N285" s="21">
        <f>IF(ISNA(INDEX($A$39:$U$205,MATCH($B285,$B$39:$B$205,0),14)),"",INDEX($A$39:$U$205,MATCH($B285,$B$39:$B$205,0),14))</f>
        <v>0</v>
      </c>
      <c r="O285" s="21">
        <f>IF(ISNA(INDEX($A$39:$U$205,MATCH($B285,$B$39:$B$205,0),15)),"",INDEX($A$39:$U$205,MATCH($B285,$B$39:$B$205,0),15))</f>
        <v>2</v>
      </c>
      <c r="P285" s="21">
        <f>IF(ISNA(INDEX($A$39:$U$205,MATCH($B285,$B$39:$B$205,0),16)),"",INDEX($A$39:$U$205,MATCH($B285,$B$39:$B$205,0),16))</f>
        <v>3</v>
      </c>
      <c r="Q285" s="21">
        <f>IF(ISNA(INDEX($A$39:$U$205,MATCH($B285,$B$39:$B$205,0),17)),"",INDEX($A$39:$U$205,MATCH($B285,$B$39:$B$205,0),17))</f>
        <v>5</v>
      </c>
      <c r="R285" s="57">
        <f>IF(ISNA(INDEX($A$39:$U$205,MATCH($B285,$B$39:$B$205,0),18)),"",INDEX($A$39:$U$205,MATCH($B285,$B$39:$B$205,0),18))</f>
        <v>0</v>
      </c>
      <c r="S285" s="57" t="str">
        <f>IF(ISNA(INDEX($A$39:$U$205,MATCH($B285,$B$39:$B$205,0),19)),"",INDEX($A$39:$U$205,MATCH($B285,$B$39:$B$205,0),19))</f>
        <v>C</v>
      </c>
      <c r="T285" s="57">
        <f>IF(ISNA(INDEX($A$39:$U$205,MATCH($B285,$B$39:$B$205,0),20)),"",INDEX($A$39:$U$205,MATCH($B285,$B$39:$B$205,0),20))</f>
        <v>0</v>
      </c>
      <c r="U285" s="57" t="str">
        <f>IF(ISNA(INDEX($A$39:$U$205,MATCH($B285,$B$39:$B$205,0),21)),"",INDEX($A$39:$U$205,MATCH($B285,$B$39:$B$205,0),21))</f>
        <v>DC</v>
      </c>
    </row>
    <row r="286" spans="1:21">
      <c r="A286" s="56" t="str">
        <f>IF(ISNA(INDEX($A$39:$U$205,MATCH($B286,$B$39:$B$205,0),1)),"",INDEX($A$39:$U$205,MATCH($B286,$B$39:$B$205,0),1))</f>
        <v>MLX2082</v>
      </c>
      <c r="B286" s="91" t="s">
        <v>150</v>
      </c>
      <c r="C286" s="91"/>
      <c r="D286" s="91"/>
      <c r="E286" s="91"/>
      <c r="F286" s="91"/>
      <c r="G286" s="91"/>
      <c r="H286" s="91"/>
      <c r="I286" s="91"/>
      <c r="J286" s="21">
        <f>IF(ISNA(INDEX($A$39:$U$205,MATCH($B286,$B$39:$B$205,0),10)),"",INDEX($A$39:$U$205,MATCH($B286,$B$39:$B$205,0),10))</f>
        <v>3</v>
      </c>
      <c r="K286" s="21">
        <f>IF(ISNA(INDEX($A$39:$U$205,MATCH($B286,$B$39:$B$205,0),11)),"",INDEX($A$39:$U$205,MATCH($B286,$B$39:$B$205,0),11))</f>
        <v>0</v>
      </c>
      <c r="L286" s="21">
        <f>IF(ISNA(INDEX($A$39:$U$205,MATCH($B286,$B$39:$B$205,0),12)),"",INDEX($A$39:$U$205,MATCH($B286,$B$39:$B$205,0),12))</f>
        <v>2</v>
      </c>
      <c r="M286" s="21">
        <f>IF(ISNA(INDEX($A$39:$U$205,MATCH($B286,$B$39:$B$205,0),13)),"",INDEX($A$39:$U$205,MATCH($B286,$B$39:$B$205,0),13))</f>
        <v>0</v>
      </c>
      <c r="N286" s="21">
        <f>IF(ISNA(INDEX($A$39:$U$205,MATCH($B286,$B$39:$B$205,0),14)),"",INDEX($A$39:$U$205,MATCH($B286,$B$39:$B$205,0),14))</f>
        <v>0</v>
      </c>
      <c r="O286" s="21">
        <f>IF(ISNA(INDEX($A$39:$U$205,MATCH($B286,$B$39:$B$205,0),15)),"",INDEX($A$39:$U$205,MATCH($B286,$B$39:$B$205,0),15))</f>
        <v>2</v>
      </c>
      <c r="P286" s="21">
        <f>IF(ISNA(INDEX($A$39:$U$205,MATCH($B286,$B$39:$B$205,0),16)),"",INDEX($A$39:$U$205,MATCH($B286,$B$39:$B$205,0),16))</f>
        <v>3</v>
      </c>
      <c r="Q286" s="21">
        <f>IF(ISNA(INDEX($A$39:$U$205,MATCH($B286,$B$39:$B$205,0),17)),"",INDEX($A$39:$U$205,MATCH($B286,$B$39:$B$205,0),17))</f>
        <v>5</v>
      </c>
      <c r="R286" s="57">
        <f>IF(ISNA(INDEX($A$39:$U$205,MATCH($B286,$B$39:$B$205,0),18)),"",INDEX($A$39:$U$205,MATCH($B286,$B$39:$B$205,0),18))</f>
        <v>0</v>
      </c>
      <c r="S286" s="57" t="str">
        <f>IF(ISNA(INDEX($A$39:$U$205,MATCH($B286,$B$39:$B$205,0),19)),"",INDEX($A$39:$U$205,MATCH($B286,$B$39:$B$205,0),19))</f>
        <v>C</v>
      </c>
      <c r="T286" s="57">
        <f>IF(ISNA(INDEX($A$39:$U$205,MATCH($B286,$B$39:$B$205,0),20)),"",INDEX($A$39:$U$205,MATCH($B286,$B$39:$B$205,0),20))</f>
        <v>0</v>
      </c>
      <c r="U286" s="57" t="str">
        <f>IF(ISNA(INDEX($A$39:$U$205,MATCH($B286,$B$39:$B$205,0),21)),"",INDEX($A$39:$U$205,MATCH($B286,$B$39:$B$205,0),21))</f>
        <v>DC</v>
      </c>
    </row>
    <row r="287" spans="1:21">
      <c r="A287" s="27" t="s">
        <v>25</v>
      </c>
      <c r="B287" s="121"/>
      <c r="C287" s="122"/>
      <c r="D287" s="122"/>
      <c r="E287" s="122"/>
      <c r="F287" s="122"/>
      <c r="G287" s="122"/>
      <c r="H287" s="122"/>
      <c r="I287" s="123"/>
      <c r="J287" s="40">
        <f t="shared" ref="J287:Q287" si="99">SUM(J283:J286)</f>
        <v>10</v>
      </c>
      <c r="K287" s="40">
        <f t="shared" si="99"/>
        <v>0</v>
      </c>
      <c r="L287" s="40">
        <f t="shared" si="99"/>
        <v>8</v>
      </c>
      <c r="M287" s="40">
        <f t="shared" si="99"/>
        <v>0</v>
      </c>
      <c r="N287" s="40">
        <f t="shared" si="99"/>
        <v>0</v>
      </c>
      <c r="O287" s="40">
        <f t="shared" si="99"/>
        <v>8</v>
      </c>
      <c r="P287" s="40">
        <f t="shared" si="99"/>
        <v>10</v>
      </c>
      <c r="Q287" s="40">
        <f t="shared" si="99"/>
        <v>18</v>
      </c>
      <c r="R287" s="27">
        <f>COUNTIF(R283:R286,"E")</f>
        <v>0</v>
      </c>
      <c r="S287" s="27">
        <f>COUNTIF(S283:S286,"C")</f>
        <v>2</v>
      </c>
      <c r="T287" s="27">
        <f>COUNTIF(T283:T286,"VP")</f>
        <v>2</v>
      </c>
      <c r="U287" s="20">
        <f>COUNTA(U283:U286)</f>
        <v>4</v>
      </c>
    </row>
    <row r="288" spans="1:21" ht="19.5" customHeight="1">
      <c r="A288" s="118" t="s">
        <v>73</v>
      </c>
      <c r="B288" s="119"/>
      <c r="C288" s="119"/>
      <c r="D288" s="119"/>
      <c r="E288" s="119"/>
      <c r="F288" s="119"/>
      <c r="G288" s="119"/>
      <c r="H288" s="119"/>
      <c r="I288" s="119"/>
      <c r="J288" s="119"/>
      <c r="K288" s="119"/>
      <c r="L288" s="119"/>
      <c r="M288" s="119"/>
      <c r="N288" s="119"/>
      <c r="O288" s="119"/>
      <c r="P288" s="119"/>
      <c r="Q288" s="119"/>
      <c r="R288" s="119"/>
      <c r="S288" s="119"/>
      <c r="T288" s="119"/>
      <c r="U288" s="120"/>
    </row>
    <row r="289" spans="1:21">
      <c r="A289" s="56" t="str">
        <f>IF(ISNA(INDEX($A$39:$U$205,MATCH($B289,$B$39:$B$205,0),1)),"",INDEX($A$39:$U$205,MATCH($B289,$B$39:$B$205,0),1))</f>
        <v>MLX2205</v>
      </c>
      <c r="B289" s="91" t="s">
        <v>178</v>
      </c>
      <c r="C289" s="91"/>
      <c r="D289" s="91"/>
      <c r="E289" s="91"/>
      <c r="F289" s="91"/>
      <c r="G289" s="91"/>
      <c r="H289" s="91"/>
      <c r="I289" s="91"/>
      <c r="J289" s="21">
        <f>IF(ISNA(INDEX($A$39:$U$205,MATCH($B289,$B$39:$B$205,0),10)),"",INDEX($A$39:$U$205,MATCH($B289,$B$39:$B$205,0),10))</f>
        <v>4</v>
      </c>
      <c r="K289" s="21">
        <f>IF(ISNA(INDEX($A$39:$U$205,MATCH($B289,$B$39:$B$205,0),11)),"",INDEX($A$39:$U$205,MATCH($B289,$B$39:$B$205,0),11))</f>
        <v>2</v>
      </c>
      <c r="L289" s="21">
        <f>IF(ISNA(INDEX($A$39:$U$205,MATCH($B289,$B$39:$B$205,0),12)),"",INDEX($A$39:$U$205,MATCH($B289,$B$39:$B$205,0),12))</f>
        <v>0</v>
      </c>
      <c r="M289" s="21">
        <f>IF(ISNA(INDEX($A$39:$U$205,MATCH($B289,$B$39:$B$205,0),13)),"",INDEX($A$39:$U$205,MATCH($B289,$B$39:$B$205,0),13))</f>
        <v>0</v>
      </c>
      <c r="N289" s="21">
        <f>IF(ISNA(INDEX($A$39:$U$205,MATCH($B289,$B$39:$B$205,0),14)),"",INDEX($A$39:$U$205,MATCH($B289,$B$39:$B$205,0),14))</f>
        <v>1</v>
      </c>
      <c r="O289" s="21">
        <f>IF(ISNA(INDEX($A$39:$U$205,MATCH($B289,$B$39:$B$205,0),15)),"",INDEX($A$39:$U$205,MATCH($B289,$B$39:$B$205,0),15))</f>
        <v>3</v>
      </c>
      <c r="P289" s="21">
        <f>IF(ISNA(INDEX($A$39:$U$205,MATCH($B289,$B$39:$B$205,0),16)),"",INDEX($A$39:$U$205,MATCH($B289,$B$39:$B$205,0),16))</f>
        <v>5</v>
      </c>
      <c r="Q289" s="21">
        <f>IF(ISNA(INDEX($A$39:$U$205,MATCH($B289,$B$39:$B$205,0),17)),"",INDEX($A$39:$U$205,MATCH($B289,$B$39:$B$205,0),17))</f>
        <v>8</v>
      </c>
      <c r="R289" s="57">
        <f>IF(ISNA(INDEX($A$39:$U$205,MATCH($B289,$B$39:$B$205,0),18)),"",INDEX($A$39:$U$205,MATCH($B289,$B$39:$B$205,0),18))</f>
        <v>0</v>
      </c>
      <c r="S289" s="57" t="str">
        <f>IF(ISNA(INDEX($A$39:$U$205,MATCH($B289,$B$39:$B$205,0),19)),"",INDEX($A$39:$U$205,MATCH($B289,$B$39:$B$205,0),19))</f>
        <v>C</v>
      </c>
      <c r="T289" s="57">
        <f>IF(ISNA(INDEX($A$39:$U$205,MATCH($B289,$B$39:$B$205,0),20)),"",INDEX($A$39:$U$205,MATCH($B289,$B$39:$B$205,0),20))</f>
        <v>0</v>
      </c>
      <c r="U289" s="57" t="str">
        <f>IF(ISNA(INDEX($A$39:$U$205,MATCH($B289,$B$39:$B$205,0),21)),"",INDEX($A$39:$U$205,MATCH($B289,$B$39:$B$205,0),21))</f>
        <v>DC</v>
      </c>
    </row>
    <row r="290" spans="1:21">
      <c r="A290" s="27" t="s">
        <v>25</v>
      </c>
      <c r="B290" s="191"/>
      <c r="C290" s="191"/>
      <c r="D290" s="191"/>
      <c r="E290" s="191"/>
      <c r="F290" s="191"/>
      <c r="G290" s="191"/>
      <c r="H290" s="191"/>
      <c r="I290" s="191"/>
      <c r="J290" s="40">
        <f t="shared" ref="J290:Q290" si="100">SUM(J289:J289)</f>
        <v>4</v>
      </c>
      <c r="K290" s="40">
        <f t="shared" si="100"/>
        <v>2</v>
      </c>
      <c r="L290" s="40">
        <f t="shared" si="100"/>
        <v>0</v>
      </c>
      <c r="M290" s="40">
        <f t="shared" si="100"/>
        <v>0</v>
      </c>
      <c r="N290" s="40">
        <f t="shared" si="100"/>
        <v>1</v>
      </c>
      <c r="O290" s="40">
        <f t="shared" si="100"/>
        <v>3</v>
      </c>
      <c r="P290" s="40">
        <f t="shared" si="100"/>
        <v>5</v>
      </c>
      <c r="Q290" s="40">
        <f t="shared" si="100"/>
        <v>8</v>
      </c>
      <c r="R290" s="27">
        <f>COUNTIF(R289:R289,"E")</f>
        <v>0</v>
      </c>
      <c r="S290" s="27">
        <f>COUNTIF(S289:S289,"C")</f>
        <v>1</v>
      </c>
      <c r="T290" s="27">
        <f>COUNTIF(T289:T289,"VP")</f>
        <v>0</v>
      </c>
      <c r="U290" s="20">
        <f>COUNTA(U289:U289)</f>
        <v>1</v>
      </c>
    </row>
    <row r="291" spans="1:21" ht="20.25" customHeight="1">
      <c r="A291" s="244" t="s">
        <v>105</v>
      </c>
      <c r="B291" s="245"/>
      <c r="C291" s="245"/>
      <c r="D291" s="245"/>
      <c r="E291" s="245"/>
      <c r="F291" s="245"/>
      <c r="G291" s="245"/>
      <c r="H291" s="245"/>
      <c r="I291" s="246"/>
      <c r="J291" s="40">
        <f t="shared" ref="J291:U291" si="101">SUM(J287,J290)</f>
        <v>14</v>
      </c>
      <c r="K291" s="40">
        <f t="shared" si="101"/>
        <v>2</v>
      </c>
      <c r="L291" s="40">
        <f t="shared" si="101"/>
        <v>8</v>
      </c>
      <c r="M291" s="40">
        <f t="shared" si="101"/>
        <v>0</v>
      </c>
      <c r="N291" s="40">
        <f t="shared" si="101"/>
        <v>1</v>
      </c>
      <c r="O291" s="40">
        <f t="shared" si="101"/>
        <v>11</v>
      </c>
      <c r="P291" s="40">
        <f t="shared" si="101"/>
        <v>15</v>
      </c>
      <c r="Q291" s="40">
        <f t="shared" si="101"/>
        <v>26</v>
      </c>
      <c r="R291" s="40">
        <f t="shared" si="101"/>
        <v>0</v>
      </c>
      <c r="S291" s="40">
        <f t="shared" si="101"/>
        <v>3</v>
      </c>
      <c r="T291" s="40">
        <f t="shared" si="101"/>
        <v>2</v>
      </c>
      <c r="U291" s="41">
        <f t="shared" si="101"/>
        <v>5</v>
      </c>
    </row>
    <row r="292" spans="1:21" ht="17.25" customHeight="1">
      <c r="A292" s="193" t="s">
        <v>51</v>
      </c>
      <c r="B292" s="194"/>
      <c r="C292" s="194"/>
      <c r="D292" s="194"/>
      <c r="E292" s="194"/>
      <c r="F292" s="194"/>
      <c r="G292" s="194"/>
      <c r="H292" s="194"/>
      <c r="I292" s="194"/>
      <c r="J292" s="195"/>
      <c r="K292" s="40">
        <f t="shared" ref="K292:Q292" si="102">K287*14+K290*12</f>
        <v>24</v>
      </c>
      <c r="L292" s="40">
        <f t="shared" si="102"/>
        <v>112</v>
      </c>
      <c r="M292" s="40">
        <f t="shared" si="102"/>
        <v>0</v>
      </c>
      <c r="N292" s="40">
        <f t="shared" si="102"/>
        <v>12</v>
      </c>
      <c r="O292" s="40">
        <f t="shared" si="102"/>
        <v>148</v>
      </c>
      <c r="P292" s="40">
        <f t="shared" si="102"/>
        <v>200</v>
      </c>
      <c r="Q292" s="40">
        <f t="shared" si="102"/>
        <v>348</v>
      </c>
      <c r="R292" s="199"/>
      <c r="S292" s="200"/>
      <c r="T292" s="200"/>
      <c r="U292" s="201"/>
    </row>
    <row r="293" spans="1:21" ht="15" customHeight="1">
      <c r="A293" s="196"/>
      <c r="B293" s="197"/>
      <c r="C293" s="197"/>
      <c r="D293" s="197"/>
      <c r="E293" s="197"/>
      <c r="F293" s="197"/>
      <c r="G293" s="197"/>
      <c r="H293" s="197"/>
      <c r="I293" s="197"/>
      <c r="J293" s="198"/>
      <c r="K293" s="172">
        <f>SUM(K292:N292)</f>
        <v>148</v>
      </c>
      <c r="L293" s="173"/>
      <c r="M293" s="173"/>
      <c r="N293" s="174"/>
      <c r="O293" s="172">
        <f>SUM(O292:P292)</f>
        <v>348</v>
      </c>
      <c r="P293" s="173"/>
      <c r="Q293" s="174"/>
      <c r="R293" s="202"/>
      <c r="S293" s="203"/>
      <c r="T293" s="203"/>
      <c r="U293" s="204"/>
    </row>
    <row r="294" spans="1:21" ht="19.5" customHeight="1">
      <c r="A294" s="106" t="s">
        <v>104</v>
      </c>
      <c r="B294" s="107"/>
      <c r="C294" s="107"/>
      <c r="D294" s="107"/>
      <c r="E294" s="107"/>
      <c r="F294" s="107"/>
      <c r="G294" s="107"/>
      <c r="H294" s="107"/>
      <c r="I294" s="107"/>
      <c r="J294" s="108"/>
      <c r="K294" s="109">
        <f>U291/SUM(U48,U59,U82,U94,U117,U129)</f>
        <v>0.125</v>
      </c>
      <c r="L294" s="110"/>
      <c r="M294" s="110"/>
      <c r="N294" s="110"/>
      <c r="O294" s="110"/>
      <c r="P294" s="110"/>
      <c r="Q294" s="110"/>
      <c r="R294" s="110"/>
      <c r="S294" s="110"/>
      <c r="T294" s="110"/>
      <c r="U294" s="111"/>
    </row>
    <row r="295" spans="1:21" ht="21.75" customHeight="1">
      <c r="A295" s="187" t="s">
        <v>107</v>
      </c>
      <c r="B295" s="188"/>
      <c r="C295" s="188"/>
      <c r="D295" s="188"/>
      <c r="E295" s="188"/>
      <c r="F295" s="188"/>
      <c r="G295" s="188"/>
      <c r="H295" s="188"/>
      <c r="I295" s="188"/>
      <c r="J295" s="189"/>
      <c r="K295" s="109">
        <f>K293/(SUM(O48,O59,O82,O94,O117)*14+O129*12)</f>
        <v>7.0275403608736936E-2</v>
      </c>
      <c r="L295" s="110"/>
      <c r="M295" s="110"/>
      <c r="N295" s="110"/>
      <c r="O295" s="110"/>
      <c r="P295" s="110"/>
      <c r="Q295" s="110"/>
      <c r="R295" s="110"/>
      <c r="S295" s="110"/>
      <c r="T295" s="110"/>
      <c r="U295" s="111"/>
    </row>
    <row r="296" spans="1:21" ht="7.5" customHeight="1"/>
    <row r="297" spans="1:21" ht="18" customHeight="1"/>
    <row r="298" spans="1:21">
      <c r="A298" s="175" t="s">
        <v>74</v>
      </c>
      <c r="B298" s="175"/>
    </row>
    <row r="299" spans="1:21">
      <c r="A299" s="138" t="s">
        <v>27</v>
      </c>
      <c r="B299" s="139" t="s">
        <v>63</v>
      </c>
      <c r="C299" s="180"/>
      <c r="D299" s="180"/>
      <c r="E299" s="180"/>
      <c r="F299" s="180"/>
      <c r="G299" s="140"/>
      <c r="H299" s="139" t="s">
        <v>66</v>
      </c>
      <c r="I299" s="140"/>
      <c r="J299" s="80" t="s">
        <v>67</v>
      </c>
      <c r="K299" s="81"/>
      <c r="L299" s="81"/>
      <c r="M299" s="81"/>
      <c r="N299" s="81"/>
      <c r="O299" s="81"/>
      <c r="P299" s="82"/>
      <c r="Q299" s="139" t="s">
        <v>50</v>
      </c>
      <c r="R299" s="140"/>
      <c r="S299" s="80" t="s">
        <v>68</v>
      </c>
      <c r="T299" s="81"/>
      <c r="U299" s="82"/>
    </row>
    <row r="300" spans="1:21">
      <c r="A300" s="138"/>
      <c r="B300" s="141"/>
      <c r="C300" s="181"/>
      <c r="D300" s="181"/>
      <c r="E300" s="181"/>
      <c r="F300" s="181"/>
      <c r="G300" s="142"/>
      <c r="H300" s="141"/>
      <c r="I300" s="142"/>
      <c r="J300" s="80" t="s">
        <v>34</v>
      </c>
      <c r="K300" s="82"/>
      <c r="L300" s="80" t="s">
        <v>7</v>
      </c>
      <c r="M300" s="81"/>
      <c r="N300" s="82"/>
      <c r="O300" s="80" t="s">
        <v>31</v>
      </c>
      <c r="P300" s="82"/>
      <c r="Q300" s="141"/>
      <c r="R300" s="142"/>
      <c r="S300" s="55" t="s">
        <v>69</v>
      </c>
      <c r="T300" s="55" t="s">
        <v>70</v>
      </c>
      <c r="U300" s="55" t="s">
        <v>71</v>
      </c>
    </row>
    <row r="301" spans="1:21">
      <c r="A301" s="55">
        <v>1</v>
      </c>
      <c r="B301" s="80" t="s">
        <v>64</v>
      </c>
      <c r="C301" s="81"/>
      <c r="D301" s="81"/>
      <c r="E301" s="81"/>
      <c r="F301" s="81"/>
      <c r="G301" s="82"/>
      <c r="H301" s="137">
        <f>J301</f>
        <v>1826</v>
      </c>
      <c r="I301" s="137"/>
      <c r="J301" s="176">
        <f>(SUM(O48+O59+O82+O94+O117)*14+O129*12)-J302</f>
        <v>1826</v>
      </c>
      <c r="K301" s="177"/>
      <c r="L301" s="176">
        <f>(SUM(P48+P59+P82+P94+P117)*14+P129*12)-L302</f>
        <v>2182</v>
      </c>
      <c r="M301" s="182"/>
      <c r="N301" s="177"/>
      <c r="O301" s="176">
        <f>(SUM(Q48+Q59+Q82+Q94+Q117)*14+Q129*12)-O302</f>
        <v>4008</v>
      </c>
      <c r="P301" s="177"/>
      <c r="Q301" s="178">
        <f>H301/H303</f>
        <v>0.8670465337132004</v>
      </c>
      <c r="R301" s="179"/>
      <c r="S301" s="20">
        <f>J48+J59-S302</f>
        <v>64</v>
      </c>
      <c r="T301" s="20">
        <f>J82+J94-T302</f>
        <v>59</v>
      </c>
      <c r="U301" s="20">
        <f>J117+J129-U302</f>
        <v>37</v>
      </c>
    </row>
    <row r="302" spans="1:21" ht="12.75" customHeight="1">
      <c r="A302" s="55">
        <v>2</v>
      </c>
      <c r="B302" s="80" t="s">
        <v>65</v>
      </c>
      <c r="C302" s="81"/>
      <c r="D302" s="81"/>
      <c r="E302" s="81"/>
      <c r="F302" s="81"/>
      <c r="G302" s="82"/>
      <c r="H302" s="137">
        <f>J302</f>
        <v>280</v>
      </c>
      <c r="I302" s="137"/>
      <c r="J302" s="83">
        <f>O168</f>
        <v>280</v>
      </c>
      <c r="K302" s="84"/>
      <c r="L302" s="83">
        <f>P168</f>
        <v>490</v>
      </c>
      <c r="M302" s="183"/>
      <c r="N302" s="184"/>
      <c r="O302" s="185">
        <f>SUM(J302:M302)</f>
        <v>770</v>
      </c>
      <c r="P302" s="186"/>
      <c r="Q302" s="178">
        <f>H302/H303</f>
        <v>0.13295346628679963</v>
      </c>
      <c r="R302" s="179"/>
      <c r="S302" s="58">
        <v>0</v>
      </c>
      <c r="T302" s="58">
        <v>7</v>
      </c>
      <c r="U302" s="58">
        <v>23</v>
      </c>
    </row>
    <row r="303" spans="1:21">
      <c r="A303" s="80" t="s">
        <v>25</v>
      </c>
      <c r="B303" s="81"/>
      <c r="C303" s="81"/>
      <c r="D303" s="81"/>
      <c r="E303" s="81"/>
      <c r="F303" s="81"/>
      <c r="G303" s="82"/>
      <c r="H303" s="138">
        <f>SUM(H301:I302)</f>
        <v>2106</v>
      </c>
      <c r="I303" s="138"/>
      <c r="J303" s="138">
        <f>SUM(J301:K302)</f>
        <v>2106</v>
      </c>
      <c r="K303" s="138"/>
      <c r="L303" s="118">
        <f>SUM(L301:N302)</f>
        <v>2672</v>
      </c>
      <c r="M303" s="119"/>
      <c r="N303" s="120"/>
      <c r="O303" s="118">
        <f>SUM(O301:P302)</f>
        <v>4778</v>
      </c>
      <c r="P303" s="120"/>
      <c r="Q303" s="135">
        <f>SUM(Q301:R302)</f>
        <v>1</v>
      </c>
      <c r="R303" s="136"/>
      <c r="S303" s="27">
        <f>SUM(S301:S302)</f>
        <v>64</v>
      </c>
      <c r="T303" s="27">
        <f>SUM(T301:T302)</f>
        <v>66</v>
      </c>
      <c r="U303" s="27">
        <f>SUM(U301:U302)</f>
        <v>60</v>
      </c>
    </row>
    <row r="304" spans="1:21" ht="12.95" customHeight="1">
      <c r="A304" s="59"/>
      <c r="B304" s="59"/>
      <c r="C304" s="59"/>
      <c r="D304" s="59"/>
      <c r="E304" s="59"/>
      <c r="F304" s="59"/>
      <c r="G304" s="59"/>
      <c r="H304" s="59"/>
      <c r="I304" s="59"/>
      <c r="J304" s="59"/>
      <c r="K304" s="59"/>
      <c r="L304" s="29"/>
      <c r="M304" s="29"/>
      <c r="N304" s="29"/>
      <c r="O304" s="29"/>
      <c r="P304" s="29"/>
      <c r="Q304" s="60"/>
      <c r="R304" s="60"/>
      <c r="S304" s="29"/>
      <c r="T304" s="29"/>
      <c r="U304" s="29"/>
    </row>
    <row r="305" spans="1:21" ht="12.95" customHeight="1">
      <c r="A305" s="59"/>
      <c r="B305" s="59"/>
      <c r="C305" s="59"/>
      <c r="D305" s="59"/>
      <c r="E305" s="59"/>
      <c r="F305" s="59"/>
      <c r="G305" s="59"/>
      <c r="H305" s="59"/>
      <c r="I305" s="59"/>
      <c r="J305" s="59"/>
      <c r="K305" s="59"/>
      <c r="L305" s="29"/>
      <c r="M305" s="29"/>
      <c r="N305" s="29"/>
      <c r="O305" s="29"/>
      <c r="P305" s="29"/>
      <c r="Q305" s="60"/>
      <c r="R305" s="60"/>
      <c r="S305" s="29"/>
      <c r="T305" s="29"/>
      <c r="U305" s="29"/>
    </row>
    <row r="306" spans="1:21" ht="12.95" customHeight="1">
      <c r="A306" s="59"/>
      <c r="B306" s="59"/>
      <c r="C306" s="59"/>
      <c r="D306" s="59"/>
      <c r="E306" s="59"/>
      <c r="F306" s="59"/>
      <c r="G306" s="59"/>
      <c r="H306" s="59"/>
      <c r="I306" s="59"/>
      <c r="J306" s="59"/>
      <c r="K306" s="59"/>
      <c r="L306" s="29"/>
      <c r="M306" s="29"/>
      <c r="N306" s="29"/>
      <c r="O306" s="29"/>
      <c r="P306" s="29"/>
      <c r="Q306" s="60"/>
      <c r="R306" s="60"/>
      <c r="S306" s="29"/>
      <c r="T306" s="29"/>
      <c r="U306" s="29"/>
    </row>
    <row r="307" spans="1:21" ht="19.5" customHeight="1">
      <c r="A307" s="134" t="s">
        <v>95</v>
      </c>
      <c r="B307" s="134"/>
      <c r="C307" s="134"/>
      <c r="D307" s="134"/>
      <c r="E307" s="134"/>
      <c r="F307" s="134"/>
      <c r="G307" s="134"/>
      <c r="H307" s="134"/>
      <c r="I307" s="134"/>
      <c r="J307" s="134"/>
      <c r="K307" s="134"/>
      <c r="L307" s="134"/>
      <c r="M307" s="134"/>
      <c r="N307" s="134"/>
      <c r="O307" s="134"/>
      <c r="P307" s="134"/>
      <c r="Q307" s="134"/>
      <c r="R307" s="134"/>
      <c r="S307" s="134"/>
      <c r="T307" s="134"/>
      <c r="U307" s="134"/>
    </row>
    <row r="308" spans="1:21" ht="5.25" customHeight="1"/>
    <row r="309" spans="1:21" ht="17.25" customHeight="1">
      <c r="A309" s="112" t="s">
        <v>79</v>
      </c>
      <c r="B309" s="112"/>
      <c r="C309" s="112"/>
      <c r="D309" s="112"/>
      <c r="E309" s="112"/>
      <c r="F309" s="112"/>
      <c r="G309" s="112"/>
      <c r="H309" s="112"/>
      <c r="I309" s="112"/>
      <c r="J309" s="112"/>
      <c r="K309" s="112"/>
      <c r="L309" s="112"/>
      <c r="M309" s="112"/>
      <c r="N309" s="112"/>
      <c r="O309" s="112"/>
      <c r="P309" s="112"/>
      <c r="Q309" s="112"/>
      <c r="R309" s="112"/>
      <c r="S309" s="112"/>
      <c r="T309" s="112"/>
      <c r="U309" s="112"/>
    </row>
    <row r="310" spans="1:21" ht="26.25" customHeight="1">
      <c r="A310" s="124" t="s">
        <v>27</v>
      </c>
      <c r="B310" s="126" t="s">
        <v>26</v>
      </c>
      <c r="C310" s="127"/>
      <c r="D310" s="127"/>
      <c r="E310" s="127"/>
      <c r="F310" s="127"/>
      <c r="G310" s="127"/>
      <c r="H310" s="127"/>
      <c r="I310" s="128"/>
      <c r="J310" s="77" t="s">
        <v>41</v>
      </c>
      <c r="K310" s="113" t="s">
        <v>24</v>
      </c>
      <c r="L310" s="114"/>
      <c r="M310" s="114"/>
      <c r="N310" s="115"/>
      <c r="O310" s="132" t="s">
        <v>42</v>
      </c>
      <c r="P310" s="133"/>
      <c r="Q310" s="133"/>
      <c r="R310" s="132" t="s">
        <v>23</v>
      </c>
      <c r="S310" s="132"/>
      <c r="T310" s="132"/>
      <c r="U310" s="132" t="s">
        <v>22</v>
      </c>
    </row>
    <row r="311" spans="1:21" ht="12.75" customHeight="1">
      <c r="A311" s="125"/>
      <c r="B311" s="129"/>
      <c r="C311" s="130"/>
      <c r="D311" s="130"/>
      <c r="E311" s="130"/>
      <c r="F311" s="130"/>
      <c r="G311" s="130"/>
      <c r="H311" s="130"/>
      <c r="I311" s="131"/>
      <c r="J311" s="78"/>
      <c r="K311" s="10" t="s">
        <v>28</v>
      </c>
      <c r="L311" s="10" t="s">
        <v>29</v>
      </c>
      <c r="M311" s="113" t="s">
        <v>30</v>
      </c>
      <c r="N311" s="115"/>
      <c r="O311" s="10" t="s">
        <v>34</v>
      </c>
      <c r="P311" s="10" t="s">
        <v>7</v>
      </c>
      <c r="Q311" s="10" t="s">
        <v>31</v>
      </c>
      <c r="R311" s="10" t="s">
        <v>32</v>
      </c>
      <c r="S311" s="10" t="s">
        <v>28</v>
      </c>
      <c r="T311" s="10" t="s">
        <v>33</v>
      </c>
      <c r="U311" s="132"/>
    </row>
    <row r="312" spans="1:21" ht="15.75" customHeight="1">
      <c r="A312" s="169" t="s">
        <v>53</v>
      </c>
      <c r="B312" s="169"/>
      <c r="C312" s="169"/>
      <c r="D312" s="169"/>
      <c r="E312" s="169"/>
      <c r="F312" s="169"/>
      <c r="G312" s="169"/>
      <c r="H312" s="169"/>
      <c r="I312" s="169"/>
      <c r="J312" s="169"/>
      <c r="K312" s="169"/>
      <c r="L312" s="169"/>
      <c r="M312" s="169"/>
      <c r="N312" s="169"/>
      <c r="O312" s="169"/>
      <c r="P312" s="169"/>
      <c r="Q312" s="169"/>
      <c r="R312" s="169"/>
      <c r="S312" s="169"/>
      <c r="T312" s="169"/>
      <c r="U312" s="169"/>
    </row>
    <row r="313" spans="1:21" ht="15.75" customHeight="1">
      <c r="A313" s="61" t="s">
        <v>80</v>
      </c>
      <c r="B313" s="170" t="s">
        <v>82</v>
      </c>
      <c r="C313" s="170"/>
      <c r="D313" s="170"/>
      <c r="E313" s="170"/>
      <c r="F313" s="170"/>
      <c r="G313" s="170"/>
      <c r="H313" s="170"/>
      <c r="I313" s="170"/>
      <c r="J313" s="62">
        <v>5</v>
      </c>
      <c r="K313" s="62">
        <v>2</v>
      </c>
      <c r="L313" s="62">
        <v>2</v>
      </c>
      <c r="M313" s="116">
        <v>0</v>
      </c>
      <c r="N313" s="117"/>
      <c r="O313" s="24">
        <f>K313+L313+M313</f>
        <v>4</v>
      </c>
      <c r="P313" s="24">
        <f>Q313-O313</f>
        <v>5</v>
      </c>
      <c r="Q313" s="24">
        <f>ROUND(PRODUCT(J313,25)/14,0)</f>
        <v>9</v>
      </c>
      <c r="R313" s="62" t="s">
        <v>32</v>
      </c>
      <c r="S313" s="62"/>
      <c r="T313" s="63"/>
      <c r="U313" s="63" t="s">
        <v>96</v>
      </c>
    </row>
    <row r="314" spans="1:21" ht="15.75" customHeight="1">
      <c r="A314" s="146" t="s">
        <v>54</v>
      </c>
      <c r="B314" s="147"/>
      <c r="C314" s="147"/>
      <c r="D314" s="147"/>
      <c r="E314" s="147"/>
      <c r="F314" s="147"/>
      <c r="G314" s="147"/>
      <c r="H314" s="147"/>
      <c r="I314" s="147"/>
      <c r="J314" s="147"/>
      <c r="K314" s="147"/>
      <c r="L314" s="147"/>
      <c r="M314" s="147"/>
      <c r="N314" s="147"/>
      <c r="O314" s="147"/>
      <c r="P314" s="147"/>
      <c r="Q314" s="147"/>
      <c r="R314" s="147"/>
      <c r="S314" s="147"/>
      <c r="T314" s="147"/>
      <c r="U314" s="148"/>
    </row>
    <row r="315" spans="1:21" ht="49.5" customHeight="1">
      <c r="A315" s="61" t="s">
        <v>81</v>
      </c>
      <c r="B315" s="171" t="s">
        <v>83</v>
      </c>
      <c r="C315" s="144"/>
      <c r="D315" s="144"/>
      <c r="E315" s="144"/>
      <c r="F315" s="144"/>
      <c r="G315" s="144"/>
      <c r="H315" s="144"/>
      <c r="I315" s="145"/>
      <c r="J315" s="62">
        <v>5</v>
      </c>
      <c r="K315" s="62">
        <v>2</v>
      </c>
      <c r="L315" s="62">
        <v>2</v>
      </c>
      <c r="M315" s="116">
        <v>0</v>
      </c>
      <c r="N315" s="117"/>
      <c r="O315" s="24">
        <f>K315+L315+M315</f>
        <v>4</v>
      </c>
      <c r="P315" s="24">
        <f>Q315-O315</f>
        <v>5</v>
      </c>
      <c r="Q315" s="24">
        <f>ROUND(PRODUCT(J315,25)/14,0)</f>
        <v>9</v>
      </c>
      <c r="R315" s="62" t="s">
        <v>32</v>
      </c>
      <c r="S315" s="62"/>
      <c r="T315" s="63"/>
      <c r="U315" s="63" t="s">
        <v>96</v>
      </c>
    </row>
    <row r="316" spans="1:21" ht="17.25" customHeight="1">
      <c r="A316" s="146" t="s">
        <v>55</v>
      </c>
      <c r="B316" s="147"/>
      <c r="C316" s="147"/>
      <c r="D316" s="147"/>
      <c r="E316" s="147"/>
      <c r="F316" s="147"/>
      <c r="G316" s="147"/>
      <c r="H316" s="147"/>
      <c r="I316" s="147"/>
      <c r="J316" s="147"/>
      <c r="K316" s="147"/>
      <c r="L316" s="147"/>
      <c r="M316" s="147"/>
      <c r="N316" s="147"/>
      <c r="O316" s="147"/>
      <c r="P316" s="147"/>
      <c r="Q316" s="147"/>
      <c r="R316" s="147"/>
      <c r="S316" s="147"/>
      <c r="T316" s="147"/>
      <c r="U316" s="148"/>
    </row>
    <row r="317" spans="1:21" ht="48.75" customHeight="1">
      <c r="A317" s="61" t="s">
        <v>85</v>
      </c>
      <c r="B317" s="171" t="s">
        <v>84</v>
      </c>
      <c r="C317" s="144"/>
      <c r="D317" s="144"/>
      <c r="E317" s="144"/>
      <c r="F317" s="144"/>
      <c r="G317" s="144"/>
      <c r="H317" s="144"/>
      <c r="I317" s="145"/>
      <c r="J317" s="62">
        <v>5</v>
      </c>
      <c r="K317" s="62">
        <v>2</v>
      </c>
      <c r="L317" s="62">
        <v>2</v>
      </c>
      <c r="M317" s="116">
        <v>0</v>
      </c>
      <c r="N317" s="117"/>
      <c r="O317" s="24">
        <f>K317+L317+M317</f>
        <v>4</v>
      </c>
      <c r="P317" s="24">
        <f>Q317-O317</f>
        <v>5</v>
      </c>
      <c r="Q317" s="24">
        <f>ROUND(PRODUCT(J317,25)/14,0)</f>
        <v>9</v>
      </c>
      <c r="R317" s="62" t="s">
        <v>32</v>
      </c>
      <c r="S317" s="62"/>
      <c r="T317" s="63"/>
      <c r="U317" s="63" t="s">
        <v>96</v>
      </c>
    </row>
    <row r="318" spans="1:21" ht="17.25" customHeight="1">
      <c r="A318" s="88" t="s">
        <v>56</v>
      </c>
      <c r="B318" s="167"/>
      <c r="C318" s="167"/>
      <c r="D318" s="167"/>
      <c r="E318" s="167"/>
      <c r="F318" s="167"/>
      <c r="G318" s="167"/>
      <c r="H318" s="167"/>
      <c r="I318" s="167"/>
      <c r="J318" s="167"/>
      <c r="K318" s="167"/>
      <c r="L318" s="167"/>
      <c r="M318" s="167"/>
      <c r="N318" s="167"/>
      <c r="O318" s="167"/>
      <c r="P318" s="167"/>
      <c r="Q318" s="167"/>
      <c r="R318" s="167"/>
      <c r="S318" s="167"/>
      <c r="T318" s="167"/>
      <c r="U318" s="168"/>
    </row>
    <row r="319" spans="1:21" s="65" customFormat="1" ht="43.5" customHeight="1">
      <c r="A319" s="61" t="s">
        <v>86</v>
      </c>
      <c r="B319" s="98" t="s">
        <v>276</v>
      </c>
      <c r="C319" s="93"/>
      <c r="D319" s="93"/>
      <c r="E319" s="93"/>
      <c r="F319" s="93"/>
      <c r="G319" s="93"/>
      <c r="H319" s="93"/>
      <c r="I319" s="94"/>
      <c r="J319" s="62">
        <v>5</v>
      </c>
      <c r="K319" s="62">
        <v>2</v>
      </c>
      <c r="L319" s="62">
        <v>2</v>
      </c>
      <c r="M319" s="116">
        <v>0</v>
      </c>
      <c r="N319" s="117"/>
      <c r="O319" s="24">
        <f>K319+L319+M319</f>
        <v>4</v>
      </c>
      <c r="P319" s="24">
        <f>Q319-O319</f>
        <v>5</v>
      </c>
      <c r="Q319" s="24">
        <f>ROUND(PRODUCT(J319,25)/14,0)</f>
        <v>9</v>
      </c>
      <c r="R319" s="62" t="s">
        <v>32</v>
      </c>
      <c r="S319" s="62"/>
      <c r="T319" s="63"/>
      <c r="U319" s="64" t="s">
        <v>97</v>
      </c>
    </row>
    <row r="320" spans="1:21" ht="17.25" customHeight="1">
      <c r="A320" s="88" t="s">
        <v>57</v>
      </c>
      <c r="B320" s="167"/>
      <c r="C320" s="167"/>
      <c r="D320" s="167"/>
      <c r="E320" s="167"/>
      <c r="F320" s="167"/>
      <c r="G320" s="167"/>
      <c r="H320" s="167"/>
      <c r="I320" s="167"/>
      <c r="J320" s="167"/>
      <c r="K320" s="167"/>
      <c r="L320" s="167"/>
      <c r="M320" s="167"/>
      <c r="N320" s="167"/>
      <c r="O320" s="167"/>
      <c r="P320" s="167"/>
      <c r="Q320" s="167"/>
      <c r="R320" s="167"/>
      <c r="S320" s="167"/>
      <c r="T320" s="167"/>
      <c r="U320" s="168"/>
    </row>
    <row r="321" spans="1:21" ht="17.25" customHeight="1">
      <c r="A321" s="61" t="s">
        <v>87</v>
      </c>
      <c r="B321" s="143" t="s">
        <v>88</v>
      </c>
      <c r="C321" s="144"/>
      <c r="D321" s="144"/>
      <c r="E321" s="144"/>
      <c r="F321" s="144"/>
      <c r="G321" s="144"/>
      <c r="H321" s="144"/>
      <c r="I321" s="145"/>
      <c r="J321" s="62">
        <v>2</v>
      </c>
      <c r="K321" s="62">
        <v>1</v>
      </c>
      <c r="L321" s="62">
        <v>1</v>
      </c>
      <c r="M321" s="116">
        <v>0</v>
      </c>
      <c r="N321" s="117"/>
      <c r="O321" s="24">
        <f>K321+L321+M321</f>
        <v>2</v>
      </c>
      <c r="P321" s="24">
        <f>Q321-O321</f>
        <v>2</v>
      </c>
      <c r="Q321" s="24">
        <f>ROUND(PRODUCT(J321,25)/14,0)</f>
        <v>4</v>
      </c>
      <c r="R321" s="62"/>
      <c r="S321" s="62" t="s">
        <v>28</v>
      </c>
      <c r="T321" s="63"/>
      <c r="U321" s="64" t="s">
        <v>97</v>
      </c>
    </row>
    <row r="322" spans="1:21" ht="17.25" customHeight="1">
      <c r="A322" s="61" t="s">
        <v>90</v>
      </c>
      <c r="B322" s="143" t="s">
        <v>89</v>
      </c>
      <c r="C322" s="144"/>
      <c r="D322" s="144"/>
      <c r="E322" s="144"/>
      <c r="F322" s="144"/>
      <c r="G322" s="144"/>
      <c r="H322" s="144"/>
      <c r="I322" s="145"/>
      <c r="J322" s="62">
        <v>3</v>
      </c>
      <c r="K322" s="62">
        <v>0</v>
      </c>
      <c r="L322" s="62">
        <v>0</v>
      </c>
      <c r="M322" s="116">
        <v>3</v>
      </c>
      <c r="N322" s="117"/>
      <c r="O322" s="24">
        <f>K322+L322+M322</f>
        <v>3</v>
      </c>
      <c r="P322" s="24">
        <f t="shared" ref="P322" si="103">Q322-O322</f>
        <v>2</v>
      </c>
      <c r="Q322" s="24">
        <f t="shared" ref="Q322" si="104">ROUND(PRODUCT(J322,25)/14,0)</f>
        <v>5</v>
      </c>
      <c r="R322" s="62"/>
      <c r="S322" s="62" t="s">
        <v>28</v>
      </c>
      <c r="T322" s="63"/>
      <c r="U322" s="64" t="s">
        <v>97</v>
      </c>
    </row>
    <row r="323" spans="1:21" ht="17.25" customHeight="1">
      <c r="A323" s="146" t="s">
        <v>58</v>
      </c>
      <c r="B323" s="147"/>
      <c r="C323" s="147"/>
      <c r="D323" s="147"/>
      <c r="E323" s="147"/>
      <c r="F323" s="147"/>
      <c r="G323" s="147"/>
      <c r="H323" s="147"/>
      <c r="I323" s="147"/>
      <c r="J323" s="147"/>
      <c r="K323" s="147"/>
      <c r="L323" s="147"/>
      <c r="M323" s="147"/>
      <c r="N323" s="147"/>
      <c r="O323" s="147"/>
      <c r="P323" s="147"/>
      <c r="Q323" s="147"/>
      <c r="R323" s="147"/>
      <c r="S323" s="147"/>
      <c r="T323" s="147"/>
      <c r="U323" s="148"/>
    </row>
    <row r="324" spans="1:21" ht="17.25" customHeight="1">
      <c r="A324" s="61" t="s">
        <v>91</v>
      </c>
      <c r="B324" s="143" t="s">
        <v>93</v>
      </c>
      <c r="C324" s="144"/>
      <c r="D324" s="144"/>
      <c r="E324" s="144"/>
      <c r="F324" s="144"/>
      <c r="G324" s="144"/>
      <c r="H324" s="144"/>
      <c r="I324" s="145"/>
      <c r="J324" s="62">
        <v>3</v>
      </c>
      <c r="K324" s="62">
        <v>1</v>
      </c>
      <c r="L324" s="62">
        <v>1</v>
      </c>
      <c r="M324" s="116">
        <v>0</v>
      </c>
      <c r="N324" s="117"/>
      <c r="O324" s="24">
        <f>K324+L324+M324</f>
        <v>2</v>
      </c>
      <c r="P324" s="24">
        <f>Q324-O324</f>
        <v>4</v>
      </c>
      <c r="Q324" s="24">
        <f>ROUND(PRODUCT(J324,25)/12,0)</f>
        <v>6</v>
      </c>
      <c r="R324" s="62" t="s">
        <v>32</v>
      </c>
      <c r="S324" s="62"/>
      <c r="T324" s="63"/>
      <c r="U324" s="63" t="s">
        <v>96</v>
      </c>
    </row>
    <row r="325" spans="1:21" ht="17.25" customHeight="1">
      <c r="A325" s="61" t="s">
        <v>92</v>
      </c>
      <c r="B325" s="143" t="s">
        <v>94</v>
      </c>
      <c r="C325" s="144"/>
      <c r="D325" s="144"/>
      <c r="E325" s="144"/>
      <c r="F325" s="144"/>
      <c r="G325" s="144"/>
      <c r="H325" s="144"/>
      <c r="I325" s="145"/>
      <c r="J325" s="62">
        <v>2</v>
      </c>
      <c r="K325" s="62">
        <v>0</v>
      </c>
      <c r="L325" s="62">
        <v>0</v>
      </c>
      <c r="M325" s="116">
        <v>3</v>
      </c>
      <c r="N325" s="117"/>
      <c r="O325" s="24">
        <f>K325+L325+M325</f>
        <v>3</v>
      </c>
      <c r="P325" s="24">
        <f t="shared" ref="P325" si="105">Q325-O325</f>
        <v>1</v>
      </c>
      <c r="Q325" s="24">
        <f t="shared" ref="Q325" si="106">ROUND(PRODUCT(J325,25)/12,0)</f>
        <v>4</v>
      </c>
      <c r="R325" s="62"/>
      <c r="S325" s="62" t="s">
        <v>28</v>
      </c>
      <c r="T325" s="63"/>
      <c r="U325" s="64" t="s">
        <v>97</v>
      </c>
    </row>
    <row r="326" spans="1:21" ht="29.25" customHeight="1">
      <c r="A326" s="149" t="s">
        <v>78</v>
      </c>
      <c r="B326" s="150"/>
      <c r="C326" s="150"/>
      <c r="D326" s="150"/>
      <c r="E326" s="150"/>
      <c r="F326" s="150"/>
      <c r="G326" s="150"/>
      <c r="H326" s="150"/>
      <c r="I326" s="151"/>
      <c r="J326" s="66">
        <f>SUM(J313,J315,J317,J319,J321:J322,J324:J325)</f>
        <v>30</v>
      </c>
      <c r="K326" s="66">
        <f t="shared" ref="K326:Q326" si="107">SUM(K313,K315,K317,K319,K321:K322,K324:K325)</f>
        <v>10</v>
      </c>
      <c r="L326" s="66">
        <f t="shared" si="107"/>
        <v>10</v>
      </c>
      <c r="M326" s="164">
        <f t="shared" si="107"/>
        <v>6</v>
      </c>
      <c r="N326" s="166"/>
      <c r="O326" s="66">
        <f t="shared" si="107"/>
        <v>26</v>
      </c>
      <c r="P326" s="66">
        <f t="shared" si="107"/>
        <v>29</v>
      </c>
      <c r="Q326" s="66">
        <f t="shared" si="107"/>
        <v>55</v>
      </c>
      <c r="R326" s="66">
        <f>COUNTIF(R313,"E")+COUNTIF(R315,"E")+COUNTIF(R317,"E")+COUNTIF(R319,"E")+COUNTIF(R321:R322,"E")+COUNTIF(R324:R325,"E")</f>
        <v>5</v>
      </c>
      <c r="S326" s="66">
        <f>COUNTIF(S313,"C")+COUNTIF(S315,"C")+COUNTIF(S317,"C")+COUNTIF(S319,"C")+COUNTIF(S321:S322,"C")+COUNTIF(S324:S325,"C")</f>
        <v>3</v>
      </c>
      <c r="T326" s="66">
        <f>COUNTIF(T313,"VP")+COUNTIF(T315,"VP")+COUNTIF(T317,"VP")+COUNTIF(T319,"VP")+COUNTIF(T321:T322,"VP")+COUNTIF(T324:T325,"VP")</f>
        <v>0</v>
      </c>
      <c r="U326" s="67"/>
    </row>
    <row r="327" spans="1:21" ht="17.25" customHeight="1">
      <c r="A327" s="152" t="s">
        <v>51</v>
      </c>
      <c r="B327" s="153"/>
      <c r="C327" s="153"/>
      <c r="D327" s="153"/>
      <c r="E327" s="153"/>
      <c r="F327" s="153"/>
      <c r="G327" s="153"/>
      <c r="H327" s="153"/>
      <c r="I327" s="153"/>
      <c r="J327" s="154"/>
      <c r="K327" s="66">
        <f>SUM(K313,K315,K317,K319,K321,K322)*14+SUM(K324,K325)*12</f>
        <v>138</v>
      </c>
      <c r="L327" s="66">
        <f t="shared" ref="L327:Q327" si="108">SUM(L313,L315,L317,L319,L321,L322)*14+SUM(L324,L325)*12</f>
        <v>138</v>
      </c>
      <c r="M327" s="164">
        <f t="shared" si="108"/>
        <v>78</v>
      </c>
      <c r="N327" s="166"/>
      <c r="O327" s="66">
        <f t="shared" si="108"/>
        <v>354</v>
      </c>
      <c r="P327" s="66">
        <f t="shared" si="108"/>
        <v>396</v>
      </c>
      <c r="Q327" s="66">
        <f t="shared" si="108"/>
        <v>750</v>
      </c>
      <c r="R327" s="158"/>
      <c r="S327" s="159"/>
      <c r="T327" s="159"/>
      <c r="U327" s="160"/>
    </row>
    <row r="328" spans="1:21" ht="14.25" customHeight="1">
      <c r="A328" s="155"/>
      <c r="B328" s="156"/>
      <c r="C328" s="156"/>
      <c r="D328" s="156"/>
      <c r="E328" s="156"/>
      <c r="F328" s="156"/>
      <c r="G328" s="156"/>
      <c r="H328" s="156"/>
      <c r="I328" s="156"/>
      <c r="J328" s="157"/>
      <c r="K328" s="164">
        <f>SUM(K327:M327)</f>
        <v>354</v>
      </c>
      <c r="L328" s="165"/>
      <c r="M328" s="165"/>
      <c r="N328" s="166"/>
      <c r="O328" s="164">
        <f>SUM(O327:P327)</f>
        <v>750</v>
      </c>
      <c r="P328" s="165"/>
      <c r="Q328" s="166"/>
      <c r="R328" s="161"/>
      <c r="S328" s="162"/>
      <c r="T328" s="162"/>
      <c r="U328" s="163"/>
    </row>
    <row r="331" spans="1:21">
      <c r="A331" s="249" t="s">
        <v>95</v>
      </c>
      <c r="B331" s="249"/>
      <c r="C331" s="249"/>
      <c r="D331" s="249"/>
      <c r="E331" s="249"/>
      <c r="F331" s="249"/>
      <c r="G331" s="249"/>
      <c r="H331" s="249"/>
      <c r="I331" s="249"/>
      <c r="J331" s="249"/>
      <c r="K331" s="249"/>
      <c r="L331" s="249"/>
      <c r="M331" s="249"/>
      <c r="N331" s="249"/>
      <c r="O331" s="249"/>
      <c r="P331" s="249"/>
      <c r="Q331" s="249"/>
      <c r="R331" s="249"/>
      <c r="S331" s="249"/>
      <c r="T331" s="249"/>
      <c r="U331" s="249"/>
    </row>
    <row r="332" spans="1:21">
      <c r="A332" s="68"/>
      <c r="B332" s="68"/>
      <c r="C332" s="68"/>
      <c r="D332" s="68"/>
      <c r="E332" s="68"/>
      <c r="F332" s="68"/>
      <c r="G332" s="68"/>
      <c r="H332" s="68"/>
      <c r="I332" s="68"/>
      <c r="J332" s="68"/>
      <c r="K332" s="68"/>
      <c r="L332" s="68"/>
      <c r="M332" s="68"/>
      <c r="N332" s="68"/>
      <c r="O332" s="68"/>
      <c r="P332" s="68"/>
      <c r="Q332" s="68"/>
      <c r="R332" s="68"/>
      <c r="S332" s="68"/>
      <c r="T332" s="68"/>
      <c r="U332" s="68"/>
    </row>
    <row r="333" spans="1:21">
      <c r="A333" s="250" t="s">
        <v>79</v>
      </c>
      <c r="B333" s="250"/>
      <c r="C333" s="250"/>
      <c r="D333" s="250"/>
      <c r="E333" s="250"/>
      <c r="F333" s="250"/>
      <c r="G333" s="250"/>
      <c r="H333" s="250"/>
      <c r="I333" s="250"/>
      <c r="J333" s="250"/>
      <c r="K333" s="250"/>
      <c r="L333" s="250"/>
      <c r="M333" s="250"/>
      <c r="N333" s="250"/>
      <c r="O333" s="250"/>
      <c r="P333" s="250"/>
      <c r="Q333" s="250"/>
      <c r="R333" s="250"/>
      <c r="S333" s="250"/>
      <c r="T333" s="250"/>
      <c r="U333" s="250"/>
    </row>
    <row r="334" spans="1:21">
      <c r="A334" s="251" t="s">
        <v>27</v>
      </c>
      <c r="B334" s="253" t="s">
        <v>26</v>
      </c>
      <c r="C334" s="254"/>
      <c r="D334" s="254"/>
      <c r="E334" s="254"/>
      <c r="F334" s="254"/>
      <c r="G334" s="254"/>
      <c r="H334" s="254"/>
      <c r="I334" s="255"/>
      <c r="J334" s="259" t="s">
        <v>41</v>
      </c>
      <c r="K334" s="261" t="s">
        <v>24</v>
      </c>
      <c r="L334" s="262"/>
      <c r="M334" s="262"/>
      <c r="N334" s="263"/>
      <c r="O334" s="264" t="s">
        <v>42</v>
      </c>
      <c r="P334" s="265"/>
      <c r="Q334" s="265"/>
      <c r="R334" s="264" t="s">
        <v>23</v>
      </c>
      <c r="S334" s="264"/>
      <c r="T334" s="264"/>
      <c r="U334" s="264" t="s">
        <v>22</v>
      </c>
    </row>
    <row r="335" spans="1:21">
      <c r="A335" s="252"/>
      <c r="B335" s="256"/>
      <c r="C335" s="257"/>
      <c r="D335" s="257"/>
      <c r="E335" s="257"/>
      <c r="F335" s="257"/>
      <c r="G335" s="257"/>
      <c r="H335" s="257"/>
      <c r="I335" s="258"/>
      <c r="J335" s="260"/>
      <c r="K335" s="69" t="s">
        <v>28</v>
      </c>
      <c r="L335" s="69" t="s">
        <v>29</v>
      </c>
      <c r="M335" s="261" t="s">
        <v>30</v>
      </c>
      <c r="N335" s="263"/>
      <c r="O335" s="69" t="s">
        <v>34</v>
      </c>
      <c r="P335" s="69" t="s">
        <v>7</v>
      </c>
      <c r="Q335" s="69" t="s">
        <v>31</v>
      </c>
      <c r="R335" s="69" t="s">
        <v>32</v>
      </c>
      <c r="S335" s="69" t="s">
        <v>28</v>
      </c>
      <c r="T335" s="69" t="s">
        <v>33</v>
      </c>
      <c r="U335" s="264"/>
    </row>
    <row r="336" spans="1:21">
      <c r="A336" s="266" t="s">
        <v>53</v>
      </c>
      <c r="B336" s="266"/>
      <c r="C336" s="266"/>
      <c r="D336" s="266"/>
      <c r="E336" s="266"/>
      <c r="F336" s="266"/>
      <c r="G336" s="266"/>
      <c r="H336" s="266"/>
      <c r="I336" s="266"/>
      <c r="J336" s="266"/>
      <c r="K336" s="266"/>
      <c r="L336" s="266"/>
      <c r="M336" s="266"/>
      <c r="N336" s="266"/>
      <c r="O336" s="266"/>
      <c r="P336" s="266"/>
      <c r="Q336" s="266"/>
      <c r="R336" s="266"/>
      <c r="S336" s="266"/>
      <c r="T336" s="266"/>
      <c r="U336" s="266"/>
    </row>
    <row r="337" spans="1:21">
      <c r="A337" s="70" t="s">
        <v>80</v>
      </c>
      <c r="B337" s="267" t="s">
        <v>82</v>
      </c>
      <c r="C337" s="267"/>
      <c r="D337" s="267"/>
      <c r="E337" s="267"/>
      <c r="F337" s="267"/>
      <c r="G337" s="267"/>
      <c r="H337" s="267"/>
      <c r="I337" s="267"/>
      <c r="J337" s="71">
        <v>5</v>
      </c>
      <c r="K337" s="71">
        <v>2</v>
      </c>
      <c r="L337" s="71">
        <v>2</v>
      </c>
      <c r="M337" s="268">
        <v>0</v>
      </c>
      <c r="N337" s="269"/>
      <c r="O337" s="72">
        <f>K337+L337+M337</f>
        <v>4</v>
      </c>
      <c r="P337" s="72">
        <f>Q337-O337</f>
        <v>5</v>
      </c>
      <c r="Q337" s="72">
        <f>ROUND(PRODUCT(J337,25)/14,0)</f>
        <v>9</v>
      </c>
      <c r="R337" s="71" t="s">
        <v>32</v>
      </c>
      <c r="S337" s="71"/>
      <c r="T337" s="73"/>
      <c r="U337" s="73" t="s">
        <v>96</v>
      </c>
    </row>
    <row r="338" spans="1:21">
      <c r="A338" s="270" t="s">
        <v>54</v>
      </c>
      <c r="B338" s="271"/>
      <c r="C338" s="271"/>
      <c r="D338" s="271"/>
      <c r="E338" s="271"/>
      <c r="F338" s="271"/>
      <c r="G338" s="271"/>
      <c r="H338" s="271"/>
      <c r="I338" s="271"/>
      <c r="J338" s="271"/>
      <c r="K338" s="271"/>
      <c r="L338" s="271"/>
      <c r="M338" s="271"/>
      <c r="N338" s="271"/>
      <c r="O338" s="271"/>
      <c r="P338" s="271"/>
      <c r="Q338" s="271"/>
      <c r="R338" s="271"/>
      <c r="S338" s="271"/>
      <c r="T338" s="271"/>
      <c r="U338" s="272"/>
    </row>
    <row r="339" spans="1:21" ht="44.25" customHeight="1">
      <c r="A339" s="70" t="s">
        <v>81</v>
      </c>
      <c r="B339" s="273" t="s">
        <v>83</v>
      </c>
      <c r="C339" s="274"/>
      <c r="D339" s="274"/>
      <c r="E339" s="274"/>
      <c r="F339" s="274"/>
      <c r="G339" s="274"/>
      <c r="H339" s="274"/>
      <c r="I339" s="275"/>
      <c r="J339" s="71">
        <v>5</v>
      </c>
      <c r="K339" s="71">
        <v>2</v>
      </c>
      <c r="L339" s="71">
        <v>2</v>
      </c>
      <c r="M339" s="268">
        <v>0</v>
      </c>
      <c r="N339" s="269"/>
      <c r="O339" s="72">
        <f>K339+L339+M339</f>
        <v>4</v>
      </c>
      <c r="P339" s="72">
        <f>Q339-O339</f>
        <v>5</v>
      </c>
      <c r="Q339" s="72">
        <f>ROUND(PRODUCT(J339,25)/14,0)</f>
        <v>9</v>
      </c>
      <c r="R339" s="71" t="s">
        <v>32</v>
      </c>
      <c r="S339" s="71"/>
      <c r="T339" s="73"/>
      <c r="U339" s="73" t="s">
        <v>96</v>
      </c>
    </row>
    <row r="340" spans="1:21">
      <c r="A340" s="270" t="s">
        <v>55</v>
      </c>
      <c r="B340" s="271"/>
      <c r="C340" s="271"/>
      <c r="D340" s="271"/>
      <c r="E340" s="271"/>
      <c r="F340" s="271"/>
      <c r="G340" s="271"/>
      <c r="H340" s="271"/>
      <c r="I340" s="271"/>
      <c r="J340" s="271"/>
      <c r="K340" s="271"/>
      <c r="L340" s="271"/>
      <c r="M340" s="271"/>
      <c r="N340" s="271"/>
      <c r="O340" s="271"/>
      <c r="P340" s="271"/>
      <c r="Q340" s="271"/>
      <c r="R340" s="271"/>
      <c r="S340" s="271"/>
      <c r="T340" s="271"/>
      <c r="U340" s="272"/>
    </row>
    <row r="341" spans="1:21" ht="40.5" customHeight="1">
      <c r="A341" s="70" t="s">
        <v>85</v>
      </c>
      <c r="B341" s="273" t="s">
        <v>84</v>
      </c>
      <c r="C341" s="274"/>
      <c r="D341" s="274"/>
      <c r="E341" s="274"/>
      <c r="F341" s="274"/>
      <c r="G341" s="274"/>
      <c r="H341" s="274"/>
      <c r="I341" s="275"/>
      <c r="J341" s="71">
        <v>5</v>
      </c>
      <c r="K341" s="71">
        <v>2</v>
      </c>
      <c r="L341" s="71">
        <v>2</v>
      </c>
      <c r="M341" s="268">
        <v>0</v>
      </c>
      <c r="N341" s="269"/>
      <c r="O341" s="72">
        <f>K341+L341+M341</f>
        <v>4</v>
      </c>
      <c r="P341" s="72">
        <f>Q341-O341</f>
        <v>5</v>
      </c>
      <c r="Q341" s="72">
        <f>ROUND(PRODUCT(J341,25)/14,0)</f>
        <v>9</v>
      </c>
      <c r="R341" s="71" t="s">
        <v>32</v>
      </c>
      <c r="S341" s="71"/>
      <c r="T341" s="73"/>
      <c r="U341" s="73" t="s">
        <v>96</v>
      </c>
    </row>
    <row r="342" spans="1:21">
      <c r="A342" s="276" t="s">
        <v>56</v>
      </c>
      <c r="B342" s="277"/>
      <c r="C342" s="277"/>
      <c r="D342" s="277"/>
      <c r="E342" s="277"/>
      <c r="F342" s="277"/>
      <c r="G342" s="277"/>
      <c r="H342" s="277"/>
      <c r="I342" s="277"/>
      <c r="J342" s="277"/>
      <c r="K342" s="277"/>
      <c r="L342" s="277"/>
      <c r="M342" s="277"/>
      <c r="N342" s="277"/>
      <c r="O342" s="277"/>
      <c r="P342" s="277"/>
      <c r="Q342" s="277"/>
      <c r="R342" s="277"/>
      <c r="S342" s="277"/>
      <c r="T342" s="277"/>
      <c r="U342" s="278"/>
    </row>
    <row r="343" spans="1:21" ht="30" customHeight="1">
      <c r="A343" s="70" t="s">
        <v>86</v>
      </c>
      <c r="B343" s="98" t="s">
        <v>277</v>
      </c>
      <c r="C343" s="93"/>
      <c r="D343" s="93"/>
      <c r="E343" s="93"/>
      <c r="F343" s="93"/>
      <c r="G343" s="93"/>
      <c r="H343" s="93"/>
      <c r="I343" s="94"/>
      <c r="J343" s="71">
        <v>5</v>
      </c>
      <c r="K343" s="71">
        <v>2</v>
      </c>
      <c r="L343" s="71">
        <v>2</v>
      </c>
      <c r="M343" s="268">
        <v>0</v>
      </c>
      <c r="N343" s="269"/>
      <c r="O343" s="72">
        <f>K343+L343+M343</f>
        <v>4</v>
      </c>
      <c r="P343" s="72">
        <f>Q343-O343</f>
        <v>5</v>
      </c>
      <c r="Q343" s="72">
        <f>ROUND(PRODUCT(J343,25)/14,0)</f>
        <v>9</v>
      </c>
      <c r="R343" s="71" t="s">
        <v>32</v>
      </c>
      <c r="S343" s="71"/>
      <c r="T343" s="73"/>
      <c r="U343" s="74" t="s">
        <v>97</v>
      </c>
    </row>
    <row r="344" spans="1:21">
      <c r="A344" s="276" t="s">
        <v>57</v>
      </c>
      <c r="B344" s="277"/>
      <c r="C344" s="277"/>
      <c r="D344" s="277"/>
      <c r="E344" s="277"/>
      <c r="F344" s="277"/>
      <c r="G344" s="277"/>
      <c r="H344" s="277"/>
      <c r="I344" s="277"/>
      <c r="J344" s="277"/>
      <c r="K344" s="277"/>
      <c r="L344" s="277"/>
      <c r="M344" s="277"/>
      <c r="N344" s="277"/>
      <c r="O344" s="277"/>
      <c r="P344" s="277"/>
      <c r="Q344" s="277"/>
      <c r="R344" s="277"/>
      <c r="S344" s="277"/>
      <c r="T344" s="277"/>
      <c r="U344" s="278"/>
    </row>
    <row r="345" spans="1:21">
      <c r="A345" s="70" t="s">
        <v>87</v>
      </c>
      <c r="B345" s="279" t="s">
        <v>88</v>
      </c>
      <c r="C345" s="274"/>
      <c r="D345" s="274"/>
      <c r="E345" s="274"/>
      <c r="F345" s="274"/>
      <c r="G345" s="274"/>
      <c r="H345" s="274"/>
      <c r="I345" s="275"/>
      <c r="J345" s="71">
        <v>2</v>
      </c>
      <c r="K345" s="71">
        <v>1</v>
      </c>
      <c r="L345" s="71">
        <v>1</v>
      </c>
      <c r="M345" s="268">
        <v>0</v>
      </c>
      <c r="N345" s="269"/>
      <c r="O345" s="72">
        <f>K345+L345+M345</f>
        <v>2</v>
      </c>
      <c r="P345" s="72">
        <f>Q345-O345</f>
        <v>2</v>
      </c>
      <c r="Q345" s="72">
        <f>ROUND(PRODUCT(J345,25)/14,0)</f>
        <v>4</v>
      </c>
      <c r="R345" s="71"/>
      <c r="S345" s="71" t="s">
        <v>28</v>
      </c>
      <c r="T345" s="73"/>
      <c r="U345" s="74" t="s">
        <v>97</v>
      </c>
    </row>
    <row r="346" spans="1:21" ht="18.75" customHeight="1">
      <c r="A346" s="70" t="s">
        <v>90</v>
      </c>
      <c r="B346" s="279" t="s">
        <v>89</v>
      </c>
      <c r="C346" s="274"/>
      <c r="D346" s="274"/>
      <c r="E346" s="274"/>
      <c r="F346" s="274"/>
      <c r="G346" s="274"/>
      <c r="H346" s="274"/>
      <c r="I346" s="275"/>
      <c r="J346" s="71">
        <v>3</v>
      </c>
      <c r="K346" s="71">
        <v>0</v>
      </c>
      <c r="L346" s="71">
        <v>0</v>
      </c>
      <c r="M346" s="268">
        <v>3</v>
      </c>
      <c r="N346" s="269"/>
      <c r="O346" s="72">
        <f>K346+L346+M346</f>
        <v>3</v>
      </c>
      <c r="P346" s="72">
        <f t="shared" ref="P346" si="109">Q346-O346</f>
        <v>2</v>
      </c>
      <c r="Q346" s="72">
        <f t="shared" ref="Q346" si="110">ROUND(PRODUCT(J346,25)/14,0)</f>
        <v>5</v>
      </c>
      <c r="R346" s="71"/>
      <c r="S346" s="71" t="s">
        <v>28</v>
      </c>
      <c r="T346" s="73"/>
      <c r="U346" s="74" t="s">
        <v>97</v>
      </c>
    </row>
    <row r="347" spans="1:21">
      <c r="A347" s="270" t="s">
        <v>58</v>
      </c>
      <c r="B347" s="271"/>
      <c r="C347" s="271"/>
      <c r="D347" s="271"/>
      <c r="E347" s="271"/>
      <c r="F347" s="271"/>
      <c r="G347" s="271"/>
      <c r="H347" s="271"/>
      <c r="I347" s="271"/>
      <c r="J347" s="271"/>
      <c r="K347" s="271"/>
      <c r="L347" s="271"/>
      <c r="M347" s="271"/>
      <c r="N347" s="271"/>
      <c r="O347" s="271"/>
      <c r="P347" s="271"/>
      <c r="Q347" s="271"/>
      <c r="R347" s="271"/>
      <c r="S347" s="271"/>
      <c r="T347" s="271"/>
      <c r="U347" s="272"/>
    </row>
    <row r="348" spans="1:21">
      <c r="A348" s="70" t="s">
        <v>91</v>
      </c>
      <c r="B348" s="279" t="s">
        <v>93</v>
      </c>
      <c r="C348" s="274"/>
      <c r="D348" s="274"/>
      <c r="E348" s="274"/>
      <c r="F348" s="274"/>
      <c r="G348" s="274"/>
      <c r="H348" s="274"/>
      <c r="I348" s="275"/>
      <c r="J348" s="71">
        <v>3</v>
      </c>
      <c r="K348" s="71">
        <v>1</v>
      </c>
      <c r="L348" s="71">
        <v>1</v>
      </c>
      <c r="M348" s="268">
        <v>0</v>
      </c>
      <c r="N348" s="269"/>
      <c r="O348" s="72">
        <f>K348+L348+M348</f>
        <v>2</v>
      </c>
      <c r="P348" s="72">
        <f>Q348-O348</f>
        <v>4</v>
      </c>
      <c r="Q348" s="72">
        <f>ROUND(PRODUCT(J348,25)/12,0)</f>
        <v>6</v>
      </c>
      <c r="R348" s="71" t="s">
        <v>32</v>
      </c>
      <c r="S348" s="71"/>
      <c r="T348" s="73"/>
      <c r="U348" s="73" t="s">
        <v>96</v>
      </c>
    </row>
    <row r="349" spans="1:21" ht="18" customHeight="1">
      <c r="A349" s="70" t="s">
        <v>92</v>
      </c>
      <c r="B349" s="279" t="s">
        <v>94</v>
      </c>
      <c r="C349" s="274"/>
      <c r="D349" s="274"/>
      <c r="E349" s="274"/>
      <c r="F349" s="274"/>
      <c r="G349" s="274"/>
      <c r="H349" s="274"/>
      <c r="I349" s="275"/>
      <c r="J349" s="71">
        <v>2</v>
      </c>
      <c r="K349" s="71">
        <v>0</v>
      </c>
      <c r="L349" s="71">
        <v>0</v>
      </c>
      <c r="M349" s="268">
        <v>3</v>
      </c>
      <c r="N349" s="269"/>
      <c r="O349" s="72">
        <f>K349+L349+M349</f>
        <v>3</v>
      </c>
      <c r="P349" s="72">
        <f t="shared" ref="P349" si="111">Q349-O349</f>
        <v>1</v>
      </c>
      <c r="Q349" s="72">
        <f t="shared" ref="Q349" si="112">ROUND(PRODUCT(J349,25)/12,0)</f>
        <v>4</v>
      </c>
      <c r="R349" s="71"/>
      <c r="S349" s="71" t="s">
        <v>28</v>
      </c>
      <c r="T349" s="73"/>
      <c r="U349" s="74" t="s">
        <v>97</v>
      </c>
    </row>
    <row r="350" spans="1:21">
      <c r="A350" s="281" t="s">
        <v>78</v>
      </c>
      <c r="B350" s="282"/>
      <c r="C350" s="282"/>
      <c r="D350" s="282"/>
      <c r="E350" s="282"/>
      <c r="F350" s="282"/>
      <c r="G350" s="282"/>
      <c r="H350" s="282"/>
      <c r="I350" s="283"/>
      <c r="J350" s="75">
        <f>SUM(J337,J339,J341,J343,J345:J346,J348:J349)</f>
        <v>30</v>
      </c>
      <c r="K350" s="75">
        <f t="shared" ref="K350:Q350" si="113">SUM(K337,K339,K341,K343,K345:K346,K348:K349)</f>
        <v>10</v>
      </c>
      <c r="L350" s="75">
        <f t="shared" si="113"/>
        <v>10</v>
      </c>
      <c r="M350" s="284">
        <f t="shared" si="113"/>
        <v>6</v>
      </c>
      <c r="N350" s="285"/>
      <c r="O350" s="75">
        <f t="shared" si="113"/>
        <v>26</v>
      </c>
      <c r="P350" s="75">
        <f t="shared" si="113"/>
        <v>29</v>
      </c>
      <c r="Q350" s="75">
        <f t="shared" si="113"/>
        <v>55</v>
      </c>
      <c r="R350" s="75">
        <f>COUNTIF(R337,"E")+COUNTIF(R339,"E")+COUNTIF(R341,"E")+COUNTIF(R343,"E")+COUNTIF(R345:R346,"E")+COUNTIF(R348:R349,"E")</f>
        <v>5</v>
      </c>
      <c r="S350" s="75">
        <f>COUNTIF(S337,"C")+COUNTIF(S339,"C")+COUNTIF(S341,"C")+COUNTIF(S343,"C")+COUNTIF(S345:S346,"C")+COUNTIF(S348:S349,"C")</f>
        <v>3</v>
      </c>
      <c r="T350" s="75">
        <f>COUNTIF(T337,"VP")+COUNTIF(T339,"VP")+COUNTIF(T341,"VP")+COUNTIF(T343,"VP")+COUNTIF(T345:T346,"VP")+COUNTIF(T348:T349,"VP")</f>
        <v>0</v>
      </c>
      <c r="U350" s="76"/>
    </row>
    <row r="351" spans="1:21">
      <c r="A351" s="286" t="s">
        <v>51</v>
      </c>
      <c r="B351" s="287"/>
      <c r="C351" s="287"/>
      <c r="D351" s="287"/>
      <c r="E351" s="287"/>
      <c r="F351" s="287"/>
      <c r="G351" s="287"/>
      <c r="H351" s="287"/>
      <c r="I351" s="287"/>
      <c r="J351" s="288"/>
      <c r="K351" s="75">
        <f>SUM(K337,K339,K341,K343,K345,K346)*14+SUM(K348,K349)*12</f>
        <v>138</v>
      </c>
      <c r="L351" s="75">
        <f t="shared" ref="L351:Q351" si="114">SUM(L337,L339,L341,L343,L345,L346)*14+SUM(L348,L349)*12</f>
        <v>138</v>
      </c>
      <c r="M351" s="284">
        <f t="shared" si="114"/>
        <v>78</v>
      </c>
      <c r="N351" s="285"/>
      <c r="O351" s="75">
        <f t="shared" si="114"/>
        <v>354</v>
      </c>
      <c r="P351" s="75">
        <f t="shared" si="114"/>
        <v>396</v>
      </c>
      <c r="Q351" s="75">
        <f t="shared" si="114"/>
        <v>750</v>
      </c>
      <c r="R351" s="292"/>
      <c r="S351" s="293"/>
      <c r="T351" s="293"/>
      <c r="U351" s="294"/>
    </row>
    <row r="352" spans="1:21">
      <c r="A352" s="289"/>
      <c r="B352" s="290"/>
      <c r="C352" s="290"/>
      <c r="D352" s="290"/>
      <c r="E352" s="290"/>
      <c r="F352" s="290"/>
      <c r="G352" s="290"/>
      <c r="H352" s="290"/>
      <c r="I352" s="290"/>
      <c r="J352" s="291"/>
      <c r="K352" s="284">
        <f>SUM(K351:M351)</f>
        <v>354</v>
      </c>
      <c r="L352" s="298"/>
      <c r="M352" s="298"/>
      <c r="N352" s="285"/>
      <c r="O352" s="284">
        <f>SUM(O351:P351)</f>
        <v>750</v>
      </c>
      <c r="P352" s="298"/>
      <c r="Q352" s="285"/>
      <c r="R352" s="295"/>
      <c r="S352" s="296"/>
      <c r="T352" s="296"/>
      <c r="U352" s="297"/>
    </row>
    <row r="353" spans="1:21">
      <c r="A353" s="68"/>
      <c r="B353" s="68"/>
      <c r="C353" s="68"/>
      <c r="D353" s="68"/>
      <c r="E353" s="68"/>
      <c r="F353" s="68"/>
      <c r="G353" s="68"/>
      <c r="H353" s="68"/>
      <c r="I353" s="68"/>
      <c r="J353" s="68"/>
      <c r="K353" s="68"/>
      <c r="L353" s="68"/>
      <c r="M353" s="68"/>
      <c r="N353" s="68"/>
      <c r="O353" s="68"/>
      <c r="P353" s="68"/>
      <c r="Q353" s="68"/>
      <c r="R353" s="68"/>
      <c r="S353" s="68"/>
      <c r="T353" s="68"/>
      <c r="U353" s="68"/>
    </row>
    <row r="354" spans="1:21">
      <c r="A354" s="280" t="s">
        <v>278</v>
      </c>
      <c r="B354" s="280"/>
      <c r="C354" s="280"/>
      <c r="D354" s="280"/>
      <c r="E354" s="280"/>
      <c r="F354" s="280"/>
      <c r="G354" s="280"/>
      <c r="H354" s="280"/>
      <c r="I354" s="280"/>
      <c r="J354" s="280"/>
      <c r="K354" s="280"/>
      <c r="L354" s="280"/>
      <c r="M354" s="280"/>
      <c r="N354" s="280"/>
      <c r="O354" s="280"/>
      <c r="P354" s="280"/>
      <c r="Q354" s="280"/>
      <c r="R354" s="280"/>
      <c r="S354" s="280"/>
      <c r="T354" s="280"/>
      <c r="U354" s="280"/>
    </row>
  </sheetData>
  <sheetProtection deleteColumns="0" deleteRows="0" selectLockedCells="1" selectUnlockedCells="1"/>
  <mergeCells count="439">
    <mergeCell ref="B215:I215"/>
    <mergeCell ref="A354:U354"/>
    <mergeCell ref="B348:I348"/>
    <mergeCell ref="M348:N348"/>
    <mergeCell ref="B349:I349"/>
    <mergeCell ref="M349:N349"/>
    <mergeCell ref="A350:I350"/>
    <mergeCell ref="M350:N350"/>
    <mergeCell ref="A351:J352"/>
    <mergeCell ref="M351:N351"/>
    <mergeCell ref="R351:U352"/>
    <mergeCell ref="K352:N352"/>
    <mergeCell ref="O352:Q352"/>
    <mergeCell ref="A342:U342"/>
    <mergeCell ref="B343:I343"/>
    <mergeCell ref="M343:N343"/>
    <mergeCell ref="A344:U344"/>
    <mergeCell ref="B345:I345"/>
    <mergeCell ref="M345:N345"/>
    <mergeCell ref="B346:I346"/>
    <mergeCell ref="M346:N346"/>
    <mergeCell ref="A347:U347"/>
    <mergeCell ref="A336:U336"/>
    <mergeCell ref="B337:I337"/>
    <mergeCell ref="M337:N337"/>
    <mergeCell ref="A338:U338"/>
    <mergeCell ref="B339:I339"/>
    <mergeCell ref="M339:N339"/>
    <mergeCell ref="A340:U340"/>
    <mergeCell ref="B341:I341"/>
    <mergeCell ref="M341:N341"/>
    <mergeCell ref="A331:U331"/>
    <mergeCell ref="A333:U333"/>
    <mergeCell ref="A334:A335"/>
    <mergeCell ref="B334:I335"/>
    <mergeCell ref="J334:J335"/>
    <mergeCell ref="K334:N334"/>
    <mergeCell ref="O334:Q334"/>
    <mergeCell ref="R334:T334"/>
    <mergeCell ref="U334:U335"/>
    <mergeCell ref="M335:N335"/>
    <mergeCell ref="A243:A244"/>
    <mergeCell ref="A267:I267"/>
    <mergeCell ref="O269:Q269"/>
    <mergeCell ref="B251:I251"/>
    <mergeCell ref="B250:I250"/>
    <mergeCell ref="B264:I264"/>
    <mergeCell ref="B254:I254"/>
    <mergeCell ref="B257:I257"/>
    <mergeCell ref="B255:I255"/>
    <mergeCell ref="B263:I263"/>
    <mergeCell ref="B262:I262"/>
    <mergeCell ref="B261:I261"/>
    <mergeCell ref="B256:I256"/>
    <mergeCell ref="S3:U3"/>
    <mergeCell ref="S4:U4"/>
    <mergeCell ref="S5:U5"/>
    <mergeCell ref="A73:A74"/>
    <mergeCell ref="B73:I74"/>
    <mergeCell ref="A203:I203"/>
    <mergeCell ref="A204:J205"/>
    <mergeCell ref="O108:Q108"/>
    <mergeCell ref="R108:T108"/>
    <mergeCell ref="B110:I110"/>
    <mergeCell ref="A142:U142"/>
    <mergeCell ref="B108:I109"/>
    <mergeCell ref="B150:I150"/>
    <mergeCell ref="A201:U201"/>
    <mergeCell ref="B202:I202"/>
    <mergeCell ref="B153:I153"/>
    <mergeCell ref="M8:U10"/>
    <mergeCell ref="M11:U11"/>
    <mergeCell ref="M12:U12"/>
    <mergeCell ref="K205:N205"/>
    <mergeCell ref="R204:U205"/>
    <mergeCell ref="O205:Q205"/>
    <mergeCell ref="U120:U121"/>
    <mergeCell ref="R120:T120"/>
    <mergeCell ref="A235:I235"/>
    <mergeCell ref="B234:I234"/>
    <mergeCell ref="A236:J237"/>
    <mergeCell ref="R236:U237"/>
    <mergeCell ref="A238:J238"/>
    <mergeCell ref="B91:I91"/>
    <mergeCell ref="R168:U169"/>
    <mergeCell ref="B220:I220"/>
    <mergeCell ref="K206:U206"/>
    <mergeCell ref="O211:Q211"/>
    <mergeCell ref="A232:U232"/>
    <mergeCell ref="A168:J169"/>
    <mergeCell ref="K193:N193"/>
    <mergeCell ref="A209:U209"/>
    <mergeCell ref="A206:J206"/>
    <mergeCell ref="B116:I116"/>
    <mergeCell ref="B193:I194"/>
    <mergeCell ref="O193:Q193"/>
    <mergeCell ref="R193:T193"/>
    <mergeCell ref="A170:J170"/>
    <mergeCell ref="A171:J171"/>
    <mergeCell ref="K170:U170"/>
    <mergeCell ref="K171:U171"/>
    <mergeCell ref="A178:U178"/>
    <mergeCell ref="A295:J295"/>
    <mergeCell ref="K294:U294"/>
    <mergeCell ref="K295:U295"/>
    <mergeCell ref="A270:J270"/>
    <mergeCell ref="A271:J271"/>
    <mergeCell ref="K270:U270"/>
    <mergeCell ref="K271:U271"/>
    <mergeCell ref="A294:J294"/>
    <mergeCell ref="R243:T243"/>
    <mergeCell ref="U243:U244"/>
    <mergeCell ref="B265:I265"/>
    <mergeCell ref="B266:I266"/>
    <mergeCell ref="B260:I260"/>
    <mergeCell ref="K243:N243"/>
    <mergeCell ref="B252:I252"/>
    <mergeCell ref="B253:I253"/>
    <mergeCell ref="R292:U293"/>
    <mergeCell ref="O293:Q293"/>
    <mergeCell ref="B287:I287"/>
    <mergeCell ref="A288:U288"/>
    <mergeCell ref="B290:I290"/>
    <mergeCell ref="A291:I291"/>
    <mergeCell ref="A292:J293"/>
    <mergeCell ref="B289:I289"/>
    <mergeCell ref="B89:I89"/>
    <mergeCell ref="B90:I90"/>
    <mergeCell ref="B219:I219"/>
    <mergeCell ref="A210:U210"/>
    <mergeCell ref="B224:I224"/>
    <mergeCell ref="B230:I230"/>
    <mergeCell ref="B222:I222"/>
    <mergeCell ref="A207:J207"/>
    <mergeCell ref="K207:U207"/>
    <mergeCell ref="A107:U107"/>
    <mergeCell ref="J108:J109"/>
    <mergeCell ref="A108:A109"/>
    <mergeCell ref="U108:U109"/>
    <mergeCell ref="B143:I144"/>
    <mergeCell ref="B120:I121"/>
    <mergeCell ref="B123:I123"/>
    <mergeCell ref="B129:I129"/>
    <mergeCell ref="B125:I125"/>
    <mergeCell ref="B126:I126"/>
    <mergeCell ref="R143:T143"/>
    <mergeCell ref="U143:U144"/>
    <mergeCell ref="A120:A121"/>
    <mergeCell ref="A143:A144"/>
    <mergeCell ref="A167:I167"/>
    <mergeCell ref="A239:J239"/>
    <mergeCell ref="K238:U238"/>
    <mergeCell ref="K239:U239"/>
    <mergeCell ref="B223:I223"/>
    <mergeCell ref="A211:A212"/>
    <mergeCell ref="B211:I212"/>
    <mergeCell ref="J211:J212"/>
    <mergeCell ref="K211:N211"/>
    <mergeCell ref="R211:T211"/>
    <mergeCell ref="B233:I233"/>
    <mergeCell ref="B231:I231"/>
    <mergeCell ref="B225:I225"/>
    <mergeCell ref="B226:I226"/>
    <mergeCell ref="B227:I227"/>
    <mergeCell ref="B228:I228"/>
    <mergeCell ref="B229:I229"/>
    <mergeCell ref="B214:I214"/>
    <mergeCell ref="A213:U213"/>
    <mergeCell ref="U211:U212"/>
    <mergeCell ref="B216:I216"/>
    <mergeCell ref="B217:I217"/>
    <mergeCell ref="B218:I218"/>
    <mergeCell ref="O237:Q237"/>
    <mergeCell ref="B221:I221"/>
    <mergeCell ref="B87:I87"/>
    <mergeCell ref="B88:I88"/>
    <mergeCell ref="R73:T73"/>
    <mergeCell ref="U73:U74"/>
    <mergeCell ref="B92:I92"/>
    <mergeCell ref="B94:I94"/>
    <mergeCell ref="O143:Q143"/>
    <mergeCell ref="J143:J144"/>
    <mergeCell ref="B128:I128"/>
    <mergeCell ref="B113:I113"/>
    <mergeCell ref="B111:I111"/>
    <mergeCell ref="B112:I112"/>
    <mergeCell ref="B93:I93"/>
    <mergeCell ref="K108:N108"/>
    <mergeCell ref="K120:N120"/>
    <mergeCell ref="K143:N143"/>
    <mergeCell ref="B122:I122"/>
    <mergeCell ref="J120:J121"/>
    <mergeCell ref="O120:Q120"/>
    <mergeCell ref="B117:I117"/>
    <mergeCell ref="B114:I114"/>
    <mergeCell ref="A119:U119"/>
    <mergeCell ref="B124:I124"/>
    <mergeCell ref="B115:I115"/>
    <mergeCell ref="J85:J86"/>
    <mergeCell ref="O85:Q85"/>
    <mergeCell ref="R85:T85"/>
    <mergeCell ref="A85:A86"/>
    <mergeCell ref="U85:U86"/>
    <mergeCell ref="B81:I81"/>
    <mergeCell ref="A19:K19"/>
    <mergeCell ref="M19:U19"/>
    <mergeCell ref="M21:U21"/>
    <mergeCell ref="B54:I54"/>
    <mergeCell ref="B58:I58"/>
    <mergeCell ref="M28:U32"/>
    <mergeCell ref="A50:U50"/>
    <mergeCell ref="J51:J52"/>
    <mergeCell ref="B53:I53"/>
    <mergeCell ref="M16:U16"/>
    <mergeCell ref="O73:Q73"/>
    <mergeCell ref="U51:U52"/>
    <mergeCell ref="R40:T40"/>
    <mergeCell ref="B80:I80"/>
    <mergeCell ref="A84:U84"/>
    <mergeCell ref="B59:I59"/>
    <mergeCell ref="B55:I55"/>
    <mergeCell ref="B56:I56"/>
    <mergeCell ref="A11:K11"/>
    <mergeCell ref="A40:A41"/>
    <mergeCell ref="B44:I44"/>
    <mergeCell ref="B42:I42"/>
    <mergeCell ref="B43:I43"/>
    <mergeCell ref="B47:I47"/>
    <mergeCell ref="B57:I57"/>
    <mergeCell ref="K40:N40"/>
    <mergeCell ref="M23:U25"/>
    <mergeCell ref="I29:K29"/>
    <mergeCell ref="B29:C29"/>
    <mergeCell ref="H29:H30"/>
    <mergeCell ref="A28:G28"/>
    <mergeCell ref="M15:U15"/>
    <mergeCell ref="M13:U13"/>
    <mergeCell ref="O40:Q40"/>
    <mergeCell ref="J40:J41"/>
    <mergeCell ref="A39:U39"/>
    <mergeCell ref="B40:I41"/>
    <mergeCell ref="M17:U17"/>
    <mergeCell ref="M18:U18"/>
    <mergeCell ref="A9:K9"/>
    <mergeCell ref="G29:G30"/>
    <mergeCell ref="A20:L26"/>
    <mergeCell ref="S6:U6"/>
    <mergeCell ref="A51:A52"/>
    <mergeCell ref="B48:I48"/>
    <mergeCell ref="B82:I82"/>
    <mergeCell ref="B85:I86"/>
    <mergeCell ref="O51:Q51"/>
    <mergeCell ref="R51:T51"/>
    <mergeCell ref="U40:U41"/>
    <mergeCell ref="B45:I45"/>
    <mergeCell ref="B46:I46"/>
    <mergeCell ref="B51:I52"/>
    <mergeCell ref="B77:I77"/>
    <mergeCell ref="B78:I78"/>
    <mergeCell ref="B79:I79"/>
    <mergeCell ref="A72:U72"/>
    <mergeCell ref="J73:J74"/>
    <mergeCell ref="B76:I76"/>
    <mergeCell ref="B75:I75"/>
    <mergeCell ref="K73:N73"/>
    <mergeCell ref="K51:N51"/>
    <mergeCell ref="K85:N85"/>
    <mergeCell ref="K237:N237"/>
    <mergeCell ref="B199:I199"/>
    <mergeCell ref="A193:A194"/>
    <mergeCell ref="A1:K1"/>
    <mergeCell ref="A3:K3"/>
    <mergeCell ref="M20:U20"/>
    <mergeCell ref="M1:U1"/>
    <mergeCell ref="M14:U14"/>
    <mergeCell ref="A4:K5"/>
    <mergeCell ref="A37:U37"/>
    <mergeCell ref="M3:O3"/>
    <mergeCell ref="M5:O5"/>
    <mergeCell ref="D29:F29"/>
    <mergeCell ref="A2:K2"/>
    <mergeCell ref="A6:K6"/>
    <mergeCell ref="P5:R5"/>
    <mergeCell ref="P6:R6"/>
    <mergeCell ref="P3:R3"/>
    <mergeCell ref="P4:R4"/>
    <mergeCell ref="M4:O4"/>
    <mergeCell ref="A10:K10"/>
    <mergeCell ref="M6:O6"/>
    <mergeCell ref="A7:K7"/>
    <mergeCell ref="A8:K8"/>
    <mergeCell ref="K269:N269"/>
    <mergeCell ref="K280:N280"/>
    <mergeCell ref="B197:I197"/>
    <mergeCell ref="A242:U242"/>
    <mergeCell ref="J243:J244"/>
    <mergeCell ref="O243:Q243"/>
    <mergeCell ref="B243:I244"/>
    <mergeCell ref="B146:I146"/>
    <mergeCell ref="B164:I164"/>
    <mergeCell ref="B180:I180"/>
    <mergeCell ref="A198:U198"/>
    <mergeCell ref="A160:U160"/>
    <mergeCell ref="B148:I148"/>
    <mergeCell ref="U193:U194"/>
    <mergeCell ref="B155:I155"/>
    <mergeCell ref="O169:Q169"/>
    <mergeCell ref="B152:I152"/>
    <mergeCell ref="B159:I159"/>
    <mergeCell ref="A163:U163"/>
    <mergeCell ref="B185:I185"/>
    <mergeCell ref="B162:I162"/>
    <mergeCell ref="B196:I196"/>
    <mergeCell ref="A154:U154"/>
    <mergeCell ref="K169:N169"/>
    <mergeCell ref="J300:K300"/>
    <mergeCell ref="O300:P300"/>
    <mergeCell ref="J299:P299"/>
    <mergeCell ref="A190:J190"/>
    <mergeCell ref="K190:U190"/>
    <mergeCell ref="B179:I179"/>
    <mergeCell ref="B181:I181"/>
    <mergeCell ref="A182:U182"/>
    <mergeCell ref="B184:I184"/>
    <mergeCell ref="A186:I186"/>
    <mergeCell ref="B286:I286"/>
    <mergeCell ref="U280:U281"/>
    <mergeCell ref="A279:U279"/>
    <mergeCell ref="A268:J269"/>
    <mergeCell ref="R268:U269"/>
    <mergeCell ref="O280:Q280"/>
    <mergeCell ref="A282:U282"/>
    <mergeCell ref="B283:I283"/>
    <mergeCell ref="B284:I284"/>
    <mergeCell ref="B285:I285"/>
    <mergeCell ref="R280:T280"/>
    <mergeCell ref="A280:A281"/>
    <mergeCell ref="B280:I281"/>
    <mergeCell ref="J280:J281"/>
    <mergeCell ref="A318:U318"/>
    <mergeCell ref="B319:I319"/>
    <mergeCell ref="A320:U320"/>
    <mergeCell ref="B321:I321"/>
    <mergeCell ref="A312:U312"/>
    <mergeCell ref="B313:I313"/>
    <mergeCell ref="A314:U314"/>
    <mergeCell ref="B315:I315"/>
    <mergeCell ref="A316:U316"/>
    <mergeCell ref="M319:N319"/>
    <mergeCell ref="M321:N321"/>
    <mergeCell ref="M315:N315"/>
    <mergeCell ref="M317:N317"/>
    <mergeCell ref="B317:I317"/>
    <mergeCell ref="B322:I322"/>
    <mergeCell ref="A323:U323"/>
    <mergeCell ref="B324:I324"/>
    <mergeCell ref="B325:I325"/>
    <mergeCell ref="A326:I326"/>
    <mergeCell ref="A327:J328"/>
    <mergeCell ref="R327:U328"/>
    <mergeCell ref="O328:Q328"/>
    <mergeCell ref="M322:N322"/>
    <mergeCell ref="M324:N324"/>
    <mergeCell ref="M325:N325"/>
    <mergeCell ref="M326:N326"/>
    <mergeCell ref="M327:N327"/>
    <mergeCell ref="K328:N328"/>
    <mergeCell ref="M311:N311"/>
    <mergeCell ref="M313:N313"/>
    <mergeCell ref="L300:N300"/>
    <mergeCell ref="A245:U245"/>
    <mergeCell ref="B246:I246"/>
    <mergeCell ref="B248:I248"/>
    <mergeCell ref="B258:I258"/>
    <mergeCell ref="A259:U259"/>
    <mergeCell ref="B249:I249"/>
    <mergeCell ref="A310:A311"/>
    <mergeCell ref="B310:I311"/>
    <mergeCell ref="J310:J311"/>
    <mergeCell ref="O310:Q310"/>
    <mergeCell ref="R310:T310"/>
    <mergeCell ref="U310:U311"/>
    <mergeCell ref="A307:U307"/>
    <mergeCell ref="A309:U309"/>
    <mergeCell ref="S299:U299"/>
    <mergeCell ref="Q303:R303"/>
    <mergeCell ref="H302:I302"/>
    <mergeCell ref="H303:I303"/>
    <mergeCell ref="A303:G303"/>
    <mergeCell ref="H299:I300"/>
    <mergeCell ref="K293:N293"/>
    <mergeCell ref="B166:I166"/>
    <mergeCell ref="A187:J188"/>
    <mergeCell ref="R187:U188"/>
    <mergeCell ref="K188:N188"/>
    <mergeCell ref="O188:Q188"/>
    <mergeCell ref="A189:J189"/>
    <mergeCell ref="K189:U189"/>
    <mergeCell ref="A192:U192"/>
    <mergeCell ref="K310:N310"/>
    <mergeCell ref="A299:A300"/>
    <mergeCell ref="H301:I301"/>
    <mergeCell ref="A298:B298"/>
    <mergeCell ref="J303:K303"/>
    <mergeCell ref="O303:P303"/>
    <mergeCell ref="J301:K301"/>
    <mergeCell ref="O301:P301"/>
    <mergeCell ref="Q301:R301"/>
    <mergeCell ref="B299:G300"/>
    <mergeCell ref="L301:N301"/>
    <mergeCell ref="L302:N302"/>
    <mergeCell ref="L303:N303"/>
    <mergeCell ref="O302:P302"/>
    <mergeCell ref="Q302:R302"/>
    <mergeCell ref="Q299:R300"/>
    <mergeCell ref="J193:J194"/>
    <mergeCell ref="A195:U195"/>
    <mergeCell ref="B302:G302"/>
    <mergeCell ref="B301:G301"/>
    <mergeCell ref="J302:K302"/>
    <mergeCell ref="A145:U145"/>
    <mergeCell ref="A149:U149"/>
    <mergeCell ref="B161:I161"/>
    <mergeCell ref="B247:I247"/>
    <mergeCell ref="B147:I147"/>
    <mergeCell ref="B151:I151"/>
    <mergeCell ref="B156:I156"/>
    <mergeCell ref="B157:I157"/>
    <mergeCell ref="A175:U175"/>
    <mergeCell ref="A176:A177"/>
    <mergeCell ref="B176:I177"/>
    <mergeCell ref="J176:J177"/>
    <mergeCell ref="K176:N176"/>
    <mergeCell ref="O176:Q176"/>
    <mergeCell ref="R176:T176"/>
    <mergeCell ref="U176:U177"/>
    <mergeCell ref="B200:I200"/>
    <mergeCell ref="B183:I183"/>
    <mergeCell ref="B165:I165"/>
  </mergeCells>
  <phoneticPr fontId="1" type="noConversion"/>
  <conditionalFormatting sqref="L32:L33">
    <cfRule type="cellIs" dxfId="0" priority="161" operator="equal">
      <formula>"E bine"</formula>
    </cfRule>
  </conditionalFormatting>
  <dataValidations count="12">
    <dataValidation type="list" allowBlank="1" showInputMessage="1" showErrorMessage="1" sqref="S324:S325 S202 S196:S197 S199:S200 S150:S153 S162 S164:S166 S155:S159 S42:S47 S146:S148 S75:S81 S110:S116 S87:S93 S53:S58 S122:S128 S317 S321:S322 S313 S315 S319">
      <formula1>$S$41</formula1>
    </dataValidation>
    <dataValidation type="list" allowBlank="1" showInputMessage="1" showErrorMessage="1" sqref="R324:R325 R202 R196:R197 R199:R200 R161:R162 R155:R159 R164:R166 R150:R153 R42:R47 R146:R148 R75:R81 R110:R116 R87:R93 R53:R58 R122:R128 R317 R321:R322 R313 R315 R319">
      <formula1>$R$41</formula1>
    </dataValidation>
    <dataValidation type="list" allowBlank="1" showInputMessage="1" showErrorMessage="1" sqref="T324:T325 T196:T197 T199:T200 T202 T164:T166 T161:T162 T150:T153 T155:T159 T42:T47 T75:T81 T110:T116 T87:T93 T53:T58 T146:T148 T122:T128 T317 T321:T322 T313 T315 T319">
      <formula1>$T$41</formula1>
    </dataValidation>
    <dataValidation type="list" allowBlank="1" showInputMessage="1" showErrorMessage="1" sqref="B233:I233 B283:I286 B246:I257 B260:I265 B289:I289 B214:I230">
      <formula1>$B$40:$B$205</formula1>
    </dataValidation>
    <dataValidation type="list" allowBlank="1" showInputMessage="1" showErrorMessage="1" sqref="U202 U196:U197 U199:U200 U161:U162 U150:U153 U155:U159 U164:U166 U42:U47 U75:U81 U110:U116 U87:U93 U53:U58 U146:U148 U122:U128">
      <formula1>$P$38:$T$38</formula1>
    </dataValidation>
    <dataValidation type="list" operator="equal" allowBlank="1" showInputMessage="1" showErrorMessage="1" sqref="R179:R181 R183:R185">
      <formula1>$R$41</formula1>
      <formula2>0</formula2>
    </dataValidation>
    <dataValidation type="list" operator="equal" allowBlank="1" showInputMessage="1" showErrorMessage="1" sqref="S179:S181 S183:S185">
      <formula1>$S$41</formula1>
      <formula2>0</formula2>
    </dataValidation>
    <dataValidation type="list" operator="equal" allowBlank="1" showInputMessage="1" showErrorMessage="1" sqref="T179:T181 T183:T185">
      <formula1>$T$41</formula1>
      <formula2>0</formula2>
    </dataValidation>
    <dataValidation type="list" operator="equal" allowBlank="1" showInputMessage="1" showErrorMessage="1" sqref="U179:U181 U183:U185">
      <formula1>$P$38:$T$38</formula1>
      <formula2>0</formula2>
    </dataValidation>
    <dataValidation type="list" allowBlank="1" showInputMessage="1" showErrorMessage="1" sqref="T348:T349 T341 T345:T346 T337 T339 T343">
      <formula1>$T$39</formula1>
    </dataValidation>
    <dataValidation type="list" allowBlank="1" showInputMessage="1" showErrorMessage="1" sqref="R348:R349 R341 R345:R346 R337 R339 R343">
      <formula1>$R$39</formula1>
    </dataValidation>
    <dataValidation type="list" allowBlank="1" showInputMessage="1" showErrorMessage="1" sqref="S348:S349 S341 S345:S346 S337 S339 S343">
      <formula1>$S$39</formula1>
    </dataValidation>
  </dataValidations>
  <pageMargins left="0.70866141732283461" right="0.70866141732283461" top="0.74803149606299213" bottom="0.74803149606299213" header="0.31496062992125984" footer="0.31496062992125984"/>
  <pageSetup paperSize="9" orientation="landscape" blackAndWhite="1" r:id="rId1"/>
  <headerFooter>
    <oddHeader>&amp;RPag. &amp;P</oddHeader>
    <oddFooter>&amp;LRECTOR,
Acad.Prof.univ.dr. Ioan Aurel POP&amp;CDECAN,
Prof. univ. dr. Adrian Olimpiu PETRUȘEL&amp;RDIRECTOR DE DEPARTAMENT,
Prof. univ. dr. Octavian Agratini</oddFooter>
  </headerFooter>
  <ignoredErrors>
    <ignoredError sqref="M302" unlockedFormula="1"/>
  </ignoredError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1" type="noConversion"/>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1"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2017-04-11T18:00:22Z</dcterms:created>
  <dcterms:modified xsi:type="dcterms:W3CDTF">2017-05-23T11:44:20Z</dcterms:modified>
</cp:coreProperties>
</file>