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32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169" i="1"/>
  <c r="J264"/>
  <c r="K264"/>
  <c r="L264"/>
  <c r="M264"/>
  <c r="N264"/>
  <c r="R264"/>
  <c r="S264"/>
  <c r="T264"/>
  <c r="A264"/>
  <c r="R169"/>
  <c r="K169"/>
  <c r="L169"/>
  <c r="M169"/>
  <c r="N169"/>
  <c r="J169"/>
  <c r="O134"/>
  <c r="Q134"/>
  <c r="L170"/>
  <c r="M170"/>
  <c r="N170"/>
  <c r="K170"/>
  <c r="O164"/>
  <c r="Q164"/>
  <c r="Q163"/>
  <c r="O163"/>
  <c r="P163" l="1"/>
  <c r="P134"/>
  <c r="P164"/>
  <c r="U205"/>
  <c r="O160"/>
  <c r="Q160"/>
  <c r="M364"/>
  <c r="L364"/>
  <c r="K364"/>
  <c r="S363"/>
  <c r="R363"/>
  <c r="Q363"/>
  <c r="M363"/>
  <c r="L363"/>
  <c r="K363"/>
  <c r="J363"/>
  <c r="P362"/>
  <c r="N362"/>
  <c r="P361"/>
  <c r="N361"/>
  <c r="P359"/>
  <c r="N359"/>
  <c r="P358"/>
  <c r="O358" s="1"/>
  <c r="N358"/>
  <c r="P356"/>
  <c r="N356"/>
  <c r="P354"/>
  <c r="O354" s="1"/>
  <c r="N354"/>
  <c r="P352"/>
  <c r="N352"/>
  <c r="P350"/>
  <c r="N350"/>
  <c r="U324"/>
  <c r="U295"/>
  <c r="U267"/>
  <c r="U239"/>
  <c r="U190"/>
  <c r="O359" l="1"/>
  <c r="O362"/>
  <c r="N363"/>
  <c r="O352"/>
  <c r="O356"/>
  <c r="P160"/>
  <c r="P363"/>
  <c r="O350"/>
  <c r="K365"/>
  <c r="O361"/>
  <c r="O363"/>
  <c r="N364"/>
  <c r="P364"/>
  <c r="O318"/>
  <c r="S23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O166"/>
  <c r="Q316"/>
  <c r="O316"/>
  <c r="T262"/>
  <c r="S262"/>
  <c r="R262"/>
  <c r="N262"/>
  <c r="M262"/>
  <c r="L262"/>
  <c r="K262"/>
  <c r="J262"/>
  <c r="A262"/>
  <c r="T261"/>
  <c r="S261"/>
  <c r="R261"/>
  <c r="N261"/>
  <c r="M261"/>
  <c r="L261"/>
  <c r="K261"/>
  <c r="J261"/>
  <c r="A261"/>
  <c r="T221"/>
  <c r="S221"/>
  <c r="R221"/>
  <c r="L221"/>
  <c r="K221"/>
  <c r="J221"/>
  <c r="A221"/>
  <c r="T220"/>
  <c r="S220"/>
  <c r="R220"/>
  <c r="L220"/>
  <c r="K220"/>
  <c r="J220"/>
  <c r="A220"/>
  <c r="T222"/>
  <c r="S222"/>
  <c r="R222"/>
  <c r="L222"/>
  <c r="K222"/>
  <c r="J222"/>
  <c r="A222"/>
  <c r="T223"/>
  <c r="S223"/>
  <c r="R223"/>
  <c r="L223"/>
  <c r="K223"/>
  <c r="J223"/>
  <c r="A223"/>
  <c r="T224"/>
  <c r="S224"/>
  <c r="R224"/>
  <c r="L224"/>
  <c r="K224"/>
  <c r="J224"/>
  <c r="A224"/>
  <c r="T225"/>
  <c r="S225"/>
  <c r="R225"/>
  <c r="L225"/>
  <c r="K225"/>
  <c r="J225"/>
  <c r="A225"/>
  <c r="O364" l="1"/>
  <c r="N365" s="1"/>
  <c r="P316"/>
  <c r="N191"/>
  <c r="M191"/>
  <c r="L191"/>
  <c r="K191"/>
  <c r="T190"/>
  <c r="S190"/>
  <c r="R190"/>
  <c r="N190"/>
  <c r="M190"/>
  <c r="L190"/>
  <c r="K190"/>
  <c r="J190"/>
  <c r="Q189"/>
  <c r="O189"/>
  <c r="Q188"/>
  <c r="O188"/>
  <c r="Q187"/>
  <c r="O187"/>
  <c r="Q185"/>
  <c r="P185" s="1"/>
  <c r="O185"/>
  <c r="Q184"/>
  <c r="O184"/>
  <c r="Q183"/>
  <c r="O183"/>
  <c r="P189" l="1"/>
  <c r="K192"/>
  <c r="Q191"/>
  <c r="O191"/>
  <c r="P183"/>
  <c r="P187"/>
  <c r="P184"/>
  <c r="P188"/>
  <c r="O190"/>
  <c r="Q190"/>
  <c r="P190" l="1"/>
  <c r="P191"/>
  <c r="O192" s="1"/>
  <c r="T169"/>
  <c r="S169"/>
  <c r="L206"/>
  <c r="M206"/>
  <c r="N206"/>
  <c r="K206"/>
  <c r="T205"/>
  <c r="S205"/>
  <c r="R205"/>
  <c r="K205"/>
  <c r="L205"/>
  <c r="M205"/>
  <c r="N205"/>
  <c r="J205"/>
  <c r="Q148"/>
  <c r="O148"/>
  <c r="P148" l="1"/>
  <c r="O322"/>
  <c r="O317"/>
  <c r="O319"/>
  <c r="O315"/>
  <c r="M323"/>
  <c r="M320"/>
  <c r="T293"/>
  <c r="S293"/>
  <c r="R293"/>
  <c r="N293"/>
  <c r="M293"/>
  <c r="T286"/>
  <c r="T287"/>
  <c r="T288"/>
  <c r="T289"/>
  <c r="T290"/>
  <c r="S286"/>
  <c r="S287"/>
  <c r="S288"/>
  <c r="S289"/>
  <c r="S290"/>
  <c r="R286"/>
  <c r="R287"/>
  <c r="R288"/>
  <c r="R289"/>
  <c r="R290"/>
  <c r="Q286"/>
  <c r="Q288"/>
  <c r="N286"/>
  <c r="N287"/>
  <c r="N288"/>
  <c r="N289"/>
  <c r="N290"/>
  <c r="M286"/>
  <c r="M287"/>
  <c r="M288"/>
  <c r="M289"/>
  <c r="M290"/>
  <c r="T285"/>
  <c r="S285"/>
  <c r="R285"/>
  <c r="N285"/>
  <c r="M285"/>
  <c r="T263"/>
  <c r="T265"/>
  <c r="S263"/>
  <c r="S265"/>
  <c r="R263"/>
  <c r="R265"/>
  <c r="N263"/>
  <c r="N265"/>
  <c r="M263"/>
  <c r="M265"/>
  <c r="T260"/>
  <c r="S260"/>
  <c r="R260"/>
  <c r="N260"/>
  <c r="M260"/>
  <c r="T252"/>
  <c r="T253"/>
  <c r="T254"/>
  <c r="T255"/>
  <c r="T256"/>
  <c r="T257"/>
  <c r="S252"/>
  <c r="S253"/>
  <c r="S254"/>
  <c r="S255"/>
  <c r="S256"/>
  <c r="S257"/>
  <c r="R252"/>
  <c r="R253"/>
  <c r="R254"/>
  <c r="R255"/>
  <c r="R256"/>
  <c r="R257"/>
  <c r="N252"/>
  <c r="N253"/>
  <c r="N254"/>
  <c r="N255"/>
  <c r="N256"/>
  <c r="N257"/>
  <c r="M252"/>
  <c r="M253"/>
  <c r="M254"/>
  <c r="M255"/>
  <c r="M256"/>
  <c r="M257"/>
  <c r="T251"/>
  <c r="S251"/>
  <c r="R251"/>
  <c r="N251"/>
  <c r="M251"/>
  <c r="T237"/>
  <c r="S237"/>
  <c r="R237"/>
  <c r="Q237"/>
  <c r="P237"/>
  <c r="O237"/>
  <c r="N237"/>
  <c r="M237"/>
  <c r="T215"/>
  <c r="T216"/>
  <c r="T217"/>
  <c r="T218"/>
  <c r="T219"/>
  <c r="T226"/>
  <c r="T227"/>
  <c r="T228"/>
  <c r="T229"/>
  <c r="T230"/>
  <c r="T231"/>
  <c r="T232"/>
  <c r="T233"/>
  <c r="T234"/>
  <c r="S215"/>
  <c r="S216"/>
  <c r="S217"/>
  <c r="S218"/>
  <c r="S219"/>
  <c r="S226"/>
  <c r="S227"/>
  <c r="S228"/>
  <c r="S229"/>
  <c r="S230"/>
  <c r="S231"/>
  <c r="S232"/>
  <c r="S233"/>
  <c r="R215"/>
  <c r="R216"/>
  <c r="R217"/>
  <c r="R218"/>
  <c r="R219"/>
  <c r="R226"/>
  <c r="R227"/>
  <c r="R228"/>
  <c r="R229"/>
  <c r="R230"/>
  <c r="R231"/>
  <c r="R232"/>
  <c r="R233"/>
  <c r="R234"/>
  <c r="T214"/>
  <c r="S214"/>
  <c r="R214"/>
  <c r="N214"/>
  <c r="M214"/>
  <c r="O204"/>
  <c r="O202"/>
  <c r="O201"/>
  <c r="O199"/>
  <c r="O198"/>
  <c r="O167"/>
  <c r="O168"/>
  <c r="O158"/>
  <c r="O159"/>
  <c r="O161"/>
  <c r="O157"/>
  <c r="O153"/>
  <c r="O154"/>
  <c r="O155"/>
  <c r="O152"/>
  <c r="O149"/>
  <c r="O150"/>
  <c r="O147"/>
  <c r="O130"/>
  <c r="O261" s="1"/>
  <c r="O131"/>
  <c r="O262" s="1"/>
  <c r="O132"/>
  <c r="O263" s="1"/>
  <c r="O133"/>
  <c r="O265" s="1"/>
  <c r="O135"/>
  <c r="O129"/>
  <c r="O260" s="1"/>
  <c r="M136"/>
  <c r="O114"/>
  <c r="O233" s="1"/>
  <c r="O115"/>
  <c r="O234" s="1"/>
  <c r="O116"/>
  <c r="O255" s="1"/>
  <c r="O117"/>
  <c r="O256" s="1"/>
  <c r="O118"/>
  <c r="O257" s="1"/>
  <c r="O119"/>
  <c r="O254" s="1"/>
  <c r="O113"/>
  <c r="O232" s="1"/>
  <c r="M120"/>
  <c r="O90"/>
  <c r="O227" s="1"/>
  <c r="O91"/>
  <c r="O228" s="1"/>
  <c r="O92"/>
  <c r="O229" s="1"/>
  <c r="O93"/>
  <c r="O230" s="1"/>
  <c r="O94"/>
  <c r="O231" s="1"/>
  <c r="O95"/>
  <c r="O290" s="1"/>
  <c r="O89"/>
  <c r="O226" s="1"/>
  <c r="M96"/>
  <c r="O75"/>
  <c r="O223" s="1"/>
  <c r="O76"/>
  <c r="O224" s="1"/>
  <c r="O77"/>
  <c r="O225" s="1"/>
  <c r="O78"/>
  <c r="O252" s="1"/>
  <c r="O79"/>
  <c r="O253" s="1"/>
  <c r="O80"/>
  <c r="O289" s="1"/>
  <c r="O74"/>
  <c r="O222" s="1"/>
  <c r="M81"/>
  <c r="M63"/>
  <c r="O57"/>
  <c r="O218" s="1"/>
  <c r="O58"/>
  <c r="O219" s="1"/>
  <c r="O59"/>
  <c r="O220" s="1"/>
  <c r="O60"/>
  <c r="O221" s="1"/>
  <c r="O61"/>
  <c r="O287" s="1"/>
  <c r="O62"/>
  <c r="O288" s="1"/>
  <c r="O56"/>
  <c r="O217" s="1"/>
  <c r="O45"/>
  <c r="O46"/>
  <c r="O215" s="1"/>
  <c r="O47"/>
  <c r="O216" s="1"/>
  <c r="O48"/>
  <c r="O49"/>
  <c r="O286" s="1"/>
  <c r="O44"/>
  <c r="O214" s="1"/>
  <c r="O293" l="1"/>
  <c r="O264"/>
  <c r="O169"/>
  <c r="O170"/>
  <c r="S235"/>
  <c r="O320"/>
  <c r="O251"/>
  <c r="O285"/>
  <c r="O206"/>
  <c r="O205"/>
  <c r="M324"/>
  <c r="M291"/>
  <c r="M266"/>
  <c r="M258"/>
  <c r="M325"/>
  <c r="M294"/>
  <c r="M235"/>
  <c r="O136"/>
  <c r="M238"/>
  <c r="O50"/>
  <c r="M295" l="1"/>
  <c r="M267"/>
  <c r="M268"/>
  <c r="M296"/>
  <c r="M240"/>
  <c r="M239"/>
  <c r="M50" l="1"/>
  <c r="T50" l="1"/>
  <c r="S50"/>
  <c r="R50"/>
  <c r="T63"/>
  <c r="S63"/>
  <c r="R63"/>
  <c r="Q315" l="1"/>
  <c r="P315" s="1"/>
  <c r="Q317"/>
  <c r="Q318"/>
  <c r="Q319"/>
  <c r="Q322"/>
  <c r="L293"/>
  <c r="K293"/>
  <c r="J293"/>
  <c r="A293"/>
  <c r="L290"/>
  <c r="K290"/>
  <c r="J290"/>
  <c r="A290"/>
  <c r="L289"/>
  <c r="K289"/>
  <c r="J289"/>
  <c r="A289"/>
  <c r="L288"/>
  <c r="K288"/>
  <c r="J288"/>
  <c r="A288"/>
  <c r="L287"/>
  <c r="K287"/>
  <c r="J287"/>
  <c r="A287"/>
  <c r="L286"/>
  <c r="K286"/>
  <c r="J286"/>
  <c r="A286"/>
  <c r="L285"/>
  <c r="K285"/>
  <c r="J285"/>
  <c r="A285"/>
  <c r="L265"/>
  <c r="K265"/>
  <c r="J265"/>
  <c r="A265"/>
  <c r="L263"/>
  <c r="K263"/>
  <c r="J263"/>
  <c r="A263"/>
  <c r="L260"/>
  <c r="K260"/>
  <c r="J260"/>
  <c r="A260"/>
  <c r="L257"/>
  <c r="K257"/>
  <c r="J257"/>
  <c r="A257"/>
  <c r="L256"/>
  <c r="K256"/>
  <c r="J256"/>
  <c r="A256"/>
  <c r="L255"/>
  <c r="K255"/>
  <c r="J255"/>
  <c r="A255"/>
  <c r="L254"/>
  <c r="K254"/>
  <c r="J254"/>
  <c r="A254"/>
  <c r="L253"/>
  <c r="K253"/>
  <c r="J253"/>
  <c r="A253"/>
  <c r="L252"/>
  <c r="K252"/>
  <c r="J252"/>
  <c r="A252"/>
  <c r="L251"/>
  <c r="K251"/>
  <c r="J251"/>
  <c r="A251"/>
  <c r="L237"/>
  <c r="L238" s="1"/>
  <c r="K237"/>
  <c r="J237"/>
  <c r="A237"/>
  <c r="P319" l="1"/>
  <c r="P322"/>
  <c r="P317"/>
  <c r="P318"/>
  <c r="L234" l="1"/>
  <c r="K234"/>
  <c r="J234"/>
  <c r="A234"/>
  <c r="L233"/>
  <c r="K233"/>
  <c r="J233"/>
  <c r="A233"/>
  <c r="L232"/>
  <c r="K232"/>
  <c r="J232"/>
  <c r="A232"/>
  <c r="L231"/>
  <c r="K231"/>
  <c r="J231"/>
  <c r="A231"/>
  <c r="L230"/>
  <c r="K230"/>
  <c r="J230"/>
  <c r="A230"/>
  <c r="L229"/>
  <c r="K229"/>
  <c r="J229"/>
  <c r="A229"/>
  <c r="L228"/>
  <c r="K228"/>
  <c r="J228"/>
  <c r="A228"/>
  <c r="L227"/>
  <c r="K227"/>
  <c r="J227"/>
  <c r="A227"/>
  <c r="L226"/>
  <c r="K226"/>
  <c r="J226"/>
  <c r="A226"/>
  <c r="L219"/>
  <c r="K219"/>
  <c r="J219"/>
  <c r="A219"/>
  <c r="L218"/>
  <c r="K218"/>
  <c r="J218"/>
  <c r="A218"/>
  <c r="L217"/>
  <c r="K217"/>
  <c r="J217"/>
  <c r="A217"/>
  <c r="A216" l="1"/>
  <c r="A215"/>
  <c r="L216"/>
  <c r="K216"/>
  <c r="J216"/>
  <c r="L215"/>
  <c r="K215"/>
  <c r="J215"/>
  <c r="L214"/>
  <c r="K214"/>
  <c r="J214"/>
  <c r="A214"/>
  <c r="Q167" l="1"/>
  <c r="P167" s="1"/>
  <c r="Q204"/>
  <c r="Q202"/>
  <c r="P202" s="1"/>
  <c r="Q201"/>
  <c r="Q199"/>
  <c r="Q198"/>
  <c r="Q47"/>
  <c r="Q216" s="1"/>
  <c r="R320"/>
  <c r="T320"/>
  <c r="S320"/>
  <c r="N320"/>
  <c r="K320"/>
  <c r="L320"/>
  <c r="J320"/>
  <c r="P62"/>
  <c r="P288" s="1"/>
  <c r="T323"/>
  <c r="S323"/>
  <c r="R323"/>
  <c r="N323"/>
  <c r="L323"/>
  <c r="K323"/>
  <c r="J323"/>
  <c r="Q323"/>
  <c r="O323"/>
  <c r="T294"/>
  <c r="S294"/>
  <c r="R294"/>
  <c r="N294"/>
  <c r="L294"/>
  <c r="K294"/>
  <c r="J294"/>
  <c r="T291"/>
  <c r="S291"/>
  <c r="N291"/>
  <c r="L291"/>
  <c r="K291"/>
  <c r="J291"/>
  <c r="T266"/>
  <c r="S266"/>
  <c r="R266"/>
  <c r="N266"/>
  <c r="L266"/>
  <c r="K266"/>
  <c r="J266"/>
  <c r="T258"/>
  <c r="S258"/>
  <c r="N258"/>
  <c r="L258"/>
  <c r="K258"/>
  <c r="J258"/>
  <c r="T238"/>
  <c r="S238"/>
  <c r="R238"/>
  <c r="N238"/>
  <c r="K238"/>
  <c r="J238"/>
  <c r="Q168"/>
  <c r="Q157"/>
  <c r="Q166"/>
  <c r="Q150"/>
  <c r="Q154"/>
  <c r="Q161"/>
  <c r="J136"/>
  <c r="Q159"/>
  <c r="Q149"/>
  <c r="Q152"/>
  <c r="Q158"/>
  <c r="Q113"/>
  <c r="Q232" s="1"/>
  <c r="Q114"/>
  <c r="Q233" s="1"/>
  <c r="Q115"/>
  <c r="Q234" s="1"/>
  <c r="Q116"/>
  <c r="Q255" s="1"/>
  <c r="Q117"/>
  <c r="Q256" s="1"/>
  <c r="Q118"/>
  <c r="Q257" s="1"/>
  <c r="Q119"/>
  <c r="Q254" s="1"/>
  <c r="J120"/>
  <c r="K120"/>
  <c r="L120"/>
  <c r="N120"/>
  <c r="O120"/>
  <c r="R120"/>
  <c r="S120"/>
  <c r="T120"/>
  <c r="Q129"/>
  <c r="Q260" s="1"/>
  <c r="Q130"/>
  <c r="Q261" s="1"/>
  <c r="Q131"/>
  <c r="Q262" s="1"/>
  <c r="Q132"/>
  <c r="Q263" s="1"/>
  <c r="Q133"/>
  <c r="Q265" s="1"/>
  <c r="Q135"/>
  <c r="K136"/>
  <c r="L136"/>
  <c r="N136"/>
  <c r="R136"/>
  <c r="S136"/>
  <c r="T136"/>
  <c r="Q61"/>
  <c r="Q287" s="1"/>
  <c r="Q60"/>
  <c r="Q221" s="1"/>
  <c r="Q155"/>
  <c r="Q153"/>
  <c r="Q147"/>
  <c r="Q169" s="1"/>
  <c r="T96"/>
  <c r="S96"/>
  <c r="R96"/>
  <c r="N96"/>
  <c r="L96"/>
  <c r="K96"/>
  <c r="J96"/>
  <c r="Q95"/>
  <c r="Q290" s="1"/>
  <c r="Q94"/>
  <c r="Q231" s="1"/>
  <c r="Q93"/>
  <c r="Q230" s="1"/>
  <c r="Q92"/>
  <c r="Q229" s="1"/>
  <c r="Q91"/>
  <c r="Q228" s="1"/>
  <c r="Q90"/>
  <c r="Q227" s="1"/>
  <c r="Q89"/>
  <c r="Q226" s="1"/>
  <c r="T81"/>
  <c r="S81"/>
  <c r="R81"/>
  <c r="N81"/>
  <c r="L81"/>
  <c r="K81"/>
  <c r="J81"/>
  <c r="Q80"/>
  <c r="Q289" s="1"/>
  <c r="Q79"/>
  <c r="Q253" s="1"/>
  <c r="Q78"/>
  <c r="Q252" s="1"/>
  <c r="Q77"/>
  <c r="Q225" s="1"/>
  <c r="Q76"/>
  <c r="Q224" s="1"/>
  <c r="Q75"/>
  <c r="Q223" s="1"/>
  <c r="Q74"/>
  <c r="Q222" s="1"/>
  <c r="N63"/>
  <c r="L63"/>
  <c r="K63"/>
  <c r="J63"/>
  <c r="Q59"/>
  <c r="Q220" s="1"/>
  <c r="Q58"/>
  <c r="Q219" s="1"/>
  <c r="Q57"/>
  <c r="Q218" s="1"/>
  <c r="Q56"/>
  <c r="Q217" s="1"/>
  <c r="K50"/>
  <c r="Q48"/>
  <c r="Q46"/>
  <c r="Q215" s="1"/>
  <c r="Q45"/>
  <c r="Q44"/>
  <c r="N50"/>
  <c r="L50"/>
  <c r="J50"/>
  <c r="S332" s="1"/>
  <c r="R324"/>
  <c r="P49"/>
  <c r="P286" s="1"/>
  <c r="N324"/>
  <c r="P157"/>
  <c r="P152"/>
  <c r="P116"/>
  <c r="P255" s="1"/>
  <c r="P79"/>
  <c r="P253" s="1"/>
  <c r="P166"/>
  <c r="Q293" l="1"/>
  <c r="Q264"/>
  <c r="Q170"/>
  <c r="P61"/>
  <c r="P287" s="1"/>
  <c r="K325"/>
  <c r="P58"/>
  <c r="P219" s="1"/>
  <c r="P76"/>
  <c r="P224" s="1"/>
  <c r="P57"/>
  <c r="P218" s="1"/>
  <c r="P59"/>
  <c r="P220" s="1"/>
  <c r="P77"/>
  <c r="P225" s="1"/>
  <c r="Q206"/>
  <c r="Q205"/>
  <c r="K207"/>
  <c r="U332"/>
  <c r="U334" s="1"/>
  <c r="L267"/>
  <c r="Q81"/>
  <c r="R258"/>
  <c r="Q251"/>
  <c r="R291"/>
  <c r="Q285"/>
  <c r="K171"/>
  <c r="Q120"/>
  <c r="Q214"/>
  <c r="Q50"/>
  <c r="O81"/>
  <c r="P199"/>
  <c r="P201"/>
  <c r="P204"/>
  <c r="J295"/>
  <c r="N295"/>
  <c r="K295"/>
  <c r="S295"/>
  <c r="K296"/>
  <c r="N268"/>
  <c r="S267"/>
  <c r="N296"/>
  <c r="O266"/>
  <c r="O258"/>
  <c r="O294"/>
  <c r="O291"/>
  <c r="O238"/>
  <c r="Q63"/>
  <c r="P90"/>
  <c r="P227" s="1"/>
  <c r="P92"/>
  <c r="P229" s="1"/>
  <c r="P94"/>
  <c r="P231" s="1"/>
  <c r="P147"/>
  <c r="P153"/>
  <c r="P135"/>
  <c r="P131"/>
  <c r="P262" s="1"/>
  <c r="P130"/>
  <c r="P261" s="1"/>
  <c r="P118"/>
  <c r="P257" s="1"/>
  <c r="P158"/>
  <c r="P149"/>
  <c r="P161"/>
  <c r="P150"/>
  <c r="P198"/>
  <c r="Q266"/>
  <c r="Q294"/>
  <c r="Q238"/>
  <c r="K324"/>
  <c r="S324"/>
  <c r="P47"/>
  <c r="P216" s="1"/>
  <c r="P44"/>
  <c r="P214" s="1"/>
  <c r="J267"/>
  <c r="L268"/>
  <c r="R267"/>
  <c r="T267"/>
  <c r="R295"/>
  <c r="L324"/>
  <c r="N235"/>
  <c r="N239" s="1"/>
  <c r="K235"/>
  <c r="K239" s="1"/>
  <c r="S239"/>
  <c r="L235"/>
  <c r="R235"/>
  <c r="R239" s="1"/>
  <c r="T235"/>
  <c r="T239" s="1"/>
  <c r="P74"/>
  <c r="P222" s="1"/>
  <c r="L325"/>
  <c r="J235"/>
  <c r="J239" s="1"/>
  <c r="P46"/>
  <c r="P215" s="1"/>
  <c r="T295"/>
  <c r="Q136"/>
  <c r="O96"/>
  <c r="J333"/>
  <c r="H333" s="1"/>
  <c r="P48"/>
  <c r="P56"/>
  <c r="P217" s="1"/>
  <c r="P45"/>
  <c r="O63"/>
  <c r="P75"/>
  <c r="P223" s="1"/>
  <c r="P78"/>
  <c r="P252" s="1"/>
  <c r="P80"/>
  <c r="P289" s="1"/>
  <c r="P89"/>
  <c r="P226" s="1"/>
  <c r="P91"/>
  <c r="P228" s="1"/>
  <c r="P93"/>
  <c r="P230" s="1"/>
  <c r="P95"/>
  <c r="P290" s="1"/>
  <c r="P155"/>
  <c r="P60"/>
  <c r="P221" s="1"/>
  <c r="P133"/>
  <c r="P265" s="1"/>
  <c r="P132"/>
  <c r="P263" s="1"/>
  <c r="P119"/>
  <c r="P254" s="1"/>
  <c r="P117"/>
  <c r="P256" s="1"/>
  <c r="P115"/>
  <c r="P234" s="1"/>
  <c r="P114"/>
  <c r="P233" s="1"/>
  <c r="P113"/>
  <c r="P232" s="1"/>
  <c r="P159"/>
  <c r="P154"/>
  <c r="P168"/>
  <c r="O324"/>
  <c r="P323"/>
  <c r="N325"/>
  <c r="Q96"/>
  <c r="P129"/>
  <c r="P260" s="1"/>
  <c r="N267"/>
  <c r="P320"/>
  <c r="S334"/>
  <c r="T332"/>
  <c r="T334" s="1"/>
  <c r="K268"/>
  <c r="K267"/>
  <c r="L295"/>
  <c r="L296"/>
  <c r="Q320"/>
  <c r="J324"/>
  <c r="T324"/>
  <c r="P293" l="1"/>
  <c r="P294" s="1"/>
  <c r="P264"/>
  <c r="P266" s="1"/>
  <c r="P169"/>
  <c r="L333" s="1"/>
  <c r="O333" s="1"/>
  <c r="P170"/>
  <c r="O171" s="1"/>
  <c r="P251"/>
  <c r="P258" s="1"/>
  <c r="P285"/>
  <c r="P291" s="1"/>
  <c r="P205"/>
  <c r="P206"/>
  <c r="O207" s="1"/>
  <c r="L239"/>
  <c r="L240"/>
  <c r="K326"/>
  <c r="Q291"/>
  <c r="Q258"/>
  <c r="K297"/>
  <c r="K269"/>
  <c r="O296"/>
  <c r="Q235"/>
  <c r="Q240" s="1"/>
  <c r="K240"/>
  <c r="O295"/>
  <c r="P238"/>
  <c r="O267"/>
  <c r="O268"/>
  <c r="O235"/>
  <c r="O239" s="1"/>
  <c r="N240"/>
  <c r="P136"/>
  <c r="P63"/>
  <c r="P120"/>
  <c r="O325"/>
  <c r="P50"/>
  <c r="P96"/>
  <c r="P81"/>
  <c r="J332"/>
  <c r="P324"/>
  <c r="P325"/>
  <c r="Q324"/>
  <c r="Q325"/>
  <c r="L332" l="1"/>
  <c r="L334" s="1"/>
  <c r="Q296"/>
  <c r="Q295"/>
  <c r="Q268"/>
  <c r="Q267"/>
  <c r="O326"/>
  <c r="K241"/>
  <c r="Q239"/>
  <c r="P235"/>
  <c r="P240" s="1"/>
  <c r="P268"/>
  <c r="O269" s="1"/>
  <c r="P296"/>
  <c r="O297" s="1"/>
  <c r="P267"/>
  <c r="P295"/>
  <c r="H332"/>
  <c r="H334" s="1"/>
  <c r="Q333" s="1"/>
  <c r="O240"/>
  <c r="J334"/>
  <c r="O332" l="1"/>
  <c r="O334" s="1"/>
  <c r="O241"/>
  <c r="P239"/>
  <c r="Q332"/>
  <c r="Q334" s="1"/>
</calcChain>
</file>

<file path=xl/sharedStrings.xml><?xml version="1.0" encoding="utf-8"?>
<sst xmlns="http://schemas.openxmlformats.org/spreadsheetml/2006/main" count="805" uniqueCount="284">
  <si>
    <t xml:space="preserve">UNIVERSITATEA BABEŞ-BOLYAI CLUJ-NAPOCA
</t>
  </si>
  <si>
    <t>I. CERINŢE PENTRU OBŢINEREA DIPLOMEI DE LICENŢĂ</t>
  </si>
  <si>
    <t>180 de credite din care: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</si>
  <si>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</si>
  <si>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</si>
  <si>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</si>
  <si>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</si>
  <si>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</si>
  <si>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</si>
  <si>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</si>
  <si>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</si>
  <si>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</si>
  <si>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</si>
  <si>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</si>
  <si>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</si>
  <si>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</si>
  <si>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</si>
  <si>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Anul III</t>
  </si>
  <si>
    <t>II. DESFĂŞURAREA STUDIILOR (în număr de săptămani)</t>
  </si>
  <si>
    <r>
      <t xml:space="preserve">Durata studiilor: </t>
    </r>
    <r>
      <rPr>
        <b/>
        <sz val="10"/>
        <color indexed="8"/>
        <rFont val="Times New Roman"/>
        <family val="1"/>
      </rPr>
      <t>6 semestre</t>
    </r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</si>
  <si>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</si>
  <si>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</si>
  <si>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</si>
  <si>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</si>
  <si>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</si>
  <si>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</si>
  <si>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</si>
  <si>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</si>
  <si>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</si>
  <si>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</si>
  <si>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</si>
  <si>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</si>
  <si>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</si>
  <si>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</si>
  <si>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</si>
  <si>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</si>
  <si>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</si>
  <si>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</si>
  <si>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</si>
  <si>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</si>
  <si>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</si>
  <si>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</si>
  <si>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</si>
  <si>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</si>
  <si>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</si>
  <si>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</si>
  <si>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</si>
  <si>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</si>
  <si>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</si>
  <si>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ANUL III, SEMESTRUL 5</t>
  </si>
  <si>
    <t>ANUL III, SEMESTRUL 6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</si>
  <si>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</si>
  <si>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</si>
  <si>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</si>
  <si>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</si>
  <si>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>DISCIPLINE FACULTATIVE</t>
  </si>
  <si>
    <t>An I, Semestrul 1</t>
  </si>
  <si>
    <t>An I, Semestrul 2</t>
  </si>
  <si>
    <t>An III, Semestrul 5</t>
  </si>
  <si>
    <t xml:space="preserve">Anexă la Planul de Învățământ specializarea / programul de studiu: </t>
  </si>
  <si>
    <t>Semestrele 1 - 5 (14 săptămâni)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</si>
  <si>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</si>
  <si>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</si>
  <si>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</si>
  <si>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</si>
  <si>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</si>
  <si>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</si>
  <si>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</si>
  <si>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</si>
  <si>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</si>
  <si>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</si>
  <si>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AN III</t>
  </si>
  <si>
    <t>Semestrul 6 (12 săptămâni)</t>
  </si>
  <si>
    <t>Semestrul  6 (12 săptămâni)</t>
  </si>
  <si>
    <t>BILANȚ GENERAL</t>
  </si>
  <si>
    <t>Educație fizică 1</t>
  </si>
  <si>
    <t>Educație fizică 2</t>
  </si>
  <si>
    <t>Și</t>
  </si>
  <si>
    <t>L</t>
  </si>
  <si>
    <t>P</t>
  </si>
  <si>
    <t>DISCIPLINE DE SPECIALITATE (DS)</t>
  </si>
  <si>
    <t>DISCIPLINE COMPLEMENTARE (DC)</t>
  </si>
  <si>
    <t>FACULTATEA DE MATEMATICĂ ŞI INFORMATICĂ</t>
  </si>
  <si>
    <r>
      <t xml:space="preserve">Domeniul: </t>
    </r>
    <r>
      <rPr>
        <b/>
        <sz val="10"/>
        <color indexed="8"/>
        <rFont val="Times New Roman"/>
        <family val="1"/>
      </rPr>
      <t>Matematică</t>
    </r>
  </si>
  <si>
    <r>
      <t xml:space="preserve">Limba de predare: </t>
    </r>
    <r>
      <rPr>
        <b/>
        <sz val="10"/>
        <color indexed="8"/>
        <rFont val="Times New Roman"/>
        <family val="1"/>
      </rPr>
      <t>română</t>
    </r>
  </si>
  <si>
    <r>
      <t xml:space="preserve">Titlul absolventului:  </t>
    </r>
    <r>
      <rPr>
        <b/>
        <sz val="10"/>
        <color indexed="8"/>
        <rFont val="Times New Roman"/>
        <family val="1"/>
      </rPr>
      <t>Licenţiat în Matematică</t>
    </r>
  </si>
  <si>
    <r>
      <t xml:space="preserve">Specializarea/Programul de studiu: </t>
    </r>
    <r>
      <rPr>
        <b/>
        <sz val="10"/>
        <color indexed="8"/>
        <rFont val="Times New Roman"/>
        <family val="1"/>
      </rPr>
      <t xml:space="preserve">Matematică Informatică </t>
    </r>
  </si>
  <si>
    <r>
      <rPr>
        <b/>
        <sz val="10"/>
        <color indexed="8"/>
        <rFont val="Times New Roman"/>
        <family val="1"/>
      </rPr>
      <t>IV.EXAMENUL DE LICENŢĂ</t>
    </r>
    <r>
      <rPr>
        <sz val="10"/>
        <color indexed="8"/>
        <rFont val="Times New Roman"/>
        <family val="1"/>
      </rPr>
      <t xml:space="preserve"> - perioada 25 iunie - 10 iulie
Proba 1: Evaluarea cunoştinţelor fundamentale şi de specialitate - 10 credite
Proba 2: Prezentarea şi susţinerea lucrării de licenţă - 10 credite
</t>
    </r>
  </si>
  <si>
    <t>MLR0019</t>
  </si>
  <si>
    <t>Algebra 1 (Algebră liniară)</t>
  </si>
  <si>
    <t>MLR0023</t>
  </si>
  <si>
    <t>Logică matematică</t>
  </si>
  <si>
    <t>MLR0001</t>
  </si>
  <si>
    <t>Analiză matematică 1 (Analiza pe R)</t>
  </si>
  <si>
    <t>MLR0013</t>
  </si>
  <si>
    <t>Geometrie 1 (Geometrie analitică)</t>
  </si>
  <si>
    <t>MLR5005</t>
  </si>
  <si>
    <t>Fundamentele programării</t>
  </si>
  <si>
    <t>YLU0011</t>
  </si>
  <si>
    <t>MLR0021</t>
  </si>
  <si>
    <t>Algebra 2 (Structuri algebrice de bază)</t>
  </si>
  <si>
    <t>MLR0006</t>
  </si>
  <si>
    <t>Analiză matematică 2 (Calcul diferenţial în R^n)</t>
  </si>
  <si>
    <t>MLR0015</t>
  </si>
  <si>
    <t>Geometrie 2 (Geometrie afină)</t>
  </si>
  <si>
    <t>MLR0022</t>
  </si>
  <si>
    <t>Teoria numerelor</t>
  </si>
  <si>
    <t>MLR5006</t>
  </si>
  <si>
    <t>Programare orientată obiect</t>
  </si>
  <si>
    <t>MLR5022</t>
  </si>
  <si>
    <t>Structuri de date şi algoritmi</t>
  </si>
  <si>
    <t>YLU0012</t>
  </si>
  <si>
    <t>MLR5008</t>
  </si>
  <si>
    <t>Metode avansate de programare</t>
  </si>
  <si>
    <t>MLR0007</t>
  </si>
  <si>
    <t>Analiză matematică 3 (Calcul integral în R^n)</t>
  </si>
  <si>
    <t>MLR0016</t>
  </si>
  <si>
    <t>Geometrie 3 (Geometria diferenţială a curbelor şi suprafeţelor)</t>
  </si>
  <si>
    <t>MLR0009</t>
  </si>
  <si>
    <t>Ecuaţii diferenţiale</t>
  </si>
  <si>
    <t>MLR5027</t>
  </si>
  <si>
    <t>Baze de date</t>
  </si>
  <si>
    <t>MLR5004</t>
  </si>
  <si>
    <t>Arhitectura sistemelor de calcul</t>
  </si>
  <si>
    <t>MLX2081</t>
  </si>
  <si>
    <t>Limba străină (1)</t>
  </si>
  <si>
    <t>MLR0003</t>
  </si>
  <si>
    <t>Funcţii reale</t>
  </si>
  <si>
    <t>MLR0027</t>
  </si>
  <si>
    <t>Analiză numerică</t>
  </si>
  <si>
    <t>MLR0025</t>
  </si>
  <si>
    <t>Mecanică teoretică</t>
  </si>
  <si>
    <t>MLR0029</t>
  </si>
  <si>
    <t>Probabilităţi</t>
  </si>
  <si>
    <t>MLR5007</t>
  </si>
  <si>
    <t>Sisteme de operare</t>
  </si>
  <si>
    <t>MLX2201</t>
  </si>
  <si>
    <t>Curs optional 1</t>
  </si>
  <si>
    <t>MLX2082</t>
  </si>
  <si>
    <t>Limba străină (2)</t>
  </si>
  <si>
    <t>MLR0030</t>
  </si>
  <si>
    <t>Statistică matematică</t>
  </si>
  <si>
    <t>MLR5023</t>
  </si>
  <si>
    <t>Limbaje formale şi tehnici de compilare</t>
  </si>
  <si>
    <t>MLR0008</t>
  </si>
  <si>
    <t>Analiză complexă</t>
  </si>
  <si>
    <t>MLR0011</t>
  </si>
  <si>
    <t>Ecuaţii cu derivate parţiale</t>
  </si>
  <si>
    <t>MLX2202</t>
  </si>
  <si>
    <t>Curs optional 2</t>
  </si>
  <si>
    <t>MLX2203</t>
  </si>
  <si>
    <t>Curs optional 3</t>
  </si>
  <si>
    <t>MLR2007</t>
  </si>
  <si>
    <t>Practică</t>
  </si>
  <si>
    <t>MLR0005</t>
  </si>
  <si>
    <t>Tehnici de optimizare</t>
  </si>
  <si>
    <t>MLR5011</t>
  </si>
  <si>
    <t>Ingineria sistemelor soft</t>
  </si>
  <si>
    <t>MLR5029</t>
  </si>
  <si>
    <t>Inteligenţă artificială</t>
  </si>
  <si>
    <t>MLR5012</t>
  </si>
  <si>
    <t>Proiect colectiv</t>
  </si>
  <si>
    <t>MLR2001</t>
  </si>
  <si>
    <t>Elaborarea lucrării de licenţă</t>
  </si>
  <si>
    <t>MLX2204</t>
  </si>
  <si>
    <t>Curs optional 4</t>
  </si>
  <si>
    <t>CURS OPȚIONAL 1 (An II, Semestrul 4)</t>
  </si>
  <si>
    <t>CURS OPȚIONAL 2 (An III, Semestrul 5)</t>
  </si>
  <si>
    <t>CURS OPȚIONAL 3 (An III, Semestrul 5)</t>
  </si>
  <si>
    <t>CURS OPȚIONAL 4 (An III, Semestrul 6)</t>
  </si>
  <si>
    <t>MLR0038</t>
  </si>
  <si>
    <t>Capitole speciale de ecuaţii diferenţiale ordinare</t>
  </si>
  <si>
    <t>MLR0033</t>
  </si>
  <si>
    <t>Complemente de analiză matematică</t>
  </si>
  <si>
    <t>MLR0050</t>
  </si>
  <si>
    <t>Grafuri şi combinatorică</t>
  </si>
  <si>
    <t>MLR0041</t>
  </si>
  <si>
    <t>Complemente de geometrie</t>
  </si>
  <si>
    <t>MLR0026</t>
  </si>
  <si>
    <t>Software matematic</t>
  </si>
  <si>
    <t>MLR0024</t>
  </si>
  <si>
    <t>Astronomie</t>
  </si>
  <si>
    <t>MLR0004</t>
  </si>
  <si>
    <t>Analiză funcţională</t>
  </si>
  <si>
    <t>MLR0046</t>
  </si>
  <si>
    <t>Complemente de algebră</t>
  </si>
  <si>
    <t>MLR5040</t>
  </si>
  <si>
    <t>Programare distribuită - platforme Java</t>
  </si>
  <si>
    <t>MLR5044</t>
  </si>
  <si>
    <t>Instrumente CASE</t>
  </si>
  <si>
    <t>MLR5057</t>
  </si>
  <si>
    <t>Date semistructurate</t>
  </si>
  <si>
    <t>MLR5062</t>
  </si>
  <si>
    <t>Tehnici pentru regăsirea informaţiei</t>
  </si>
  <si>
    <t>MLR2006</t>
  </si>
  <si>
    <t>Istoria matematicii</t>
  </si>
  <si>
    <t>MLR7007</t>
  </si>
  <si>
    <t>Istoria informaticii</t>
  </si>
  <si>
    <t>MLR2005</t>
  </si>
  <si>
    <t>Metodologia documentării şi elaborării unei lucrări ştiinţifice</t>
  </si>
  <si>
    <t>MLR0018</t>
  </si>
  <si>
    <t>Matematica de bază</t>
  </si>
  <si>
    <t>MLR7005</t>
  </si>
  <si>
    <t>Comunicare şi dezvoltare profesională în informatică</t>
  </si>
  <si>
    <t>MLE2008</t>
  </si>
  <si>
    <t>Limba engleza-formare si informare academica (curs pentru incepatori)</t>
  </si>
  <si>
    <t>MLR2002</t>
  </si>
  <si>
    <t>Metode avansate de rezolvare a problemelor de matematică şi informatică</t>
  </si>
  <si>
    <t>MLR2003</t>
  </si>
  <si>
    <t>Redactarea documentelor matematice în LaTeX</t>
  </si>
  <si>
    <t>DISCIPLINE LA ALEGERE PENTRU LIMBA STRAINA 1 SI 2</t>
  </si>
  <si>
    <t>Pachetul cu discipline pentru limba străină (1) (Anul II, Semestrul 3 )</t>
  </si>
  <si>
    <t>LLU0011</t>
  </si>
  <si>
    <t>Limba engleză (1)</t>
  </si>
  <si>
    <t>LLU0021</t>
  </si>
  <si>
    <t>Limba franceză (1)</t>
  </si>
  <si>
    <t>LLU0031</t>
  </si>
  <si>
    <t>Limba germană (1)</t>
  </si>
  <si>
    <t>Pachetul cu discipline pentru limba străină (2) (Anul II, Semestrul 4 )</t>
  </si>
  <si>
    <t>LLU0012</t>
  </si>
  <si>
    <t>Limba engleză (2)</t>
  </si>
  <si>
    <t>LLU0022</t>
  </si>
  <si>
    <t>Limba franceză (2)</t>
  </si>
  <si>
    <t>LLU0032</t>
  </si>
  <si>
    <t>Limba germană (2)</t>
  </si>
  <si>
    <t xml:space="preserve">Sem. 4: Pentru cursul optional 1 se alege  o disciplină din pachetul: </t>
  </si>
  <si>
    <t xml:space="preserve">Sem. 5: Pentru cursul optional 2 se alege  o disciplină din pachetul: </t>
  </si>
  <si>
    <t xml:space="preserve">Sem. 5: Pentru cursul optional 3 se alege  o disciplină din pachetul: </t>
  </si>
  <si>
    <t xml:space="preserve">           MLR5040, MLR5044, MLR5057, MLR5062</t>
  </si>
  <si>
    <t xml:space="preserve">Sem. 6: Pentru cursul optional 4 se alege  o disciplină din pachetul: </t>
  </si>
  <si>
    <t xml:space="preserve">           MLR2005, MLR2006, MLR7007</t>
  </si>
  <si>
    <t>În contul a cel mult 2 discipline opţionale generale, studentul are dreptul să aleagă 2 discipline de la alte specializări ale facultăţilor din Universitatea „Babeş-Bolyai”.</t>
  </si>
  <si>
    <t xml:space="preserve">           MLR0038, MLR0033, MLR0050, MLR0041</t>
  </si>
  <si>
    <t xml:space="preserve">           MLR0026, MLR0024, MLR0004, MLR0046</t>
  </si>
  <si>
    <r>
      <rPr>
        <b/>
        <sz val="10"/>
        <color indexed="8"/>
        <rFont val="Times New Roman"/>
        <family val="1"/>
      </rPr>
      <t xml:space="preserve">VI.  UNIVERSITĂŢI EUROPENE DE REFERINŢĂ: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Times New Roman"/>
        <family val="1"/>
      </rPr>
      <t xml:space="preserve">Planul de învăţământ urmează în proporţie de 80% planurile de învăţământ ale Univ. Munchen, Univ. "Tor Vergata" Roma si Univ. Milano.                                                                                </t>
    </r>
  </si>
  <si>
    <r>
      <t xml:space="preserve">   </t>
    </r>
    <r>
      <rPr>
        <b/>
        <sz val="10"/>
        <color indexed="8"/>
        <rFont val="Times New Roman"/>
        <family val="1"/>
        <charset val="238"/>
      </rPr>
      <t>6</t>
    </r>
    <r>
      <rPr>
        <sz val="10"/>
        <color indexed="8"/>
        <rFont val="Times New Roman"/>
        <family val="1"/>
      </rPr>
      <t xml:space="preserve"> credite pentru o limbă străină (2 semestre)</t>
    </r>
  </si>
  <si>
    <r>
      <t xml:space="preserve">   </t>
    </r>
    <r>
      <rPr>
        <b/>
        <sz val="10"/>
        <color indexed="8"/>
        <rFont val="Times New Roman"/>
        <family val="1"/>
        <charset val="238"/>
      </rPr>
      <t>20</t>
    </r>
    <r>
      <rPr>
        <sz val="10"/>
        <color indexed="8"/>
        <rFont val="Times New Roman"/>
        <family val="1"/>
      </rPr>
      <t xml:space="preserve"> de credite la examenul de licenţă </t>
    </r>
  </si>
  <si>
    <t xml:space="preserve">   Promovarea disciplinei de Educaţie fizică (cu calificativ admis) fără credite (2 semestre).</t>
  </si>
  <si>
    <t>NOTA</t>
  </si>
  <si>
    <t xml:space="preserve">2) Pentru încadrarea în învăţământul preuniversitar, este necesară absolvirea modulului psiho-pedagogic </t>
  </si>
  <si>
    <t>3) Studentii pot urma discipline facultative</t>
  </si>
  <si>
    <t xml:space="preserve">     în finalul semestrului  (6 ore/zi, 5 zile/săptămână)</t>
  </si>
  <si>
    <t>4) Disciplina Elaborarea lucrării de licenţă se desfășoară pe parcursul semestrului 6 și 2 săptămâni comasate</t>
  </si>
  <si>
    <t xml:space="preserve">1) Practica de specialitate  se desfasoara 3 săptămâni, 5 zile/săpt., 6 ore/zi. </t>
  </si>
  <si>
    <t>MODUL PEDAGOCIC - Nivelul I: 30 de credite ECTS  + 5 credite ECTS aferente examenului de absolvire</t>
  </si>
  <si>
    <t xml:space="preserve">PROGRAM DE STUDII PSIHOPEDAGOGICE </t>
  </si>
  <si>
    <t>LP</t>
  </si>
  <si>
    <t>VDP 1101</t>
  </si>
  <si>
    <t>Psihologia educaţiei</t>
  </si>
  <si>
    <t>DPPF</t>
  </si>
  <si>
    <t>VDP 1202</t>
  </si>
  <si>
    <t xml:space="preserve">Pedagogie I: 
- Fundamentele pedagogiei 
- Teoria şi metodologia curriculumului
</t>
  </si>
  <si>
    <t>An II, Semestrul 3</t>
  </si>
  <si>
    <t>VDP 2303</t>
  </si>
  <si>
    <t xml:space="preserve">Pedagogie II:
- Teoria şi metodologia instruirii 
- Teoria şi metodologia evaluării
</t>
  </si>
  <si>
    <t>An II, Semestrul 4</t>
  </si>
  <si>
    <t>VDP 2404</t>
  </si>
  <si>
    <r>
      <t xml:space="preserve">Didactica specialităţii: </t>
    </r>
    <r>
      <rPr>
        <i/>
        <sz val="10"/>
        <color rgb="FFFF0000"/>
        <rFont val="Times New Roman"/>
        <family val="1"/>
      </rPr>
      <t>Didactica matematicii</t>
    </r>
  </si>
  <si>
    <t>DPDPS</t>
  </si>
  <si>
    <t>VDP 3505</t>
  </si>
  <si>
    <t>Instruire asistată de calculator</t>
  </si>
  <si>
    <t>VDP 3506</t>
  </si>
  <si>
    <t>Practică pedagogică  în învăţământul preuniversitar obligatoriu (1)</t>
  </si>
  <si>
    <t>An III, Semestrul 6</t>
  </si>
  <si>
    <t>VDP 3607</t>
  </si>
  <si>
    <t>Managementul clasei de elevi</t>
  </si>
  <si>
    <t>VDP 3608</t>
  </si>
  <si>
    <t>Practică pedagogică  în învăţământul preuniversitar obligatoriu (2)</t>
  </si>
  <si>
    <t xml:space="preserve">TOTAL CREDITE / ORE PE SĂPTĂMÂNĂ / EVALUĂRI </t>
  </si>
  <si>
    <t>DPPF – Discipline de pregătire psihopedagogică fundamentală (obligatorii)                                       DPDPS – Discipline de pregătire didactică şi practică de specialitate (obligatorii)</t>
  </si>
  <si>
    <t>Programare web</t>
  </si>
  <si>
    <t>MLR5015</t>
  </si>
  <si>
    <t>Retele de calculatoare</t>
  </si>
  <si>
    <t>MLR5002</t>
  </si>
  <si>
    <t>PLAN DE ÎNVĂŢĂMÂNT  valabil începând din anul universitar 2016-2017</t>
  </si>
  <si>
    <t>CURS OPȚIONAL 5 (An III, Semestrul 6)</t>
  </si>
  <si>
    <t>Curs optional 5</t>
  </si>
  <si>
    <t>MLX2205</t>
  </si>
  <si>
    <t>MLR0044</t>
  </si>
  <si>
    <t>Aplicații ale geometriei în informatică</t>
  </si>
  <si>
    <t xml:space="preserve">Sem. 6: Pentru cursul optional 5 se alege  o disciplină din pachetul: </t>
  </si>
  <si>
    <t xml:space="preserve">           MLR5015, MLR0044</t>
  </si>
  <si>
    <r>
      <rPr>
        <b/>
        <sz val="10"/>
        <color indexed="8"/>
        <rFont val="Times New Roman"/>
        <family val="1"/>
      </rPr>
      <t xml:space="preserve">   160 </t>
    </r>
    <r>
      <rPr>
        <sz val="10"/>
        <color indexed="8"/>
        <rFont val="Times New Roman"/>
        <family val="1"/>
      </rPr>
      <t>de credite la disciplinele obligatorii;</t>
    </r>
  </si>
  <si>
    <r>
      <t xml:space="preserve">   </t>
    </r>
    <r>
      <rPr>
        <b/>
        <sz val="10"/>
        <color indexed="8"/>
        <rFont val="Times New Roman"/>
        <family val="1"/>
        <charset val="238"/>
      </rPr>
      <t>20</t>
    </r>
    <r>
      <rPr>
        <sz val="10"/>
        <color indexed="8"/>
        <rFont val="Times New Roman"/>
        <family val="1"/>
      </rPr>
      <t xml:space="preserve"> credite la disciplinele opţionale;</t>
    </r>
  </si>
</sst>
</file>

<file path=xl/styles.xml><?xml version="1.0" encoding="utf-8"?>
<styleSheet xmlns="http://schemas.openxmlformats.org/spreadsheetml/2006/main">
  <numFmts count="1">
    <numFmt numFmtId="164" formatCode="0;\-0;;@"/>
  </numFmts>
  <fonts count="13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Times New Roman"/>
      <family val="1"/>
      <charset val="238"/>
    </font>
    <font>
      <i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Protection="1"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</xf>
    <xf numFmtId="10" fontId="2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2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9" fontId="1" fillId="0" borderId="2" xfId="0" applyNumberFormat="1" applyFont="1" applyBorder="1" applyAlignment="1" applyProtection="1">
      <alignment horizontal="center"/>
    </xf>
    <xf numFmtId="9" fontId="1" fillId="0" borderId="6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  <xf numFmtId="9" fontId="2" fillId="0" borderId="2" xfId="0" applyNumberFormat="1" applyFont="1" applyBorder="1" applyAlignment="1" applyProtection="1">
      <alignment horizontal="center" vertical="center"/>
    </xf>
    <xf numFmtId="9" fontId="2" fillId="0" borderId="6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Fill="1" applyBorder="1" applyAlignment="1" applyProtection="1">
      <alignment horizontal="left" vertical="top"/>
    </xf>
    <xf numFmtId="0" fontId="1" fillId="0" borderId="5" xfId="0" applyFont="1" applyFill="1" applyBorder="1" applyAlignment="1" applyProtection="1">
      <alignment horizontal="left" vertical="top"/>
    </xf>
    <xf numFmtId="0" fontId="1" fillId="0" borderId="6" xfId="0" applyFont="1" applyFill="1" applyBorder="1" applyAlignment="1" applyProtection="1">
      <alignment horizontal="left" vertical="top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" fillId="4" borderId="2" xfId="0" applyNumberFormat="1" applyFont="1" applyFill="1" applyBorder="1" applyAlignment="1" applyProtection="1">
      <alignment horizontal="left" vertical="center"/>
      <protection locked="0"/>
    </xf>
    <xf numFmtId="1" fontId="1" fillId="4" borderId="5" xfId="0" applyNumberFormat="1" applyFont="1" applyFill="1" applyBorder="1" applyAlignment="1" applyProtection="1">
      <alignment horizontal="left" vertical="center"/>
      <protection locked="0"/>
    </xf>
    <xf numFmtId="1" fontId="1" fillId="4" borderId="6" xfId="0" applyNumberFormat="1" applyFont="1" applyFill="1" applyBorder="1" applyAlignment="1" applyProtection="1">
      <alignment horizontal="left" vertic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2" fontId="1" fillId="4" borderId="9" xfId="0" applyNumberFormat="1" applyFont="1" applyFill="1" applyBorder="1" applyAlignment="1" applyProtection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center"/>
    </xf>
    <xf numFmtId="2" fontId="1" fillId="4" borderId="10" xfId="0" applyNumberFormat="1" applyFont="1" applyFill="1" applyBorder="1" applyAlignment="1" applyProtection="1">
      <alignment horizontal="center" vertical="center"/>
    </xf>
    <xf numFmtId="2" fontId="1" fillId="4" borderId="11" xfId="0" applyNumberFormat="1" applyFont="1" applyFill="1" applyBorder="1" applyAlignment="1" applyProtection="1">
      <alignment horizontal="center" vertical="center"/>
    </xf>
    <xf numFmtId="2" fontId="1" fillId="4" borderId="7" xfId="0" applyNumberFormat="1" applyFont="1" applyFill="1" applyBorder="1" applyAlignment="1" applyProtection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82"/>
  <sheetViews>
    <sheetView tabSelected="1" view="pageLayout" topLeftCell="A323" zoomScaleNormal="100" workbookViewId="0">
      <selection activeCell="U324" sqref="U324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42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36" ht="14.25" customHeight="1">
      <c r="A1" s="197" t="s">
        <v>274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N1" s="204" t="s">
        <v>22</v>
      </c>
      <c r="O1" s="204"/>
      <c r="P1" s="204"/>
      <c r="Q1" s="204"/>
      <c r="R1" s="204"/>
      <c r="S1" s="204"/>
      <c r="T1" s="204"/>
      <c r="U1" s="204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36" ht="6.75" customHeigh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</row>
    <row r="3" spans="1:36" ht="18" customHeight="1">
      <c r="A3" s="203" t="s">
        <v>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N3" s="206"/>
      <c r="O3" s="207"/>
      <c r="P3" s="121" t="s">
        <v>37</v>
      </c>
      <c r="Q3" s="122"/>
      <c r="R3" s="123"/>
      <c r="S3" s="121" t="s">
        <v>38</v>
      </c>
      <c r="T3" s="122"/>
      <c r="U3" s="123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</row>
    <row r="4" spans="1:36" ht="17.25" customHeight="1">
      <c r="A4" s="203" t="s">
        <v>82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N4" s="194" t="s">
        <v>15</v>
      </c>
      <c r="O4" s="195"/>
      <c r="P4" s="191">
        <v>24</v>
      </c>
      <c r="Q4" s="192"/>
      <c r="R4" s="193"/>
      <c r="S4" s="191">
        <v>26</v>
      </c>
      <c r="T4" s="192"/>
      <c r="U4" s="193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</row>
    <row r="5" spans="1:36" ht="16.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N5" s="194" t="s">
        <v>16</v>
      </c>
      <c r="O5" s="195"/>
      <c r="P5" s="191">
        <v>27</v>
      </c>
      <c r="Q5" s="192"/>
      <c r="R5" s="193"/>
      <c r="S5" s="191">
        <v>26</v>
      </c>
      <c r="T5" s="192"/>
      <c r="U5" s="193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</row>
    <row r="6" spans="1:36" ht="15" customHeight="1">
      <c r="A6" s="198" t="s">
        <v>83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N6" s="194" t="s">
        <v>17</v>
      </c>
      <c r="O6" s="195"/>
      <c r="P6" s="191">
        <v>24</v>
      </c>
      <c r="Q6" s="192"/>
      <c r="R6" s="193"/>
      <c r="S6" s="191">
        <v>23</v>
      </c>
      <c r="T6" s="192"/>
      <c r="U6" s="193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</row>
    <row r="7" spans="1:36" ht="18" customHeight="1">
      <c r="A7" s="196" t="s">
        <v>86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</row>
    <row r="8" spans="1:36" ht="18.75" customHeight="1">
      <c r="A8" s="124" t="s">
        <v>84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N8" s="196" t="s">
        <v>87</v>
      </c>
      <c r="O8" s="196"/>
      <c r="P8" s="196"/>
      <c r="Q8" s="196"/>
      <c r="R8" s="196"/>
      <c r="S8" s="196"/>
      <c r="T8" s="196"/>
      <c r="U8" s="196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</row>
    <row r="9" spans="1:36" ht="15" customHeight="1">
      <c r="A9" s="124" t="s">
        <v>85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N9" s="196"/>
      <c r="O9" s="196"/>
      <c r="P9" s="196"/>
      <c r="Q9" s="196"/>
      <c r="R9" s="196"/>
      <c r="S9" s="196"/>
      <c r="T9" s="196"/>
      <c r="U9" s="196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</row>
    <row r="10" spans="1:36" ht="16.5" customHeight="1">
      <c r="A10" s="124" t="s">
        <v>19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N10" s="196"/>
      <c r="O10" s="196"/>
      <c r="P10" s="196"/>
      <c r="Q10" s="196"/>
      <c r="R10" s="196"/>
      <c r="S10" s="196"/>
      <c r="T10" s="196"/>
      <c r="U10" s="196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</row>
    <row r="11" spans="1:36">
      <c r="A11" s="124" t="s">
        <v>20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N11" s="196"/>
      <c r="O11" s="196"/>
      <c r="P11" s="196"/>
      <c r="Q11" s="196"/>
      <c r="R11" s="196"/>
      <c r="S11" s="196"/>
      <c r="T11" s="196"/>
      <c r="U11" s="196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</row>
    <row r="12" spans="1:36" ht="8.25" customHeight="1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N12" s="2"/>
      <c r="O12" s="2"/>
      <c r="P12" s="2"/>
      <c r="Q12" s="2"/>
      <c r="R12" s="2"/>
      <c r="S12" s="2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</row>
    <row r="13" spans="1:36">
      <c r="A13" s="200" t="s">
        <v>1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N13" s="201"/>
      <c r="O13" s="201"/>
      <c r="P13" s="201"/>
      <c r="Q13" s="201"/>
      <c r="R13" s="201"/>
      <c r="S13" s="201"/>
      <c r="T13" s="201"/>
      <c r="U13" s="201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</row>
    <row r="14" spans="1:36" ht="12.75" customHeight="1">
      <c r="A14" s="200" t="s">
        <v>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N14" s="126"/>
      <c r="O14" s="126"/>
      <c r="P14" s="126"/>
      <c r="Q14" s="126"/>
      <c r="R14" s="126"/>
      <c r="S14" s="126"/>
      <c r="T14" s="126"/>
      <c r="U14" s="126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</row>
    <row r="15" spans="1:36" ht="15" customHeight="1">
      <c r="A15" s="124" t="s">
        <v>282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N15" s="126"/>
      <c r="O15" s="126"/>
      <c r="P15" s="126"/>
      <c r="Q15" s="126"/>
      <c r="R15" s="126"/>
      <c r="S15" s="126"/>
      <c r="T15" s="126"/>
      <c r="U15" s="126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</row>
    <row r="16" spans="1:36" ht="15" customHeight="1">
      <c r="A16" s="124" t="s">
        <v>283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N16" s="202"/>
      <c r="O16" s="202"/>
      <c r="P16" s="202"/>
      <c r="Q16" s="202"/>
      <c r="R16" s="202"/>
      <c r="S16" s="202"/>
      <c r="T16" s="202"/>
      <c r="U16" s="202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</row>
    <row r="17" spans="1:36" ht="15" customHeight="1">
      <c r="A17" s="124" t="s">
        <v>77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N17" s="201" t="s">
        <v>23</v>
      </c>
      <c r="O17" s="201"/>
      <c r="P17" s="201"/>
      <c r="Q17" s="201"/>
      <c r="R17" s="201"/>
      <c r="S17" s="201"/>
      <c r="T17" s="201"/>
      <c r="U17" s="201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</row>
    <row r="18" spans="1:36" ht="14.25" customHeight="1">
      <c r="A18" s="124" t="s">
        <v>235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N18" s="202" t="s">
        <v>225</v>
      </c>
      <c r="O18" s="202"/>
      <c r="P18" s="202"/>
      <c r="Q18" s="202"/>
      <c r="R18" s="202"/>
      <c r="S18" s="202"/>
      <c r="T18" s="202"/>
      <c r="U18" s="202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</row>
    <row r="19" spans="1:36" s="67" customFormat="1" ht="14.25" customHeight="1">
      <c r="A19" s="208" t="s">
        <v>236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N19" s="126" t="s">
        <v>232</v>
      </c>
      <c r="O19" s="126"/>
      <c r="P19" s="126"/>
      <c r="Q19" s="126"/>
      <c r="R19" s="126"/>
      <c r="S19" s="126"/>
      <c r="T19" s="126"/>
      <c r="U19" s="126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</row>
    <row r="20" spans="1:36" s="67" customFormat="1" ht="14.25" customHeight="1">
      <c r="A20" s="208" t="s">
        <v>237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N20" s="94" t="s">
        <v>226</v>
      </c>
      <c r="O20" s="94"/>
      <c r="P20" s="94"/>
      <c r="Q20" s="94"/>
      <c r="R20" s="94"/>
      <c r="S20" s="94"/>
      <c r="T20" s="94"/>
      <c r="U20" s="94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</row>
    <row r="21" spans="1:36" s="67" customFormat="1" ht="14.25" customHeight="1">
      <c r="A21" s="209" t="s">
        <v>238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N21" s="94" t="s">
        <v>233</v>
      </c>
      <c r="O21" s="94"/>
      <c r="P21" s="94"/>
      <c r="Q21" s="94"/>
      <c r="R21" s="94"/>
      <c r="S21" s="94"/>
      <c r="T21" s="94"/>
      <c r="U21" s="94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</row>
    <row r="22" spans="1:36" s="67" customFormat="1" ht="14.25" customHeight="1">
      <c r="A22" s="124" t="s">
        <v>243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N22" s="94" t="s">
        <v>227</v>
      </c>
      <c r="O22" s="94"/>
      <c r="P22" s="94"/>
      <c r="Q22" s="94"/>
      <c r="R22" s="94"/>
      <c r="S22" s="94"/>
      <c r="T22" s="94"/>
      <c r="U22" s="94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</row>
    <row r="23" spans="1:36" ht="12.75" customHeight="1">
      <c r="A23" s="68" t="s">
        <v>239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N23" s="94" t="s">
        <v>228</v>
      </c>
      <c r="O23" s="94"/>
      <c r="P23" s="94"/>
      <c r="Q23" s="94"/>
      <c r="R23" s="94"/>
      <c r="S23" s="94"/>
      <c r="T23" s="94"/>
      <c r="U23" s="94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</row>
    <row r="24" spans="1:36" s="67" customFormat="1">
      <c r="A24" s="198" t="s">
        <v>240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N24" s="94" t="s">
        <v>229</v>
      </c>
      <c r="O24" s="94"/>
      <c r="P24" s="94"/>
      <c r="Q24" s="94"/>
      <c r="R24" s="94"/>
      <c r="S24" s="94"/>
      <c r="T24" s="94"/>
      <c r="U24" s="94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</row>
    <row r="25" spans="1:36" ht="12.75" customHeight="1">
      <c r="A25" s="198" t="s">
        <v>242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N25" s="94" t="s">
        <v>281</v>
      </c>
      <c r="O25" s="94"/>
      <c r="P25" s="94"/>
      <c r="Q25" s="94"/>
      <c r="R25" s="94"/>
      <c r="S25" s="94"/>
      <c r="T25" s="94"/>
      <c r="U25" s="94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</row>
    <row r="26" spans="1:36" ht="15" customHeight="1">
      <c r="A26" s="198" t="s">
        <v>241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N26" s="94" t="s">
        <v>280</v>
      </c>
      <c r="O26" s="94"/>
      <c r="P26" s="94"/>
      <c r="Q26" s="94"/>
      <c r="R26" s="94"/>
      <c r="S26" s="94"/>
      <c r="T26" s="94"/>
      <c r="U26" s="94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</row>
    <row r="27" spans="1:36" ht="13.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N27" s="94" t="s">
        <v>230</v>
      </c>
      <c r="O27" s="94"/>
      <c r="P27" s="94"/>
      <c r="Q27" s="94"/>
      <c r="R27" s="94"/>
      <c r="S27" s="94"/>
      <c r="T27" s="94"/>
      <c r="U27" s="94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</row>
    <row r="28" spans="1:36" ht="12.75" customHeight="1">
      <c r="A28" s="199" t="s">
        <v>18</v>
      </c>
      <c r="B28" s="199"/>
      <c r="C28" s="199"/>
      <c r="D28" s="199"/>
      <c r="E28" s="199"/>
      <c r="F28" s="199"/>
      <c r="G28" s="199"/>
      <c r="N28" s="66"/>
      <c r="O28" s="66"/>
      <c r="P28" s="66"/>
      <c r="Q28" s="66"/>
      <c r="R28" s="66"/>
      <c r="S28" s="66"/>
      <c r="T28" s="66"/>
      <c r="U28" s="66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</row>
    <row r="29" spans="1:36" ht="26.25" customHeight="1">
      <c r="A29" s="3"/>
      <c r="B29" s="121" t="s">
        <v>3</v>
      </c>
      <c r="C29" s="123"/>
      <c r="D29" s="121" t="s">
        <v>4</v>
      </c>
      <c r="E29" s="122"/>
      <c r="F29" s="123"/>
      <c r="G29" s="108" t="s">
        <v>21</v>
      </c>
      <c r="H29" s="108" t="s">
        <v>11</v>
      </c>
      <c r="I29" s="121" t="s">
        <v>5</v>
      </c>
      <c r="J29" s="122"/>
      <c r="K29" s="123"/>
      <c r="N29" s="129" t="s">
        <v>231</v>
      </c>
      <c r="O29" s="129"/>
      <c r="P29" s="129"/>
      <c r="Q29" s="129"/>
      <c r="R29" s="129"/>
      <c r="S29" s="129"/>
      <c r="T29" s="129"/>
      <c r="U29" s="129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</row>
    <row r="30" spans="1:36" ht="14.25" customHeight="1">
      <c r="A30" s="3"/>
      <c r="B30" s="4" t="s">
        <v>6</v>
      </c>
      <c r="C30" s="4" t="s">
        <v>7</v>
      </c>
      <c r="D30" s="4" t="s">
        <v>8</v>
      </c>
      <c r="E30" s="4" t="s">
        <v>9</v>
      </c>
      <c r="F30" s="4" t="s">
        <v>10</v>
      </c>
      <c r="G30" s="102"/>
      <c r="H30" s="102"/>
      <c r="I30" s="4" t="s">
        <v>12</v>
      </c>
      <c r="J30" s="4" t="s">
        <v>13</v>
      </c>
      <c r="K30" s="4" t="s">
        <v>14</v>
      </c>
      <c r="N30" s="129" t="s">
        <v>234</v>
      </c>
      <c r="O30" s="129"/>
      <c r="P30" s="129"/>
      <c r="Q30" s="129"/>
      <c r="R30" s="129"/>
      <c r="S30" s="129"/>
      <c r="T30" s="129"/>
      <c r="U30" s="129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</row>
    <row r="31" spans="1:36" ht="17.25" customHeight="1">
      <c r="A31" s="5" t="s">
        <v>15</v>
      </c>
      <c r="B31" s="6">
        <v>14</v>
      </c>
      <c r="C31" s="6">
        <v>14</v>
      </c>
      <c r="D31" s="28">
        <v>3</v>
      </c>
      <c r="E31" s="28">
        <v>3</v>
      </c>
      <c r="F31" s="28">
        <v>2</v>
      </c>
      <c r="G31" s="28"/>
      <c r="H31" s="39"/>
      <c r="I31" s="28">
        <v>3</v>
      </c>
      <c r="J31" s="28">
        <v>1</v>
      </c>
      <c r="K31" s="28">
        <v>12</v>
      </c>
      <c r="L31" s="40"/>
      <c r="M31" s="40"/>
      <c r="N31" s="129"/>
      <c r="O31" s="129"/>
      <c r="P31" s="129"/>
      <c r="Q31" s="129"/>
      <c r="R31" s="129"/>
      <c r="S31" s="129"/>
      <c r="T31" s="129"/>
      <c r="U31" s="129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</row>
    <row r="32" spans="1:36" ht="15" customHeight="1">
      <c r="A32" s="5" t="s">
        <v>16</v>
      </c>
      <c r="B32" s="56">
        <v>14</v>
      </c>
      <c r="C32" s="56">
        <v>14</v>
      </c>
      <c r="D32" s="57">
        <v>3</v>
      </c>
      <c r="E32" s="57">
        <v>3</v>
      </c>
      <c r="F32" s="57">
        <v>2</v>
      </c>
      <c r="G32" s="57"/>
      <c r="H32" s="57">
        <v>3</v>
      </c>
      <c r="I32" s="57">
        <v>3</v>
      </c>
      <c r="J32" s="57">
        <v>1</v>
      </c>
      <c r="K32" s="57">
        <v>9</v>
      </c>
      <c r="N32" s="129"/>
      <c r="O32" s="129"/>
      <c r="P32" s="129"/>
      <c r="Q32" s="129"/>
      <c r="R32" s="129"/>
      <c r="S32" s="129"/>
      <c r="T32" s="129"/>
      <c r="U32" s="129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</row>
    <row r="33" spans="1:36" ht="15.75" customHeight="1">
      <c r="A33" s="7" t="s">
        <v>17</v>
      </c>
      <c r="B33" s="6">
        <v>14</v>
      </c>
      <c r="C33" s="6">
        <v>12</v>
      </c>
      <c r="D33" s="28">
        <v>3</v>
      </c>
      <c r="E33" s="28">
        <v>3</v>
      </c>
      <c r="F33" s="28">
        <v>2</v>
      </c>
      <c r="G33" s="28">
        <v>2</v>
      </c>
      <c r="H33" s="39"/>
      <c r="I33" s="28">
        <v>3</v>
      </c>
      <c r="J33" s="28">
        <v>1</v>
      </c>
      <c r="K33" s="28">
        <v>12</v>
      </c>
      <c r="N33" s="129"/>
      <c r="O33" s="129"/>
      <c r="P33" s="129"/>
      <c r="Q33" s="129"/>
      <c r="R33" s="129"/>
      <c r="S33" s="129"/>
      <c r="T33" s="129"/>
      <c r="U33" s="129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</row>
    <row r="34" spans="1:36" ht="15" customHeight="1">
      <c r="B34" s="2"/>
      <c r="C34" s="2"/>
      <c r="D34" s="2"/>
      <c r="E34" s="2"/>
      <c r="F34" s="2"/>
      <c r="G34" s="2"/>
      <c r="N34" s="8"/>
      <c r="O34" s="8"/>
      <c r="P34" s="8"/>
      <c r="Q34" s="8"/>
      <c r="R34" s="8"/>
      <c r="S34" s="8"/>
      <c r="T34" s="8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</row>
    <row r="35" spans="1:36" s="67" customFormat="1" ht="15" customHeight="1">
      <c r="B35" s="65"/>
      <c r="C35" s="65"/>
      <c r="D35" s="65"/>
      <c r="E35" s="65"/>
      <c r="F35" s="65"/>
      <c r="G35" s="65"/>
      <c r="N35" s="64"/>
      <c r="O35" s="64"/>
      <c r="P35" s="64"/>
      <c r="Q35" s="64"/>
      <c r="R35" s="64"/>
      <c r="S35" s="64"/>
      <c r="T35" s="64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1:36" s="67" customFormat="1" ht="15" customHeight="1">
      <c r="B36" s="65"/>
      <c r="C36" s="65"/>
      <c r="D36" s="65"/>
      <c r="E36" s="65"/>
      <c r="F36" s="65"/>
      <c r="G36" s="65"/>
      <c r="N36" s="64"/>
      <c r="O36" s="64"/>
      <c r="P36" s="64"/>
      <c r="Q36" s="64"/>
      <c r="R36" s="64"/>
      <c r="S36" s="64"/>
      <c r="T36" s="64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</row>
    <row r="37" spans="1:36">
      <c r="B37" s="8"/>
      <c r="C37" s="8"/>
      <c r="D37" s="8"/>
      <c r="E37" s="8"/>
      <c r="F37" s="8"/>
      <c r="G37" s="8"/>
      <c r="N37" s="8"/>
      <c r="O37" s="8"/>
      <c r="P37" s="8"/>
      <c r="Q37" s="8"/>
      <c r="R37" s="8"/>
      <c r="S37" s="8"/>
      <c r="T37" s="8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</row>
    <row r="38" spans="1:36"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</row>
    <row r="39" spans="1:36" ht="16.5" customHeight="1">
      <c r="A39" s="205" t="s">
        <v>24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</row>
    <row r="40" spans="1:36" ht="8.25" hidden="1" customHeight="1">
      <c r="O40" s="9"/>
      <c r="P40" s="10" t="s">
        <v>39</v>
      </c>
      <c r="Q40" s="10" t="s">
        <v>40</v>
      </c>
      <c r="R40" s="10" t="s">
        <v>41</v>
      </c>
      <c r="S40" s="10" t="s">
        <v>42</v>
      </c>
      <c r="T40" s="10" t="s">
        <v>61</v>
      </c>
      <c r="U40" s="10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</row>
    <row r="41" spans="1:36" ht="17.25" customHeight="1">
      <c r="A41" s="125" t="s">
        <v>45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</row>
    <row r="42" spans="1:36" ht="25.5" customHeight="1">
      <c r="A42" s="127" t="s">
        <v>30</v>
      </c>
      <c r="B42" s="112" t="s">
        <v>29</v>
      </c>
      <c r="C42" s="113"/>
      <c r="D42" s="113"/>
      <c r="E42" s="113"/>
      <c r="F42" s="113"/>
      <c r="G42" s="113"/>
      <c r="H42" s="113"/>
      <c r="I42" s="114"/>
      <c r="J42" s="108" t="s">
        <v>43</v>
      </c>
      <c r="K42" s="98" t="s">
        <v>27</v>
      </c>
      <c r="L42" s="103"/>
      <c r="M42" s="103"/>
      <c r="N42" s="104"/>
      <c r="O42" s="98" t="s">
        <v>44</v>
      </c>
      <c r="P42" s="99"/>
      <c r="Q42" s="100"/>
      <c r="R42" s="98" t="s">
        <v>26</v>
      </c>
      <c r="S42" s="103"/>
      <c r="T42" s="104"/>
      <c r="U42" s="101" t="s">
        <v>25</v>
      </c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</row>
    <row r="43" spans="1:36" ht="13.5" customHeight="1">
      <c r="A43" s="128"/>
      <c r="B43" s="115"/>
      <c r="C43" s="116"/>
      <c r="D43" s="116"/>
      <c r="E43" s="116"/>
      <c r="F43" s="116"/>
      <c r="G43" s="116"/>
      <c r="H43" s="116"/>
      <c r="I43" s="117"/>
      <c r="J43" s="102"/>
      <c r="K43" s="4" t="s">
        <v>31</v>
      </c>
      <c r="L43" s="4" t="s">
        <v>32</v>
      </c>
      <c r="M43" s="46" t="s">
        <v>78</v>
      </c>
      <c r="N43" s="46" t="s">
        <v>79</v>
      </c>
      <c r="O43" s="4" t="s">
        <v>36</v>
      </c>
      <c r="P43" s="4" t="s">
        <v>8</v>
      </c>
      <c r="Q43" s="4" t="s">
        <v>33</v>
      </c>
      <c r="R43" s="4" t="s">
        <v>34</v>
      </c>
      <c r="S43" s="4" t="s">
        <v>31</v>
      </c>
      <c r="T43" s="4" t="s">
        <v>35</v>
      </c>
      <c r="U43" s="102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</row>
    <row r="44" spans="1:36">
      <c r="A44" s="50" t="s">
        <v>88</v>
      </c>
      <c r="B44" s="95" t="s">
        <v>89</v>
      </c>
      <c r="C44" s="96"/>
      <c r="D44" s="96"/>
      <c r="E44" s="96"/>
      <c r="F44" s="96"/>
      <c r="G44" s="96"/>
      <c r="H44" s="96"/>
      <c r="I44" s="97"/>
      <c r="J44" s="11">
        <v>6</v>
      </c>
      <c r="K44" s="11">
        <v>2</v>
      </c>
      <c r="L44" s="11">
        <v>2</v>
      </c>
      <c r="M44" s="11">
        <v>0</v>
      </c>
      <c r="N44" s="11">
        <v>0</v>
      </c>
      <c r="O44" s="20">
        <f>K44+L44+M44+N44</f>
        <v>4</v>
      </c>
      <c r="P44" s="21">
        <f>Q44-O44</f>
        <v>7</v>
      </c>
      <c r="Q44" s="21">
        <f>ROUND(PRODUCT(J44,25)/14,0)</f>
        <v>11</v>
      </c>
      <c r="R44" s="27" t="s">
        <v>34</v>
      </c>
      <c r="S44" s="11"/>
      <c r="T44" s="28"/>
      <c r="U44" s="11" t="s">
        <v>39</v>
      </c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</row>
    <row r="45" spans="1:36">
      <c r="A45" s="50" t="s">
        <v>90</v>
      </c>
      <c r="B45" s="95" t="s">
        <v>91</v>
      </c>
      <c r="C45" s="96"/>
      <c r="D45" s="96"/>
      <c r="E45" s="96"/>
      <c r="F45" s="96"/>
      <c r="G45" s="96"/>
      <c r="H45" s="96"/>
      <c r="I45" s="97"/>
      <c r="J45" s="11">
        <v>6</v>
      </c>
      <c r="K45" s="11">
        <v>2</v>
      </c>
      <c r="L45" s="11">
        <v>2</v>
      </c>
      <c r="M45" s="11">
        <v>0</v>
      </c>
      <c r="N45" s="11">
        <v>0</v>
      </c>
      <c r="O45" s="44">
        <f t="shared" ref="O45:O49" si="0">K45+L45+M45+N45</f>
        <v>4</v>
      </c>
      <c r="P45" s="21">
        <f t="shared" ref="P45:P49" si="1">Q45-O45</f>
        <v>7</v>
      </c>
      <c r="Q45" s="21">
        <f t="shared" ref="Q45:Q48" si="2">ROUND(PRODUCT(J45,25)/14,0)</f>
        <v>11</v>
      </c>
      <c r="R45" s="27"/>
      <c r="S45" s="11"/>
      <c r="T45" s="28" t="s">
        <v>35</v>
      </c>
      <c r="U45" s="11" t="s">
        <v>41</v>
      </c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</row>
    <row r="46" spans="1:36">
      <c r="A46" s="50" t="s">
        <v>92</v>
      </c>
      <c r="B46" s="95" t="s">
        <v>93</v>
      </c>
      <c r="C46" s="96"/>
      <c r="D46" s="96"/>
      <c r="E46" s="96"/>
      <c r="F46" s="96"/>
      <c r="G46" s="96"/>
      <c r="H46" s="96"/>
      <c r="I46" s="97"/>
      <c r="J46" s="11">
        <v>6</v>
      </c>
      <c r="K46" s="11">
        <v>2</v>
      </c>
      <c r="L46" s="11">
        <v>2</v>
      </c>
      <c r="M46" s="11">
        <v>0</v>
      </c>
      <c r="N46" s="11">
        <v>0</v>
      </c>
      <c r="O46" s="44">
        <f t="shared" si="0"/>
        <v>4</v>
      </c>
      <c r="P46" s="21">
        <f t="shared" si="1"/>
        <v>7</v>
      </c>
      <c r="Q46" s="21">
        <f t="shared" si="2"/>
        <v>11</v>
      </c>
      <c r="R46" s="27" t="s">
        <v>34</v>
      </c>
      <c r="S46" s="11"/>
      <c r="T46" s="28"/>
      <c r="U46" s="11" t="s">
        <v>39</v>
      </c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</row>
    <row r="47" spans="1:36">
      <c r="A47" s="50" t="s">
        <v>94</v>
      </c>
      <c r="B47" s="95" t="s">
        <v>95</v>
      </c>
      <c r="C47" s="96"/>
      <c r="D47" s="96"/>
      <c r="E47" s="96"/>
      <c r="F47" s="96"/>
      <c r="G47" s="96"/>
      <c r="H47" s="96"/>
      <c r="I47" s="97"/>
      <c r="J47" s="11">
        <v>6</v>
      </c>
      <c r="K47" s="11">
        <v>2</v>
      </c>
      <c r="L47" s="11">
        <v>2</v>
      </c>
      <c r="M47" s="11">
        <v>0</v>
      </c>
      <c r="N47" s="11">
        <v>0</v>
      </c>
      <c r="O47" s="44">
        <f t="shared" si="0"/>
        <v>4</v>
      </c>
      <c r="P47" s="21">
        <f t="shared" si="1"/>
        <v>7</v>
      </c>
      <c r="Q47" s="21">
        <f t="shared" si="2"/>
        <v>11</v>
      </c>
      <c r="R47" s="27" t="s">
        <v>34</v>
      </c>
      <c r="S47" s="11"/>
      <c r="T47" s="28"/>
      <c r="U47" s="11" t="s">
        <v>39</v>
      </c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</row>
    <row r="48" spans="1:36">
      <c r="A48" s="50" t="s">
        <v>96</v>
      </c>
      <c r="B48" s="95" t="s">
        <v>97</v>
      </c>
      <c r="C48" s="96"/>
      <c r="D48" s="96"/>
      <c r="E48" s="96"/>
      <c r="F48" s="96"/>
      <c r="G48" s="96"/>
      <c r="H48" s="96"/>
      <c r="I48" s="97"/>
      <c r="J48" s="11">
        <v>6</v>
      </c>
      <c r="K48" s="11">
        <v>2</v>
      </c>
      <c r="L48" s="11">
        <v>2</v>
      </c>
      <c r="M48" s="11">
        <v>2</v>
      </c>
      <c r="N48" s="11">
        <v>0</v>
      </c>
      <c r="O48" s="44">
        <f t="shared" si="0"/>
        <v>6</v>
      </c>
      <c r="P48" s="21">
        <f t="shared" si="1"/>
        <v>5</v>
      </c>
      <c r="Q48" s="21">
        <f t="shared" si="2"/>
        <v>11</v>
      </c>
      <c r="R48" s="27"/>
      <c r="S48" s="11" t="s">
        <v>31</v>
      </c>
      <c r="T48" s="28"/>
      <c r="U48" s="11" t="s">
        <v>42</v>
      </c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</row>
    <row r="49" spans="1:36">
      <c r="A49" s="23" t="s">
        <v>98</v>
      </c>
      <c r="B49" s="185" t="s">
        <v>75</v>
      </c>
      <c r="C49" s="186"/>
      <c r="D49" s="186"/>
      <c r="E49" s="186"/>
      <c r="F49" s="186"/>
      <c r="G49" s="186"/>
      <c r="H49" s="186"/>
      <c r="I49" s="187"/>
      <c r="J49" s="23">
        <v>0</v>
      </c>
      <c r="K49" s="23">
        <v>0</v>
      </c>
      <c r="L49" s="23">
        <v>2</v>
      </c>
      <c r="M49" s="23">
        <v>0</v>
      </c>
      <c r="N49" s="23">
        <v>0</v>
      </c>
      <c r="O49" s="44">
        <f t="shared" si="0"/>
        <v>2</v>
      </c>
      <c r="P49" s="21">
        <f t="shared" si="1"/>
        <v>0</v>
      </c>
      <c r="Q49" s="21">
        <v>2</v>
      </c>
      <c r="R49" s="29"/>
      <c r="S49" s="30" t="s">
        <v>31</v>
      </c>
      <c r="T49" s="31"/>
      <c r="U49" s="30" t="s">
        <v>42</v>
      </c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</row>
    <row r="50" spans="1:36">
      <c r="A50" s="24" t="s">
        <v>28</v>
      </c>
      <c r="B50" s="109"/>
      <c r="C50" s="110"/>
      <c r="D50" s="110"/>
      <c r="E50" s="110"/>
      <c r="F50" s="110"/>
      <c r="G50" s="110"/>
      <c r="H50" s="110"/>
      <c r="I50" s="111"/>
      <c r="J50" s="24">
        <f t="shared" ref="J50:Q50" si="3">SUM(J44:J49)</f>
        <v>30</v>
      </c>
      <c r="K50" s="24">
        <f t="shared" si="3"/>
        <v>10</v>
      </c>
      <c r="L50" s="24">
        <f t="shared" si="3"/>
        <v>12</v>
      </c>
      <c r="M50" s="43">
        <f t="shared" si="3"/>
        <v>2</v>
      </c>
      <c r="N50" s="24">
        <f t="shared" si="3"/>
        <v>0</v>
      </c>
      <c r="O50" s="24">
        <f t="shared" si="3"/>
        <v>24</v>
      </c>
      <c r="P50" s="24">
        <f t="shared" si="3"/>
        <v>33</v>
      </c>
      <c r="Q50" s="26">
        <f t="shared" si="3"/>
        <v>57</v>
      </c>
      <c r="R50" s="41">
        <f>COUNTIF(R44:R49,"E")</f>
        <v>3</v>
      </c>
      <c r="S50" s="41">
        <f>COUNTIF(S44:S49,"C")</f>
        <v>2</v>
      </c>
      <c r="T50" s="41">
        <f>COUNTIF(T44:T49,"VP")</f>
        <v>1</v>
      </c>
      <c r="U50" s="2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</row>
    <row r="51" spans="1:36" s="67" customForma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69"/>
      <c r="R51" s="51"/>
      <c r="S51" s="51"/>
      <c r="T51" s="51"/>
      <c r="U51" s="52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</row>
    <row r="52" spans="1:36" ht="19.5" customHeight="1"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</row>
    <row r="53" spans="1:36" ht="16.5" customHeight="1">
      <c r="A53" s="125" t="s">
        <v>46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</row>
    <row r="54" spans="1:36" ht="26.25" customHeight="1">
      <c r="A54" s="127" t="s">
        <v>30</v>
      </c>
      <c r="B54" s="112" t="s">
        <v>29</v>
      </c>
      <c r="C54" s="113"/>
      <c r="D54" s="113"/>
      <c r="E54" s="113"/>
      <c r="F54" s="113"/>
      <c r="G54" s="113"/>
      <c r="H54" s="113"/>
      <c r="I54" s="114"/>
      <c r="J54" s="108" t="s">
        <v>43</v>
      </c>
      <c r="K54" s="98" t="s">
        <v>27</v>
      </c>
      <c r="L54" s="103"/>
      <c r="M54" s="103"/>
      <c r="N54" s="104"/>
      <c r="O54" s="98" t="s">
        <v>44</v>
      </c>
      <c r="P54" s="99"/>
      <c r="Q54" s="100"/>
      <c r="R54" s="98" t="s">
        <v>26</v>
      </c>
      <c r="S54" s="103"/>
      <c r="T54" s="104"/>
      <c r="U54" s="101" t="s">
        <v>25</v>
      </c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</row>
    <row r="55" spans="1:36" ht="12.75" customHeight="1">
      <c r="A55" s="128"/>
      <c r="B55" s="115"/>
      <c r="C55" s="116"/>
      <c r="D55" s="116"/>
      <c r="E55" s="116"/>
      <c r="F55" s="116"/>
      <c r="G55" s="116"/>
      <c r="H55" s="116"/>
      <c r="I55" s="117"/>
      <c r="J55" s="102"/>
      <c r="K55" s="4" t="s">
        <v>31</v>
      </c>
      <c r="L55" s="4" t="s">
        <v>32</v>
      </c>
      <c r="M55" s="46" t="s">
        <v>78</v>
      </c>
      <c r="N55" s="46" t="s">
        <v>79</v>
      </c>
      <c r="O55" s="4" t="s">
        <v>36</v>
      </c>
      <c r="P55" s="4" t="s">
        <v>8</v>
      </c>
      <c r="Q55" s="4" t="s">
        <v>33</v>
      </c>
      <c r="R55" s="4" t="s">
        <v>34</v>
      </c>
      <c r="S55" s="4" t="s">
        <v>31</v>
      </c>
      <c r="T55" s="4" t="s">
        <v>35</v>
      </c>
      <c r="U55" s="102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</row>
    <row r="56" spans="1:36">
      <c r="A56" s="50" t="s">
        <v>99</v>
      </c>
      <c r="B56" s="95" t="s">
        <v>100</v>
      </c>
      <c r="C56" s="96"/>
      <c r="D56" s="96"/>
      <c r="E56" s="96"/>
      <c r="F56" s="96"/>
      <c r="G56" s="96"/>
      <c r="H56" s="96"/>
      <c r="I56" s="97"/>
      <c r="J56" s="11">
        <v>5</v>
      </c>
      <c r="K56" s="11">
        <v>2</v>
      </c>
      <c r="L56" s="11">
        <v>2</v>
      </c>
      <c r="M56" s="11">
        <v>0</v>
      </c>
      <c r="N56" s="11">
        <v>0</v>
      </c>
      <c r="O56" s="20">
        <f>K56+L56+M56+N56</f>
        <v>4</v>
      </c>
      <c r="P56" s="21">
        <f>Q56-O56</f>
        <v>5</v>
      </c>
      <c r="Q56" s="21">
        <f>ROUND(PRODUCT(J56,25)/14,0)</f>
        <v>9</v>
      </c>
      <c r="R56" s="27" t="s">
        <v>34</v>
      </c>
      <c r="S56" s="11"/>
      <c r="T56" s="28"/>
      <c r="U56" s="11" t="s">
        <v>39</v>
      </c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</row>
    <row r="57" spans="1:36">
      <c r="A57" s="50" t="s">
        <v>101</v>
      </c>
      <c r="B57" s="95" t="s">
        <v>102</v>
      </c>
      <c r="C57" s="96"/>
      <c r="D57" s="96"/>
      <c r="E57" s="96"/>
      <c r="F57" s="96"/>
      <c r="G57" s="96"/>
      <c r="H57" s="96"/>
      <c r="I57" s="97"/>
      <c r="J57" s="11">
        <v>5</v>
      </c>
      <c r="K57" s="11">
        <v>2</v>
      </c>
      <c r="L57" s="11">
        <v>2</v>
      </c>
      <c r="M57" s="11">
        <v>0</v>
      </c>
      <c r="N57" s="11">
        <v>0</v>
      </c>
      <c r="O57" s="44">
        <f t="shared" ref="O57:O62" si="4">K57+L57+M57+N57</f>
        <v>4</v>
      </c>
      <c r="P57" s="21">
        <f t="shared" ref="P57:P62" si="5">Q57-O57</f>
        <v>5</v>
      </c>
      <c r="Q57" s="21">
        <f t="shared" ref="Q57:Q59" si="6">ROUND(PRODUCT(J57,25)/14,0)</f>
        <v>9</v>
      </c>
      <c r="R57" s="27" t="s">
        <v>34</v>
      </c>
      <c r="S57" s="11"/>
      <c r="T57" s="28"/>
      <c r="U57" s="11" t="s">
        <v>39</v>
      </c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</row>
    <row r="58" spans="1:36">
      <c r="A58" s="50" t="s">
        <v>103</v>
      </c>
      <c r="B58" s="95" t="s">
        <v>104</v>
      </c>
      <c r="C58" s="96"/>
      <c r="D58" s="96"/>
      <c r="E58" s="96"/>
      <c r="F58" s="96"/>
      <c r="G58" s="96"/>
      <c r="H58" s="96"/>
      <c r="I58" s="97"/>
      <c r="J58" s="11">
        <v>5</v>
      </c>
      <c r="K58" s="11">
        <v>2</v>
      </c>
      <c r="L58" s="11">
        <v>2</v>
      </c>
      <c r="M58" s="11">
        <v>0</v>
      </c>
      <c r="N58" s="11">
        <v>0</v>
      </c>
      <c r="O58" s="44">
        <f t="shared" si="4"/>
        <v>4</v>
      </c>
      <c r="P58" s="21">
        <f t="shared" si="5"/>
        <v>5</v>
      </c>
      <c r="Q58" s="21">
        <f t="shared" si="6"/>
        <v>9</v>
      </c>
      <c r="R58" s="27"/>
      <c r="S58" s="11"/>
      <c r="T58" s="28" t="s">
        <v>35</v>
      </c>
      <c r="U58" s="11" t="s">
        <v>39</v>
      </c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</row>
    <row r="59" spans="1:36">
      <c r="A59" s="50" t="s">
        <v>105</v>
      </c>
      <c r="B59" s="95" t="s">
        <v>106</v>
      </c>
      <c r="C59" s="96"/>
      <c r="D59" s="96"/>
      <c r="E59" s="96"/>
      <c r="F59" s="96"/>
      <c r="G59" s="96"/>
      <c r="H59" s="96"/>
      <c r="I59" s="97"/>
      <c r="J59" s="11">
        <v>5</v>
      </c>
      <c r="K59" s="11">
        <v>2</v>
      </c>
      <c r="L59" s="11">
        <v>2</v>
      </c>
      <c r="M59" s="11">
        <v>0</v>
      </c>
      <c r="N59" s="11">
        <v>0</v>
      </c>
      <c r="O59" s="44">
        <f t="shared" si="4"/>
        <v>4</v>
      </c>
      <c r="P59" s="21">
        <f t="shared" si="5"/>
        <v>5</v>
      </c>
      <c r="Q59" s="21">
        <f t="shared" si="6"/>
        <v>9</v>
      </c>
      <c r="R59" s="27" t="s">
        <v>34</v>
      </c>
      <c r="S59" s="11"/>
      <c r="T59" s="28"/>
      <c r="U59" s="11" t="s">
        <v>39</v>
      </c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</row>
    <row r="60" spans="1:36">
      <c r="A60" s="50" t="s">
        <v>107</v>
      </c>
      <c r="B60" s="95" t="s">
        <v>108</v>
      </c>
      <c r="C60" s="96"/>
      <c r="D60" s="96"/>
      <c r="E60" s="96"/>
      <c r="F60" s="96"/>
      <c r="G60" s="96"/>
      <c r="H60" s="96"/>
      <c r="I60" s="97"/>
      <c r="J60" s="11">
        <v>5</v>
      </c>
      <c r="K60" s="11">
        <v>2</v>
      </c>
      <c r="L60" s="11">
        <v>1</v>
      </c>
      <c r="M60" s="11">
        <v>2</v>
      </c>
      <c r="N60" s="11">
        <v>0</v>
      </c>
      <c r="O60" s="44">
        <f t="shared" si="4"/>
        <v>5</v>
      </c>
      <c r="P60" s="21">
        <f>Q60-O60</f>
        <v>4</v>
      </c>
      <c r="Q60" s="21">
        <f>ROUND(PRODUCT(J60,25)/14,0)</f>
        <v>9</v>
      </c>
      <c r="R60" s="27" t="s">
        <v>34</v>
      </c>
      <c r="S60" s="11"/>
      <c r="T60" s="28"/>
      <c r="U60" s="11" t="s">
        <v>39</v>
      </c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</row>
    <row r="61" spans="1:36">
      <c r="A61" s="50" t="s">
        <v>109</v>
      </c>
      <c r="B61" s="95" t="s">
        <v>110</v>
      </c>
      <c r="C61" s="96"/>
      <c r="D61" s="96"/>
      <c r="E61" s="96"/>
      <c r="F61" s="96"/>
      <c r="G61" s="96"/>
      <c r="H61" s="96"/>
      <c r="I61" s="97"/>
      <c r="J61" s="11">
        <v>5</v>
      </c>
      <c r="K61" s="11">
        <v>2</v>
      </c>
      <c r="L61" s="11">
        <v>1</v>
      </c>
      <c r="M61" s="11">
        <v>0</v>
      </c>
      <c r="N61" s="11">
        <v>0</v>
      </c>
      <c r="O61" s="44">
        <f t="shared" si="4"/>
        <v>3</v>
      </c>
      <c r="P61" s="21">
        <f>Q61-O61</f>
        <v>6</v>
      </c>
      <c r="Q61" s="21">
        <f>ROUND(PRODUCT(J61,25)/14,0)</f>
        <v>9</v>
      </c>
      <c r="R61" s="27"/>
      <c r="S61" s="11" t="s">
        <v>31</v>
      </c>
      <c r="T61" s="28"/>
      <c r="U61" s="11" t="s">
        <v>42</v>
      </c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</row>
    <row r="62" spans="1:36">
      <c r="A62" s="48" t="s">
        <v>111</v>
      </c>
      <c r="B62" s="188" t="s">
        <v>76</v>
      </c>
      <c r="C62" s="189"/>
      <c r="D62" s="189"/>
      <c r="E62" s="189"/>
      <c r="F62" s="189"/>
      <c r="G62" s="189"/>
      <c r="H62" s="189"/>
      <c r="I62" s="190"/>
      <c r="J62" s="20">
        <v>0</v>
      </c>
      <c r="K62" s="20">
        <v>0</v>
      </c>
      <c r="L62" s="20">
        <v>2</v>
      </c>
      <c r="M62" s="44">
        <v>0</v>
      </c>
      <c r="N62" s="20">
        <v>0</v>
      </c>
      <c r="O62" s="44">
        <f t="shared" si="4"/>
        <v>2</v>
      </c>
      <c r="P62" s="21">
        <f t="shared" si="5"/>
        <v>0</v>
      </c>
      <c r="Q62" s="21">
        <v>2</v>
      </c>
      <c r="R62" s="29"/>
      <c r="S62" s="30" t="s">
        <v>31</v>
      </c>
      <c r="T62" s="31"/>
      <c r="U62" s="30" t="s">
        <v>42</v>
      </c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</row>
    <row r="63" spans="1:36">
      <c r="A63" s="24" t="s">
        <v>28</v>
      </c>
      <c r="B63" s="109"/>
      <c r="C63" s="110"/>
      <c r="D63" s="110"/>
      <c r="E63" s="110"/>
      <c r="F63" s="110"/>
      <c r="G63" s="110"/>
      <c r="H63" s="110"/>
      <c r="I63" s="111"/>
      <c r="J63" s="24">
        <f t="shared" ref="J63:Q63" si="7">SUM(J56:J62)</f>
        <v>30</v>
      </c>
      <c r="K63" s="24">
        <f t="shared" si="7"/>
        <v>12</v>
      </c>
      <c r="L63" s="24">
        <f t="shared" si="7"/>
        <v>12</v>
      </c>
      <c r="M63" s="43">
        <f t="shared" si="7"/>
        <v>2</v>
      </c>
      <c r="N63" s="24">
        <f t="shared" si="7"/>
        <v>0</v>
      </c>
      <c r="O63" s="24">
        <f t="shared" si="7"/>
        <v>26</v>
      </c>
      <c r="P63" s="24">
        <f t="shared" si="7"/>
        <v>30</v>
      </c>
      <c r="Q63" s="24">
        <f t="shared" si="7"/>
        <v>56</v>
      </c>
      <c r="R63" s="41">
        <f>COUNTIF(R56:R62,"E")</f>
        <v>4</v>
      </c>
      <c r="S63" s="41">
        <f>COUNTIF(S56:S62,"C")</f>
        <v>2</v>
      </c>
      <c r="T63" s="41">
        <f>COUNTIF(T56:T62,"VP")</f>
        <v>1</v>
      </c>
      <c r="U63" s="2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</row>
    <row r="64" spans="1:36" ht="11.25" customHeight="1"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</row>
    <row r="65" spans="1:36" s="67" customFormat="1" ht="11.25" customHeight="1"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</row>
    <row r="66" spans="1:36" s="67" customFormat="1" ht="11.25" customHeight="1"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</row>
    <row r="67" spans="1:36" s="67" customFormat="1" ht="11.25" customHeight="1"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</row>
    <row r="68" spans="1:36" s="67" customFormat="1" ht="11.25" customHeight="1"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</row>
    <row r="69" spans="1:36">
      <c r="B69" s="8"/>
      <c r="C69" s="8"/>
      <c r="D69" s="8"/>
      <c r="E69" s="8"/>
      <c r="F69" s="8"/>
      <c r="G69" s="8"/>
      <c r="N69" s="8"/>
      <c r="O69" s="8"/>
      <c r="P69" s="8"/>
      <c r="Q69" s="8"/>
      <c r="R69" s="8"/>
      <c r="S69" s="8"/>
      <c r="T69" s="8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</row>
    <row r="70" spans="1:36"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</row>
    <row r="71" spans="1:36" ht="18" customHeight="1">
      <c r="A71" s="125" t="s">
        <v>47</v>
      </c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</row>
    <row r="72" spans="1:36" ht="25.5" customHeight="1">
      <c r="A72" s="127" t="s">
        <v>30</v>
      </c>
      <c r="B72" s="112" t="s">
        <v>29</v>
      </c>
      <c r="C72" s="113"/>
      <c r="D72" s="113"/>
      <c r="E72" s="113"/>
      <c r="F72" s="113"/>
      <c r="G72" s="113"/>
      <c r="H72" s="113"/>
      <c r="I72" s="114"/>
      <c r="J72" s="108" t="s">
        <v>43</v>
      </c>
      <c r="K72" s="98" t="s">
        <v>27</v>
      </c>
      <c r="L72" s="103"/>
      <c r="M72" s="103"/>
      <c r="N72" s="104"/>
      <c r="O72" s="98" t="s">
        <v>44</v>
      </c>
      <c r="P72" s="99"/>
      <c r="Q72" s="100"/>
      <c r="R72" s="98" t="s">
        <v>26</v>
      </c>
      <c r="S72" s="103"/>
      <c r="T72" s="104"/>
      <c r="U72" s="101" t="s">
        <v>25</v>
      </c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</row>
    <row r="73" spans="1:36" ht="16.5" customHeight="1">
      <c r="A73" s="128"/>
      <c r="B73" s="115"/>
      <c r="C73" s="116"/>
      <c r="D73" s="116"/>
      <c r="E73" s="116"/>
      <c r="F73" s="116"/>
      <c r="G73" s="116"/>
      <c r="H73" s="116"/>
      <c r="I73" s="117"/>
      <c r="J73" s="102"/>
      <c r="K73" s="4" t="s">
        <v>31</v>
      </c>
      <c r="L73" s="4" t="s">
        <v>32</v>
      </c>
      <c r="M73" s="46" t="s">
        <v>78</v>
      </c>
      <c r="N73" s="46" t="s">
        <v>79</v>
      </c>
      <c r="O73" s="4" t="s">
        <v>36</v>
      </c>
      <c r="P73" s="4" t="s">
        <v>8</v>
      </c>
      <c r="Q73" s="4" t="s">
        <v>33</v>
      </c>
      <c r="R73" s="4" t="s">
        <v>34</v>
      </c>
      <c r="S73" s="4" t="s">
        <v>31</v>
      </c>
      <c r="T73" s="4" t="s">
        <v>35</v>
      </c>
      <c r="U73" s="102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</row>
    <row r="74" spans="1:36">
      <c r="A74" s="50" t="s">
        <v>112</v>
      </c>
      <c r="B74" s="95" t="s">
        <v>113</v>
      </c>
      <c r="C74" s="96"/>
      <c r="D74" s="96"/>
      <c r="E74" s="96"/>
      <c r="F74" s="96"/>
      <c r="G74" s="96"/>
      <c r="H74" s="96"/>
      <c r="I74" s="97"/>
      <c r="J74" s="11">
        <v>5</v>
      </c>
      <c r="K74" s="11">
        <v>2</v>
      </c>
      <c r="L74" s="11">
        <v>1</v>
      </c>
      <c r="M74" s="11">
        <v>1</v>
      </c>
      <c r="N74" s="11">
        <v>0</v>
      </c>
      <c r="O74" s="20">
        <f>K74+L74+M74+N74</f>
        <v>4</v>
      </c>
      <c r="P74" s="21">
        <f>Q74-O74</f>
        <v>5</v>
      </c>
      <c r="Q74" s="21">
        <f>ROUND(PRODUCT(J74,25)/14,0)</f>
        <v>9</v>
      </c>
      <c r="R74" s="27"/>
      <c r="S74" s="11" t="s">
        <v>31</v>
      </c>
      <c r="T74" s="28"/>
      <c r="U74" s="11" t="s">
        <v>39</v>
      </c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</row>
    <row r="75" spans="1:36">
      <c r="A75" s="50" t="s">
        <v>114</v>
      </c>
      <c r="B75" s="95" t="s">
        <v>115</v>
      </c>
      <c r="C75" s="96"/>
      <c r="D75" s="96"/>
      <c r="E75" s="96"/>
      <c r="F75" s="96"/>
      <c r="G75" s="96"/>
      <c r="H75" s="96"/>
      <c r="I75" s="97"/>
      <c r="J75" s="11">
        <v>5</v>
      </c>
      <c r="K75" s="11">
        <v>2</v>
      </c>
      <c r="L75" s="11">
        <v>2</v>
      </c>
      <c r="M75" s="11">
        <v>0</v>
      </c>
      <c r="N75" s="11">
        <v>0</v>
      </c>
      <c r="O75" s="44">
        <f t="shared" ref="O75:O80" si="8">K75+L75+M75+N75</f>
        <v>4</v>
      </c>
      <c r="P75" s="21">
        <f t="shared" ref="P75:P80" si="9">Q75-O75</f>
        <v>5</v>
      </c>
      <c r="Q75" s="21">
        <f t="shared" ref="Q75:Q80" si="10">ROUND(PRODUCT(J75,25)/14,0)</f>
        <v>9</v>
      </c>
      <c r="R75" s="27" t="s">
        <v>34</v>
      </c>
      <c r="S75" s="11"/>
      <c r="T75" s="28"/>
      <c r="U75" s="11" t="s">
        <v>39</v>
      </c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</row>
    <row r="76" spans="1:36">
      <c r="A76" s="50" t="s">
        <v>116</v>
      </c>
      <c r="B76" s="95" t="s">
        <v>117</v>
      </c>
      <c r="C76" s="96"/>
      <c r="D76" s="96"/>
      <c r="E76" s="96"/>
      <c r="F76" s="96"/>
      <c r="G76" s="96"/>
      <c r="H76" s="96"/>
      <c r="I76" s="97"/>
      <c r="J76" s="11">
        <v>5</v>
      </c>
      <c r="K76" s="11">
        <v>2</v>
      </c>
      <c r="L76" s="11">
        <v>2</v>
      </c>
      <c r="M76" s="11">
        <v>0</v>
      </c>
      <c r="N76" s="11">
        <v>0</v>
      </c>
      <c r="O76" s="44">
        <f t="shared" si="8"/>
        <v>4</v>
      </c>
      <c r="P76" s="21">
        <f t="shared" si="9"/>
        <v>5</v>
      </c>
      <c r="Q76" s="21">
        <f t="shared" si="10"/>
        <v>9</v>
      </c>
      <c r="R76" s="27"/>
      <c r="S76" s="11"/>
      <c r="T76" s="28" t="s">
        <v>35</v>
      </c>
      <c r="U76" s="11" t="s">
        <v>39</v>
      </c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</row>
    <row r="77" spans="1:36">
      <c r="A77" s="50" t="s">
        <v>118</v>
      </c>
      <c r="B77" s="95" t="s">
        <v>119</v>
      </c>
      <c r="C77" s="96"/>
      <c r="D77" s="96"/>
      <c r="E77" s="96"/>
      <c r="F77" s="96"/>
      <c r="G77" s="96"/>
      <c r="H77" s="96"/>
      <c r="I77" s="97"/>
      <c r="J77" s="11">
        <v>5</v>
      </c>
      <c r="K77" s="11">
        <v>2</v>
      </c>
      <c r="L77" s="11">
        <v>2</v>
      </c>
      <c r="M77" s="11">
        <v>1</v>
      </c>
      <c r="N77" s="11">
        <v>0</v>
      </c>
      <c r="O77" s="44">
        <f t="shared" si="8"/>
        <v>5</v>
      </c>
      <c r="P77" s="21">
        <f t="shared" si="9"/>
        <v>4</v>
      </c>
      <c r="Q77" s="21">
        <f t="shared" si="10"/>
        <v>9</v>
      </c>
      <c r="R77" s="27" t="s">
        <v>34</v>
      </c>
      <c r="S77" s="11"/>
      <c r="T77" s="28"/>
      <c r="U77" s="11" t="s">
        <v>39</v>
      </c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</row>
    <row r="78" spans="1:36">
      <c r="A78" s="50" t="s">
        <v>120</v>
      </c>
      <c r="B78" s="95" t="s">
        <v>121</v>
      </c>
      <c r="C78" s="96"/>
      <c r="D78" s="96"/>
      <c r="E78" s="96"/>
      <c r="F78" s="96"/>
      <c r="G78" s="96"/>
      <c r="H78" s="96"/>
      <c r="I78" s="97"/>
      <c r="J78" s="11">
        <v>5</v>
      </c>
      <c r="K78" s="11">
        <v>2</v>
      </c>
      <c r="L78" s="11">
        <v>1</v>
      </c>
      <c r="M78" s="11">
        <v>1</v>
      </c>
      <c r="N78" s="11">
        <v>0</v>
      </c>
      <c r="O78" s="44">
        <f t="shared" si="8"/>
        <v>4</v>
      </c>
      <c r="P78" s="21">
        <f t="shared" si="9"/>
        <v>5</v>
      </c>
      <c r="Q78" s="21">
        <f t="shared" si="10"/>
        <v>9</v>
      </c>
      <c r="R78" s="27" t="s">
        <v>34</v>
      </c>
      <c r="S78" s="11"/>
      <c r="T78" s="28"/>
      <c r="U78" s="11" t="s">
        <v>41</v>
      </c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</row>
    <row r="79" spans="1:36">
      <c r="A79" s="50" t="s">
        <v>122</v>
      </c>
      <c r="B79" s="95" t="s">
        <v>123</v>
      </c>
      <c r="C79" s="96"/>
      <c r="D79" s="96"/>
      <c r="E79" s="96"/>
      <c r="F79" s="96"/>
      <c r="G79" s="96"/>
      <c r="H79" s="96"/>
      <c r="I79" s="97"/>
      <c r="J79" s="11">
        <v>5</v>
      </c>
      <c r="K79" s="11">
        <v>2</v>
      </c>
      <c r="L79" s="11">
        <v>1</v>
      </c>
      <c r="M79" s="11">
        <v>1</v>
      </c>
      <c r="N79" s="11">
        <v>0</v>
      </c>
      <c r="O79" s="44">
        <f t="shared" si="8"/>
        <v>4</v>
      </c>
      <c r="P79" s="21">
        <f t="shared" si="9"/>
        <v>5</v>
      </c>
      <c r="Q79" s="21">
        <f t="shared" si="10"/>
        <v>9</v>
      </c>
      <c r="R79" s="27" t="s">
        <v>34</v>
      </c>
      <c r="S79" s="11"/>
      <c r="T79" s="28"/>
      <c r="U79" s="11" t="s">
        <v>41</v>
      </c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</row>
    <row r="80" spans="1:36">
      <c r="A80" s="50" t="s">
        <v>124</v>
      </c>
      <c r="B80" s="95" t="s">
        <v>125</v>
      </c>
      <c r="C80" s="96"/>
      <c r="D80" s="96"/>
      <c r="E80" s="96"/>
      <c r="F80" s="96"/>
      <c r="G80" s="96"/>
      <c r="H80" s="96"/>
      <c r="I80" s="97"/>
      <c r="J80" s="11">
        <v>3</v>
      </c>
      <c r="K80" s="11">
        <v>0</v>
      </c>
      <c r="L80" s="11">
        <v>2</v>
      </c>
      <c r="M80" s="11">
        <v>0</v>
      </c>
      <c r="N80" s="11">
        <v>0</v>
      </c>
      <c r="O80" s="44">
        <f t="shared" si="8"/>
        <v>2</v>
      </c>
      <c r="P80" s="21">
        <f t="shared" si="9"/>
        <v>3</v>
      </c>
      <c r="Q80" s="21">
        <f t="shared" si="10"/>
        <v>5</v>
      </c>
      <c r="R80" s="27"/>
      <c r="S80" s="11" t="s">
        <v>31</v>
      </c>
      <c r="T80" s="28"/>
      <c r="U80" s="11" t="s">
        <v>42</v>
      </c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</row>
    <row r="81" spans="1:36">
      <c r="A81" s="24" t="s">
        <v>28</v>
      </c>
      <c r="B81" s="109"/>
      <c r="C81" s="110"/>
      <c r="D81" s="110"/>
      <c r="E81" s="110"/>
      <c r="F81" s="110"/>
      <c r="G81" s="110"/>
      <c r="H81" s="110"/>
      <c r="I81" s="111"/>
      <c r="J81" s="24">
        <f t="shared" ref="J81:Q81" si="11">SUM(J74:J80)</f>
        <v>33</v>
      </c>
      <c r="K81" s="24">
        <f t="shared" si="11"/>
        <v>12</v>
      </c>
      <c r="L81" s="24">
        <f t="shared" si="11"/>
        <v>11</v>
      </c>
      <c r="M81" s="43">
        <f t="shared" si="11"/>
        <v>4</v>
      </c>
      <c r="N81" s="24">
        <f t="shared" si="11"/>
        <v>0</v>
      </c>
      <c r="O81" s="24">
        <f t="shared" si="11"/>
        <v>27</v>
      </c>
      <c r="P81" s="24">
        <f t="shared" si="11"/>
        <v>32</v>
      </c>
      <c r="Q81" s="24">
        <f t="shared" si="11"/>
        <v>59</v>
      </c>
      <c r="R81" s="24">
        <f>COUNTIF(R74:R80,"E")</f>
        <v>4</v>
      </c>
      <c r="S81" s="24">
        <f>COUNTIF(S74:S80,"C")</f>
        <v>2</v>
      </c>
      <c r="T81" s="24">
        <f>COUNTIF(T74:T80,"VP")</f>
        <v>1</v>
      </c>
      <c r="U81" s="2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</row>
    <row r="82" spans="1:36" s="67" customForma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2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</row>
    <row r="83" spans="1:36" s="67" customForma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2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</row>
    <row r="84" spans="1:36" s="67" customForma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2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</row>
    <row r="85" spans="1:36" ht="21.75" customHeight="1"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</row>
    <row r="86" spans="1:36" ht="18.75" customHeight="1">
      <c r="A86" s="125" t="s">
        <v>48</v>
      </c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</row>
    <row r="87" spans="1:36" ht="24.75" customHeight="1">
      <c r="A87" s="127" t="s">
        <v>30</v>
      </c>
      <c r="B87" s="112" t="s">
        <v>29</v>
      </c>
      <c r="C87" s="113"/>
      <c r="D87" s="113"/>
      <c r="E87" s="113"/>
      <c r="F87" s="113"/>
      <c r="G87" s="113"/>
      <c r="H87" s="113"/>
      <c r="I87" s="114"/>
      <c r="J87" s="108" t="s">
        <v>43</v>
      </c>
      <c r="K87" s="98" t="s">
        <v>27</v>
      </c>
      <c r="L87" s="103"/>
      <c r="M87" s="103"/>
      <c r="N87" s="104"/>
      <c r="O87" s="98" t="s">
        <v>44</v>
      </c>
      <c r="P87" s="99"/>
      <c r="Q87" s="100"/>
      <c r="R87" s="98" t="s">
        <v>26</v>
      </c>
      <c r="S87" s="103"/>
      <c r="T87" s="104"/>
      <c r="U87" s="101" t="s">
        <v>25</v>
      </c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</row>
    <row r="88" spans="1:36">
      <c r="A88" s="128"/>
      <c r="B88" s="115"/>
      <c r="C88" s="116"/>
      <c r="D88" s="116"/>
      <c r="E88" s="116"/>
      <c r="F88" s="116"/>
      <c r="G88" s="116"/>
      <c r="H88" s="116"/>
      <c r="I88" s="117"/>
      <c r="J88" s="102"/>
      <c r="K88" s="4" t="s">
        <v>31</v>
      </c>
      <c r="L88" s="4" t="s">
        <v>32</v>
      </c>
      <c r="M88" s="46" t="s">
        <v>78</v>
      </c>
      <c r="N88" s="46" t="s">
        <v>79</v>
      </c>
      <c r="O88" s="4" t="s">
        <v>36</v>
      </c>
      <c r="P88" s="4" t="s">
        <v>8</v>
      </c>
      <c r="Q88" s="4" t="s">
        <v>33</v>
      </c>
      <c r="R88" s="4" t="s">
        <v>34</v>
      </c>
      <c r="S88" s="4" t="s">
        <v>31</v>
      </c>
      <c r="T88" s="4" t="s">
        <v>35</v>
      </c>
      <c r="U88" s="102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</row>
    <row r="89" spans="1:36">
      <c r="A89" s="50" t="s">
        <v>126</v>
      </c>
      <c r="B89" s="95" t="s">
        <v>127</v>
      </c>
      <c r="C89" s="96"/>
      <c r="D89" s="96"/>
      <c r="E89" s="96"/>
      <c r="F89" s="96"/>
      <c r="G89" s="96"/>
      <c r="H89" s="96"/>
      <c r="I89" s="97"/>
      <c r="J89" s="11">
        <v>5</v>
      </c>
      <c r="K89" s="11">
        <v>2</v>
      </c>
      <c r="L89" s="11">
        <v>2</v>
      </c>
      <c r="M89" s="11">
        <v>0</v>
      </c>
      <c r="N89" s="11">
        <v>0</v>
      </c>
      <c r="O89" s="20">
        <f>K89+L89+M89+N89</f>
        <v>4</v>
      </c>
      <c r="P89" s="21">
        <f>Q89-O89</f>
        <v>5</v>
      </c>
      <c r="Q89" s="21">
        <f>ROUND(PRODUCT(J89,25)/14,0)</f>
        <v>9</v>
      </c>
      <c r="R89" s="27"/>
      <c r="S89" s="11" t="s">
        <v>31</v>
      </c>
      <c r="T89" s="28"/>
      <c r="U89" s="11" t="s">
        <v>39</v>
      </c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</row>
    <row r="90" spans="1:36">
      <c r="A90" s="50" t="s">
        <v>128</v>
      </c>
      <c r="B90" s="95" t="s">
        <v>129</v>
      </c>
      <c r="C90" s="96"/>
      <c r="D90" s="96"/>
      <c r="E90" s="96"/>
      <c r="F90" s="96"/>
      <c r="G90" s="96"/>
      <c r="H90" s="96"/>
      <c r="I90" s="97"/>
      <c r="J90" s="11">
        <v>6</v>
      </c>
      <c r="K90" s="11">
        <v>2</v>
      </c>
      <c r="L90" s="11">
        <v>1</v>
      </c>
      <c r="M90" s="11">
        <v>2</v>
      </c>
      <c r="N90" s="11">
        <v>0</v>
      </c>
      <c r="O90" s="44">
        <f t="shared" ref="O90:O95" si="12">K90+L90+M90+N90</f>
        <v>5</v>
      </c>
      <c r="P90" s="21">
        <f t="shared" ref="P90:P95" si="13">Q90-O90</f>
        <v>6</v>
      </c>
      <c r="Q90" s="21">
        <f t="shared" ref="Q90:Q95" si="14">ROUND(PRODUCT(J90,25)/14,0)</f>
        <v>11</v>
      </c>
      <c r="R90" s="27" t="s">
        <v>34</v>
      </c>
      <c r="S90" s="11"/>
      <c r="T90" s="28"/>
      <c r="U90" s="11" t="s">
        <v>39</v>
      </c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</row>
    <row r="91" spans="1:36">
      <c r="A91" s="50" t="s">
        <v>130</v>
      </c>
      <c r="B91" s="95" t="s">
        <v>131</v>
      </c>
      <c r="C91" s="96"/>
      <c r="D91" s="96"/>
      <c r="E91" s="96"/>
      <c r="F91" s="96"/>
      <c r="G91" s="96"/>
      <c r="H91" s="96"/>
      <c r="I91" s="97"/>
      <c r="J91" s="11">
        <v>5</v>
      </c>
      <c r="K91" s="11">
        <v>2</v>
      </c>
      <c r="L91" s="11">
        <v>2</v>
      </c>
      <c r="M91" s="11">
        <v>0</v>
      </c>
      <c r="N91" s="11">
        <v>0</v>
      </c>
      <c r="O91" s="44">
        <f t="shared" si="12"/>
        <v>4</v>
      </c>
      <c r="P91" s="21">
        <f t="shared" si="13"/>
        <v>5</v>
      </c>
      <c r="Q91" s="21">
        <f t="shared" si="14"/>
        <v>9</v>
      </c>
      <c r="R91" s="27" t="s">
        <v>34</v>
      </c>
      <c r="S91" s="11"/>
      <c r="T91" s="28"/>
      <c r="U91" s="11" t="s">
        <v>39</v>
      </c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</row>
    <row r="92" spans="1:36">
      <c r="A92" s="50" t="s">
        <v>132</v>
      </c>
      <c r="B92" s="95" t="s">
        <v>133</v>
      </c>
      <c r="C92" s="96"/>
      <c r="D92" s="96"/>
      <c r="E92" s="96"/>
      <c r="F92" s="96"/>
      <c r="G92" s="96"/>
      <c r="H92" s="96"/>
      <c r="I92" s="97"/>
      <c r="J92" s="11">
        <v>5</v>
      </c>
      <c r="K92" s="11">
        <v>2</v>
      </c>
      <c r="L92" s="11">
        <v>2</v>
      </c>
      <c r="M92" s="11">
        <v>0</v>
      </c>
      <c r="N92" s="11">
        <v>0</v>
      </c>
      <c r="O92" s="44">
        <f t="shared" si="12"/>
        <v>4</v>
      </c>
      <c r="P92" s="21">
        <f t="shared" si="13"/>
        <v>5</v>
      </c>
      <c r="Q92" s="21">
        <f t="shared" si="14"/>
        <v>9</v>
      </c>
      <c r="R92" s="27" t="s">
        <v>34</v>
      </c>
      <c r="S92" s="11"/>
      <c r="T92" s="28"/>
      <c r="U92" s="11" t="s">
        <v>39</v>
      </c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</row>
    <row r="93" spans="1:36">
      <c r="A93" s="50" t="s">
        <v>134</v>
      </c>
      <c r="B93" s="95" t="s">
        <v>135</v>
      </c>
      <c r="C93" s="96"/>
      <c r="D93" s="96"/>
      <c r="E93" s="96"/>
      <c r="F93" s="96"/>
      <c r="G93" s="96"/>
      <c r="H93" s="96"/>
      <c r="I93" s="97"/>
      <c r="J93" s="11">
        <v>5</v>
      </c>
      <c r="K93" s="11">
        <v>2</v>
      </c>
      <c r="L93" s="11">
        <v>0</v>
      </c>
      <c r="M93" s="11">
        <v>2</v>
      </c>
      <c r="N93" s="11">
        <v>0</v>
      </c>
      <c r="O93" s="44">
        <f t="shared" si="12"/>
        <v>4</v>
      </c>
      <c r="P93" s="21">
        <f t="shared" si="13"/>
        <v>5</v>
      </c>
      <c r="Q93" s="21">
        <f t="shared" si="14"/>
        <v>9</v>
      </c>
      <c r="R93" s="27" t="s">
        <v>34</v>
      </c>
      <c r="S93" s="11"/>
      <c r="T93" s="28"/>
      <c r="U93" s="11" t="s">
        <v>39</v>
      </c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</row>
    <row r="94" spans="1:36">
      <c r="A94" s="50" t="s">
        <v>136</v>
      </c>
      <c r="B94" s="95" t="s">
        <v>137</v>
      </c>
      <c r="C94" s="96"/>
      <c r="D94" s="96"/>
      <c r="E94" s="96"/>
      <c r="F94" s="96"/>
      <c r="G94" s="96"/>
      <c r="H94" s="96"/>
      <c r="I94" s="97"/>
      <c r="J94" s="11">
        <v>4</v>
      </c>
      <c r="K94" s="11">
        <v>2</v>
      </c>
      <c r="L94" s="11">
        <v>1</v>
      </c>
      <c r="M94" s="11">
        <v>0</v>
      </c>
      <c r="N94" s="11">
        <v>0</v>
      </c>
      <c r="O94" s="44">
        <f t="shared" si="12"/>
        <v>3</v>
      </c>
      <c r="P94" s="21">
        <f t="shared" si="13"/>
        <v>4</v>
      </c>
      <c r="Q94" s="21">
        <f t="shared" si="14"/>
        <v>7</v>
      </c>
      <c r="R94" s="27"/>
      <c r="S94" s="11"/>
      <c r="T94" s="28" t="s">
        <v>35</v>
      </c>
      <c r="U94" s="11" t="s">
        <v>39</v>
      </c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</row>
    <row r="95" spans="1:36">
      <c r="A95" s="50" t="s">
        <v>138</v>
      </c>
      <c r="B95" s="95" t="s">
        <v>139</v>
      </c>
      <c r="C95" s="96"/>
      <c r="D95" s="96"/>
      <c r="E95" s="96"/>
      <c r="F95" s="96"/>
      <c r="G95" s="96"/>
      <c r="H95" s="96"/>
      <c r="I95" s="97"/>
      <c r="J95" s="11">
        <v>3</v>
      </c>
      <c r="K95" s="11">
        <v>0</v>
      </c>
      <c r="L95" s="11">
        <v>2</v>
      </c>
      <c r="M95" s="11">
        <v>0</v>
      </c>
      <c r="N95" s="11">
        <v>0</v>
      </c>
      <c r="O95" s="44">
        <f t="shared" si="12"/>
        <v>2</v>
      </c>
      <c r="P95" s="21">
        <f t="shared" si="13"/>
        <v>3</v>
      </c>
      <c r="Q95" s="21">
        <f t="shared" si="14"/>
        <v>5</v>
      </c>
      <c r="R95" s="27"/>
      <c r="S95" s="11" t="s">
        <v>31</v>
      </c>
      <c r="T95" s="28"/>
      <c r="U95" s="11" t="s">
        <v>42</v>
      </c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</row>
    <row r="96" spans="1:36">
      <c r="A96" s="24" t="s">
        <v>28</v>
      </c>
      <c r="B96" s="109"/>
      <c r="C96" s="110"/>
      <c r="D96" s="110"/>
      <c r="E96" s="110"/>
      <c r="F96" s="110"/>
      <c r="G96" s="110"/>
      <c r="H96" s="110"/>
      <c r="I96" s="111"/>
      <c r="J96" s="24">
        <f t="shared" ref="J96:Q96" si="15">SUM(J89:J95)</f>
        <v>33</v>
      </c>
      <c r="K96" s="24">
        <f t="shared" si="15"/>
        <v>12</v>
      </c>
      <c r="L96" s="24">
        <f t="shared" si="15"/>
        <v>10</v>
      </c>
      <c r="M96" s="43">
        <f t="shared" si="15"/>
        <v>4</v>
      </c>
      <c r="N96" s="24">
        <f t="shared" si="15"/>
        <v>0</v>
      </c>
      <c r="O96" s="24">
        <f t="shared" si="15"/>
        <v>26</v>
      </c>
      <c r="P96" s="24">
        <f t="shared" si="15"/>
        <v>33</v>
      </c>
      <c r="Q96" s="24">
        <f t="shared" si="15"/>
        <v>59</v>
      </c>
      <c r="R96" s="24">
        <f>COUNTIF(R89:R95,"E")</f>
        <v>4</v>
      </c>
      <c r="S96" s="24">
        <f>COUNTIF(S89:S95,"C")</f>
        <v>2</v>
      </c>
      <c r="T96" s="24">
        <f>COUNTIF(T89:T95,"VP")</f>
        <v>1</v>
      </c>
      <c r="U96" s="2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</row>
    <row r="97" spans="1:36" ht="9" customHeight="1"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</row>
    <row r="98" spans="1:36" s="67" customFormat="1"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</row>
    <row r="99" spans="1:36" s="67" customFormat="1"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</row>
    <row r="100" spans="1:36" s="67" customFormat="1"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</row>
    <row r="101" spans="1:36" s="67" customFormat="1"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</row>
    <row r="102" spans="1:36" s="67" customFormat="1"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</row>
    <row r="103" spans="1:36" s="67" customFormat="1"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</row>
    <row r="104" spans="1:36" s="67" customFormat="1"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</row>
    <row r="105" spans="1:36" s="67" customFormat="1"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</row>
    <row r="106" spans="1:36" s="67" customFormat="1"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</row>
    <row r="107" spans="1:36">
      <c r="B107" s="2"/>
      <c r="C107" s="2"/>
      <c r="D107" s="2"/>
      <c r="E107" s="2"/>
      <c r="F107" s="2"/>
      <c r="G107" s="2"/>
      <c r="N107" s="8"/>
      <c r="O107" s="8"/>
      <c r="P107" s="8"/>
      <c r="Q107" s="8"/>
      <c r="R107" s="8"/>
      <c r="S107" s="8"/>
      <c r="T107" s="8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</row>
    <row r="108" spans="1:36"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</row>
    <row r="109" spans="1:36"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</row>
    <row r="110" spans="1:36" ht="18" customHeight="1">
      <c r="A110" s="105" t="s">
        <v>49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7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</row>
    <row r="111" spans="1:36" ht="25.5" customHeight="1">
      <c r="A111" s="127" t="s">
        <v>30</v>
      </c>
      <c r="B111" s="112" t="s">
        <v>29</v>
      </c>
      <c r="C111" s="113"/>
      <c r="D111" s="113"/>
      <c r="E111" s="113"/>
      <c r="F111" s="113"/>
      <c r="G111" s="113"/>
      <c r="H111" s="113"/>
      <c r="I111" s="114"/>
      <c r="J111" s="108" t="s">
        <v>43</v>
      </c>
      <c r="K111" s="121" t="s">
        <v>27</v>
      </c>
      <c r="L111" s="122"/>
      <c r="M111" s="122"/>
      <c r="N111" s="123"/>
      <c r="O111" s="121" t="s">
        <v>44</v>
      </c>
      <c r="P111" s="122"/>
      <c r="Q111" s="123"/>
      <c r="R111" s="121" t="s">
        <v>26</v>
      </c>
      <c r="S111" s="122"/>
      <c r="T111" s="123"/>
      <c r="U111" s="108" t="s">
        <v>25</v>
      </c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</row>
    <row r="112" spans="1:36">
      <c r="A112" s="128"/>
      <c r="B112" s="115"/>
      <c r="C112" s="116"/>
      <c r="D112" s="116"/>
      <c r="E112" s="116"/>
      <c r="F112" s="116"/>
      <c r="G112" s="116"/>
      <c r="H112" s="116"/>
      <c r="I112" s="117"/>
      <c r="J112" s="102"/>
      <c r="K112" s="4" t="s">
        <v>31</v>
      </c>
      <c r="L112" s="4" t="s">
        <v>32</v>
      </c>
      <c r="M112" s="46" t="s">
        <v>78</v>
      </c>
      <c r="N112" s="46" t="s">
        <v>79</v>
      </c>
      <c r="O112" s="4" t="s">
        <v>36</v>
      </c>
      <c r="P112" s="4" t="s">
        <v>8</v>
      </c>
      <c r="Q112" s="4" t="s">
        <v>33</v>
      </c>
      <c r="R112" s="4" t="s">
        <v>34</v>
      </c>
      <c r="S112" s="4" t="s">
        <v>31</v>
      </c>
      <c r="T112" s="4" t="s">
        <v>35</v>
      </c>
      <c r="U112" s="102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</row>
    <row r="113" spans="1:36">
      <c r="A113" s="50" t="s">
        <v>140</v>
      </c>
      <c r="B113" s="95" t="s">
        <v>141</v>
      </c>
      <c r="C113" s="96"/>
      <c r="D113" s="96"/>
      <c r="E113" s="96"/>
      <c r="F113" s="96"/>
      <c r="G113" s="96"/>
      <c r="H113" s="96"/>
      <c r="I113" s="97"/>
      <c r="J113" s="11">
        <v>5</v>
      </c>
      <c r="K113" s="11">
        <v>2</v>
      </c>
      <c r="L113" s="11">
        <v>2</v>
      </c>
      <c r="M113" s="11">
        <v>1</v>
      </c>
      <c r="N113" s="11">
        <v>0</v>
      </c>
      <c r="O113" s="20">
        <f>K113+L113+M113+N113</f>
        <v>5</v>
      </c>
      <c r="P113" s="21">
        <f>Q113-O113</f>
        <v>4</v>
      </c>
      <c r="Q113" s="21">
        <f>ROUND(PRODUCT(J113,25)/14,0)</f>
        <v>9</v>
      </c>
      <c r="R113" s="27" t="s">
        <v>34</v>
      </c>
      <c r="S113" s="11"/>
      <c r="T113" s="28"/>
      <c r="U113" s="11" t="s">
        <v>39</v>
      </c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</row>
    <row r="114" spans="1:36">
      <c r="A114" s="50" t="s">
        <v>142</v>
      </c>
      <c r="B114" s="95" t="s">
        <v>143</v>
      </c>
      <c r="C114" s="96"/>
      <c r="D114" s="96"/>
      <c r="E114" s="96"/>
      <c r="F114" s="96"/>
      <c r="G114" s="96"/>
      <c r="H114" s="96"/>
      <c r="I114" s="97"/>
      <c r="J114" s="11">
        <v>5</v>
      </c>
      <c r="K114" s="11">
        <v>2</v>
      </c>
      <c r="L114" s="11">
        <v>1</v>
      </c>
      <c r="M114" s="11">
        <v>1</v>
      </c>
      <c r="N114" s="11">
        <v>0</v>
      </c>
      <c r="O114" s="44">
        <f t="shared" ref="O114:O119" si="16">K114+L114+M114+N114</f>
        <v>4</v>
      </c>
      <c r="P114" s="21">
        <f t="shared" ref="P114:P119" si="17">Q114-O114</f>
        <v>5</v>
      </c>
      <c r="Q114" s="21">
        <f t="shared" ref="Q114:Q119" si="18">ROUND(PRODUCT(J114,25)/14,0)</f>
        <v>9</v>
      </c>
      <c r="R114" s="27" t="s">
        <v>34</v>
      </c>
      <c r="S114" s="11"/>
      <c r="T114" s="28"/>
      <c r="U114" s="11" t="s">
        <v>39</v>
      </c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</row>
    <row r="115" spans="1:36">
      <c r="A115" s="50" t="s">
        <v>144</v>
      </c>
      <c r="B115" s="95" t="s">
        <v>145</v>
      </c>
      <c r="C115" s="96"/>
      <c r="D115" s="96"/>
      <c r="E115" s="96"/>
      <c r="F115" s="96"/>
      <c r="G115" s="96"/>
      <c r="H115" s="96"/>
      <c r="I115" s="97"/>
      <c r="J115" s="11">
        <v>4</v>
      </c>
      <c r="K115" s="11">
        <v>2</v>
      </c>
      <c r="L115" s="11">
        <v>2</v>
      </c>
      <c r="M115" s="11">
        <v>0</v>
      </c>
      <c r="N115" s="11">
        <v>0</v>
      </c>
      <c r="O115" s="44">
        <f t="shared" si="16"/>
        <v>4</v>
      </c>
      <c r="P115" s="21">
        <f t="shared" si="17"/>
        <v>3</v>
      </c>
      <c r="Q115" s="21">
        <f t="shared" si="18"/>
        <v>7</v>
      </c>
      <c r="R115" s="27" t="s">
        <v>34</v>
      </c>
      <c r="S115" s="11"/>
      <c r="T115" s="28"/>
      <c r="U115" s="11" t="s">
        <v>39</v>
      </c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</row>
    <row r="116" spans="1:36">
      <c r="A116" s="50" t="s">
        <v>146</v>
      </c>
      <c r="B116" s="118" t="s">
        <v>147</v>
      </c>
      <c r="C116" s="119"/>
      <c r="D116" s="119"/>
      <c r="E116" s="119"/>
      <c r="F116" s="119"/>
      <c r="G116" s="119"/>
      <c r="H116" s="119"/>
      <c r="I116" s="120"/>
      <c r="J116" s="11">
        <v>4</v>
      </c>
      <c r="K116" s="11">
        <v>2</v>
      </c>
      <c r="L116" s="11">
        <v>2</v>
      </c>
      <c r="M116" s="11">
        <v>0</v>
      </c>
      <c r="N116" s="11">
        <v>0</v>
      </c>
      <c r="O116" s="44">
        <f t="shared" si="16"/>
        <v>4</v>
      </c>
      <c r="P116" s="21">
        <f t="shared" si="17"/>
        <v>3</v>
      </c>
      <c r="Q116" s="21">
        <f t="shared" si="18"/>
        <v>7</v>
      </c>
      <c r="R116" s="27" t="s">
        <v>34</v>
      </c>
      <c r="S116" s="11"/>
      <c r="T116" s="28"/>
      <c r="U116" s="11" t="s">
        <v>41</v>
      </c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</row>
    <row r="117" spans="1:36">
      <c r="A117" s="50" t="s">
        <v>148</v>
      </c>
      <c r="B117" s="95" t="s">
        <v>149</v>
      </c>
      <c r="C117" s="96"/>
      <c r="D117" s="96"/>
      <c r="E117" s="96"/>
      <c r="F117" s="96"/>
      <c r="G117" s="96"/>
      <c r="H117" s="96"/>
      <c r="I117" s="97"/>
      <c r="J117" s="11">
        <v>4</v>
      </c>
      <c r="K117" s="11">
        <v>2</v>
      </c>
      <c r="L117" s="11">
        <v>0</v>
      </c>
      <c r="M117" s="11">
        <v>1</v>
      </c>
      <c r="N117" s="11">
        <v>0</v>
      </c>
      <c r="O117" s="44">
        <f t="shared" si="16"/>
        <v>3</v>
      </c>
      <c r="P117" s="21">
        <f t="shared" si="17"/>
        <v>4</v>
      </c>
      <c r="Q117" s="21">
        <f t="shared" si="18"/>
        <v>7</v>
      </c>
      <c r="R117" s="27"/>
      <c r="S117" s="11" t="s">
        <v>31</v>
      </c>
      <c r="T117" s="28"/>
      <c r="U117" s="11" t="s">
        <v>41</v>
      </c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</row>
    <row r="118" spans="1:36">
      <c r="A118" s="50" t="s">
        <v>150</v>
      </c>
      <c r="B118" s="95" t="s">
        <v>151</v>
      </c>
      <c r="C118" s="96"/>
      <c r="D118" s="96"/>
      <c r="E118" s="96"/>
      <c r="F118" s="96"/>
      <c r="G118" s="96"/>
      <c r="H118" s="96"/>
      <c r="I118" s="97"/>
      <c r="J118" s="11">
        <v>4</v>
      </c>
      <c r="K118" s="11">
        <v>2</v>
      </c>
      <c r="L118" s="11">
        <v>0</v>
      </c>
      <c r="M118" s="11">
        <v>1</v>
      </c>
      <c r="N118" s="11">
        <v>0</v>
      </c>
      <c r="O118" s="44">
        <f t="shared" si="16"/>
        <v>3</v>
      </c>
      <c r="P118" s="21">
        <f t="shared" si="17"/>
        <v>4</v>
      </c>
      <c r="Q118" s="21">
        <f t="shared" si="18"/>
        <v>7</v>
      </c>
      <c r="R118" s="27"/>
      <c r="S118" s="11"/>
      <c r="T118" s="28" t="s">
        <v>35</v>
      </c>
      <c r="U118" s="11" t="s">
        <v>41</v>
      </c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</row>
    <row r="119" spans="1:36">
      <c r="A119" s="50" t="s">
        <v>152</v>
      </c>
      <c r="B119" s="95" t="s">
        <v>153</v>
      </c>
      <c r="C119" s="96"/>
      <c r="D119" s="96"/>
      <c r="E119" s="96"/>
      <c r="F119" s="96"/>
      <c r="G119" s="96"/>
      <c r="H119" s="96"/>
      <c r="I119" s="97"/>
      <c r="J119" s="11">
        <v>4</v>
      </c>
      <c r="K119" s="11">
        <v>0</v>
      </c>
      <c r="L119" s="11">
        <v>0</v>
      </c>
      <c r="M119" s="11">
        <v>1</v>
      </c>
      <c r="N119" s="11">
        <v>0</v>
      </c>
      <c r="O119" s="44">
        <f t="shared" si="16"/>
        <v>1</v>
      </c>
      <c r="P119" s="21">
        <f t="shared" si="17"/>
        <v>6</v>
      </c>
      <c r="Q119" s="21">
        <f t="shared" si="18"/>
        <v>7</v>
      </c>
      <c r="R119" s="27"/>
      <c r="S119" s="11" t="s">
        <v>31</v>
      </c>
      <c r="T119" s="28"/>
      <c r="U119" s="11" t="s">
        <v>41</v>
      </c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</row>
    <row r="120" spans="1:36">
      <c r="A120" s="24" t="s">
        <v>28</v>
      </c>
      <c r="B120" s="109"/>
      <c r="C120" s="110"/>
      <c r="D120" s="110"/>
      <c r="E120" s="110"/>
      <c r="F120" s="110"/>
      <c r="G120" s="110"/>
      <c r="H120" s="110"/>
      <c r="I120" s="111"/>
      <c r="J120" s="24">
        <f t="shared" ref="J120:Q120" si="19">SUM(J113:J119)</f>
        <v>30</v>
      </c>
      <c r="K120" s="24">
        <f t="shared" si="19"/>
        <v>12</v>
      </c>
      <c r="L120" s="24">
        <f t="shared" si="19"/>
        <v>7</v>
      </c>
      <c r="M120" s="43">
        <f t="shared" si="19"/>
        <v>5</v>
      </c>
      <c r="N120" s="24">
        <f t="shared" si="19"/>
        <v>0</v>
      </c>
      <c r="O120" s="24">
        <f t="shared" si="19"/>
        <v>24</v>
      </c>
      <c r="P120" s="24">
        <f t="shared" si="19"/>
        <v>29</v>
      </c>
      <c r="Q120" s="24">
        <f t="shared" si="19"/>
        <v>53</v>
      </c>
      <c r="R120" s="24">
        <f>COUNTIF(R113:R119,"E")</f>
        <v>4</v>
      </c>
      <c r="S120" s="24">
        <f>COUNTIF(S113:S119,"C")</f>
        <v>2</v>
      </c>
      <c r="T120" s="24">
        <f>COUNTIF(T113:T119,"VP")</f>
        <v>1</v>
      </c>
      <c r="U120" s="2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</row>
    <row r="121" spans="1:36" s="47" customForma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2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</row>
    <row r="122" spans="1:36" s="47" customForma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2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</row>
    <row r="123" spans="1:36" s="47" customForma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2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</row>
    <row r="124" spans="1:36" s="47" customForma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2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</row>
    <row r="125" spans="1:36" ht="21.75" customHeight="1"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</row>
    <row r="126" spans="1:36" ht="19.5" customHeight="1">
      <c r="A126" s="105" t="s">
        <v>50</v>
      </c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7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</row>
    <row r="127" spans="1:36" ht="25.5" customHeight="1">
      <c r="A127" s="127" t="s">
        <v>30</v>
      </c>
      <c r="B127" s="112" t="s">
        <v>29</v>
      </c>
      <c r="C127" s="113"/>
      <c r="D127" s="113"/>
      <c r="E127" s="113"/>
      <c r="F127" s="113"/>
      <c r="G127" s="113"/>
      <c r="H127" s="113"/>
      <c r="I127" s="114"/>
      <c r="J127" s="108" t="s">
        <v>43</v>
      </c>
      <c r="K127" s="121" t="s">
        <v>27</v>
      </c>
      <c r="L127" s="122"/>
      <c r="M127" s="122"/>
      <c r="N127" s="123"/>
      <c r="O127" s="121" t="s">
        <v>44</v>
      </c>
      <c r="P127" s="122"/>
      <c r="Q127" s="123"/>
      <c r="R127" s="121" t="s">
        <v>26</v>
      </c>
      <c r="S127" s="122"/>
      <c r="T127" s="123"/>
      <c r="U127" s="108" t="s">
        <v>25</v>
      </c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</row>
    <row r="128" spans="1:36">
      <c r="A128" s="128"/>
      <c r="B128" s="115"/>
      <c r="C128" s="116"/>
      <c r="D128" s="116"/>
      <c r="E128" s="116"/>
      <c r="F128" s="116"/>
      <c r="G128" s="116"/>
      <c r="H128" s="116"/>
      <c r="I128" s="117"/>
      <c r="J128" s="102"/>
      <c r="K128" s="4" t="s">
        <v>31</v>
      </c>
      <c r="L128" s="4" t="s">
        <v>32</v>
      </c>
      <c r="M128" s="46" t="s">
        <v>78</v>
      </c>
      <c r="N128" s="46" t="s">
        <v>79</v>
      </c>
      <c r="O128" s="4" t="s">
        <v>36</v>
      </c>
      <c r="P128" s="4" t="s">
        <v>8</v>
      </c>
      <c r="Q128" s="4" t="s">
        <v>33</v>
      </c>
      <c r="R128" s="4" t="s">
        <v>34</v>
      </c>
      <c r="S128" s="4" t="s">
        <v>31</v>
      </c>
      <c r="T128" s="4" t="s">
        <v>35</v>
      </c>
      <c r="U128" s="102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</row>
    <row r="129" spans="1:36">
      <c r="A129" s="50" t="s">
        <v>154</v>
      </c>
      <c r="B129" s="95" t="s">
        <v>155</v>
      </c>
      <c r="C129" s="96"/>
      <c r="D129" s="96"/>
      <c r="E129" s="96"/>
      <c r="F129" s="96"/>
      <c r="G129" s="96"/>
      <c r="H129" s="96"/>
      <c r="I129" s="97"/>
      <c r="J129" s="11">
        <v>5</v>
      </c>
      <c r="K129" s="11">
        <v>2</v>
      </c>
      <c r="L129" s="11">
        <v>1</v>
      </c>
      <c r="M129" s="11">
        <v>0</v>
      </c>
      <c r="N129" s="11">
        <v>1</v>
      </c>
      <c r="O129" s="20">
        <f>K129+L129+M129+N129</f>
        <v>4</v>
      </c>
      <c r="P129" s="21">
        <f>Q129-O129</f>
        <v>6</v>
      </c>
      <c r="Q129" s="21">
        <f>ROUND(PRODUCT(J129,25)/12,0)</f>
        <v>10</v>
      </c>
      <c r="R129" s="27" t="s">
        <v>34</v>
      </c>
      <c r="S129" s="11"/>
      <c r="T129" s="28"/>
      <c r="U129" s="11" t="s">
        <v>41</v>
      </c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</row>
    <row r="130" spans="1:36">
      <c r="A130" s="50" t="s">
        <v>156</v>
      </c>
      <c r="B130" s="95" t="s">
        <v>157</v>
      </c>
      <c r="C130" s="96"/>
      <c r="D130" s="96"/>
      <c r="E130" s="96"/>
      <c r="F130" s="96"/>
      <c r="G130" s="96"/>
      <c r="H130" s="96"/>
      <c r="I130" s="97"/>
      <c r="J130" s="11">
        <v>6</v>
      </c>
      <c r="K130" s="11">
        <v>2</v>
      </c>
      <c r="L130" s="11">
        <v>1</v>
      </c>
      <c r="M130" s="11">
        <v>1</v>
      </c>
      <c r="N130" s="11">
        <v>0</v>
      </c>
      <c r="O130" s="44">
        <f t="shared" ref="O130:O135" si="20">K130+L130+M130+N130</f>
        <v>4</v>
      </c>
      <c r="P130" s="21">
        <f t="shared" ref="P130:P135" si="21">Q130-O130</f>
        <v>9</v>
      </c>
      <c r="Q130" s="21">
        <f t="shared" ref="Q130:Q135" si="22">ROUND(PRODUCT(J130,25)/12,0)</f>
        <v>13</v>
      </c>
      <c r="R130" s="27" t="s">
        <v>34</v>
      </c>
      <c r="S130" s="11"/>
      <c r="T130" s="28"/>
      <c r="U130" s="11" t="s">
        <v>41</v>
      </c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</row>
    <row r="131" spans="1:36">
      <c r="A131" s="50" t="s">
        <v>158</v>
      </c>
      <c r="B131" s="95" t="s">
        <v>159</v>
      </c>
      <c r="C131" s="96"/>
      <c r="D131" s="96"/>
      <c r="E131" s="96"/>
      <c r="F131" s="96"/>
      <c r="G131" s="96"/>
      <c r="H131" s="96"/>
      <c r="I131" s="97"/>
      <c r="J131" s="11">
        <v>6</v>
      </c>
      <c r="K131" s="11">
        <v>2</v>
      </c>
      <c r="L131" s="11">
        <v>1</v>
      </c>
      <c r="M131" s="11">
        <v>1</v>
      </c>
      <c r="N131" s="11">
        <v>0</v>
      </c>
      <c r="O131" s="44">
        <f t="shared" si="20"/>
        <v>4</v>
      </c>
      <c r="P131" s="21">
        <f t="shared" si="21"/>
        <v>9</v>
      </c>
      <c r="Q131" s="21">
        <f t="shared" si="22"/>
        <v>13</v>
      </c>
      <c r="R131" s="27" t="s">
        <v>34</v>
      </c>
      <c r="S131" s="11"/>
      <c r="T131" s="28"/>
      <c r="U131" s="11" t="s">
        <v>41</v>
      </c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</row>
    <row r="132" spans="1:36">
      <c r="A132" s="50" t="s">
        <v>160</v>
      </c>
      <c r="B132" s="95" t="s">
        <v>161</v>
      </c>
      <c r="C132" s="96"/>
      <c r="D132" s="96"/>
      <c r="E132" s="96"/>
      <c r="F132" s="96"/>
      <c r="G132" s="96"/>
      <c r="H132" s="96"/>
      <c r="I132" s="97"/>
      <c r="J132" s="11">
        <v>3</v>
      </c>
      <c r="K132" s="11">
        <v>0</v>
      </c>
      <c r="L132" s="11">
        <v>0</v>
      </c>
      <c r="M132" s="11">
        <v>2</v>
      </c>
      <c r="N132" s="11">
        <v>0</v>
      </c>
      <c r="O132" s="44">
        <f t="shared" si="20"/>
        <v>2</v>
      </c>
      <c r="P132" s="21">
        <f t="shared" si="21"/>
        <v>4</v>
      </c>
      <c r="Q132" s="21">
        <f t="shared" si="22"/>
        <v>6</v>
      </c>
      <c r="R132" s="27"/>
      <c r="S132" s="11" t="s">
        <v>31</v>
      </c>
      <c r="T132" s="28"/>
      <c r="U132" s="11" t="s">
        <v>41</v>
      </c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</row>
    <row r="133" spans="1:36">
      <c r="A133" s="50" t="s">
        <v>162</v>
      </c>
      <c r="B133" s="95" t="s">
        <v>163</v>
      </c>
      <c r="C133" s="96"/>
      <c r="D133" s="96"/>
      <c r="E133" s="96"/>
      <c r="F133" s="96"/>
      <c r="G133" s="96"/>
      <c r="H133" s="96"/>
      <c r="I133" s="97"/>
      <c r="J133" s="11">
        <v>2</v>
      </c>
      <c r="K133" s="11">
        <v>0</v>
      </c>
      <c r="L133" s="11">
        <v>0</v>
      </c>
      <c r="M133" s="11">
        <v>0</v>
      </c>
      <c r="N133" s="11">
        <v>2</v>
      </c>
      <c r="O133" s="44">
        <f t="shared" si="20"/>
        <v>2</v>
      </c>
      <c r="P133" s="21">
        <f t="shared" si="21"/>
        <v>2</v>
      </c>
      <c r="Q133" s="21">
        <f t="shared" si="22"/>
        <v>4</v>
      </c>
      <c r="R133" s="27"/>
      <c r="S133" s="11"/>
      <c r="T133" s="28" t="s">
        <v>35</v>
      </c>
      <c r="U133" s="11" t="s">
        <v>41</v>
      </c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</row>
    <row r="134" spans="1:36" s="92" customFormat="1">
      <c r="A134" s="50" t="s">
        <v>164</v>
      </c>
      <c r="B134" s="88" t="s">
        <v>165</v>
      </c>
      <c r="C134" s="89"/>
      <c r="D134" s="89"/>
      <c r="E134" s="89"/>
      <c r="F134" s="89"/>
      <c r="G134" s="89"/>
      <c r="H134" s="89"/>
      <c r="I134" s="90"/>
      <c r="J134" s="11">
        <v>5</v>
      </c>
      <c r="K134" s="11">
        <v>2</v>
      </c>
      <c r="L134" s="11">
        <v>0</v>
      </c>
      <c r="M134" s="11">
        <v>1</v>
      </c>
      <c r="N134" s="11">
        <v>1</v>
      </c>
      <c r="O134" s="91">
        <f t="shared" ref="O134" si="23">K134+L134+M134+N134</f>
        <v>4</v>
      </c>
      <c r="P134" s="21">
        <f t="shared" ref="P134" si="24">Q134-O134</f>
        <v>6</v>
      </c>
      <c r="Q134" s="21">
        <f t="shared" ref="Q134" si="25">ROUND(PRODUCT(J134,25)/12,0)</f>
        <v>10</v>
      </c>
      <c r="R134" s="27" t="s">
        <v>34</v>
      </c>
      <c r="S134" s="11"/>
      <c r="T134" s="28"/>
      <c r="U134" s="11" t="s">
        <v>41</v>
      </c>
    </row>
    <row r="135" spans="1:36">
      <c r="A135" s="50" t="s">
        <v>277</v>
      </c>
      <c r="B135" s="95" t="s">
        <v>276</v>
      </c>
      <c r="C135" s="96"/>
      <c r="D135" s="96"/>
      <c r="E135" s="96"/>
      <c r="F135" s="96"/>
      <c r="G135" s="96"/>
      <c r="H135" s="96"/>
      <c r="I135" s="97"/>
      <c r="J135" s="11">
        <v>3</v>
      </c>
      <c r="K135" s="11">
        <v>2</v>
      </c>
      <c r="L135" s="11">
        <v>0</v>
      </c>
      <c r="M135" s="11">
        <v>0</v>
      </c>
      <c r="N135" s="11">
        <v>1</v>
      </c>
      <c r="O135" s="44">
        <f t="shared" si="20"/>
        <v>3</v>
      </c>
      <c r="P135" s="21">
        <f t="shared" si="21"/>
        <v>3</v>
      </c>
      <c r="Q135" s="21">
        <f t="shared" si="22"/>
        <v>6</v>
      </c>
      <c r="R135" s="27"/>
      <c r="S135" s="11" t="s">
        <v>31</v>
      </c>
      <c r="T135" s="28"/>
      <c r="U135" s="11" t="s">
        <v>42</v>
      </c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</row>
    <row r="136" spans="1:36">
      <c r="A136" s="24" t="s">
        <v>28</v>
      </c>
      <c r="B136" s="109"/>
      <c r="C136" s="110"/>
      <c r="D136" s="110"/>
      <c r="E136" s="110"/>
      <c r="F136" s="110"/>
      <c r="G136" s="110"/>
      <c r="H136" s="110"/>
      <c r="I136" s="111"/>
      <c r="J136" s="24">
        <f t="shared" ref="J136:Q136" si="26">SUM(J129:J135)</f>
        <v>30</v>
      </c>
      <c r="K136" s="24">
        <f t="shared" si="26"/>
        <v>10</v>
      </c>
      <c r="L136" s="24">
        <f t="shared" si="26"/>
        <v>3</v>
      </c>
      <c r="M136" s="43">
        <f t="shared" si="26"/>
        <v>5</v>
      </c>
      <c r="N136" s="24">
        <f t="shared" si="26"/>
        <v>5</v>
      </c>
      <c r="O136" s="24">
        <f t="shared" si="26"/>
        <v>23</v>
      </c>
      <c r="P136" s="24">
        <f t="shared" si="26"/>
        <v>39</v>
      </c>
      <c r="Q136" s="24">
        <f t="shared" si="26"/>
        <v>62</v>
      </c>
      <c r="R136" s="24">
        <f>COUNTIF(R129:R135,"E")</f>
        <v>4</v>
      </c>
      <c r="S136" s="24">
        <f>COUNTIF(S129:S135,"C")</f>
        <v>2</v>
      </c>
      <c r="T136" s="24">
        <f>COUNTIF(T129:T135,"VP")</f>
        <v>1</v>
      </c>
      <c r="U136" s="2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</row>
    <row r="137" spans="1:36"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</row>
    <row r="138" spans="1:36" ht="12.75" customHeight="1">
      <c r="B138" s="2"/>
      <c r="C138" s="2"/>
      <c r="D138" s="2"/>
      <c r="E138" s="2"/>
      <c r="F138" s="2"/>
      <c r="G138" s="2"/>
      <c r="N138" s="8"/>
      <c r="O138" s="8"/>
      <c r="P138" s="8"/>
      <c r="Q138" s="8"/>
      <c r="R138" s="8"/>
      <c r="S138" s="8"/>
      <c r="T138" s="8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</row>
    <row r="139" spans="1:36" s="67" customFormat="1" ht="12.75" customHeight="1">
      <c r="B139" s="65"/>
      <c r="C139" s="65"/>
      <c r="D139" s="65"/>
      <c r="E139" s="65"/>
      <c r="F139" s="65"/>
      <c r="G139" s="65"/>
      <c r="N139" s="64"/>
      <c r="O139" s="64"/>
      <c r="P139" s="64"/>
      <c r="Q139" s="64"/>
      <c r="R139" s="64"/>
      <c r="S139" s="64"/>
      <c r="T139" s="64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</row>
    <row r="140" spans="1:36" s="67" customFormat="1" ht="12.75" customHeight="1">
      <c r="B140" s="65"/>
      <c r="C140" s="65"/>
      <c r="D140" s="65"/>
      <c r="E140" s="65"/>
      <c r="F140" s="65"/>
      <c r="G140" s="65"/>
      <c r="N140" s="64"/>
      <c r="O140" s="64"/>
      <c r="P140" s="64"/>
      <c r="Q140" s="64"/>
      <c r="R140" s="64"/>
      <c r="S140" s="64"/>
      <c r="T140" s="64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</row>
    <row r="141" spans="1:36" s="67" customFormat="1" ht="12.75" customHeight="1">
      <c r="B141" s="65"/>
      <c r="C141" s="65"/>
      <c r="D141" s="65"/>
      <c r="E141" s="65"/>
      <c r="F141" s="65"/>
      <c r="G141" s="65"/>
      <c r="N141" s="64"/>
      <c r="O141" s="64"/>
      <c r="P141" s="64"/>
      <c r="Q141" s="64"/>
      <c r="R141" s="64"/>
      <c r="S141" s="64"/>
      <c r="T141" s="64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</row>
    <row r="142" spans="1:36">
      <c r="B142" s="8"/>
      <c r="C142" s="8"/>
      <c r="D142" s="8"/>
      <c r="E142" s="8"/>
      <c r="F142" s="8"/>
      <c r="G142" s="8"/>
      <c r="N142" s="8"/>
      <c r="O142" s="8"/>
      <c r="P142" s="8"/>
      <c r="Q142" s="8"/>
      <c r="R142" s="8"/>
      <c r="S142" s="8"/>
      <c r="T142" s="8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</row>
    <row r="143" spans="1:36" ht="19.5" customHeight="1">
      <c r="A143" s="167" t="s">
        <v>51</v>
      </c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</row>
    <row r="144" spans="1:36" ht="27.75" customHeight="1">
      <c r="A144" s="127" t="s">
        <v>30</v>
      </c>
      <c r="B144" s="112" t="s">
        <v>29</v>
      </c>
      <c r="C144" s="113"/>
      <c r="D144" s="113"/>
      <c r="E144" s="113"/>
      <c r="F144" s="113"/>
      <c r="G144" s="113"/>
      <c r="H144" s="113"/>
      <c r="I144" s="114"/>
      <c r="J144" s="108" t="s">
        <v>43</v>
      </c>
      <c r="K144" s="166" t="s">
        <v>27</v>
      </c>
      <c r="L144" s="166"/>
      <c r="M144" s="166"/>
      <c r="N144" s="166"/>
      <c r="O144" s="166" t="s">
        <v>44</v>
      </c>
      <c r="P144" s="212"/>
      <c r="Q144" s="212"/>
      <c r="R144" s="166" t="s">
        <v>26</v>
      </c>
      <c r="S144" s="166"/>
      <c r="T144" s="166"/>
      <c r="U144" s="166" t="s">
        <v>25</v>
      </c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</row>
    <row r="145" spans="1:36" ht="12.75" customHeight="1">
      <c r="A145" s="128"/>
      <c r="B145" s="115"/>
      <c r="C145" s="116"/>
      <c r="D145" s="116"/>
      <c r="E145" s="116"/>
      <c r="F145" s="116"/>
      <c r="G145" s="116"/>
      <c r="H145" s="116"/>
      <c r="I145" s="117"/>
      <c r="J145" s="102"/>
      <c r="K145" s="4" t="s">
        <v>31</v>
      </c>
      <c r="L145" s="4" t="s">
        <v>32</v>
      </c>
      <c r="M145" s="46" t="s">
        <v>78</v>
      </c>
      <c r="N145" s="46" t="s">
        <v>79</v>
      </c>
      <c r="O145" s="4" t="s">
        <v>36</v>
      </c>
      <c r="P145" s="4" t="s">
        <v>8</v>
      </c>
      <c r="Q145" s="4" t="s">
        <v>33</v>
      </c>
      <c r="R145" s="4" t="s">
        <v>34</v>
      </c>
      <c r="S145" s="4" t="s">
        <v>31</v>
      </c>
      <c r="T145" s="4" t="s">
        <v>35</v>
      </c>
      <c r="U145" s="166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</row>
    <row r="146" spans="1:36">
      <c r="A146" s="182" t="s">
        <v>166</v>
      </c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1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</row>
    <row r="147" spans="1:36">
      <c r="A147" s="49" t="s">
        <v>170</v>
      </c>
      <c r="B147" s="130" t="s">
        <v>171</v>
      </c>
      <c r="C147" s="131"/>
      <c r="D147" s="131"/>
      <c r="E147" s="131"/>
      <c r="F147" s="131"/>
      <c r="G147" s="131"/>
      <c r="H147" s="131"/>
      <c r="I147" s="132"/>
      <c r="J147" s="32">
        <v>4</v>
      </c>
      <c r="K147" s="32">
        <v>2</v>
      </c>
      <c r="L147" s="32">
        <v>1</v>
      </c>
      <c r="M147" s="32">
        <v>0</v>
      </c>
      <c r="N147" s="32">
        <v>0</v>
      </c>
      <c r="O147" s="21">
        <f>K147+L147+M147+N147</f>
        <v>3</v>
      </c>
      <c r="P147" s="21">
        <f t="shared" ref="P147:P150" si="27">Q147-O147</f>
        <v>4</v>
      </c>
      <c r="Q147" s="21">
        <f t="shared" ref="Q147:Q150" si="28">ROUND(PRODUCT(J147,25)/14,0)</f>
        <v>7</v>
      </c>
      <c r="R147" s="32"/>
      <c r="S147" s="32"/>
      <c r="T147" s="33" t="s">
        <v>35</v>
      </c>
      <c r="U147" s="11" t="s">
        <v>41</v>
      </c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</row>
    <row r="148" spans="1:36" s="47" customFormat="1">
      <c r="A148" s="49" t="s">
        <v>172</v>
      </c>
      <c r="B148" s="130" t="s">
        <v>173</v>
      </c>
      <c r="C148" s="131"/>
      <c r="D148" s="131"/>
      <c r="E148" s="131"/>
      <c r="F148" s="131"/>
      <c r="G148" s="131"/>
      <c r="H148" s="131"/>
      <c r="I148" s="132"/>
      <c r="J148" s="32">
        <v>4</v>
      </c>
      <c r="K148" s="32">
        <v>2</v>
      </c>
      <c r="L148" s="32">
        <v>1</v>
      </c>
      <c r="M148" s="32">
        <v>0</v>
      </c>
      <c r="N148" s="32">
        <v>0</v>
      </c>
      <c r="O148" s="21">
        <f t="shared" ref="O148" si="29">K148+L148+M148+N148</f>
        <v>3</v>
      </c>
      <c r="P148" s="21">
        <f t="shared" ref="P148" si="30">Q148-O148</f>
        <v>4</v>
      </c>
      <c r="Q148" s="21">
        <f t="shared" ref="Q148" si="31">ROUND(PRODUCT(J148,25)/14,0)</f>
        <v>7</v>
      </c>
      <c r="R148" s="32"/>
      <c r="S148" s="32"/>
      <c r="T148" s="33" t="s">
        <v>35</v>
      </c>
      <c r="U148" s="11" t="s">
        <v>41</v>
      </c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</row>
    <row r="149" spans="1:36">
      <c r="A149" s="49" t="s">
        <v>174</v>
      </c>
      <c r="B149" s="130" t="s">
        <v>175</v>
      </c>
      <c r="C149" s="131"/>
      <c r="D149" s="131"/>
      <c r="E149" s="131"/>
      <c r="F149" s="131"/>
      <c r="G149" s="131"/>
      <c r="H149" s="131"/>
      <c r="I149" s="132"/>
      <c r="J149" s="32">
        <v>4</v>
      </c>
      <c r="K149" s="32">
        <v>2</v>
      </c>
      <c r="L149" s="32">
        <v>1</v>
      </c>
      <c r="M149" s="32">
        <v>0</v>
      </c>
      <c r="N149" s="32">
        <v>0</v>
      </c>
      <c r="O149" s="21">
        <f t="shared" ref="O149:O150" si="32">K149+L149+M149+N149</f>
        <v>3</v>
      </c>
      <c r="P149" s="21">
        <f t="shared" si="27"/>
        <v>4</v>
      </c>
      <c r="Q149" s="21">
        <f t="shared" si="28"/>
        <v>7</v>
      </c>
      <c r="R149" s="32"/>
      <c r="S149" s="32"/>
      <c r="T149" s="33" t="s">
        <v>35</v>
      </c>
      <c r="U149" s="11" t="s">
        <v>39</v>
      </c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</row>
    <row r="150" spans="1:36">
      <c r="A150" s="49" t="s">
        <v>176</v>
      </c>
      <c r="B150" s="130" t="s">
        <v>177</v>
      </c>
      <c r="C150" s="131"/>
      <c r="D150" s="131"/>
      <c r="E150" s="131"/>
      <c r="F150" s="131"/>
      <c r="G150" s="131"/>
      <c r="H150" s="131"/>
      <c r="I150" s="132"/>
      <c r="J150" s="32">
        <v>4</v>
      </c>
      <c r="K150" s="32">
        <v>2</v>
      </c>
      <c r="L150" s="32">
        <v>1</v>
      </c>
      <c r="M150" s="32">
        <v>0</v>
      </c>
      <c r="N150" s="32">
        <v>0</v>
      </c>
      <c r="O150" s="21">
        <f t="shared" si="32"/>
        <v>3</v>
      </c>
      <c r="P150" s="21">
        <f t="shared" si="27"/>
        <v>4</v>
      </c>
      <c r="Q150" s="21">
        <f t="shared" si="28"/>
        <v>7</v>
      </c>
      <c r="R150" s="32"/>
      <c r="S150" s="32"/>
      <c r="T150" s="33" t="s">
        <v>35</v>
      </c>
      <c r="U150" s="11" t="s">
        <v>41</v>
      </c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</row>
    <row r="151" spans="1:36">
      <c r="A151" s="182" t="s">
        <v>167</v>
      </c>
      <c r="B151" s="183"/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4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</row>
    <row r="152" spans="1:36">
      <c r="A152" s="49" t="s">
        <v>178</v>
      </c>
      <c r="B152" s="130" t="s">
        <v>179</v>
      </c>
      <c r="C152" s="131"/>
      <c r="D152" s="131"/>
      <c r="E152" s="131"/>
      <c r="F152" s="131"/>
      <c r="G152" s="131"/>
      <c r="H152" s="131"/>
      <c r="I152" s="132"/>
      <c r="J152" s="32">
        <v>4</v>
      </c>
      <c r="K152" s="32">
        <v>2</v>
      </c>
      <c r="L152" s="32">
        <v>0</v>
      </c>
      <c r="M152" s="32">
        <v>1</v>
      </c>
      <c r="N152" s="32">
        <v>0</v>
      </c>
      <c r="O152" s="21">
        <f>K152+L152+M152+N152</f>
        <v>3</v>
      </c>
      <c r="P152" s="21">
        <f>Q152-O152</f>
        <v>4</v>
      </c>
      <c r="Q152" s="21">
        <f>ROUND(PRODUCT(J152,25)/14,0)</f>
        <v>7</v>
      </c>
      <c r="R152" s="32"/>
      <c r="S152" s="32" t="s">
        <v>31</v>
      </c>
      <c r="T152" s="33"/>
      <c r="U152" s="11" t="s">
        <v>41</v>
      </c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</row>
    <row r="153" spans="1:36">
      <c r="A153" s="49" t="s">
        <v>180</v>
      </c>
      <c r="B153" s="130" t="s">
        <v>181</v>
      </c>
      <c r="C153" s="131"/>
      <c r="D153" s="131"/>
      <c r="E153" s="131"/>
      <c r="F153" s="131"/>
      <c r="G153" s="131"/>
      <c r="H153" s="131"/>
      <c r="I153" s="132"/>
      <c r="J153" s="32">
        <v>4</v>
      </c>
      <c r="K153" s="32">
        <v>2</v>
      </c>
      <c r="L153" s="32">
        <v>0</v>
      </c>
      <c r="M153" s="32">
        <v>1</v>
      </c>
      <c r="N153" s="32">
        <v>0</v>
      </c>
      <c r="O153" s="21">
        <f t="shared" ref="O153:O155" si="33">K153+L153+M153+N153</f>
        <v>3</v>
      </c>
      <c r="P153" s="21">
        <f t="shared" ref="P153:P166" si="34">Q153-O153</f>
        <v>4</v>
      </c>
      <c r="Q153" s="21">
        <f t="shared" ref="Q153:Q158" si="35">ROUND(PRODUCT(J153,25)/14,0)</f>
        <v>7</v>
      </c>
      <c r="R153" s="32"/>
      <c r="S153" s="32" t="s">
        <v>31</v>
      </c>
      <c r="T153" s="33"/>
      <c r="U153" s="11" t="s">
        <v>41</v>
      </c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</row>
    <row r="154" spans="1:36">
      <c r="A154" s="49" t="s">
        <v>182</v>
      </c>
      <c r="B154" s="130" t="s">
        <v>183</v>
      </c>
      <c r="C154" s="131"/>
      <c r="D154" s="131"/>
      <c r="E154" s="131"/>
      <c r="F154" s="131"/>
      <c r="G154" s="131"/>
      <c r="H154" s="131"/>
      <c r="I154" s="132"/>
      <c r="J154" s="32">
        <v>4</v>
      </c>
      <c r="K154" s="32">
        <v>2</v>
      </c>
      <c r="L154" s="32">
        <v>1</v>
      </c>
      <c r="M154" s="32">
        <v>0</v>
      </c>
      <c r="N154" s="32">
        <v>0</v>
      </c>
      <c r="O154" s="21">
        <f t="shared" si="33"/>
        <v>3</v>
      </c>
      <c r="P154" s="21">
        <f t="shared" si="34"/>
        <v>4</v>
      </c>
      <c r="Q154" s="21">
        <f t="shared" si="35"/>
        <v>7</v>
      </c>
      <c r="R154" s="32"/>
      <c r="S154" s="32" t="s">
        <v>31</v>
      </c>
      <c r="T154" s="33"/>
      <c r="U154" s="11" t="s">
        <v>41</v>
      </c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</row>
    <row r="155" spans="1:36">
      <c r="A155" s="49" t="s">
        <v>184</v>
      </c>
      <c r="B155" s="130" t="s">
        <v>185</v>
      </c>
      <c r="C155" s="131"/>
      <c r="D155" s="131"/>
      <c r="E155" s="131"/>
      <c r="F155" s="131"/>
      <c r="G155" s="131"/>
      <c r="H155" s="131"/>
      <c r="I155" s="132"/>
      <c r="J155" s="32">
        <v>4</v>
      </c>
      <c r="K155" s="32">
        <v>2</v>
      </c>
      <c r="L155" s="32">
        <v>1</v>
      </c>
      <c r="M155" s="32">
        <v>0</v>
      </c>
      <c r="N155" s="32">
        <v>0</v>
      </c>
      <c r="O155" s="21">
        <f t="shared" si="33"/>
        <v>3</v>
      </c>
      <c r="P155" s="21">
        <f t="shared" si="34"/>
        <v>4</v>
      </c>
      <c r="Q155" s="21">
        <f t="shared" si="35"/>
        <v>7</v>
      </c>
      <c r="R155" s="32"/>
      <c r="S155" s="32" t="s">
        <v>31</v>
      </c>
      <c r="T155" s="33"/>
      <c r="U155" s="11" t="s">
        <v>39</v>
      </c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</row>
    <row r="156" spans="1:36">
      <c r="A156" s="182" t="s">
        <v>168</v>
      </c>
      <c r="B156" s="183"/>
      <c r="C156" s="183"/>
      <c r="D156" s="183"/>
      <c r="E156" s="183"/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4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</row>
    <row r="157" spans="1:36">
      <c r="A157" s="49" t="s">
        <v>186</v>
      </c>
      <c r="B157" s="130" t="s">
        <v>187</v>
      </c>
      <c r="C157" s="131"/>
      <c r="D157" s="131"/>
      <c r="E157" s="131"/>
      <c r="F157" s="131"/>
      <c r="G157" s="131"/>
      <c r="H157" s="131"/>
      <c r="I157" s="132"/>
      <c r="J157" s="32">
        <v>4</v>
      </c>
      <c r="K157" s="32">
        <v>2</v>
      </c>
      <c r="L157" s="32">
        <v>0</v>
      </c>
      <c r="M157" s="32">
        <v>1</v>
      </c>
      <c r="N157" s="32">
        <v>0</v>
      </c>
      <c r="O157" s="21">
        <f>K157+L157+M157+N157</f>
        <v>3</v>
      </c>
      <c r="P157" s="21">
        <f>Q157-O157</f>
        <v>4</v>
      </c>
      <c r="Q157" s="21">
        <f>ROUND(PRODUCT(J157,25)/14,0)</f>
        <v>7</v>
      </c>
      <c r="R157" s="32"/>
      <c r="S157" s="32"/>
      <c r="T157" s="33" t="s">
        <v>35</v>
      </c>
      <c r="U157" s="11" t="s">
        <v>41</v>
      </c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</row>
    <row r="158" spans="1:36">
      <c r="A158" s="49" t="s">
        <v>188</v>
      </c>
      <c r="B158" s="130" t="s">
        <v>189</v>
      </c>
      <c r="C158" s="131"/>
      <c r="D158" s="131"/>
      <c r="E158" s="131"/>
      <c r="F158" s="131"/>
      <c r="G158" s="131"/>
      <c r="H158" s="131"/>
      <c r="I158" s="132"/>
      <c r="J158" s="32">
        <v>4</v>
      </c>
      <c r="K158" s="32">
        <v>2</v>
      </c>
      <c r="L158" s="32">
        <v>0</v>
      </c>
      <c r="M158" s="32">
        <v>1</v>
      </c>
      <c r="N158" s="32">
        <v>0</v>
      </c>
      <c r="O158" s="21">
        <f t="shared" ref="O158:O161" si="36">K158+L158+M158+N158</f>
        <v>3</v>
      </c>
      <c r="P158" s="21">
        <f t="shared" si="34"/>
        <v>4</v>
      </c>
      <c r="Q158" s="21">
        <f t="shared" si="35"/>
        <v>7</v>
      </c>
      <c r="R158" s="32"/>
      <c r="S158" s="32"/>
      <c r="T158" s="33" t="s">
        <v>35</v>
      </c>
      <c r="U158" s="11" t="s">
        <v>41</v>
      </c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</row>
    <row r="159" spans="1:36">
      <c r="A159" s="49" t="s">
        <v>190</v>
      </c>
      <c r="B159" s="130" t="s">
        <v>191</v>
      </c>
      <c r="C159" s="131"/>
      <c r="D159" s="131"/>
      <c r="E159" s="131"/>
      <c r="F159" s="131"/>
      <c r="G159" s="131"/>
      <c r="H159" s="131"/>
      <c r="I159" s="132"/>
      <c r="J159" s="32">
        <v>4</v>
      </c>
      <c r="K159" s="32">
        <v>2</v>
      </c>
      <c r="L159" s="32">
        <v>0</v>
      </c>
      <c r="M159" s="32">
        <v>1</v>
      </c>
      <c r="N159" s="32">
        <v>0</v>
      </c>
      <c r="O159" s="21">
        <f t="shared" si="36"/>
        <v>3</v>
      </c>
      <c r="P159" s="21">
        <f>Q159-O159</f>
        <v>4</v>
      </c>
      <c r="Q159" s="21">
        <f>ROUND(PRODUCT(J159,25)/14,0)</f>
        <v>7</v>
      </c>
      <c r="R159" s="32"/>
      <c r="S159" s="32"/>
      <c r="T159" s="33" t="s">
        <v>35</v>
      </c>
      <c r="U159" s="11" t="s">
        <v>41</v>
      </c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</row>
    <row r="160" spans="1:36" s="73" customFormat="1">
      <c r="A160" s="84" t="s">
        <v>273</v>
      </c>
      <c r="B160" s="74" t="s">
        <v>272</v>
      </c>
      <c r="C160" s="75"/>
      <c r="D160" s="75"/>
      <c r="E160" s="75"/>
      <c r="F160" s="75"/>
      <c r="G160" s="75"/>
      <c r="H160" s="75"/>
      <c r="I160" s="76"/>
      <c r="J160" s="32">
        <v>4</v>
      </c>
      <c r="K160" s="32">
        <v>2</v>
      </c>
      <c r="L160" s="32">
        <v>0</v>
      </c>
      <c r="M160" s="32">
        <v>1</v>
      </c>
      <c r="N160" s="32">
        <v>0</v>
      </c>
      <c r="O160" s="21">
        <f t="shared" ref="O160" si="37">K160+L160+M160+N160</f>
        <v>3</v>
      </c>
      <c r="P160" s="21">
        <f>Q160-O160</f>
        <v>4</v>
      </c>
      <c r="Q160" s="21">
        <f>ROUND(PRODUCT(J160,25)/14,0)</f>
        <v>7</v>
      </c>
      <c r="R160" s="32"/>
      <c r="S160" s="32"/>
      <c r="T160" s="33" t="s">
        <v>35</v>
      </c>
      <c r="U160" s="11" t="s">
        <v>41</v>
      </c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</row>
    <row r="161" spans="1:36">
      <c r="A161" s="49" t="s">
        <v>192</v>
      </c>
      <c r="B161" s="130" t="s">
        <v>193</v>
      </c>
      <c r="C161" s="131"/>
      <c r="D161" s="131"/>
      <c r="E161" s="131"/>
      <c r="F161" s="131"/>
      <c r="G161" s="131"/>
      <c r="H161" s="131"/>
      <c r="I161" s="132"/>
      <c r="J161" s="32">
        <v>4</v>
      </c>
      <c r="K161" s="32">
        <v>2</v>
      </c>
      <c r="L161" s="32">
        <v>0</v>
      </c>
      <c r="M161" s="32">
        <v>1</v>
      </c>
      <c r="N161" s="32">
        <v>0</v>
      </c>
      <c r="O161" s="21">
        <f t="shared" si="36"/>
        <v>3</v>
      </c>
      <c r="P161" s="21">
        <f>Q161-O161</f>
        <v>4</v>
      </c>
      <c r="Q161" s="21">
        <f>ROUND(PRODUCT(J161,25)/14,0)</f>
        <v>7</v>
      </c>
      <c r="R161" s="32"/>
      <c r="S161" s="32"/>
      <c r="T161" s="33" t="s">
        <v>35</v>
      </c>
      <c r="U161" s="11" t="s">
        <v>41</v>
      </c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</row>
    <row r="162" spans="1:36">
      <c r="A162" s="182" t="s">
        <v>169</v>
      </c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1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</row>
    <row r="163" spans="1:36" s="86" customFormat="1">
      <c r="A163" s="50" t="s">
        <v>271</v>
      </c>
      <c r="B163" s="95" t="s">
        <v>270</v>
      </c>
      <c r="C163" s="96"/>
      <c r="D163" s="96"/>
      <c r="E163" s="96"/>
      <c r="F163" s="96"/>
      <c r="G163" s="96"/>
      <c r="H163" s="96"/>
      <c r="I163" s="97"/>
      <c r="J163" s="11">
        <v>5</v>
      </c>
      <c r="K163" s="11">
        <v>2</v>
      </c>
      <c r="L163" s="11">
        <v>0</v>
      </c>
      <c r="M163" s="11">
        <v>1</v>
      </c>
      <c r="N163" s="11">
        <v>1</v>
      </c>
      <c r="O163" s="87">
        <f t="shared" ref="O163" si="38">K163+L163+M163+N163</f>
        <v>4</v>
      </c>
      <c r="P163" s="21">
        <f t="shared" ref="P163" si="39">Q163-O163</f>
        <v>6</v>
      </c>
      <c r="Q163" s="21">
        <f t="shared" ref="Q163" si="40">ROUND(PRODUCT(J163,25)/12,0)</f>
        <v>10</v>
      </c>
      <c r="R163" s="27" t="s">
        <v>34</v>
      </c>
      <c r="S163" s="11"/>
      <c r="T163" s="28"/>
      <c r="U163" s="11" t="s">
        <v>41</v>
      </c>
    </row>
    <row r="164" spans="1:36" s="86" customFormat="1">
      <c r="A164" s="93" t="s">
        <v>278</v>
      </c>
      <c r="B164" s="143" t="s">
        <v>279</v>
      </c>
      <c r="C164" s="143"/>
      <c r="D164" s="143"/>
      <c r="E164" s="143"/>
      <c r="F164" s="143"/>
      <c r="G164" s="143"/>
      <c r="H164" s="143"/>
      <c r="I164" s="143"/>
      <c r="J164" s="11">
        <v>5</v>
      </c>
      <c r="K164" s="11">
        <v>2</v>
      </c>
      <c r="L164" s="11">
        <v>0</v>
      </c>
      <c r="M164" s="11">
        <v>1</v>
      </c>
      <c r="N164" s="11">
        <v>1</v>
      </c>
      <c r="O164" s="87">
        <f t="shared" ref="O164" si="41">K164+L164+M164+N164</f>
        <v>4</v>
      </c>
      <c r="P164" s="21">
        <f t="shared" ref="P164" si="42">Q164-O164</f>
        <v>6</v>
      </c>
      <c r="Q164" s="21">
        <f t="shared" ref="Q164" si="43">ROUND(PRODUCT(J164,25)/12,0)</f>
        <v>10</v>
      </c>
      <c r="R164" s="27" t="s">
        <v>34</v>
      </c>
      <c r="S164" s="11"/>
      <c r="T164" s="28"/>
      <c r="U164" s="11" t="s">
        <v>41</v>
      </c>
    </row>
    <row r="165" spans="1:36" s="86" customFormat="1">
      <c r="A165" s="182" t="s">
        <v>275</v>
      </c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1"/>
    </row>
    <row r="166" spans="1:36">
      <c r="A166" s="49" t="s">
        <v>194</v>
      </c>
      <c r="B166" s="216" t="s">
        <v>195</v>
      </c>
      <c r="C166" s="216"/>
      <c r="D166" s="216"/>
      <c r="E166" s="216"/>
      <c r="F166" s="216"/>
      <c r="G166" s="216"/>
      <c r="H166" s="216"/>
      <c r="I166" s="216"/>
      <c r="J166" s="32">
        <v>3</v>
      </c>
      <c r="K166" s="32">
        <v>2</v>
      </c>
      <c r="L166" s="32">
        <v>0</v>
      </c>
      <c r="M166" s="32">
        <v>0</v>
      </c>
      <c r="N166" s="32">
        <v>1</v>
      </c>
      <c r="O166" s="21">
        <f>K166+L166+M166+N166</f>
        <v>3</v>
      </c>
      <c r="P166" s="21">
        <f t="shared" si="34"/>
        <v>3</v>
      </c>
      <c r="Q166" s="21">
        <f>ROUND(PRODUCT(J166,25)/12,0)</f>
        <v>6</v>
      </c>
      <c r="R166" s="32"/>
      <c r="S166" s="32" t="s">
        <v>31</v>
      </c>
      <c r="T166" s="33"/>
      <c r="U166" s="11" t="s">
        <v>42</v>
      </c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</row>
    <row r="167" spans="1:36">
      <c r="A167" s="49" t="s">
        <v>196</v>
      </c>
      <c r="B167" s="130" t="s">
        <v>197</v>
      </c>
      <c r="C167" s="131"/>
      <c r="D167" s="131"/>
      <c r="E167" s="131"/>
      <c r="F167" s="131"/>
      <c r="G167" s="131"/>
      <c r="H167" s="131"/>
      <c r="I167" s="132"/>
      <c r="J167" s="32">
        <v>3</v>
      </c>
      <c r="K167" s="32">
        <v>2</v>
      </c>
      <c r="L167" s="32">
        <v>0</v>
      </c>
      <c r="M167" s="32">
        <v>0</v>
      </c>
      <c r="N167" s="32">
        <v>1</v>
      </c>
      <c r="O167" s="21">
        <f t="shared" ref="O167:O168" si="44">K167+L167+M167+N167</f>
        <v>3</v>
      </c>
      <c r="P167" s="21">
        <f>Q167-O167</f>
        <v>3</v>
      </c>
      <c r="Q167" s="21">
        <f>ROUND(PRODUCT(J167,25)/12,0)</f>
        <v>6</v>
      </c>
      <c r="R167" s="32"/>
      <c r="S167" s="32" t="s">
        <v>31</v>
      </c>
      <c r="T167" s="33"/>
      <c r="U167" s="11" t="s">
        <v>42</v>
      </c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</row>
    <row r="168" spans="1:36">
      <c r="A168" s="49" t="s">
        <v>198</v>
      </c>
      <c r="B168" s="130" t="s">
        <v>199</v>
      </c>
      <c r="C168" s="131"/>
      <c r="D168" s="131"/>
      <c r="E168" s="131"/>
      <c r="F168" s="131"/>
      <c r="G168" s="131"/>
      <c r="H168" s="131"/>
      <c r="I168" s="132"/>
      <c r="J168" s="32">
        <v>3</v>
      </c>
      <c r="K168" s="32">
        <v>2</v>
      </c>
      <c r="L168" s="32">
        <v>0</v>
      </c>
      <c r="M168" s="32">
        <v>0</v>
      </c>
      <c r="N168" s="32">
        <v>1</v>
      </c>
      <c r="O168" s="21">
        <f t="shared" si="44"/>
        <v>3</v>
      </c>
      <c r="P168" s="21">
        <f>Q168-O168</f>
        <v>3</v>
      </c>
      <c r="Q168" s="21">
        <f>ROUND(PRODUCT(J168,25)/12,0)</f>
        <v>6</v>
      </c>
      <c r="R168" s="32"/>
      <c r="S168" s="32" t="s">
        <v>31</v>
      </c>
      <c r="T168" s="33"/>
      <c r="U168" s="11" t="s">
        <v>42</v>
      </c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</row>
    <row r="169" spans="1:36" ht="24.75" customHeight="1">
      <c r="A169" s="134" t="s">
        <v>53</v>
      </c>
      <c r="B169" s="135"/>
      <c r="C169" s="135"/>
      <c r="D169" s="135"/>
      <c r="E169" s="135"/>
      <c r="F169" s="135"/>
      <c r="G169" s="135"/>
      <c r="H169" s="135"/>
      <c r="I169" s="136"/>
      <c r="J169" s="26">
        <f>SUM(J147,J153,J157,J163,J166)</f>
        <v>20</v>
      </c>
      <c r="K169" s="26">
        <f t="shared" ref="K169:Q169" si="45">SUM(K147,K153,K157,K163,K166)</f>
        <v>10</v>
      </c>
      <c r="L169" s="26">
        <f t="shared" si="45"/>
        <v>1</v>
      </c>
      <c r="M169" s="26">
        <f t="shared" si="45"/>
        <v>3</v>
      </c>
      <c r="N169" s="26">
        <f t="shared" si="45"/>
        <v>2</v>
      </c>
      <c r="O169" s="26">
        <f t="shared" si="45"/>
        <v>16</v>
      </c>
      <c r="P169" s="26">
        <f t="shared" si="45"/>
        <v>21</v>
      </c>
      <c r="Q169" s="26">
        <f t="shared" si="45"/>
        <v>37</v>
      </c>
      <c r="R169" s="26">
        <f>COUNTIF(R147,"E")+COUNTIF(R152,"E")+COUNTIF(R157,"E")+COUNTIF(R163,"E")+COUNTIF(R166,"E")</f>
        <v>1</v>
      </c>
      <c r="S169" s="26">
        <f>COUNTIF(S147,"C")+COUNTIF(S152,"C")+COUNTIF(S157,"C")+COUNTIF(S166,"C")</f>
        <v>2</v>
      </c>
      <c r="T169" s="26">
        <f>COUNTIF(T147,"VP")+COUNTIF(T152,"VP")+COUNTIF(T157,"VP")+COUNTIF(T166,"VP")</f>
        <v>2</v>
      </c>
      <c r="U169" s="70">
        <f>5/46</f>
        <v>0.10869565217391304</v>
      </c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</row>
    <row r="170" spans="1:36" ht="13.5" customHeight="1">
      <c r="A170" s="169" t="s">
        <v>54</v>
      </c>
      <c r="B170" s="170"/>
      <c r="C170" s="170"/>
      <c r="D170" s="170"/>
      <c r="E170" s="170"/>
      <c r="F170" s="170"/>
      <c r="G170" s="170"/>
      <c r="H170" s="170"/>
      <c r="I170" s="170"/>
      <c r="J170" s="171"/>
      <c r="K170" s="26">
        <f t="shared" ref="K170:Q170" si="46">SUM(K147,K153,K157)*14+(K166+K163)*12</f>
        <v>132</v>
      </c>
      <c r="L170" s="26">
        <f t="shared" si="46"/>
        <v>14</v>
      </c>
      <c r="M170" s="26">
        <f t="shared" si="46"/>
        <v>40</v>
      </c>
      <c r="N170" s="26">
        <f t="shared" si="46"/>
        <v>24</v>
      </c>
      <c r="O170" s="26">
        <f t="shared" si="46"/>
        <v>210</v>
      </c>
      <c r="P170" s="26">
        <f t="shared" si="46"/>
        <v>276</v>
      </c>
      <c r="Q170" s="26">
        <f t="shared" si="46"/>
        <v>486</v>
      </c>
      <c r="R170" s="175"/>
      <c r="S170" s="176"/>
      <c r="T170" s="176"/>
      <c r="U170" s="177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</row>
    <row r="171" spans="1:36">
      <c r="A171" s="172"/>
      <c r="B171" s="173"/>
      <c r="C171" s="173"/>
      <c r="D171" s="173"/>
      <c r="E171" s="173"/>
      <c r="F171" s="173"/>
      <c r="G171" s="173"/>
      <c r="H171" s="173"/>
      <c r="I171" s="173"/>
      <c r="J171" s="174"/>
      <c r="K171" s="137">
        <f>SUM(K170:N170)</f>
        <v>210</v>
      </c>
      <c r="L171" s="138"/>
      <c r="M171" s="138"/>
      <c r="N171" s="139"/>
      <c r="O171" s="140">
        <f>SUM(O170:P170)</f>
        <v>486</v>
      </c>
      <c r="P171" s="141"/>
      <c r="Q171" s="142"/>
      <c r="R171" s="178"/>
      <c r="S171" s="179"/>
      <c r="T171" s="179"/>
      <c r="U171" s="180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</row>
    <row r="172" spans="1:36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4"/>
      <c r="L172" s="14"/>
      <c r="M172" s="14"/>
      <c r="N172" s="14"/>
      <c r="O172" s="15"/>
      <c r="P172" s="15"/>
      <c r="Q172" s="15"/>
      <c r="R172" s="16"/>
      <c r="S172" s="16"/>
      <c r="T172" s="16"/>
      <c r="U172" s="16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</row>
    <row r="173" spans="1:36" s="67" customForma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4"/>
      <c r="L173" s="14"/>
      <c r="M173" s="14"/>
      <c r="N173" s="14"/>
      <c r="O173" s="15"/>
      <c r="P173" s="15"/>
      <c r="Q173" s="15"/>
      <c r="R173" s="16"/>
      <c r="S173" s="16"/>
      <c r="T173" s="16"/>
      <c r="U173" s="16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</row>
    <row r="174" spans="1:36" s="67" customForma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4"/>
      <c r="L174" s="14"/>
      <c r="M174" s="14"/>
      <c r="N174" s="14"/>
      <c r="O174" s="15"/>
      <c r="P174" s="15"/>
      <c r="Q174" s="15"/>
      <c r="R174" s="16"/>
      <c r="S174" s="16"/>
      <c r="T174" s="16"/>
      <c r="U174" s="16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</row>
    <row r="175" spans="1:36" s="67" customForma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4"/>
      <c r="L175" s="14"/>
      <c r="M175" s="14"/>
      <c r="N175" s="14"/>
      <c r="O175" s="15"/>
      <c r="P175" s="15"/>
      <c r="Q175" s="15"/>
      <c r="R175" s="16"/>
      <c r="S175" s="16"/>
      <c r="T175" s="16"/>
      <c r="U175" s="16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</row>
    <row r="176" spans="1:36" s="67" customForma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4"/>
      <c r="L176" s="14"/>
      <c r="M176" s="14"/>
      <c r="N176" s="14"/>
      <c r="O176" s="15"/>
      <c r="P176" s="15"/>
      <c r="Q176" s="15"/>
      <c r="R176" s="16"/>
      <c r="S176" s="16"/>
      <c r="T176" s="16"/>
      <c r="U176" s="16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</row>
    <row r="177" spans="1:36" s="67" customForma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4"/>
      <c r="L177" s="14"/>
      <c r="M177" s="14"/>
      <c r="N177" s="14"/>
      <c r="O177" s="15"/>
      <c r="P177" s="15"/>
      <c r="Q177" s="15"/>
      <c r="R177" s="16"/>
      <c r="S177" s="16"/>
      <c r="T177" s="16"/>
      <c r="U177" s="16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</row>
    <row r="178" spans="1:36" s="67" customForma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4"/>
      <c r="L178" s="14"/>
      <c r="M178" s="14"/>
      <c r="N178" s="14"/>
      <c r="O178" s="15"/>
      <c r="P178" s="15"/>
      <c r="Q178" s="15"/>
      <c r="R178" s="16"/>
      <c r="S178" s="16"/>
      <c r="T178" s="16"/>
      <c r="U178" s="16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</row>
    <row r="179" spans="1:36" s="53" customFormat="1" ht="15.75" customHeight="1">
      <c r="A179" s="167" t="s">
        <v>210</v>
      </c>
      <c r="B179" s="167"/>
      <c r="C179" s="167"/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</row>
    <row r="180" spans="1:36" s="53" customFormat="1" ht="28.5" customHeight="1">
      <c r="A180" s="127" t="s">
        <v>30</v>
      </c>
      <c r="B180" s="112" t="s">
        <v>29</v>
      </c>
      <c r="C180" s="113"/>
      <c r="D180" s="113"/>
      <c r="E180" s="113"/>
      <c r="F180" s="113"/>
      <c r="G180" s="113"/>
      <c r="H180" s="113"/>
      <c r="I180" s="114"/>
      <c r="J180" s="108" t="s">
        <v>43</v>
      </c>
      <c r="K180" s="166" t="s">
        <v>27</v>
      </c>
      <c r="L180" s="166"/>
      <c r="M180" s="166"/>
      <c r="N180" s="166"/>
      <c r="O180" s="166" t="s">
        <v>44</v>
      </c>
      <c r="P180" s="212"/>
      <c r="Q180" s="212"/>
      <c r="R180" s="166" t="s">
        <v>26</v>
      </c>
      <c r="S180" s="166"/>
      <c r="T180" s="166"/>
      <c r="U180" s="166" t="s">
        <v>25</v>
      </c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</row>
    <row r="181" spans="1:36" s="53" customFormat="1" ht="16.5" customHeight="1">
      <c r="A181" s="128"/>
      <c r="B181" s="115"/>
      <c r="C181" s="116"/>
      <c r="D181" s="116"/>
      <c r="E181" s="116"/>
      <c r="F181" s="116"/>
      <c r="G181" s="116"/>
      <c r="H181" s="116"/>
      <c r="I181" s="117"/>
      <c r="J181" s="102"/>
      <c r="K181" s="55" t="s">
        <v>31</v>
      </c>
      <c r="L181" s="55" t="s">
        <v>32</v>
      </c>
      <c r="M181" s="55" t="s">
        <v>78</v>
      </c>
      <c r="N181" s="55" t="s">
        <v>79</v>
      </c>
      <c r="O181" s="55" t="s">
        <v>36</v>
      </c>
      <c r="P181" s="55" t="s">
        <v>8</v>
      </c>
      <c r="Q181" s="55" t="s">
        <v>33</v>
      </c>
      <c r="R181" s="55" t="s">
        <v>34</v>
      </c>
      <c r="S181" s="55" t="s">
        <v>31</v>
      </c>
      <c r="T181" s="55" t="s">
        <v>35</v>
      </c>
      <c r="U181" s="166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</row>
    <row r="182" spans="1:36" s="53" customFormat="1" ht="20.25" customHeight="1">
      <c r="A182" s="182" t="s">
        <v>211</v>
      </c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1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</row>
    <row r="183" spans="1:36" s="53" customFormat="1">
      <c r="A183" s="54" t="s">
        <v>212</v>
      </c>
      <c r="B183" s="130" t="s">
        <v>213</v>
      </c>
      <c r="C183" s="131"/>
      <c r="D183" s="131"/>
      <c r="E183" s="131"/>
      <c r="F183" s="131"/>
      <c r="G183" s="131"/>
      <c r="H183" s="131"/>
      <c r="I183" s="132"/>
      <c r="J183" s="32">
        <v>3</v>
      </c>
      <c r="K183" s="32">
        <v>0</v>
      </c>
      <c r="L183" s="32">
        <v>2</v>
      </c>
      <c r="M183" s="32">
        <v>0</v>
      </c>
      <c r="N183" s="32">
        <v>0</v>
      </c>
      <c r="O183" s="21">
        <f>K183+L183+M183+N183</f>
        <v>2</v>
      </c>
      <c r="P183" s="21">
        <f>Q183-O183</f>
        <v>3</v>
      </c>
      <c r="Q183" s="21">
        <f>ROUND(PRODUCT(J183,25)/14,0)</f>
        <v>5</v>
      </c>
      <c r="R183" s="32"/>
      <c r="S183" s="32" t="s">
        <v>31</v>
      </c>
      <c r="T183" s="33"/>
      <c r="U183" s="11" t="s">
        <v>42</v>
      </c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</row>
    <row r="184" spans="1:36" s="53" customFormat="1">
      <c r="A184" s="54" t="s">
        <v>214</v>
      </c>
      <c r="B184" s="130" t="s">
        <v>215</v>
      </c>
      <c r="C184" s="131"/>
      <c r="D184" s="131"/>
      <c r="E184" s="131"/>
      <c r="F184" s="131"/>
      <c r="G184" s="131"/>
      <c r="H184" s="131"/>
      <c r="I184" s="132"/>
      <c r="J184" s="32">
        <v>3</v>
      </c>
      <c r="K184" s="32">
        <v>0</v>
      </c>
      <c r="L184" s="32">
        <v>2</v>
      </c>
      <c r="M184" s="32">
        <v>0</v>
      </c>
      <c r="N184" s="32">
        <v>0</v>
      </c>
      <c r="O184" s="21">
        <f t="shared" ref="O184:O185" si="47">K184+L184+M184+N184</f>
        <v>2</v>
      </c>
      <c r="P184" s="21">
        <f t="shared" ref="P184" si="48">Q184-O184</f>
        <v>3</v>
      </c>
      <c r="Q184" s="21">
        <f>ROUND(PRODUCT(J184,25)/14,0)</f>
        <v>5</v>
      </c>
      <c r="R184" s="32"/>
      <c r="S184" s="32" t="s">
        <v>31</v>
      </c>
      <c r="T184" s="33"/>
      <c r="U184" s="11" t="s">
        <v>42</v>
      </c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</row>
    <row r="185" spans="1:36" s="53" customFormat="1">
      <c r="A185" s="54" t="s">
        <v>216</v>
      </c>
      <c r="B185" s="130" t="s">
        <v>217</v>
      </c>
      <c r="C185" s="131"/>
      <c r="D185" s="131"/>
      <c r="E185" s="131"/>
      <c r="F185" s="131"/>
      <c r="G185" s="131"/>
      <c r="H185" s="131"/>
      <c r="I185" s="132"/>
      <c r="J185" s="32">
        <v>3</v>
      </c>
      <c r="K185" s="32">
        <v>0</v>
      </c>
      <c r="L185" s="32">
        <v>2</v>
      </c>
      <c r="M185" s="32">
        <v>0</v>
      </c>
      <c r="N185" s="32">
        <v>0</v>
      </c>
      <c r="O185" s="21">
        <f t="shared" si="47"/>
        <v>2</v>
      </c>
      <c r="P185" s="21">
        <f>Q185-O185</f>
        <v>3</v>
      </c>
      <c r="Q185" s="21">
        <f>ROUND(PRODUCT(J185,25)/14,0)</f>
        <v>5</v>
      </c>
      <c r="R185" s="32"/>
      <c r="S185" s="32" t="s">
        <v>31</v>
      </c>
      <c r="T185" s="33"/>
      <c r="U185" s="11" t="s">
        <v>42</v>
      </c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</row>
    <row r="186" spans="1:36" s="53" customFormat="1" ht="20.25" customHeight="1">
      <c r="A186" s="182" t="s">
        <v>218</v>
      </c>
      <c r="B186" s="183"/>
      <c r="C186" s="18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  <c r="R186" s="183"/>
      <c r="S186" s="183"/>
      <c r="T186" s="183"/>
      <c r="U186" s="184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</row>
    <row r="187" spans="1:36" s="53" customFormat="1">
      <c r="A187" s="54" t="s">
        <v>219</v>
      </c>
      <c r="B187" s="130" t="s">
        <v>220</v>
      </c>
      <c r="C187" s="131"/>
      <c r="D187" s="131"/>
      <c r="E187" s="131"/>
      <c r="F187" s="131"/>
      <c r="G187" s="131"/>
      <c r="H187" s="131"/>
      <c r="I187" s="132"/>
      <c r="J187" s="11">
        <v>3</v>
      </c>
      <c r="K187" s="11">
        <v>0</v>
      </c>
      <c r="L187" s="11">
        <v>2</v>
      </c>
      <c r="M187" s="11">
        <v>0</v>
      </c>
      <c r="N187" s="11">
        <v>0</v>
      </c>
      <c r="O187" s="21">
        <f>K187+L187+M187+N187</f>
        <v>2</v>
      </c>
      <c r="P187" s="21">
        <f>Q187-O187</f>
        <v>3</v>
      </c>
      <c r="Q187" s="21">
        <f>ROUND(PRODUCT(J187,25)/14,0)</f>
        <v>5</v>
      </c>
      <c r="R187" s="32"/>
      <c r="S187" s="32" t="s">
        <v>31</v>
      </c>
      <c r="T187" s="33"/>
      <c r="U187" s="11" t="s">
        <v>42</v>
      </c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</row>
    <row r="188" spans="1:36" s="53" customFormat="1">
      <c r="A188" s="54" t="s">
        <v>221</v>
      </c>
      <c r="B188" s="130" t="s">
        <v>222</v>
      </c>
      <c r="C188" s="131"/>
      <c r="D188" s="131"/>
      <c r="E188" s="131"/>
      <c r="F188" s="131"/>
      <c r="G188" s="131"/>
      <c r="H188" s="131"/>
      <c r="I188" s="132"/>
      <c r="J188" s="11">
        <v>3</v>
      </c>
      <c r="K188" s="11">
        <v>0</v>
      </c>
      <c r="L188" s="11">
        <v>2</v>
      </c>
      <c r="M188" s="11">
        <v>0</v>
      </c>
      <c r="N188" s="11">
        <v>0</v>
      </c>
      <c r="O188" s="21">
        <f t="shared" ref="O188:O189" si="49">K188+L188+M188+N188</f>
        <v>2</v>
      </c>
      <c r="P188" s="21">
        <f t="shared" ref="P188" si="50">Q188-O188</f>
        <v>3</v>
      </c>
      <c r="Q188" s="21">
        <f t="shared" ref="Q188" si="51">ROUND(PRODUCT(J188,25)/14,0)</f>
        <v>5</v>
      </c>
      <c r="R188" s="32"/>
      <c r="S188" s="32" t="s">
        <v>31</v>
      </c>
      <c r="T188" s="33"/>
      <c r="U188" s="11" t="s">
        <v>42</v>
      </c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</row>
    <row r="189" spans="1:36" s="53" customFormat="1">
      <c r="A189" s="54" t="s">
        <v>223</v>
      </c>
      <c r="B189" s="130" t="s">
        <v>224</v>
      </c>
      <c r="C189" s="131"/>
      <c r="D189" s="131"/>
      <c r="E189" s="131"/>
      <c r="F189" s="131"/>
      <c r="G189" s="131"/>
      <c r="H189" s="131"/>
      <c r="I189" s="132"/>
      <c r="J189" s="11">
        <v>3</v>
      </c>
      <c r="K189" s="11">
        <v>0</v>
      </c>
      <c r="L189" s="11">
        <v>2</v>
      </c>
      <c r="M189" s="11">
        <v>0</v>
      </c>
      <c r="N189" s="11">
        <v>0</v>
      </c>
      <c r="O189" s="21">
        <f t="shared" si="49"/>
        <v>2</v>
      </c>
      <c r="P189" s="21">
        <f>Q189-O189</f>
        <v>3</v>
      </c>
      <c r="Q189" s="21">
        <f>ROUND(PRODUCT(J189,25)/14,0)</f>
        <v>5</v>
      </c>
      <c r="R189" s="32"/>
      <c r="S189" s="32" t="s">
        <v>31</v>
      </c>
      <c r="T189" s="33"/>
      <c r="U189" s="11" t="s">
        <v>42</v>
      </c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</row>
    <row r="190" spans="1:36" s="53" customFormat="1" ht="27.75" customHeight="1">
      <c r="A190" s="134" t="s">
        <v>53</v>
      </c>
      <c r="B190" s="135"/>
      <c r="C190" s="135"/>
      <c r="D190" s="135"/>
      <c r="E190" s="135"/>
      <c r="F190" s="135"/>
      <c r="G190" s="135"/>
      <c r="H190" s="135"/>
      <c r="I190" s="136"/>
      <c r="J190" s="26">
        <f>SUM(J183,J187)</f>
        <v>6</v>
      </c>
      <c r="K190" s="26">
        <f t="shared" ref="K190:Q190" si="52">SUM(K183,K187)</f>
        <v>0</v>
      </c>
      <c r="L190" s="26">
        <f t="shared" si="52"/>
        <v>4</v>
      </c>
      <c r="M190" s="26">
        <f t="shared" si="52"/>
        <v>0</v>
      </c>
      <c r="N190" s="26">
        <f t="shared" si="52"/>
        <v>0</v>
      </c>
      <c r="O190" s="26">
        <f>SUM(O183,O187)</f>
        <v>4</v>
      </c>
      <c r="P190" s="26">
        <f t="shared" si="52"/>
        <v>6</v>
      </c>
      <c r="Q190" s="26">
        <f t="shared" si="52"/>
        <v>10</v>
      </c>
      <c r="R190" s="26">
        <f>COUNTIF(R183,"E")+COUNTIF(R187,"E")</f>
        <v>0</v>
      </c>
      <c r="S190" s="26">
        <f>COUNTIF(S183,"C")+COUNTIF(S187,"C")</f>
        <v>2</v>
      </c>
      <c r="T190" s="26">
        <f>COUNTIF(T183,"VP")+COUNTIF(T187,"VP")</f>
        <v>0</v>
      </c>
      <c r="U190" s="70">
        <f>2/46</f>
        <v>4.3478260869565216E-2</v>
      </c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</row>
    <row r="191" spans="1:36" s="53" customFormat="1" ht="16.5" customHeight="1">
      <c r="A191" s="169" t="s">
        <v>54</v>
      </c>
      <c r="B191" s="170"/>
      <c r="C191" s="170"/>
      <c r="D191" s="170"/>
      <c r="E191" s="170"/>
      <c r="F191" s="170"/>
      <c r="G191" s="170"/>
      <c r="H191" s="170"/>
      <c r="I191" s="170"/>
      <c r="J191" s="171"/>
      <c r="K191" s="26">
        <f>SUM(K183,K187)*14</f>
        <v>0</v>
      </c>
      <c r="L191" s="26">
        <f t="shared" ref="L191:Q191" si="53">SUM(L183,L187)*14</f>
        <v>56</v>
      </c>
      <c r="M191" s="26">
        <f t="shared" si="53"/>
        <v>0</v>
      </c>
      <c r="N191" s="26">
        <f t="shared" si="53"/>
        <v>0</v>
      </c>
      <c r="O191" s="26">
        <f>SUM(O183,O187)*14</f>
        <v>56</v>
      </c>
      <c r="P191" s="26">
        <f t="shared" si="53"/>
        <v>84</v>
      </c>
      <c r="Q191" s="26">
        <f t="shared" si="53"/>
        <v>140</v>
      </c>
      <c r="R191" s="175"/>
      <c r="S191" s="176"/>
      <c r="T191" s="176"/>
      <c r="U191" s="177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</row>
    <row r="192" spans="1:36" s="53" customFormat="1" ht="12.75" customHeight="1">
      <c r="A192" s="172"/>
      <c r="B192" s="173"/>
      <c r="C192" s="173"/>
      <c r="D192" s="173"/>
      <c r="E192" s="173"/>
      <c r="F192" s="173"/>
      <c r="G192" s="173"/>
      <c r="H192" s="173"/>
      <c r="I192" s="173"/>
      <c r="J192" s="174"/>
      <c r="K192" s="137">
        <f>SUM(K191:N191)</f>
        <v>56</v>
      </c>
      <c r="L192" s="138"/>
      <c r="M192" s="138"/>
      <c r="N192" s="139"/>
      <c r="O192" s="140">
        <f>SUM(O191:P191)</f>
        <v>140</v>
      </c>
      <c r="P192" s="141"/>
      <c r="Q192" s="142"/>
      <c r="R192" s="178"/>
      <c r="S192" s="179"/>
      <c r="T192" s="179"/>
      <c r="U192" s="180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</row>
    <row r="193" spans="1:36" s="53" customFormat="1" ht="6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4"/>
      <c r="L193" s="14"/>
      <c r="M193" s="14"/>
      <c r="N193" s="14"/>
      <c r="O193" s="15"/>
      <c r="P193" s="15"/>
      <c r="Q193" s="15"/>
      <c r="R193" s="16"/>
      <c r="S193" s="16"/>
      <c r="T193" s="16"/>
      <c r="U193" s="16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</row>
    <row r="194" spans="1:36" ht="15.75" customHeight="1">
      <c r="A194" s="167" t="s">
        <v>55</v>
      </c>
      <c r="B194" s="167"/>
      <c r="C194" s="167"/>
      <c r="D194" s="167"/>
      <c r="E194" s="167"/>
      <c r="F194" s="167"/>
      <c r="G194" s="167"/>
      <c r="H194" s="167"/>
      <c r="I194" s="167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</row>
    <row r="195" spans="1:36" ht="28.5" customHeight="1">
      <c r="A195" s="127" t="s">
        <v>30</v>
      </c>
      <c r="B195" s="112" t="s">
        <v>29</v>
      </c>
      <c r="C195" s="113"/>
      <c r="D195" s="113"/>
      <c r="E195" s="113"/>
      <c r="F195" s="113"/>
      <c r="G195" s="113"/>
      <c r="H195" s="113"/>
      <c r="I195" s="114"/>
      <c r="J195" s="108" t="s">
        <v>43</v>
      </c>
      <c r="K195" s="166" t="s">
        <v>27</v>
      </c>
      <c r="L195" s="166"/>
      <c r="M195" s="166"/>
      <c r="N195" s="166"/>
      <c r="O195" s="166" t="s">
        <v>44</v>
      </c>
      <c r="P195" s="212"/>
      <c r="Q195" s="212"/>
      <c r="R195" s="166" t="s">
        <v>26</v>
      </c>
      <c r="S195" s="166"/>
      <c r="T195" s="166"/>
      <c r="U195" s="166" t="s">
        <v>25</v>
      </c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</row>
    <row r="196" spans="1:36" ht="13.5" customHeight="1">
      <c r="A196" s="128"/>
      <c r="B196" s="115"/>
      <c r="C196" s="116"/>
      <c r="D196" s="116"/>
      <c r="E196" s="116"/>
      <c r="F196" s="116"/>
      <c r="G196" s="116"/>
      <c r="H196" s="116"/>
      <c r="I196" s="117"/>
      <c r="J196" s="102"/>
      <c r="K196" s="4" t="s">
        <v>31</v>
      </c>
      <c r="L196" s="4" t="s">
        <v>32</v>
      </c>
      <c r="M196" s="46" t="s">
        <v>78</v>
      </c>
      <c r="N196" s="46" t="s">
        <v>79</v>
      </c>
      <c r="O196" s="12" t="s">
        <v>36</v>
      </c>
      <c r="P196" s="12" t="s">
        <v>8</v>
      </c>
      <c r="Q196" s="12" t="s">
        <v>33</v>
      </c>
      <c r="R196" s="12" t="s">
        <v>34</v>
      </c>
      <c r="S196" s="12" t="s">
        <v>31</v>
      </c>
      <c r="T196" s="12" t="s">
        <v>35</v>
      </c>
      <c r="U196" s="166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</row>
    <row r="197" spans="1:36" ht="15" customHeight="1">
      <c r="A197" s="217" t="s">
        <v>56</v>
      </c>
      <c r="B197" s="217"/>
      <c r="C197" s="217"/>
      <c r="D197" s="217"/>
      <c r="E197" s="217"/>
      <c r="F197" s="217"/>
      <c r="G197" s="217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/>
      <c r="S197" s="217"/>
      <c r="T197" s="217"/>
      <c r="U197" s="217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</row>
    <row r="198" spans="1:36">
      <c r="A198" s="49" t="s">
        <v>200</v>
      </c>
      <c r="B198" s="216" t="s">
        <v>201</v>
      </c>
      <c r="C198" s="216"/>
      <c r="D198" s="216"/>
      <c r="E198" s="216"/>
      <c r="F198" s="216"/>
      <c r="G198" s="216"/>
      <c r="H198" s="216"/>
      <c r="I198" s="216"/>
      <c r="J198" s="32">
        <v>3</v>
      </c>
      <c r="K198" s="32">
        <v>2</v>
      </c>
      <c r="L198" s="32">
        <v>1</v>
      </c>
      <c r="M198" s="32">
        <v>0</v>
      </c>
      <c r="N198" s="32">
        <v>0</v>
      </c>
      <c r="O198" s="21">
        <f>K198+L198+M198+N198</f>
        <v>3</v>
      </c>
      <c r="P198" s="21">
        <f>Q198-O198</f>
        <v>2</v>
      </c>
      <c r="Q198" s="21">
        <f>ROUND(PRODUCT(J198,25)/14,0)</f>
        <v>5</v>
      </c>
      <c r="R198" s="32"/>
      <c r="S198" s="32" t="s">
        <v>31</v>
      </c>
      <c r="T198" s="33"/>
      <c r="U198" s="11" t="s">
        <v>39</v>
      </c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</row>
    <row r="199" spans="1:36">
      <c r="A199" s="49" t="s">
        <v>202</v>
      </c>
      <c r="B199" s="130" t="s">
        <v>203</v>
      </c>
      <c r="C199" s="131"/>
      <c r="D199" s="131"/>
      <c r="E199" s="131"/>
      <c r="F199" s="131"/>
      <c r="G199" s="131"/>
      <c r="H199" s="131"/>
      <c r="I199" s="132"/>
      <c r="J199" s="32">
        <v>3</v>
      </c>
      <c r="K199" s="32">
        <v>2</v>
      </c>
      <c r="L199" s="32">
        <v>0</v>
      </c>
      <c r="M199" s="32">
        <v>0</v>
      </c>
      <c r="N199" s="32">
        <v>1</v>
      </c>
      <c r="O199" s="21">
        <f t="shared" ref="O199" si="54">K199+L199+M199+N199</f>
        <v>3</v>
      </c>
      <c r="P199" s="21">
        <f t="shared" ref="P199" si="55">Q199-O199</f>
        <v>2</v>
      </c>
      <c r="Q199" s="21">
        <f t="shared" ref="Q199" si="56">ROUND(PRODUCT(J199,25)/14,0)</f>
        <v>5</v>
      </c>
      <c r="R199" s="32"/>
      <c r="S199" s="32" t="s">
        <v>31</v>
      </c>
      <c r="T199" s="33"/>
      <c r="U199" s="11" t="s">
        <v>42</v>
      </c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</row>
    <row r="200" spans="1:36" ht="18" customHeight="1">
      <c r="A200" s="182" t="s">
        <v>57</v>
      </c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1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</row>
    <row r="201" spans="1:36" ht="27" customHeight="1">
      <c r="A201" s="49" t="s">
        <v>204</v>
      </c>
      <c r="B201" s="161" t="s">
        <v>205</v>
      </c>
      <c r="C201" s="162"/>
      <c r="D201" s="162"/>
      <c r="E201" s="162"/>
      <c r="F201" s="162"/>
      <c r="G201" s="162"/>
      <c r="H201" s="162"/>
      <c r="I201" s="163"/>
      <c r="J201" s="32">
        <v>3</v>
      </c>
      <c r="K201" s="32">
        <v>0</v>
      </c>
      <c r="L201" s="32">
        <v>2</v>
      </c>
      <c r="M201" s="32">
        <v>0</v>
      </c>
      <c r="N201" s="32">
        <v>1</v>
      </c>
      <c r="O201" s="21">
        <f>K201+L201+M201+N201</f>
        <v>3</v>
      </c>
      <c r="P201" s="21">
        <f>Q201-O201</f>
        <v>2</v>
      </c>
      <c r="Q201" s="21">
        <f>ROUND(PRODUCT(J201,25)/14,0)</f>
        <v>5</v>
      </c>
      <c r="R201" s="32"/>
      <c r="S201" s="32" t="s">
        <v>31</v>
      </c>
      <c r="T201" s="33"/>
      <c r="U201" s="11" t="s">
        <v>42</v>
      </c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</row>
    <row r="202" spans="1:36" ht="26.25" customHeight="1">
      <c r="A202" s="49" t="s">
        <v>206</v>
      </c>
      <c r="B202" s="161" t="s">
        <v>207</v>
      </c>
      <c r="C202" s="162"/>
      <c r="D202" s="162"/>
      <c r="E202" s="162"/>
      <c r="F202" s="162"/>
      <c r="G202" s="162"/>
      <c r="H202" s="162"/>
      <c r="I202" s="163"/>
      <c r="J202" s="32">
        <v>3</v>
      </c>
      <c r="K202" s="32">
        <v>0</v>
      </c>
      <c r="L202" s="32">
        <v>0</v>
      </c>
      <c r="M202" s="32">
        <v>2</v>
      </c>
      <c r="N202" s="32">
        <v>0</v>
      </c>
      <c r="O202" s="21">
        <f t="shared" ref="O202" si="57">K202+L202+M202+N202</f>
        <v>2</v>
      </c>
      <c r="P202" s="21">
        <f t="shared" ref="P202" si="58">Q202-O202</f>
        <v>3</v>
      </c>
      <c r="Q202" s="21">
        <f t="shared" ref="Q202" si="59">ROUND(PRODUCT(J202,25)/14,0)</f>
        <v>5</v>
      </c>
      <c r="R202" s="32"/>
      <c r="S202" s="32" t="s">
        <v>31</v>
      </c>
      <c r="T202" s="33"/>
      <c r="U202" s="11" t="s">
        <v>39</v>
      </c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</row>
    <row r="203" spans="1:36" ht="15.75" customHeight="1">
      <c r="A203" s="182" t="s">
        <v>58</v>
      </c>
      <c r="B203" s="183"/>
      <c r="C203" s="183"/>
      <c r="D203" s="183"/>
      <c r="E203" s="183"/>
      <c r="F203" s="183"/>
      <c r="G203" s="183"/>
      <c r="H203" s="183"/>
      <c r="I203" s="183"/>
      <c r="J203" s="183"/>
      <c r="K203" s="183"/>
      <c r="L203" s="183"/>
      <c r="M203" s="183"/>
      <c r="N203" s="183"/>
      <c r="O203" s="183"/>
      <c r="P203" s="183"/>
      <c r="Q203" s="183"/>
      <c r="R203" s="183"/>
      <c r="S203" s="183"/>
      <c r="T203" s="183"/>
      <c r="U203" s="184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</row>
    <row r="204" spans="1:36">
      <c r="A204" s="49" t="s">
        <v>208</v>
      </c>
      <c r="B204" s="130" t="s">
        <v>209</v>
      </c>
      <c r="C204" s="131"/>
      <c r="D204" s="131"/>
      <c r="E204" s="131"/>
      <c r="F204" s="131"/>
      <c r="G204" s="131"/>
      <c r="H204" s="131"/>
      <c r="I204" s="132"/>
      <c r="J204" s="32">
        <v>3</v>
      </c>
      <c r="K204" s="32">
        <v>1</v>
      </c>
      <c r="L204" s="32">
        <v>0</v>
      </c>
      <c r="M204" s="32">
        <v>1</v>
      </c>
      <c r="N204" s="32">
        <v>0</v>
      </c>
      <c r="O204" s="21">
        <f>K204+L204+M204+N204</f>
        <v>2</v>
      </c>
      <c r="P204" s="21">
        <f>Q204-O204</f>
        <v>3</v>
      </c>
      <c r="Q204" s="21">
        <f>ROUND(PRODUCT(J204,25)/14,0)</f>
        <v>5</v>
      </c>
      <c r="R204" s="32"/>
      <c r="S204" s="32" t="s">
        <v>31</v>
      </c>
      <c r="T204" s="33"/>
      <c r="U204" s="11" t="s">
        <v>42</v>
      </c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</row>
    <row r="205" spans="1:36" ht="30" customHeight="1">
      <c r="A205" s="134" t="s">
        <v>53</v>
      </c>
      <c r="B205" s="135"/>
      <c r="C205" s="135"/>
      <c r="D205" s="135"/>
      <c r="E205" s="135"/>
      <c r="F205" s="135"/>
      <c r="G205" s="135"/>
      <c r="H205" s="135"/>
      <c r="I205" s="136"/>
      <c r="J205" s="26">
        <f>SUM(J198,J201,J204)</f>
        <v>9</v>
      </c>
      <c r="K205" s="26">
        <f t="shared" ref="K205:N205" si="60">SUM(K198,K201,K204)</f>
        <v>3</v>
      </c>
      <c r="L205" s="26">
        <f t="shared" si="60"/>
        <v>3</v>
      </c>
      <c r="M205" s="26">
        <f t="shared" si="60"/>
        <v>1</v>
      </c>
      <c r="N205" s="26">
        <f t="shared" si="60"/>
        <v>1</v>
      </c>
      <c r="O205" s="26">
        <f t="shared" ref="O205" si="61">SUM(O198,O201,O204)</f>
        <v>8</v>
      </c>
      <c r="P205" s="26">
        <f t="shared" ref="P205" si="62">SUM(P198,P201,P204)</f>
        <v>7</v>
      </c>
      <c r="Q205" s="26">
        <f t="shared" ref="Q205" si="63">SUM(Q198,Q201,Q204)</f>
        <v>15</v>
      </c>
      <c r="R205" s="26">
        <f>COUNTIF(R198,"E")+COUNTIF(R201,"E")+COUNTIF(R204,"E")</f>
        <v>0</v>
      </c>
      <c r="S205" s="26">
        <f>COUNTIF(S198,"C")+COUNTIF(S201,"C")+COUNTIF(S204,"C")</f>
        <v>3</v>
      </c>
      <c r="T205" s="26">
        <f>COUNTIF(T198,"VP")+COUNTIF(T201,"VP")+COUNTIF(T204,"VP")</f>
        <v>0</v>
      </c>
      <c r="U205" s="70">
        <f>3/46</f>
        <v>6.5217391304347824E-2</v>
      </c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</row>
    <row r="206" spans="1:36" ht="16.5" customHeight="1">
      <c r="A206" s="169" t="s">
        <v>54</v>
      </c>
      <c r="B206" s="170"/>
      <c r="C206" s="170"/>
      <c r="D206" s="170"/>
      <c r="E206" s="170"/>
      <c r="F206" s="170"/>
      <c r="G206" s="170"/>
      <c r="H206" s="170"/>
      <c r="I206" s="170"/>
      <c r="J206" s="171"/>
      <c r="K206" s="26">
        <f>SUM(K198,K201,K204)*14</f>
        <v>42</v>
      </c>
      <c r="L206" s="26">
        <f t="shared" ref="L206:Q206" si="64">SUM(L198,L201,L204)*14</f>
        <v>42</v>
      </c>
      <c r="M206" s="26">
        <f t="shared" si="64"/>
        <v>14</v>
      </c>
      <c r="N206" s="26">
        <f t="shared" si="64"/>
        <v>14</v>
      </c>
      <c r="O206" s="26">
        <f t="shared" si="64"/>
        <v>112</v>
      </c>
      <c r="P206" s="26">
        <f t="shared" si="64"/>
        <v>98</v>
      </c>
      <c r="Q206" s="26">
        <f t="shared" si="64"/>
        <v>210</v>
      </c>
      <c r="R206" s="175"/>
      <c r="S206" s="176"/>
      <c r="T206" s="176"/>
      <c r="U206" s="177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</row>
    <row r="207" spans="1:36" ht="15" customHeight="1">
      <c r="A207" s="172"/>
      <c r="B207" s="173"/>
      <c r="C207" s="173"/>
      <c r="D207" s="173"/>
      <c r="E207" s="173"/>
      <c r="F207" s="173"/>
      <c r="G207" s="173"/>
      <c r="H207" s="173"/>
      <c r="I207" s="173"/>
      <c r="J207" s="174"/>
      <c r="K207" s="137">
        <f>SUM(K206:N206)</f>
        <v>112</v>
      </c>
      <c r="L207" s="138"/>
      <c r="M207" s="138"/>
      <c r="N207" s="139"/>
      <c r="O207" s="140">
        <f>SUM(O206:P206)</f>
        <v>210</v>
      </c>
      <c r="P207" s="141"/>
      <c r="Q207" s="142"/>
      <c r="R207" s="178"/>
      <c r="S207" s="179"/>
      <c r="T207" s="179"/>
      <c r="U207" s="180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</row>
    <row r="208" spans="1:36" ht="12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4"/>
      <c r="L208" s="14"/>
      <c r="M208" s="14"/>
      <c r="N208" s="14"/>
      <c r="O208" s="17"/>
      <c r="P208" s="17"/>
      <c r="Q208" s="17"/>
      <c r="R208" s="17"/>
      <c r="S208" s="17"/>
      <c r="T208" s="17"/>
      <c r="U208" s="17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</row>
    <row r="209" spans="1:36" ht="24" customHeight="1">
      <c r="A209" s="167" t="s">
        <v>59</v>
      </c>
      <c r="B209" s="168"/>
      <c r="C209" s="168"/>
      <c r="D209" s="168"/>
      <c r="E209" s="168"/>
      <c r="F209" s="168"/>
      <c r="G209" s="168"/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</row>
    <row r="210" spans="1:36" ht="16.5" customHeight="1">
      <c r="A210" s="133" t="s">
        <v>62</v>
      </c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</row>
    <row r="211" spans="1:36" ht="34.5" customHeight="1">
      <c r="A211" s="133" t="s">
        <v>30</v>
      </c>
      <c r="B211" s="133" t="s">
        <v>29</v>
      </c>
      <c r="C211" s="133"/>
      <c r="D211" s="133"/>
      <c r="E211" s="133"/>
      <c r="F211" s="133"/>
      <c r="G211" s="133"/>
      <c r="H211" s="133"/>
      <c r="I211" s="133"/>
      <c r="J211" s="146" t="s">
        <v>43</v>
      </c>
      <c r="K211" s="146" t="s">
        <v>27</v>
      </c>
      <c r="L211" s="146"/>
      <c r="M211" s="146"/>
      <c r="N211" s="146"/>
      <c r="O211" s="146" t="s">
        <v>44</v>
      </c>
      <c r="P211" s="146"/>
      <c r="Q211" s="146"/>
      <c r="R211" s="146" t="s">
        <v>26</v>
      </c>
      <c r="S211" s="146"/>
      <c r="T211" s="146"/>
      <c r="U211" s="146" t="s">
        <v>25</v>
      </c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</row>
    <row r="212" spans="1:36">
      <c r="A212" s="133"/>
      <c r="B212" s="133"/>
      <c r="C212" s="133"/>
      <c r="D212" s="133"/>
      <c r="E212" s="133"/>
      <c r="F212" s="133"/>
      <c r="G212" s="133"/>
      <c r="H212" s="133"/>
      <c r="I212" s="133"/>
      <c r="J212" s="146"/>
      <c r="K212" s="35" t="s">
        <v>31</v>
      </c>
      <c r="L212" s="35" t="s">
        <v>32</v>
      </c>
      <c r="M212" s="45" t="s">
        <v>78</v>
      </c>
      <c r="N212" s="45" t="s">
        <v>79</v>
      </c>
      <c r="O212" s="35" t="s">
        <v>36</v>
      </c>
      <c r="P212" s="35" t="s">
        <v>8</v>
      </c>
      <c r="Q212" s="35" t="s">
        <v>33</v>
      </c>
      <c r="R212" s="35" t="s">
        <v>34</v>
      </c>
      <c r="S212" s="35" t="s">
        <v>31</v>
      </c>
      <c r="T212" s="35" t="s">
        <v>35</v>
      </c>
      <c r="U212" s="146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</row>
    <row r="213" spans="1:36" ht="17.25" customHeight="1">
      <c r="A213" s="109" t="s">
        <v>60</v>
      </c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1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</row>
    <row r="214" spans="1:36">
      <c r="A214" s="38" t="str">
        <f t="shared" ref="A214:A234" si="65">IF(ISNA(INDEX($A$41:$U$207,MATCH($B214,$B$41:$B$207,0),1)),"",INDEX($A$41:$U$207,MATCH($B214,$B$41:$B$207,0),1))</f>
        <v>MLR0019</v>
      </c>
      <c r="B214" s="143" t="s">
        <v>89</v>
      </c>
      <c r="C214" s="143"/>
      <c r="D214" s="143"/>
      <c r="E214" s="143"/>
      <c r="F214" s="143"/>
      <c r="G214" s="143"/>
      <c r="H214" s="143"/>
      <c r="I214" s="143"/>
      <c r="J214" s="21">
        <f t="shared" ref="J214:J234" si="66">IF(ISNA(INDEX($A$41:$U$207,MATCH($B214,$B$41:$B$207,0),10)),"",INDEX($A$41:$U$207,MATCH($B214,$B$41:$B$207,0),10))</f>
        <v>6</v>
      </c>
      <c r="K214" s="21">
        <f t="shared" ref="K214:K234" si="67">IF(ISNA(INDEX($A$41:$U$207,MATCH($B214,$B$41:$B$207,0),11)),"",INDEX($A$41:$U$207,MATCH($B214,$B$41:$B$207,0),11))</f>
        <v>2</v>
      </c>
      <c r="L214" s="21">
        <f t="shared" ref="L214:L234" si="68">IF(ISNA(INDEX($A$41:$U$207,MATCH($B214,$B$41:$B$207,0),12)),"",INDEX($A$41:$U$207,MATCH($B214,$B$41:$B$207,0),12))</f>
        <v>2</v>
      </c>
      <c r="M214" s="21">
        <f t="shared" ref="M214:M234" si="69">IF(ISNA(INDEX($A$41:$U$207,MATCH($B214,$B$41:$B$207,0),13)),"",INDEX($A$41:$U$207,MATCH($B214,$B$41:$B$207,0),13))</f>
        <v>0</v>
      </c>
      <c r="N214" s="21">
        <f t="shared" ref="N214:N234" si="70">IF(ISNA(INDEX($A$41:$U$207,MATCH($B214,$B$41:$B$207,0),14)),"",INDEX($A$41:$U$207,MATCH($B214,$B$41:$B$207,0),14))</f>
        <v>0</v>
      </c>
      <c r="O214" s="21">
        <f t="shared" ref="O214:O234" si="71">IF(ISNA(INDEX($A$41:$U$207,MATCH($B214,$B$41:$B$207,0),15)),"",INDEX($A$41:$U$207,MATCH($B214,$B$41:$B$207,0),15))</f>
        <v>4</v>
      </c>
      <c r="P214" s="21">
        <f t="shared" ref="P214:P234" si="72">IF(ISNA(INDEX($A$41:$U$207,MATCH($B214,$B$41:$B$207,0),16)),"",INDEX($A$41:$U$207,MATCH($B214,$B$41:$B$207,0),16))</f>
        <v>7</v>
      </c>
      <c r="Q214" s="21">
        <f t="shared" ref="Q214:Q234" si="73">IF(ISNA(INDEX($A$41:$U$207,MATCH($B214,$B$41:$B$207,0),17)),"",INDEX($A$41:$U$207,MATCH($B214,$B$41:$B$207,0),17))</f>
        <v>11</v>
      </c>
      <c r="R214" s="34" t="str">
        <f t="shared" ref="R214:R234" si="74">IF(ISNA(INDEX($A$41:$U$207,MATCH($B214,$B$41:$B$207,0),18)),"",INDEX($A$41:$U$207,MATCH($B214,$B$41:$B$207,0),18))</f>
        <v>E</v>
      </c>
      <c r="S214" s="34">
        <f t="shared" ref="S214:S233" si="75">IF(ISNA(INDEX($A$41:$U$207,MATCH($B214,$B$41:$B$207,0),19)),"",INDEX($A$41:$U$207,MATCH($B214,$B$41:$B$207,0),19))</f>
        <v>0</v>
      </c>
      <c r="T214" s="34">
        <f t="shared" ref="T214:T234" si="76">IF(ISNA(INDEX($A$41:$U$207,MATCH($B214,$B$41:$B$207,0),20)),"",INDEX($A$41:$U$207,MATCH($B214,$B$41:$B$207,0),20))</f>
        <v>0</v>
      </c>
      <c r="U214" s="23" t="s">
        <v>39</v>
      </c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</row>
    <row r="215" spans="1:36">
      <c r="A215" s="38" t="str">
        <f t="shared" si="65"/>
        <v>MLR0001</v>
      </c>
      <c r="B215" s="143" t="s">
        <v>93</v>
      </c>
      <c r="C215" s="143"/>
      <c r="D215" s="143"/>
      <c r="E215" s="143"/>
      <c r="F215" s="143"/>
      <c r="G215" s="143"/>
      <c r="H215" s="143"/>
      <c r="I215" s="143"/>
      <c r="J215" s="21">
        <f t="shared" si="66"/>
        <v>6</v>
      </c>
      <c r="K215" s="21">
        <f t="shared" si="67"/>
        <v>2</v>
      </c>
      <c r="L215" s="21">
        <f t="shared" si="68"/>
        <v>2</v>
      </c>
      <c r="M215" s="21">
        <f t="shared" si="69"/>
        <v>0</v>
      </c>
      <c r="N215" s="21">
        <f t="shared" si="70"/>
        <v>0</v>
      </c>
      <c r="O215" s="21">
        <f t="shared" si="71"/>
        <v>4</v>
      </c>
      <c r="P215" s="21">
        <f t="shared" si="72"/>
        <v>7</v>
      </c>
      <c r="Q215" s="21">
        <f t="shared" si="73"/>
        <v>11</v>
      </c>
      <c r="R215" s="34" t="str">
        <f t="shared" si="74"/>
        <v>E</v>
      </c>
      <c r="S215" s="34">
        <f t="shared" si="75"/>
        <v>0</v>
      </c>
      <c r="T215" s="34">
        <f t="shared" si="76"/>
        <v>0</v>
      </c>
      <c r="U215" s="23" t="s">
        <v>39</v>
      </c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</row>
    <row r="216" spans="1:36">
      <c r="A216" s="38" t="str">
        <f t="shared" si="65"/>
        <v>MLR0013</v>
      </c>
      <c r="B216" s="143" t="s">
        <v>95</v>
      </c>
      <c r="C216" s="143"/>
      <c r="D216" s="143"/>
      <c r="E216" s="143"/>
      <c r="F216" s="143"/>
      <c r="G216" s="143"/>
      <c r="H216" s="143"/>
      <c r="I216" s="143"/>
      <c r="J216" s="21">
        <f t="shared" si="66"/>
        <v>6</v>
      </c>
      <c r="K216" s="21">
        <f t="shared" si="67"/>
        <v>2</v>
      </c>
      <c r="L216" s="21">
        <f t="shared" si="68"/>
        <v>2</v>
      </c>
      <c r="M216" s="21">
        <f t="shared" si="69"/>
        <v>0</v>
      </c>
      <c r="N216" s="21">
        <f t="shared" si="70"/>
        <v>0</v>
      </c>
      <c r="O216" s="21">
        <f t="shared" si="71"/>
        <v>4</v>
      </c>
      <c r="P216" s="21">
        <f t="shared" si="72"/>
        <v>7</v>
      </c>
      <c r="Q216" s="21">
        <f t="shared" si="73"/>
        <v>11</v>
      </c>
      <c r="R216" s="34" t="str">
        <f t="shared" si="74"/>
        <v>E</v>
      </c>
      <c r="S216" s="34">
        <f t="shared" si="75"/>
        <v>0</v>
      </c>
      <c r="T216" s="34">
        <f t="shared" si="76"/>
        <v>0</v>
      </c>
      <c r="U216" s="23" t="s">
        <v>39</v>
      </c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</row>
    <row r="217" spans="1:36">
      <c r="A217" s="38" t="str">
        <f t="shared" si="65"/>
        <v>MLR0021</v>
      </c>
      <c r="B217" s="95" t="s">
        <v>100</v>
      </c>
      <c r="C217" s="96"/>
      <c r="D217" s="96"/>
      <c r="E217" s="96"/>
      <c r="F217" s="96"/>
      <c r="G217" s="96"/>
      <c r="H217" s="96"/>
      <c r="I217" s="97"/>
      <c r="J217" s="21">
        <f t="shared" si="66"/>
        <v>5</v>
      </c>
      <c r="K217" s="21">
        <f t="shared" si="67"/>
        <v>2</v>
      </c>
      <c r="L217" s="21">
        <f t="shared" si="68"/>
        <v>2</v>
      </c>
      <c r="M217" s="21">
        <f t="shared" si="69"/>
        <v>0</v>
      </c>
      <c r="N217" s="21">
        <f t="shared" si="70"/>
        <v>0</v>
      </c>
      <c r="O217" s="21">
        <f t="shared" si="71"/>
        <v>4</v>
      </c>
      <c r="P217" s="21">
        <f t="shared" si="72"/>
        <v>5</v>
      </c>
      <c r="Q217" s="21">
        <f t="shared" si="73"/>
        <v>9</v>
      </c>
      <c r="R217" s="34" t="str">
        <f t="shared" si="74"/>
        <v>E</v>
      </c>
      <c r="S217" s="34">
        <f t="shared" si="75"/>
        <v>0</v>
      </c>
      <c r="T217" s="34">
        <f t="shared" si="76"/>
        <v>0</v>
      </c>
      <c r="U217" s="23" t="s">
        <v>39</v>
      </c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</row>
    <row r="218" spans="1:36">
      <c r="A218" s="38" t="str">
        <f t="shared" si="65"/>
        <v>MLR0006</v>
      </c>
      <c r="B218" s="95" t="s">
        <v>102</v>
      </c>
      <c r="C218" s="96"/>
      <c r="D218" s="96"/>
      <c r="E218" s="96"/>
      <c r="F218" s="96"/>
      <c r="G218" s="96"/>
      <c r="H218" s="96"/>
      <c r="I218" s="97"/>
      <c r="J218" s="21">
        <f t="shared" si="66"/>
        <v>5</v>
      </c>
      <c r="K218" s="21">
        <f t="shared" si="67"/>
        <v>2</v>
      </c>
      <c r="L218" s="21">
        <f t="shared" si="68"/>
        <v>2</v>
      </c>
      <c r="M218" s="21">
        <f t="shared" si="69"/>
        <v>0</v>
      </c>
      <c r="N218" s="21">
        <f t="shared" si="70"/>
        <v>0</v>
      </c>
      <c r="O218" s="21">
        <f t="shared" si="71"/>
        <v>4</v>
      </c>
      <c r="P218" s="21">
        <f t="shared" si="72"/>
        <v>5</v>
      </c>
      <c r="Q218" s="21">
        <f t="shared" si="73"/>
        <v>9</v>
      </c>
      <c r="R218" s="34" t="str">
        <f t="shared" si="74"/>
        <v>E</v>
      </c>
      <c r="S218" s="34">
        <f t="shared" si="75"/>
        <v>0</v>
      </c>
      <c r="T218" s="34">
        <f t="shared" si="76"/>
        <v>0</v>
      </c>
      <c r="U218" s="23" t="s">
        <v>39</v>
      </c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</row>
    <row r="219" spans="1:36">
      <c r="A219" s="38" t="str">
        <f t="shared" si="65"/>
        <v>MLR0015</v>
      </c>
      <c r="B219" s="95" t="s">
        <v>104</v>
      </c>
      <c r="C219" s="96"/>
      <c r="D219" s="96"/>
      <c r="E219" s="96"/>
      <c r="F219" s="96"/>
      <c r="G219" s="96"/>
      <c r="H219" s="96"/>
      <c r="I219" s="97"/>
      <c r="J219" s="21">
        <f t="shared" si="66"/>
        <v>5</v>
      </c>
      <c r="K219" s="21">
        <f t="shared" si="67"/>
        <v>2</v>
      </c>
      <c r="L219" s="21">
        <f t="shared" si="68"/>
        <v>2</v>
      </c>
      <c r="M219" s="21">
        <f t="shared" si="69"/>
        <v>0</v>
      </c>
      <c r="N219" s="21">
        <f t="shared" si="70"/>
        <v>0</v>
      </c>
      <c r="O219" s="21">
        <f t="shared" si="71"/>
        <v>4</v>
      </c>
      <c r="P219" s="21">
        <f t="shared" si="72"/>
        <v>5</v>
      </c>
      <c r="Q219" s="21">
        <f t="shared" si="73"/>
        <v>9</v>
      </c>
      <c r="R219" s="34">
        <f t="shared" si="74"/>
        <v>0</v>
      </c>
      <c r="S219" s="34">
        <f t="shared" si="75"/>
        <v>0</v>
      </c>
      <c r="T219" s="34" t="str">
        <f t="shared" si="76"/>
        <v>VP</v>
      </c>
      <c r="U219" s="23" t="s">
        <v>39</v>
      </c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</row>
    <row r="220" spans="1:36" s="63" customFormat="1">
      <c r="A220" s="38" t="str">
        <f t="shared" si="65"/>
        <v>MLR0022</v>
      </c>
      <c r="B220" s="95" t="s">
        <v>106</v>
      </c>
      <c r="C220" s="96"/>
      <c r="D220" s="96"/>
      <c r="E220" s="96"/>
      <c r="F220" s="96"/>
      <c r="G220" s="96"/>
      <c r="H220" s="96"/>
      <c r="I220" s="97"/>
      <c r="J220" s="21">
        <f t="shared" si="66"/>
        <v>5</v>
      </c>
      <c r="K220" s="21">
        <f t="shared" si="67"/>
        <v>2</v>
      </c>
      <c r="L220" s="21">
        <f t="shared" si="68"/>
        <v>2</v>
      </c>
      <c r="M220" s="21">
        <f t="shared" si="69"/>
        <v>0</v>
      </c>
      <c r="N220" s="21">
        <f t="shared" si="70"/>
        <v>0</v>
      </c>
      <c r="O220" s="21">
        <f t="shared" si="71"/>
        <v>4</v>
      </c>
      <c r="P220" s="21">
        <f t="shared" si="72"/>
        <v>5</v>
      </c>
      <c r="Q220" s="21">
        <f t="shared" si="73"/>
        <v>9</v>
      </c>
      <c r="R220" s="34" t="str">
        <f t="shared" si="74"/>
        <v>E</v>
      </c>
      <c r="S220" s="34">
        <f t="shared" si="75"/>
        <v>0</v>
      </c>
      <c r="T220" s="34">
        <f t="shared" si="76"/>
        <v>0</v>
      </c>
      <c r="U220" s="23" t="s">
        <v>39</v>
      </c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</row>
    <row r="221" spans="1:36" s="63" customFormat="1">
      <c r="A221" s="38" t="str">
        <f t="shared" si="65"/>
        <v>MLR5006</v>
      </c>
      <c r="B221" s="95" t="s">
        <v>108</v>
      </c>
      <c r="C221" s="96"/>
      <c r="D221" s="96"/>
      <c r="E221" s="96"/>
      <c r="F221" s="96"/>
      <c r="G221" s="96"/>
      <c r="H221" s="96"/>
      <c r="I221" s="97"/>
      <c r="J221" s="21">
        <f t="shared" si="66"/>
        <v>5</v>
      </c>
      <c r="K221" s="21">
        <f t="shared" si="67"/>
        <v>2</v>
      </c>
      <c r="L221" s="21">
        <f t="shared" si="68"/>
        <v>1</v>
      </c>
      <c r="M221" s="21">
        <f t="shared" si="69"/>
        <v>2</v>
      </c>
      <c r="N221" s="21">
        <f t="shared" si="70"/>
        <v>0</v>
      </c>
      <c r="O221" s="21">
        <f t="shared" si="71"/>
        <v>5</v>
      </c>
      <c r="P221" s="21">
        <f t="shared" si="72"/>
        <v>4</v>
      </c>
      <c r="Q221" s="21">
        <f t="shared" si="73"/>
        <v>9</v>
      </c>
      <c r="R221" s="34" t="str">
        <f t="shared" si="74"/>
        <v>E</v>
      </c>
      <c r="S221" s="34">
        <f t="shared" si="75"/>
        <v>0</v>
      </c>
      <c r="T221" s="34">
        <f t="shared" si="76"/>
        <v>0</v>
      </c>
      <c r="U221" s="23" t="s">
        <v>39</v>
      </c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</row>
    <row r="222" spans="1:36" s="63" customFormat="1">
      <c r="A222" s="38" t="str">
        <f t="shared" si="65"/>
        <v>MLR5008</v>
      </c>
      <c r="B222" s="95" t="s">
        <v>113</v>
      </c>
      <c r="C222" s="96"/>
      <c r="D222" s="96"/>
      <c r="E222" s="96"/>
      <c r="F222" s="96"/>
      <c r="G222" s="96"/>
      <c r="H222" s="96"/>
      <c r="I222" s="97"/>
      <c r="J222" s="21">
        <f t="shared" si="66"/>
        <v>5</v>
      </c>
      <c r="K222" s="21">
        <f t="shared" si="67"/>
        <v>2</v>
      </c>
      <c r="L222" s="21">
        <f t="shared" si="68"/>
        <v>1</v>
      </c>
      <c r="M222" s="21">
        <f t="shared" si="69"/>
        <v>1</v>
      </c>
      <c r="N222" s="21">
        <f t="shared" si="70"/>
        <v>0</v>
      </c>
      <c r="O222" s="21">
        <f t="shared" si="71"/>
        <v>4</v>
      </c>
      <c r="P222" s="21">
        <f t="shared" si="72"/>
        <v>5</v>
      </c>
      <c r="Q222" s="21">
        <f t="shared" si="73"/>
        <v>9</v>
      </c>
      <c r="R222" s="34">
        <f t="shared" si="74"/>
        <v>0</v>
      </c>
      <c r="S222" s="34" t="str">
        <f t="shared" si="75"/>
        <v>C</v>
      </c>
      <c r="T222" s="34">
        <f t="shared" si="76"/>
        <v>0</v>
      </c>
      <c r="U222" s="23" t="s">
        <v>39</v>
      </c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</row>
    <row r="223" spans="1:36" s="63" customFormat="1">
      <c r="A223" s="38" t="str">
        <f t="shared" si="65"/>
        <v>MLR0007</v>
      </c>
      <c r="B223" s="95" t="s">
        <v>115</v>
      </c>
      <c r="C223" s="96"/>
      <c r="D223" s="96"/>
      <c r="E223" s="96"/>
      <c r="F223" s="96"/>
      <c r="G223" s="96"/>
      <c r="H223" s="96"/>
      <c r="I223" s="97"/>
      <c r="J223" s="21">
        <f t="shared" si="66"/>
        <v>5</v>
      </c>
      <c r="K223" s="21">
        <f t="shared" si="67"/>
        <v>2</v>
      </c>
      <c r="L223" s="21">
        <f t="shared" si="68"/>
        <v>2</v>
      </c>
      <c r="M223" s="21">
        <f t="shared" si="69"/>
        <v>0</v>
      </c>
      <c r="N223" s="21">
        <f t="shared" si="70"/>
        <v>0</v>
      </c>
      <c r="O223" s="21">
        <f t="shared" si="71"/>
        <v>4</v>
      </c>
      <c r="P223" s="21">
        <f t="shared" si="72"/>
        <v>5</v>
      </c>
      <c r="Q223" s="21">
        <f t="shared" si="73"/>
        <v>9</v>
      </c>
      <c r="R223" s="34" t="str">
        <f t="shared" si="74"/>
        <v>E</v>
      </c>
      <c r="S223" s="34">
        <f t="shared" si="75"/>
        <v>0</v>
      </c>
      <c r="T223" s="34">
        <f t="shared" si="76"/>
        <v>0</v>
      </c>
      <c r="U223" s="23" t="s">
        <v>39</v>
      </c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</row>
    <row r="224" spans="1:36" s="63" customFormat="1">
      <c r="A224" s="38" t="str">
        <f t="shared" si="65"/>
        <v>MLR0016</v>
      </c>
      <c r="B224" s="95" t="s">
        <v>117</v>
      </c>
      <c r="C224" s="96"/>
      <c r="D224" s="96"/>
      <c r="E224" s="96"/>
      <c r="F224" s="96"/>
      <c r="G224" s="96"/>
      <c r="H224" s="96"/>
      <c r="I224" s="97"/>
      <c r="J224" s="21">
        <f t="shared" si="66"/>
        <v>5</v>
      </c>
      <c r="K224" s="21">
        <f t="shared" si="67"/>
        <v>2</v>
      </c>
      <c r="L224" s="21">
        <f t="shared" si="68"/>
        <v>2</v>
      </c>
      <c r="M224" s="21">
        <f t="shared" si="69"/>
        <v>0</v>
      </c>
      <c r="N224" s="21">
        <f t="shared" si="70"/>
        <v>0</v>
      </c>
      <c r="O224" s="21">
        <f t="shared" si="71"/>
        <v>4</v>
      </c>
      <c r="P224" s="21">
        <f t="shared" si="72"/>
        <v>5</v>
      </c>
      <c r="Q224" s="21">
        <f t="shared" si="73"/>
        <v>9</v>
      </c>
      <c r="R224" s="34">
        <f t="shared" si="74"/>
        <v>0</v>
      </c>
      <c r="S224" s="34">
        <f t="shared" si="75"/>
        <v>0</v>
      </c>
      <c r="T224" s="34" t="str">
        <f t="shared" si="76"/>
        <v>VP</v>
      </c>
      <c r="U224" s="23" t="s">
        <v>39</v>
      </c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</row>
    <row r="225" spans="1:36" s="63" customFormat="1">
      <c r="A225" s="38" t="str">
        <f t="shared" si="65"/>
        <v>MLR0009</v>
      </c>
      <c r="B225" s="95" t="s">
        <v>119</v>
      </c>
      <c r="C225" s="96"/>
      <c r="D225" s="96"/>
      <c r="E225" s="96"/>
      <c r="F225" s="96"/>
      <c r="G225" s="96"/>
      <c r="H225" s="96"/>
      <c r="I225" s="97"/>
      <c r="J225" s="21">
        <f t="shared" si="66"/>
        <v>5</v>
      </c>
      <c r="K225" s="21">
        <f t="shared" si="67"/>
        <v>2</v>
      </c>
      <c r="L225" s="21">
        <f t="shared" si="68"/>
        <v>2</v>
      </c>
      <c r="M225" s="21">
        <f t="shared" si="69"/>
        <v>1</v>
      </c>
      <c r="N225" s="21">
        <f t="shared" si="70"/>
        <v>0</v>
      </c>
      <c r="O225" s="21">
        <f t="shared" si="71"/>
        <v>5</v>
      </c>
      <c r="P225" s="21">
        <f t="shared" si="72"/>
        <v>4</v>
      </c>
      <c r="Q225" s="21">
        <f t="shared" si="73"/>
        <v>9</v>
      </c>
      <c r="R225" s="34" t="str">
        <f t="shared" si="74"/>
        <v>E</v>
      </c>
      <c r="S225" s="34">
        <f t="shared" si="75"/>
        <v>0</v>
      </c>
      <c r="T225" s="34">
        <f t="shared" si="76"/>
        <v>0</v>
      </c>
      <c r="U225" s="23" t="s">
        <v>39</v>
      </c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</row>
    <row r="226" spans="1:36">
      <c r="A226" s="38" t="str">
        <f t="shared" si="65"/>
        <v>MLR0003</v>
      </c>
      <c r="B226" s="95" t="s">
        <v>127</v>
      </c>
      <c r="C226" s="96"/>
      <c r="D226" s="96"/>
      <c r="E226" s="96"/>
      <c r="F226" s="96"/>
      <c r="G226" s="96"/>
      <c r="H226" s="96"/>
      <c r="I226" s="97"/>
      <c r="J226" s="21">
        <f t="shared" si="66"/>
        <v>5</v>
      </c>
      <c r="K226" s="21">
        <f t="shared" si="67"/>
        <v>2</v>
      </c>
      <c r="L226" s="21">
        <f t="shared" si="68"/>
        <v>2</v>
      </c>
      <c r="M226" s="21">
        <f t="shared" si="69"/>
        <v>0</v>
      </c>
      <c r="N226" s="21">
        <f t="shared" si="70"/>
        <v>0</v>
      </c>
      <c r="O226" s="21">
        <f t="shared" si="71"/>
        <v>4</v>
      </c>
      <c r="P226" s="21">
        <f t="shared" si="72"/>
        <v>5</v>
      </c>
      <c r="Q226" s="21">
        <f t="shared" si="73"/>
        <v>9</v>
      </c>
      <c r="R226" s="34">
        <f t="shared" si="74"/>
        <v>0</v>
      </c>
      <c r="S226" s="34" t="str">
        <f t="shared" si="75"/>
        <v>C</v>
      </c>
      <c r="T226" s="34">
        <f t="shared" si="76"/>
        <v>0</v>
      </c>
      <c r="U226" s="23" t="s">
        <v>39</v>
      </c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</row>
    <row r="227" spans="1:36">
      <c r="A227" s="38" t="str">
        <f t="shared" si="65"/>
        <v>MLR0027</v>
      </c>
      <c r="B227" s="95" t="s">
        <v>129</v>
      </c>
      <c r="C227" s="96"/>
      <c r="D227" s="96"/>
      <c r="E227" s="96"/>
      <c r="F227" s="96"/>
      <c r="G227" s="96"/>
      <c r="H227" s="96"/>
      <c r="I227" s="97"/>
      <c r="J227" s="21">
        <f t="shared" si="66"/>
        <v>6</v>
      </c>
      <c r="K227" s="21">
        <f t="shared" si="67"/>
        <v>2</v>
      </c>
      <c r="L227" s="21">
        <f t="shared" si="68"/>
        <v>1</v>
      </c>
      <c r="M227" s="21">
        <f t="shared" si="69"/>
        <v>2</v>
      </c>
      <c r="N227" s="21">
        <f t="shared" si="70"/>
        <v>0</v>
      </c>
      <c r="O227" s="21">
        <f t="shared" si="71"/>
        <v>5</v>
      </c>
      <c r="P227" s="21">
        <f t="shared" si="72"/>
        <v>6</v>
      </c>
      <c r="Q227" s="21">
        <f t="shared" si="73"/>
        <v>11</v>
      </c>
      <c r="R227" s="34" t="str">
        <f t="shared" si="74"/>
        <v>E</v>
      </c>
      <c r="S227" s="34">
        <f t="shared" si="75"/>
        <v>0</v>
      </c>
      <c r="T227" s="34">
        <f t="shared" si="76"/>
        <v>0</v>
      </c>
      <c r="U227" s="23" t="s">
        <v>39</v>
      </c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</row>
    <row r="228" spans="1:36">
      <c r="A228" s="38" t="str">
        <f t="shared" si="65"/>
        <v>MLR0025</v>
      </c>
      <c r="B228" s="95" t="s">
        <v>131</v>
      </c>
      <c r="C228" s="96"/>
      <c r="D228" s="96"/>
      <c r="E228" s="96"/>
      <c r="F228" s="96"/>
      <c r="G228" s="96"/>
      <c r="H228" s="96"/>
      <c r="I228" s="97"/>
      <c r="J228" s="21">
        <f t="shared" si="66"/>
        <v>5</v>
      </c>
      <c r="K228" s="21">
        <f t="shared" si="67"/>
        <v>2</v>
      </c>
      <c r="L228" s="21">
        <f t="shared" si="68"/>
        <v>2</v>
      </c>
      <c r="M228" s="21">
        <f t="shared" si="69"/>
        <v>0</v>
      </c>
      <c r="N228" s="21">
        <f t="shared" si="70"/>
        <v>0</v>
      </c>
      <c r="O228" s="21">
        <f t="shared" si="71"/>
        <v>4</v>
      </c>
      <c r="P228" s="21">
        <f t="shared" si="72"/>
        <v>5</v>
      </c>
      <c r="Q228" s="21">
        <f t="shared" si="73"/>
        <v>9</v>
      </c>
      <c r="R228" s="34" t="str">
        <f t="shared" si="74"/>
        <v>E</v>
      </c>
      <c r="S228" s="34">
        <f t="shared" si="75"/>
        <v>0</v>
      </c>
      <c r="T228" s="34">
        <f t="shared" si="76"/>
        <v>0</v>
      </c>
      <c r="U228" s="23" t="s">
        <v>39</v>
      </c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</row>
    <row r="229" spans="1:36">
      <c r="A229" s="38" t="str">
        <f t="shared" si="65"/>
        <v>MLR0029</v>
      </c>
      <c r="B229" s="95" t="s">
        <v>133</v>
      </c>
      <c r="C229" s="96"/>
      <c r="D229" s="96"/>
      <c r="E229" s="96"/>
      <c r="F229" s="96"/>
      <c r="G229" s="96"/>
      <c r="H229" s="96"/>
      <c r="I229" s="97"/>
      <c r="J229" s="21">
        <f t="shared" si="66"/>
        <v>5</v>
      </c>
      <c r="K229" s="21">
        <f t="shared" si="67"/>
        <v>2</v>
      </c>
      <c r="L229" s="21">
        <f t="shared" si="68"/>
        <v>2</v>
      </c>
      <c r="M229" s="21">
        <f t="shared" si="69"/>
        <v>0</v>
      </c>
      <c r="N229" s="21">
        <f t="shared" si="70"/>
        <v>0</v>
      </c>
      <c r="O229" s="21">
        <f t="shared" si="71"/>
        <v>4</v>
      </c>
      <c r="P229" s="21">
        <f t="shared" si="72"/>
        <v>5</v>
      </c>
      <c r="Q229" s="21">
        <f t="shared" si="73"/>
        <v>9</v>
      </c>
      <c r="R229" s="34" t="str">
        <f t="shared" si="74"/>
        <v>E</v>
      </c>
      <c r="S229" s="34">
        <f t="shared" si="75"/>
        <v>0</v>
      </c>
      <c r="T229" s="34">
        <f t="shared" si="76"/>
        <v>0</v>
      </c>
      <c r="U229" s="23" t="s">
        <v>39</v>
      </c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</row>
    <row r="230" spans="1:36">
      <c r="A230" s="38" t="str">
        <f t="shared" si="65"/>
        <v>MLR5007</v>
      </c>
      <c r="B230" s="58" t="s">
        <v>135</v>
      </c>
      <c r="C230" s="59"/>
      <c r="D230" s="59"/>
      <c r="E230" s="59"/>
      <c r="F230" s="59"/>
      <c r="G230" s="59"/>
      <c r="H230" s="59"/>
      <c r="I230" s="60"/>
      <c r="J230" s="21">
        <f t="shared" si="66"/>
        <v>5</v>
      </c>
      <c r="K230" s="21">
        <f t="shared" si="67"/>
        <v>2</v>
      </c>
      <c r="L230" s="21">
        <f t="shared" si="68"/>
        <v>0</v>
      </c>
      <c r="M230" s="21">
        <f t="shared" si="69"/>
        <v>2</v>
      </c>
      <c r="N230" s="21">
        <f t="shared" si="70"/>
        <v>0</v>
      </c>
      <c r="O230" s="21">
        <f t="shared" si="71"/>
        <v>4</v>
      </c>
      <c r="P230" s="21">
        <f t="shared" si="72"/>
        <v>5</v>
      </c>
      <c r="Q230" s="21">
        <f t="shared" si="73"/>
        <v>9</v>
      </c>
      <c r="R230" s="34" t="str">
        <f t="shared" si="74"/>
        <v>E</v>
      </c>
      <c r="S230" s="34">
        <f t="shared" si="75"/>
        <v>0</v>
      </c>
      <c r="T230" s="34">
        <f t="shared" si="76"/>
        <v>0</v>
      </c>
      <c r="U230" s="23" t="s">
        <v>39</v>
      </c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</row>
    <row r="231" spans="1:36">
      <c r="A231" s="38" t="str">
        <f t="shared" si="65"/>
        <v>MLX2201</v>
      </c>
      <c r="B231" s="95" t="s">
        <v>137</v>
      </c>
      <c r="C231" s="96"/>
      <c r="D231" s="96"/>
      <c r="E231" s="96"/>
      <c r="F231" s="96"/>
      <c r="G231" s="96"/>
      <c r="H231" s="96"/>
      <c r="I231" s="97"/>
      <c r="J231" s="21">
        <f t="shared" si="66"/>
        <v>4</v>
      </c>
      <c r="K231" s="21">
        <f t="shared" si="67"/>
        <v>2</v>
      </c>
      <c r="L231" s="21">
        <f t="shared" si="68"/>
        <v>1</v>
      </c>
      <c r="M231" s="21">
        <f t="shared" si="69"/>
        <v>0</v>
      </c>
      <c r="N231" s="21">
        <f t="shared" si="70"/>
        <v>0</v>
      </c>
      <c r="O231" s="21">
        <f t="shared" si="71"/>
        <v>3</v>
      </c>
      <c r="P231" s="21">
        <f t="shared" si="72"/>
        <v>4</v>
      </c>
      <c r="Q231" s="21">
        <f t="shared" si="73"/>
        <v>7</v>
      </c>
      <c r="R231" s="34">
        <f t="shared" si="74"/>
        <v>0</v>
      </c>
      <c r="S231" s="34">
        <f t="shared" si="75"/>
        <v>0</v>
      </c>
      <c r="T231" s="34" t="str">
        <f t="shared" si="76"/>
        <v>VP</v>
      </c>
      <c r="U231" s="23" t="s">
        <v>39</v>
      </c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</row>
    <row r="232" spans="1:36">
      <c r="A232" s="38" t="str">
        <f t="shared" si="65"/>
        <v>MLR0030</v>
      </c>
      <c r="B232" s="95" t="s">
        <v>141</v>
      </c>
      <c r="C232" s="96"/>
      <c r="D232" s="96"/>
      <c r="E232" s="96"/>
      <c r="F232" s="96"/>
      <c r="G232" s="96"/>
      <c r="H232" s="96"/>
      <c r="I232" s="97"/>
      <c r="J232" s="21">
        <f t="shared" si="66"/>
        <v>5</v>
      </c>
      <c r="K232" s="21">
        <f t="shared" si="67"/>
        <v>2</v>
      </c>
      <c r="L232" s="21">
        <f t="shared" si="68"/>
        <v>2</v>
      </c>
      <c r="M232" s="21">
        <f t="shared" si="69"/>
        <v>1</v>
      </c>
      <c r="N232" s="21">
        <f t="shared" si="70"/>
        <v>0</v>
      </c>
      <c r="O232" s="21">
        <f t="shared" si="71"/>
        <v>5</v>
      </c>
      <c r="P232" s="21">
        <f t="shared" si="72"/>
        <v>4</v>
      </c>
      <c r="Q232" s="21">
        <f t="shared" si="73"/>
        <v>9</v>
      </c>
      <c r="R232" s="34" t="str">
        <f t="shared" si="74"/>
        <v>E</v>
      </c>
      <c r="S232" s="34">
        <f t="shared" si="75"/>
        <v>0</v>
      </c>
      <c r="T232" s="34">
        <f t="shared" si="76"/>
        <v>0</v>
      </c>
      <c r="U232" s="23" t="s">
        <v>39</v>
      </c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</row>
    <row r="233" spans="1:36">
      <c r="A233" s="38" t="str">
        <f t="shared" si="65"/>
        <v>MLR5023</v>
      </c>
      <c r="B233" s="95" t="s">
        <v>143</v>
      </c>
      <c r="C233" s="96"/>
      <c r="D233" s="96"/>
      <c r="E233" s="96"/>
      <c r="F233" s="96"/>
      <c r="G233" s="96"/>
      <c r="H233" s="96"/>
      <c r="I233" s="97"/>
      <c r="J233" s="21">
        <f t="shared" si="66"/>
        <v>5</v>
      </c>
      <c r="K233" s="21">
        <f t="shared" si="67"/>
        <v>2</v>
      </c>
      <c r="L233" s="21">
        <f t="shared" si="68"/>
        <v>1</v>
      </c>
      <c r="M233" s="21">
        <f t="shared" si="69"/>
        <v>1</v>
      </c>
      <c r="N233" s="21">
        <f t="shared" si="70"/>
        <v>0</v>
      </c>
      <c r="O233" s="21">
        <f t="shared" si="71"/>
        <v>4</v>
      </c>
      <c r="P233" s="21">
        <f t="shared" si="72"/>
        <v>5</v>
      </c>
      <c r="Q233" s="21">
        <f t="shared" si="73"/>
        <v>9</v>
      </c>
      <c r="R233" s="34" t="str">
        <f t="shared" si="74"/>
        <v>E</v>
      </c>
      <c r="S233" s="34">
        <f t="shared" si="75"/>
        <v>0</v>
      </c>
      <c r="T233" s="34">
        <f t="shared" si="76"/>
        <v>0</v>
      </c>
      <c r="U233" s="23" t="s">
        <v>39</v>
      </c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</row>
    <row r="234" spans="1:36">
      <c r="A234" s="38" t="str">
        <f t="shared" si="65"/>
        <v>MLR0008</v>
      </c>
      <c r="B234" s="95" t="s">
        <v>145</v>
      </c>
      <c r="C234" s="96"/>
      <c r="D234" s="96"/>
      <c r="E234" s="96"/>
      <c r="F234" s="96"/>
      <c r="G234" s="96"/>
      <c r="H234" s="96"/>
      <c r="I234" s="97"/>
      <c r="J234" s="21">
        <f t="shared" si="66"/>
        <v>4</v>
      </c>
      <c r="K234" s="21">
        <f t="shared" si="67"/>
        <v>2</v>
      </c>
      <c r="L234" s="21">
        <f t="shared" si="68"/>
        <v>2</v>
      </c>
      <c r="M234" s="21">
        <f t="shared" si="69"/>
        <v>0</v>
      </c>
      <c r="N234" s="21">
        <f t="shared" si="70"/>
        <v>0</v>
      </c>
      <c r="O234" s="21">
        <f t="shared" si="71"/>
        <v>4</v>
      </c>
      <c r="P234" s="21">
        <f t="shared" si="72"/>
        <v>3</v>
      </c>
      <c r="Q234" s="21">
        <f t="shared" si="73"/>
        <v>7</v>
      </c>
      <c r="R234" s="34" t="str">
        <f t="shared" si="74"/>
        <v>E</v>
      </c>
      <c r="S234" s="34">
        <f>IF(ISNA(INDEX($A$41:R234,MATCH($B234,$B$41:$B$207,0),19)),"",INDEX($A$41:$U$207,MATCH($B234,$B$41:$B$207,0),19))</f>
        <v>0</v>
      </c>
      <c r="T234" s="34">
        <f t="shared" si="76"/>
        <v>0</v>
      </c>
      <c r="U234" s="23" t="s">
        <v>39</v>
      </c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</row>
    <row r="235" spans="1:36">
      <c r="A235" s="24" t="s">
        <v>28</v>
      </c>
      <c r="B235" s="188"/>
      <c r="C235" s="189"/>
      <c r="D235" s="189"/>
      <c r="E235" s="189"/>
      <c r="F235" s="189"/>
      <c r="G235" s="189"/>
      <c r="H235" s="189"/>
      <c r="I235" s="190"/>
      <c r="J235" s="26">
        <f>IF(ISNA(SUM(J214:J234)),"",SUM(J214:J234))</f>
        <v>107</v>
      </c>
      <c r="K235" s="26">
        <f t="shared" ref="K235:Q235" si="77">SUM(K214:K234)</f>
        <v>42</v>
      </c>
      <c r="L235" s="26">
        <f t="shared" si="77"/>
        <v>35</v>
      </c>
      <c r="M235" s="26">
        <f t="shared" si="77"/>
        <v>10</v>
      </c>
      <c r="N235" s="26">
        <f t="shared" si="77"/>
        <v>0</v>
      </c>
      <c r="O235" s="26">
        <f t="shared" si="77"/>
        <v>87</v>
      </c>
      <c r="P235" s="26">
        <f t="shared" si="77"/>
        <v>106</v>
      </c>
      <c r="Q235" s="26">
        <f t="shared" si="77"/>
        <v>193</v>
      </c>
      <c r="R235" s="24">
        <f>COUNTIF(R214:R234,"E")</f>
        <v>16</v>
      </c>
      <c r="S235" s="24">
        <f>COUNTIF(S214:S234,"C")</f>
        <v>2</v>
      </c>
      <c r="T235" s="24">
        <f>COUNTIF(T214:T234,"VP")</f>
        <v>3</v>
      </c>
      <c r="U235" s="23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</row>
    <row r="236" spans="1:36" ht="17.25" customHeight="1">
      <c r="A236" s="109" t="s">
        <v>72</v>
      </c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1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</row>
    <row r="237" spans="1:36">
      <c r="A237" s="38" t="str">
        <f>IF(ISNA(INDEX($A$41:$U$207,MATCH($B237,$B$41:$B$207,0),1)),"",INDEX($A$41:$U$207,MATCH($B237,$B$41:$B$207,0),1))</f>
        <v/>
      </c>
      <c r="B237" s="143"/>
      <c r="C237" s="143"/>
      <c r="D237" s="143"/>
      <c r="E237" s="143"/>
      <c r="F237" s="143"/>
      <c r="G237" s="143"/>
      <c r="H237" s="143"/>
      <c r="I237" s="143"/>
      <c r="J237" s="21" t="str">
        <f>IF(ISNA(INDEX($A$41:$U$207,MATCH($B237,$B$41:$B$207,0),10)),"",INDEX($A$41:$U$207,MATCH($B237,$B$41:$B$207,0),10))</f>
        <v/>
      </c>
      <c r="K237" s="21" t="str">
        <f>IF(ISNA(INDEX($A$41:$U$207,MATCH($B237,$B$41:$B$207,0),11)),"",INDEX($A$41:$U$207,MATCH($B237,$B$41:$B$207,0),11))</f>
        <v/>
      </c>
      <c r="L237" s="21" t="str">
        <f>IF(ISNA(INDEX($A$41:$U$207,MATCH($B237,$B$41:$B$207,0),12)),"",INDEX($A$41:$U$207,MATCH($B237,$B$41:$B$207,0),12))</f>
        <v/>
      </c>
      <c r="M237" s="21" t="str">
        <f>IF(ISNA(INDEX($A$41:$U$207,MATCH($B237,$B$41:$B$207,0),13)),"",INDEX($A$41:$U$207,MATCH($B237,$B$41:$B$207,0),13))</f>
        <v/>
      </c>
      <c r="N237" s="21" t="str">
        <f>IF(ISNA(INDEX($A$41:$U$207,MATCH($B237,$B$41:$B$207,0),14)),"",INDEX($A$41:$U$207,MATCH($B237,$B$41:$B$207,0),14))</f>
        <v/>
      </c>
      <c r="O237" s="21" t="str">
        <f>IF(ISNA(INDEX($A$41:$U$207,MATCH($B237,$B$41:$B$207,0),15)),"",INDEX($A$41:$U$207,MATCH($B237,$B$41:$B$207,0),14))</f>
        <v/>
      </c>
      <c r="P237" s="21" t="str">
        <f>IF(ISNA(INDEX($A$41:$U$207,MATCH($B237,$B$41:$B$207,0),16)),"",INDEX($A$41:$U$207,MATCH($B237,$B$41:$B$207,0),15))</f>
        <v/>
      </c>
      <c r="Q237" s="21" t="str">
        <f>IF(ISNA(INDEX($A$41:$U$207,MATCH($B237,$B$41:$B$207,0),17)),"",INDEX($A$41:$U$207,MATCH($B237,$B$41:$B$207,0),17))</f>
        <v/>
      </c>
      <c r="R237" s="34" t="str">
        <f>IF(ISNA(INDEX($A$41:$U$207,MATCH($B237,$B$41:$B$207,0),18)),"",INDEX($A$41:$U$207,MATCH($B237,$B$41:$B$207,0),18))</f>
        <v/>
      </c>
      <c r="S237" s="34" t="str">
        <f>IF(ISNA(INDEX($A$41:$U$207,MATCH($B237,$B$41:$B$207,0),19)),"",INDEX($A$41:$U$207,MATCH($B237,$B$41:$B$207,0),19))</f>
        <v/>
      </c>
      <c r="T237" s="34" t="str">
        <f>IF(ISNA(INDEX($A$41:$U$207,MATCH($B237,$B$41:$B$207,0),20)),"",INDEX($A$41:$U$207,MATCH($B237,$B$41:$B$207,0),20))</f>
        <v/>
      </c>
      <c r="U237" s="23" t="s">
        <v>39</v>
      </c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</row>
    <row r="238" spans="1:36">
      <c r="A238" s="24" t="s">
        <v>28</v>
      </c>
      <c r="B238" s="133"/>
      <c r="C238" s="133"/>
      <c r="D238" s="133"/>
      <c r="E238" s="133"/>
      <c r="F238" s="133"/>
      <c r="G238" s="133"/>
      <c r="H238" s="133"/>
      <c r="I238" s="133"/>
      <c r="J238" s="26">
        <f t="shared" ref="J238:Q238" si="78">SUM(J237:J237)</f>
        <v>0</v>
      </c>
      <c r="K238" s="26">
        <f t="shared" si="78"/>
        <v>0</v>
      </c>
      <c r="L238" s="26">
        <f t="shared" si="78"/>
        <v>0</v>
      </c>
      <c r="M238" s="26">
        <f t="shared" si="78"/>
        <v>0</v>
      </c>
      <c r="N238" s="26">
        <f t="shared" si="78"/>
        <v>0</v>
      </c>
      <c r="O238" s="26">
        <f t="shared" si="78"/>
        <v>0</v>
      </c>
      <c r="P238" s="26">
        <f t="shared" si="78"/>
        <v>0</v>
      </c>
      <c r="Q238" s="26">
        <f t="shared" si="78"/>
        <v>0</v>
      </c>
      <c r="R238" s="24">
        <f>COUNTIF(R237:R237,"E")</f>
        <v>0</v>
      </c>
      <c r="S238" s="24">
        <f>COUNTIF(S237:S237,"C")</f>
        <v>0</v>
      </c>
      <c r="T238" s="24">
        <f>COUNTIF(T237:T237,"VP")</f>
        <v>0</v>
      </c>
      <c r="U238" s="2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</row>
    <row r="239" spans="1:36" ht="27" customHeight="1">
      <c r="A239" s="134" t="s">
        <v>53</v>
      </c>
      <c r="B239" s="135"/>
      <c r="C239" s="135"/>
      <c r="D239" s="135"/>
      <c r="E239" s="135"/>
      <c r="F239" s="135"/>
      <c r="G239" s="135"/>
      <c r="H239" s="135"/>
      <c r="I239" s="136"/>
      <c r="J239" s="26">
        <f t="shared" ref="J239:T239" si="79">SUM(J235,J238)</f>
        <v>107</v>
      </c>
      <c r="K239" s="26">
        <f t="shared" si="79"/>
        <v>42</v>
      </c>
      <c r="L239" s="26">
        <f t="shared" si="79"/>
        <v>35</v>
      </c>
      <c r="M239" s="26">
        <f t="shared" si="79"/>
        <v>10</v>
      </c>
      <c r="N239" s="26">
        <f t="shared" si="79"/>
        <v>0</v>
      </c>
      <c r="O239" s="26">
        <f t="shared" si="79"/>
        <v>87</v>
      </c>
      <c r="P239" s="26">
        <f t="shared" si="79"/>
        <v>106</v>
      </c>
      <c r="Q239" s="26">
        <f t="shared" si="79"/>
        <v>193</v>
      </c>
      <c r="R239" s="26">
        <f t="shared" si="79"/>
        <v>16</v>
      </c>
      <c r="S239" s="26">
        <f t="shared" si="79"/>
        <v>2</v>
      </c>
      <c r="T239" s="26">
        <f t="shared" si="79"/>
        <v>3</v>
      </c>
      <c r="U239" s="70">
        <f>21/46</f>
        <v>0.45652173913043476</v>
      </c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</row>
    <row r="240" spans="1:36">
      <c r="A240" s="169" t="s">
        <v>54</v>
      </c>
      <c r="B240" s="170"/>
      <c r="C240" s="170"/>
      <c r="D240" s="170"/>
      <c r="E240" s="170"/>
      <c r="F240" s="170"/>
      <c r="G240" s="170"/>
      <c r="H240" s="170"/>
      <c r="I240" s="170"/>
      <c r="J240" s="171"/>
      <c r="K240" s="26">
        <f t="shared" ref="K240:Q240" si="80">K235*14+K238*12</f>
        <v>588</v>
      </c>
      <c r="L240" s="26">
        <f t="shared" si="80"/>
        <v>490</v>
      </c>
      <c r="M240" s="26">
        <f t="shared" si="80"/>
        <v>140</v>
      </c>
      <c r="N240" s="26">
        <f t="shared" si="80"/>
        <v>0</v>
      </c>
      <c r="O240" s="26">
        <f t="shared" si="80"/>
        <v>1218</v>
      </c>
      <c r="P240" s="26">
        <f t="shared" si="80"/>
        <v>1484</v>
      </c>
      <c r="Q240" s="26">
        <f t="shared" si="80"/>
        <v>2702</v>
      </c>
      <c r="R240" s="175"/>
      <c r="S240" s="176"/>
      <c r="T240" s="176"/>
      <c r="U240" s="177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</row>
    <row r="241" spans="1:36">
      <c r="A241" s="172"/>
      <c r="B241" s="173"/>
      <c r="C241" s="173"/>
      <c r="D241" s="173"/>
      <c r="E241" s="173"/>
      <c r="F241" s="173"/>
      <c r="G241" s="173"/>
      <c r="H241" s="173"/>
      <c r="I241" s="173"/>
      <c r="J241" s="174"/>
      <c r="K241" s="137">
        <f>SUM(K240:N240)</f>
        <v>1218</v>
      </c>
      <c r="L241" s="138"/>
      <c r="M241" s="138"/>
      <c r="N241" s="139"/>
      <c r="O241" s="140">
        <f>SUM(O240:P240)</f>
        <v>2702</v>
      </c>
      <c r="P241" s="141"/>
      <c r="Q241" s="142"/>
      <c r="R241" s="178"/>
      <c r="S241" s="179"/>
      <c r="T241" s="179"/>
      <c r="U241" s="180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</row>
    <row r="242" spans="1:36"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</row>
    <row r="243" spans="1:36">
      <c r="B243" s="2"/>
      <c r="C243" s="2"/>
      <c r="D243" s="2"/>
      <c r="E243" s="2"/>
      <c r="F243" s="2"/>
      <c r="G243" s="2"/>
      <c r="N243" s="8"/>
      <c r="O243" s="8"/>
      <c r="P243" s="8"/>
      <c r="Q243" s="8"/>
      <c r="R243" s="8"/>
      <c r="S243" s="8"/>
      <c r="T243" s="8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</row>
    <row r="244" spans="1:36">
      <c r="B244" s="8"/>
      <c r="C244" s="8"/>
      <c r="D244" s="8"/>
      <c r="E244" s="8"/>
      <c r="F244" s="8"/>
      <c r="G244" s="8"/>
      <c r="H244" s="18"/>
      <c r="I244" s="18"/>
      <c r="J244" s="18"/>
      <c r="N244" s="8"/>
      <c r="O244" s="8"/>
      <c r="P244" s="8"/>
      <c r="Q244" s="8"/>
      <c r="R244" s="8"/>
      <c r="S244" s="8"/>
      <c r="T244" s="8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</row>
    <row r="245" spans="1:36"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</row>
    <row r="246" spans="1:36" ht="12.75" customHeight="1"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</row>
    <row r="247" spans="1:36" ht="23.25" customHeight="1">
      <c r="A247" s="133" t="s">
        <v>80</v>
      </c>
      <c r="B247" s="181"/>
      <c r="C247" s="181"/>
      <c r="D247" s="181"/>
      <c r="E247" s="181"/>
      <c r="F247" s="181"/>
      <c r="G247" s="181"/>
      <c r="H247" s="181"/>
      <c r="I247" s="181"/>
      <c r="J247" s="181"/>
      <c r="K247" s="181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</row>
    <row r="248" spans="1:36" ht="26.25" customHeight="1">
      <c r="A248" s="133" t="s">
        <v>30</v>
      </c>
      <c r="B248" s="133" t="s">
        <v>29</v>
      </c>
      <c r="C248" s="133"/>
      <c r="D248" s="133"/>
      <c r="E248" s="133"/>
      <c r="F248" s="133"/>
      <c r="G248" s="133"/>
      <c r="H248" s="133"/>
      <c r="I248" s="133"/>
      <c r="J248" s="146" t="s">
        <v>43</v>
      </c>
      <c r="K248" s="146" t="s">
        <v>27</v>
      </c>
      <c r="L248" s="146"/>
      <c r="M248" s="146"/>
      <c r="N248" s="146"/>
      <c r="O248" s="146" t="s">
        <v>44</v>
      </c>
      <c r="P248" s="146"/>
      <c r="Q248" s="146"/>
      <c r="R248" s="146" t="s">
        <v>26</v>
      </c>
      <c r="S248" s="146"/>
      <c r="T248" s="146"/>
      <c r="U248" s="146" t="s">
        <v>25</v>
      </c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</row>
    <row r="249" spans="1:36">
      <c r="A249" s="133"/>
      <c r="B249" s="133"/>
      <c r="C249" s="133"/>
      <c r="D249" s="133"/>
      <c r="E249" s="133"/>
      <c r="F249" s="133"/>
      <c r="G249" s="133"/>
      <c r="H249" s="133"/>
      <c r="I249" s="133"/>
      <c r="J249" s="146"/>
      <c r="K249" s="35" t="s">
        <v>31</v>
      </c>
      <c r="L249" s="35" t="s">
        <v>32</v>
      </c>
      <c r="M249" s="45" t="s">
        <v>78</v>
      </c>
      <c r="N249" s="45" t="s">
        <v>79</v>
      </c>
      <c r="O249" s="35" t="s">
        <v>36</v>
      </c>
      <c r="P249" s="35" t="s">
        <v>8</v>
      </c>
      <c r="Q249" s="35" t="s">
        <v>33</v>
      </c>
      <c r="R249" s="35" t="s">
        <v>34</v>
      </c>
      <c r="S249" s="35" t="s">
        <v>31</v>
      </c>
      <c r="T249" s="35" t="s">
        <v>35</v>
      </c>
      <c r="U249" s="146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</row>
    <row r="250" spans="1:36" ht="18.75" customHeight="1">
      <c r="A250" s="109" t="s">
        <v>60</v>
      </c>
      <c r="B250" s="110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1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</row>
    <row r="251" spans="1:36">
      <c r="A251" s="38" t="str">
        <f t="shared" ref="A251:A257" si="81">IF(ISNA(INDEX($A$41:$U$207,MATCH($B251,$B$41:$B$207,0),1)),"",INDEX($A$41:$U$207,MATCH($B251,$B$41:$B$207,0),1))</f>
        <v>MLR0023</v>
      </c>
      <c r="B251" s="143" t="s">
        <v>91</v>
      </c>
      <c r="C251" s="143"/>
      <c r="D251" s="143"/>
      <c r="E251" s="143"/>
      <c r="F251" s="143"/>
      <c r="G251" s="143"/>
      <c r="H251" s="143"/>
      <c r="I251" s="143"/>
      <c r="J251" s="21">
        <f t="shared" ref="J251:J257" si="82">IF(ISNA(INDEX($A$41:$U$207,MATCH($B251,$B$41:$B$207,0),10)),"",INDEX($A$41:$U$207,MATCH($B251,$B$41:$B$207,0),10))</f>
        <v>6</v>
      </c>
      <c r="K251" s="21">
        <f t="shared" ref="K251:K257" si="83">IF(ISNA(INDEX($A$41:$U$207,MATCH($B251,$B$41:$B$207,0),11)),"",INDEX($A$41:$U$207,MATCH($B251,$B$41:$B$207,0),11))</f>
        <v>2</v>
      </c>
      <c r="L251" s="21">
        <f t="shared" ref="L251:L257" si="84">IF(ISNA(INDEX($A$41:$U$207,MATCH($B251,$B$41:$B$207,0),12)),"",INDEX($A$41:$U$207,MATCH($B251,$B$41:$B$207,0),12))</f>
        <v>2</v>
      </c>
      <c r="M251" s="21">
        <f t="shared" ref="M251:M257" si="85">IF(ISNA(INDEX($A$41:$U$207,MATCH($B251,$B$41:$B$207,0),13)),"",INDEX($A$41:$U$207,MATCH($B251,$B$41:$B$207,0),13))</f>
        <v>0</v>
      </c>
      <c r="N251" s="21">
        <f t="shared" ref="N251:N257" si="86">IF(ISNA(INDEX($A$41:$U$207,MATCH($B251,$B$41:$B$207,0),14)),"",INDEX($A$41:$U$207,MATCH($B251,$B$41:$B$207,0),14))</f>
        <v>0</v>
      </c>
      <c r="O251" s="21">
        <f t="shared" ref="O251:O257" si="87">IF(ISNA(INDEX($A$41:$U$207,MATCH($B251,$B$41:$B$207,0),15)),"",INDEX($A$41:$U$207,MATCH($B251,$B$41:$B$207,0),15))</f>
        <v>4</v>
      </c>
      <c r="P251" s="21">
        <f t="shared" ref="P251:P257" si="88">IF(ISNA(INDEX($A$41:$U$207,MATCH($B251,$B$41:$B$207,0),16)),"",INDEX($A$41:$U$207,MATCH($B251,$B$41:$B$207,0),16))</f>
        <v>7</v>
      </c>
      <c r="Q251" s="21">
        <f t="shared" ref="Q251:Q257" si="89">IF(ISNA(INDEX($A$41:$U$207,MATCH($B251,$B$41:$B$207,0),17)),"",INDEX($A$41:$U$207,MATCH($B251,$B$41:$B$207,0),17))</f>
        <v>11</v>
      </c>
      <c r="R251" s="34">
        <f t="shared" ref="R251:R257" si="90">IF(ISNA(INDEX($A$41:$U$207,MATCH($B251,$B$41:$B$207,0),18)),"",INDEX($A$41:$U$207,MATCH($B251,$B$41:$B$207,0),18))</f>
        <v>0</v>
      </c>
      <c r="S251" s="34">
        <f t="shared" ref="S251:S257" si="91">IF(ISNA(INDEX($A$41:$U$207,MATCH($B251,$B$41:$B$207,0),19)),"",INDEX($A$41:$U$207,MATCH($B251,$B$41:$B$207,0),19))</f>
        <v>0</v>
      </c>
      <c r="T251" s="34" t="str">
        <f t="shared" ref="T251:T257" si="92">IF(ISNA(INDEX($A$41:$U$207,MATCH($B251,$B$41:$B$207,0),20)),"",INDEX($A$41:$U$207,MATCH($B251,$B$41:$B$207,0),20))</f>
        <v>VP</v>
      </c>
      <c r="U251" s="20" t="s">
        <v>41</v>
      </c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</row>
    <row r="252" spans="1:36">
      <c r="A252" s="38" t="str">
        <f t="shared" si="81"/>
        <v>MLR5027</v>
      </c>
      <c r="B252" s="95" t="s">
        <v>121</v>
      </c>
      <c r="C252" s="96"/>
      <c r="D252" s="96"/>
      <c r="E252" s="96"/>
      <c r="F252" s="96"/>
      <c r="G252" s="96"/>
      <c r="H252" s="96"/>
      <c r="I252" s="97"/>
      <c r="J252" s="21">
        <f t="shared" si="82"/>
        <v>5</v>
      </c>
      <c r="K252" s="21">
        <f t="shared" si="83"/>
        <v>2</v>
      </c>
      <c r="L252" s="21">
        <f t="shared" si="84"/>
        <v>1</v>
      </c>
      <c r="M252" s="21">
        <f t="shared" si="85"/>
        <v>1</v>
      </c>
      <c r="N252" s="21">
        <f t="shared" si="86"/>
        <v>0</v>
      </c>
      <c r="O252" s="21">
        <f t="shared" si="87"/>
        <v>4</v>
      </c>
      <c r="P252" s="21">
        <f t="shared" si="88"/>
        <v>5</v>
      </c>
      <c r="Q252" s="21">
        <f t="shared" si="89"/>
        <v>9</v>
      </c>
      <c r="R252" s="34" t="str">
        <f t="shared" si="90"/>
        <v>E</v>
      </c>
      <c r="S252" s="34">
        <f t="shared" si="91"/>
        <v>0</v>
      </c>
      <c r="T252" s="34">
        <f t="shared" si="92"/>
        <v>0</v>
      </c>
      <c r="U252" s="20" t="s">
        <v>41</v>
      </c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</row>
    <row r="253" spans="1:36">
      <c r="A253" s="38" t="str">
        <f t="shared" si="81"/>
        <v>MLR5004</v>
      </c>
      <c r="B253" s="95" t="s">
        <v>123</v>
      </c>
      <c r="C253" s="96"/>
      <c r="D253" s="96"/>
      <c r="E253" s="96"/>
      <c r="F253" s="96"/>
      <c r="G253" s="96"/>
      <c r="H253" s="96"/>
      <c r="I253" s="97"/>
      <c r="J253" s="21">
        <f t="shared" si="82"/>
        <v>5</v>
      </c>
      <c r="K253" s="21">
        <f t="shared" si="83"/>
        <v>2</v>
      </c>
      <c r="L253" s="21">
        <f t="shared" si="84"/>
        <v>1</v>
      </c>
      <c r="M253" s="21">
        <f t="shared" si="85"/>
        <v>1</v>
      </c>
      <c r="N253" s="21">
        <f t="shared" si="86"/>
        <v>0</v>
      </c>
      <c r="O253" s="21">
        <f t="shared" si="87"/>
        <v>4</v>
      </c>
      <c r="P253" s="21">
        <f t="shared" si="88"/>
        <v>5</v>
      </c>
      <c r="Q253" s="21">
        <f t="shared" si="89"/>
        <v>9</v>
      </c>
      <c r="R253" s="34" t="str">
        <f t="shared" si="90"/>
        <v>E</v>
      </c>
      <c r="S253" s="34">
        <f t="shared" si="91"/>
        <v>0</v>
      </c>
      <c r="T253" s="34">
        <f t="shared" si="92"/>
        <v>0</v>
      </c>
      <c r="U253" s="20" t="s">
        <v>41</v>
      </c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</row>
    <row r="254" spans="1:36">
      <c r="A254" s="38" t="str">
        <f t="shared" si="81"/>
        <v>MLR2007</v>
      </c>
      <c r="B254" s="143" t="s">
        <v>153</v>
      </c>
      <c r="C254" s="143"/>
      <c r="D254" s="143"/>
      <c r="E254" s="143"/>
      <c r="F254" s="143"/>
      <c r="G254" s="143"/>
      <c r="H254" s="143"/>
      <c r="I254" s="143"/>
      <c r="J254" s="21">
        <f t="shared" si="82"/>
        <v>4</v>
      </c>
      <c r="K254" s="21">
        <f t="shared" si="83"/>
        <v>0</v>
      </c>
      <c r="L254" s="21">
        <f t="shared" si="84"/>
        <v>0</v>
      </c>
      <c r="M254" s="21">
        <f t="shared" si="85"/>
        <v>1</v>
      </c>
      <c r="N254" s="21">
        <f t="shared" si="86"/>
        <v>0</v>
      </c>
      <c r="O254" s="21">
        <f t="shared" si="87"/>
        <v>1</v>
      </c>
      <c r="P254" s="21">
        <f t="shared" si="88"/>
        <v>6</v>
      </c>
      <c r="Q254" s="21">
        <f t="shared" si="89"/>
        <v>7</v>
      </c>
      <c r="R254" s="34">
        <f t="shared" si="90"/>
        <v>0</v>
      </c>
      <c r="S254" s="34" t="str">
        <f t="shared" si="91"/>
        <v>C</v>
      </c>
      <c r="T254" s="34">
        <f t="shared" si="92"/>
        <v>0</v>
      </c>
      <c r="U254" s="20" t="s">
        <v>41</v>
      </c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</row>
    <row r="255" spans="1:36">
      <c r="A255" s="38" t="str">
        <f t="shared" si="81"/>
        <v>MLR0011</v>
      </c>
      <c r="B255" s="118" t="s">
        <v>147</v>
      </c>
      <c r="C255" s="119"/>
      <c r="D255" s="119"/>
      <c r="E255" s="119"/>
      <c r="F255" s="119"/>
      <c r="G255" s="119"/>
      <c r="H255" s="119"/>
      <c r="I255" s="120"/>
      <c r="J255" s="21">
        <f t="shared" si="82"/>
        <v>4</v>
      </c>
      <c r="K255" s="21">
        <f t="shared" si="83"/>
        <v>2</v>
      </c>
      <c r="L255" s="21">
        <f t="shared" si="84"/>
        <v>2</v>
      </c>
      <c r="M255" s="21">
        <f t="shared" si="85"/>
        <v>0</v>
      </c>
      <c r="N255" s="21">
        <f t="shared" si="86"/>
        <v>0</v>
      </c>
      <c r="O255" s="21">
        <f t="shared" si="87"/>
        <v>4</v>
      </c>
      <c r="P255" s="21">
        <f t="shared" si="88"/>
        <v>3</v>
      </c>
      <c r="Q255" s="21">
        <f t="shared" si="89"/>
        <v>7</v>
      </c>
      <c r="R255" s="34" t="str">
        <f t="shared" si="90"/>
        <v>E</v>
      </c>
      <c r="S255" s="34">
        <f t="shared" si="91"/>
        <v>0</v>
      </c>
      <c r="T255" s="34">
        <f t="shared" si="92"/>
        <v>0</v>
      </c>
      <c r="U255" s="20" t="s">
        <v>41</v>
      </c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</row>
    <row r="256" spans="1:36">
      <c r="A256" s="38" t="str">
        <f t="shared" si="81"/>
        <v>MLX2202</v>
      </c>
      <c r="B256" s="95" t="s">
        <v>149</v>
      </c>
      <c r="C256" s="96"/>
      <c r="D256" s="96"/>
      <c r="E256" s="96"/>
      <c r="F256" s="96"/>
      <c r="G256" s="96"/>
      <c r="H256" s="96"/>
      <c r="I256" s="97"/>
      <c r="J256" s="21">
        <f t="shared" si="82"/>
        <v>4</v>
      </c>
      <c r="K256" s="21">
        <f t="shared" si="83"/>
        <v>2</v>
      </c>
      <c r="L256" s="21">
        <f t="shared" si="84"/>
        <v>0</v>
      </c>
      <c r="M256" s="21">
        <f t="shared" si="85"/>
        <v>1</v>
      </c>
      <c r="N256" s="21">
        <f t="shared" si="86"/>
        <v>0</v>
      </c>
      <c r="O256" s="21">
        <f t="shared" si="87"/>
        <v>3</v>
      </c>
      <c r="P256" s="21">
        <f t="shared" si="88"/>
        <v>4</v>
      </c>
      <c r="Q256" s="21">
        <f t="shared" si="89"/>
        <v>7</v>
      </c>
      <c r="R256" s="34">
        <f t="shared" si="90"/>
        <v>0</v>
      </c>
      <c r="S256" s="34" t="str">
        <f t="shared" si="91"/>
        <v>C</v>
      </c>
      <c r="T256" s="34">
        <f t="shared" si="92"/>
        <v>0</v>
      </c>
      <c r="U256" s="20" t="s">
        <v>41</v>
      </c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</row>
    <row r="257" spans="1:36">
      <c r="A257" s="38" t="str">
        <f t="shared" si="81"/>
        <v>MLX2203</v>
      </c>
      <c r="B257" s="95" t="s">
        <v>151</v>
      </c>
      <c r="C257" s="96"/>
      <c r="D257" s="96"/>
      <c r="E257" s="96"/>
      <c r="F257" s="96"/>
      <c r="G257" s="96"/>
      <c r="H257" s="96"/>
      <c r="I257" s="97"/>
      <c r="J257" s="21">
        <f t="shared" si="82"/>
        <v>4</v>
      </c>
      <c r="K257" s="21">
        <f t="shared" si="83"/>
        <v>2</v>
      </c>
      <c r="L257" s="21">
        <f t="shared" si="84"/>
        <v>0</v>
      </c>
      <c r="M257" s="21">
        <f t="shared" si="85"/>
        <v>1</v>
      </c>
      <c r="N257" s="21">
        <f t="shared" si="86"/>
        <v>0</v>
      </c>
      <c r="O257" s="21">
        <f t="shared" si="87"/>
        <v>3</v>
      </c>
      <c r="P257" s="21">
        <f t="shared" si="88"/>
        <v>4</v>
      </c>
      <c r="Q257" s="21">
        <f t="shared" si="89"/>
        <v>7</v>
      </c>
      <c r="R257" s="34">
        <f t="shared" si="90"/>
        <v>0</v>
      </c>
      <c r="S257" s="34">
        <f t="shared" si="91"/>
        <v>0</v>
      </c>
      <c r="T257" s="34" t="str">
        <f t="shared" si="92"/>
        <v>VP</v>
      </c>
      <c r="U257" s="20" t="s">
        <v>41</v>
      </c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</row>
    <row r="258" spans="1:36">
      <c r="A258" s="24" t="s">
        <v>28</v>
      </c>
      <c r="B258" s="188"/>
      <c r="C258" s="189"/>
      <c r="D258" s="189"/>
      <c r="E258" s="189"/>
      <c r="F258" s="189"/>
      <c r="G258" s="189"/>
      <c r="H258" s="189"/>
      <c r="I258" s="190"/>
      <c r="J258" s="26">
        <f t="shared" ref="J258:Q258" si="93">SUM(J251:J257)</f>
        <v>32</v>
      </c>
      <c r="K258" s="26">
        <f t="shared" si="93"/>
        <v>12</v>
      </c>
      <c r="L258" s="26">
        <f t="shared" si="93"/>
        <v>6</v>
      </c>
      <c r="M258" s="26">
        <f t="shared" si="93"/>
        <v>5</v>
      </c>
      <c r="N258" s="26">
        <f t="shared" si="93"/>
        <v>0</v>
      </c>
      <c r="O258" s="26">
        <f t="shared" si="93"/>
        <v>23</v>
      </c>
      <c r="P258" s="26">
        <f t="shared" si="93"/>
        <v>34</v>
      </c>
      <c r="Q258" s="26">
        <f t="shared" si="93"/>
        <v>57</v>
      </c>
      <c r="R258" s="24">
        <f>COUNTIF(R251:R257,"E")</f>
        <v>3</v>
      </c>
      <c r="S258" s="24">
        <f>COUNTIF(S251:S257,"C")</f>
        <v>2</v>
      </c>
      <c r="T258" s="24">
        <f>COUNTIF(T251:T257,"VP")</f>
        <v>2</v>
      </c>
      <c r="U258" s="20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</row>
    <row r="259" spans="1:36" ht="18" customHeight="1">
      <c r="A259" s="109" t="s">
        <v>73</v>
      </c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1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</row>
    <row r="260" spans="1:36">
      <c r="A260" s="38" t="str">
        <f t="shared" ref="A260:A265" si="94">IF(ISNA(INDEX($A$41:$U$207,MATCH($B260,$B$41:$B$207,0),1)),"",INDEX($A$41:$U$207,MATCH($B260,$B$41:$B$207,0),1))</f>
        <v>MLR0005</v>
      </c>
      <c r="B260" s="95" t="s">
        <v>155</v>
      </c>
      <c r="C260" s="96"/>
      <c r="D260" s="96"/>
      <c r="E260" s="96"/>
      <c r="F260" s="96"/>
      <c r="G260" s="96"/>
      <c r="H260" s="96"/>
      <c r="I260" s="97"/>
      <c r="J260" s="21">
        <f t="shared" ref="J260:J265" si="95">IF(ISNA(INDEX($A$41:$U$207,MATCH($B260,$B$41:$B$207,0),10)),"",INDEX($A$41:$U$207,MATCH($B260,$B$41:$B$207,0),10))</f>
        <v>5</v>
      </c>
      <c r="K260" s="21">
        <f t="shared" ref="K260:K265" si="96">IF(ISNA(INDEX($A$41:$U$207,MATCH($B260,$B$41:$B$207,0),11)),"",INDEX($A$41:$U$207,MATCH($B260,$B$41:$B$207,0),11))</f>
        <v>2</v>
      </c>
      <c r="L260" s="21">
        <f t="shared" ref="L260:L265" si="97">IF(ISNA(INDEX($A$41:$U$207,MATCH($B260,$B$41:$B$207,0),12)),"",INDEX($A$41:$U$207,MATCH($B260,$B$41:$B$207,0),12))</f>
        <v>1</v>
      </c>
      <c r="M260" s="21">
        <f t="shared" ref="M260:M265" si="98">IF(ISNA(INDEX($A$41:$U$207,MATCH($B260,$B$41:$B$207,0),13)),"",INDEX($A$41:$U$207,MATCH($B260,$B$41:$B$207,0),13))</f>
        <v>0</v>
      </c>
      <c r="N260" s="21">
        <f t="shared" ref="N260:N265" si="99">IF(ISNA(INDEX($A$41:$U$207,MATCH($B260,$B$41:$B$207,0),14)),"",INDEX($A$41:$U$207,MATCH($B260,$B$41:$B$207,0),14))</f>
        <v>1</v>
      </c>
      <c r="O260" s="21">
        <f t="shared" ref="O260:O265" si="100">IF(ISNA(INDEX($A$41:$U$207,MATCH($B260,$B$41:$B$207,0),15)),"",INDEX($A$41:$U$207,MATCH($B260,$B$41:$B$207,0),15))</f>
        <v>4</v>
      </c>
      <c r="P260" s="21">
        <f t="shared" ref="P260:P265" si="101">IF(ISNA(INDEX($A$41:$U$207,MATCH($B260,$B$41:$B$207,0),16)),"",INDEX($A$41:$U$207,MATCH($B260,$B$41:$B$207,0),16))</f>
        <v>6</v>
      </c>
      <c r="Q260" s="21">
        <f t="shared" ref="Q260:Q265" si="102">IF(ISNA(INDEX($A$41:$U$207,MATCH($B260,$B$41:$B$207,0),17)),"",INDEX($A$41:$U$207,MATCH($B260,$B$41:$B$207,0),17))</f>
        <v>10</v>
      </c>
      <c r="R260" s="34" t="str">
        <f t="shared" ref="R260:R265" si="103">IF(ISNA(INDEX($A$41:$U$207,MATCH($B260,$B$41:$B$207,0),18)),"",INDEX($A$41:$U$207,MATCH($B260,$B$41:$B$207,0),18))</f>
        <v>E</v>
      </c>
      <c r="S260" s="34">
        <f t="shared" ref="S260:S265" si="104">IF(ISNA(INDEX($A$41:$U$207,MATCH($B260,$B$41:$B$207,0),19)),"",INDEX($A$41:$U$207,MATCH($B260,$B$41:$B$207,0),19))</f>
        <v>0</v>
      </c>
      <c r="T260" s="34">
        <f t="shared" ref="T260:T265" si="105">IF(ISNA(INDEX($A$41:$U$207,MATCH($B260,$B$41:$B$207,0),20)),"",INDEX($A$41:$U$207,MATCH($B260,$B$41:$B$207,0),20))</f>
        <v>0</v>
      </c>
      <c r="U260" s="20" t="s">
        <v>41</v>
      </c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</row>
    <row r="261" spans="1:36" s="63" customFormat="1">
      <c r="A261" s="38" t="str">
        <f t="shared" si="94"/>
        <v>MLR5011</v>
      </c>
      <c r="B261" s="95" t="s">
        <v>157</v>
      </c>
      <c r="C261" s="96"/>
      <c r="D261" s="96"/>
      <c r="E261" s="96"/>
      <c r="F261" s="96"/>
      <c r="G261" s="96"/>
      <c r="H261" s="96"/>
      <c r="I261" s="97"/>
      <c r="J261" s="21">
        <f t="shared" si="95"/>
        <v>6</v>
      </c>
      <c r="K261" s="21">
        <f t="shared" si="96"/>
        <v>2</v>
      </c>
      <c r="L261" s="21">
        <f t="shared" si="97"/>
        <v>1</v>
      </c>
      <c r="M261" s="21">
        <f t="shared" si="98"/>
        <v>1</v>
      </c>
      <c r="N261" s="21">
        <f t="shared" si="99"/>
        <v>0</v>
      </c>
      <c r="O261" s="21">
        <f t="shared" si="100"/>
        <v>4</v>
      </c>
      <c r="P261" s="21">
        <f t="shared" si="101"/>
        <v>9</v>
      </c>
      <c r="Q261" s="21">
        <f t="shared" si="102"/>
        <v>13</v>
      </c>
      <c r="R261" s="34" t="str">
        <f t="shared" si="103"/>
        <v>E</v>
      </c>
      <c r="S261" s="34">
        <f t="shared" si="104"/>
        <v>0</v>
      </c>
      <c r="T261" s="34">
        <f t="shared" si="105"/>
        <v>0</v>
      </c>
      <c r="U261" s="61" t="s">
        <v>41</v>
      </c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</row>
    <row r="262" spans="1:36" s="63" customFormat="1">
      <c r="A262" s="38" t="str">
        <f t="shared" si="94"/>
        <v>MLR5029</v>
      </c>
      <c r="B262" s="95" t="s">
        <v>159</v>
      </c>
      <c r="C262" s="96"/>
      <c r="D262" s="96"/>
      <c r="E262" s="96"/>
      <c r="F262" s="96"/>
      <c r="G262" s="96"/>
      <c r="H262" s="96"/>
      <c r="I262" s="97"/>
      <c r="J262" s="21">
        <f t="shared" si="95"/>
        <v>6</v>
      </c>
      <c r="K262" s="21">
        <f t="shared" si="96"/>
        <v>2</v>
      </c>
      <c r="L262" s="21">
        <f t="shared" si="97"/>
        <v>1</v>
      </c>
      <c r="M262" s="21">
        <f t="shared" si="98"/>
        <v>1</v>
      </c>
      <c r="N262" s="21">
        <f t="shared" si="99"/>
        <v>0</v>
      </c>
      <c r="O262" s="21">
        <f t="shared" si="100"/>
        <v>4</v>
      </c>
      <c r="P262" s="21">
        <f t="shared" si="101"/>
        <v>9</v>
      </c>
      <c r="Q262" s="21">
        <f t="shared" si="102"/>
        <v>13</v>
      </c>
      <c r="R262" s="34" t="str">
        <f t="shared" si="103"/>
        <v>E</v>
      </c>
      <c r="S262" s="34">
        <f t="shared" si="104"/>
        <v>0</v>
      </c>
      <c r="T262" s="34">
        <f t="shared" si="105"/>
        <v>0</v>
      </c>
      <c r="U262" s="61" t="s">
        <v>41</v>
      </c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</row>
    <row r="263" spans="1:36">
      <c r="A263" s="38" t="str">
        <f t="shared" si="94"/>
        <v>MLR5012</v>
      </c>
      <c r="B263" s="95" t="s">
        <v>161</v>
      </c>
      <c r="C263" s="96"/>
      <c r="D263" s="96"/>
      <c r="E263" s="96"/>
      <c r="F263" s="96"/>
      <c r="G263" s="96"/>
      <c r="H263" s="96"/>
      <c r="I263" s="97"/>
      <c r="J263" s="21">
        <f t="shared" si="95"/>
        <v>3</v>
      </c>
      <c r="K263" s="21">
        <f t="shared" si="96"/>
        <v>0</v>
      </c>
      <c r="L263" s="21">
        <f t="shared" si="97"/>
        <v>0</v>
      </c>
      <c r="M263" s="21">
        <f t="shared" si="98"/>
        <v>2</v>
      </c>
      <c r="N263" s="21">
        <f t="shared" si="99"/>
        <v>0</v>
      </c>
      <c r="O263" s="21">
        <f t="shared" si="100"/>
        <v>2</v>
      </c>
      <c r="P263" s="21">
        <f t="shared" si="101"/>
        <v>4</v>
      </c>
      <c r="Q263" s="21">
        <f t="shared" si="102"/>
        <v>6</v>
      </c>
      <c r="R263" s="34">
        <f t="shared" si="103"/>
        <v>0</v>
      </c>
      <c r="S263" s="34" t="str">
        <f t="shared" si="104"/>
        <v>C</v>
      </c>
      <c r="T263" s="34">
        <f t="shared" si="105"/>
        <v>0</v>
      </c>
      <c r="U263" s="20" t="s">
        <v>41</v>
      </c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</row>
    <row r="264" spans="1:36" s="92" customFormat="1">
      <c r="A264" s="38" t="str">
        <f t="shared" si="94"/>
        <v>MLX2205</v>
      </c>
      <c r="B264" s="95" t="s">
        <v>276</v>
      </c>
      <c r="C264" s="96"/>
      <c r="D264" s="96"/>
      <c r="E264" s="96"/>
      <c r="F264" s="96"/>
      <c r="G264" s="96"/>
      <c r="H264" s="96"/>
      <c r="I264" s="97"/>
      <c r="J264" s="21">
        <f t="shared" si="95"/>
        <v>3</v>
      </c>
      <c r="K264" s="21">
        <f t="shared" si="96"/>
        <v>2</v>
      </c>
      <c r="L264" s="21">
        <f t="shared" si="97"/>
        <v>0</v>
      </c>
      <c r="M264" s="21">
        <f t="shared" si="98"/>
        <v>0</v>
      </c>
      <c r="N264" s="21">
        <f t="shared" si="99"/>
        <v>1</v>
      </c>
      <c r="O264" s="21">
        <f t="shared" si="100"/>
        <v>3</v>
      </c>
      <c r="P264" s="21">
        <f t="shared" si="101"/>
        <v>3</v>
      </c>
      <c r="Q264" s="21">
        <f t="shared" si="102"/>
        <v>6</v>
      </c>
      <c r="R264" s="34">
        <f t="shared" si="103"/>
        <v>0</v>
      </c>
      <c r="S264" s="34" t="str">
        <f t="shared" si="104"/>
        <v>C</v>
      </c>
      <c r="T264" s="34">
        <f t="shared" si="105"/>
        <v>0</v>
      </c>
      <c r="U264" s="91" t="s">
        <v>41</v>
      </c>
    </row>
    <row r="265" spans="1:36">
      <c r="A265" s="38" t="str">
        <f t="shared" si="94"/>
        <v>MLR2001</v>
      </c>
      <c r="B265" s="95" t="s">
        <v>163</v>
      </c>
      <c r="C265" s="96"/>
      <c r="D265" s="96"/>
      <c r="E265" s="96"/>
      <c r="F265" s="96"/>
      <c r="G265" s="96"/>
      <c r="H265" s="96"/>
      <c r="I265" s="97"/>
      <c r="J265" s="21">
        <f t="shared" si="95"/>
        <v>2</v>
      </c>
      <c r="K265" s="21">
        <f t="shared" si="96"/>
        <v>0</v>
      </c>
      <c r="L265" s="21">
        <f t="shared" si="97"/>
        <v>0</v>
      </c>
      <c r="M265" s="21">
        <f t="shared" si="98"/>
        <v>0</v>
      </c>
      <c r="N265" s="21">
        <f t="shared" si="99"/>
        <v>2</v>
      </c>
      <c r="O265" s="21">
        <f t="shared" si="100"/>
        <v>2</v>
      </c>
      <c r="P265" s="21">
        <f t="shared" si="101"/>
        <v>2</v>
      </c>
      <c r="Q265" s="21">
        <f t="shared" si="102"/>
        <v>4</v>
      </c>
      <c r="R265" s="34">
        <f t="shared" si="103"/>
        <v>0</v>
      </c>
      <c r="S265" s="34">
        <f t="shared" si="104"/>
        <v>0</v>
      </c>
      <c r="T265" s="34" t="str">
        <f t="shared" si="105"/>
        <v>VP</v>
      </c>
      <c r="U265" s="20" t="s">
        <v>41</v>
      </c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</row>
    <row r="266" spans="1:36">
      <c r="A266" s="24" t="s">
        <v>28</v>
      </c>
      <c r="B266" s="133"/>
      <c r="C266" s="133"/>
      <c r="D266" s="133"/>
      <c r="E266" s="133"/>
      <c r="F266" s="133"/>
      <c r="G266" s="133"/>
      <c r="H266" s="133"/>
      <c r="I266" s="133"/>
      <c r="J266" s="26">
        <f t="shared" ref="J266:Q266" si="106">SUM(J260:J265)</f>
        <v>25</v>
      </c>
      <c r="K266" s="26">
        <f t="shared" si="106"/>
        <v>8</v>
      </c>
      <c r="L266" s="26">
        <f t="shared" si="106"/>
        <v>3</v>
      </c>
      <c r="M266" s="26">
        <f t="shared" si="106"/>
        <v>4</v>
      </c>
      <c r="N266" s="26">
        <f t="shared" si="106"/>
        <v>4</v>
      </c>
      <c r="O266" s="26">
        <f t="shared" si="106"/>
        <v>19</v>
      </c>
      <c r="P266" s="26">
        <f t="shared" si="106"/>
        <v>33</v>
      </c>
      <c r="Q266" s="26">
        <f t="shared" si="106"/>
        <v>52</v>
      </c>
      <c r="R266" s="24">
        <f>COUNTIF(R260:R265,"E")</f>
        <v>3</v>
      </c>
      <c r="S266" s="24">
        <f>COUNTIF(S260:S265,"C")</f>
        <v>2</v>
      </c>
      <c r="T266" s="24">
        <f>COUNTIF(T260:T265,"VP")</f>
        <v>1</v>
      </c>
      <c r="U266" s="2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</row>
    <row r="267" spans="1:36" ht="25.5" customHeight="1">
      <c r="A267" s="134" t="s">
        <v>53</v>
      </c>
      <c r="B267" s="135"/>
      <c r="C267" s="135"/>
      <c r="D267" s="135"/>
      <c r="E267" s="135"/>
      <c r="F267" s="135"/>
      <c r="G267" s="135"/>
      <c r="H267" s="135"/>
      <c r="I267" s="136"/>
      <c r="J267" s="26">
        <f t="shared" ref="J267:T267" si="107">SUM(J258,J266)</f>
        <v>57</v>
      </c>
      <c r="K267" s="26">
        <f t="shared" si="107"/>
        <v>20</v>
      </c>
      <c r="L267" s="26">
        <f t="shared" si="107"/>
        <v>9</v>
      </c>
      <c r="M267" s="26">
        <f t="shared" si="107"/>
        <v>9</v>
      </c>
      <c r="N267" s="26">
        <f t="shared" si="107"/>
        <v>4</v>
      </c>
      <c r="O267" s="26">
        <f t="shared" si="107"/>
        <v>42</v>
      </c>
      <c r="P267" s="26">
        <f t="shared" si="107"/>
        <v>67</v>
      </c>
      <c r="Q267" s="26">
        <f t="shared" si="107"/>
        <v>109</v>
      </c>
      <c r="R267" s="26">
        <f t="shared" si="107"/>
        <v>6</v>
      </c>
      <c r="S267" s="26">
        <f t="shared" si="107"/>
        <v>4</v>
      </c>
      <c r="T267" s="26">
        <f t="shared" si="107"/>
        <v>3</v>
      </c>
      <c r="U267" s="70">
        <f>13/46</f>
        <v>0.28260869565217389</v>
      </c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</row>
    <row r="268" spans="1:36" ht="13.5" customHeight="1">
      <c r="A268" s="169" t="s">
        <v>54</v>
      </c>
      <c r="B268" s="170"/>
      <c r="C268" s="170"/>
      <c r="D268" s="170"/>
      <c r="E268" s="170"/>
      <c r="F268" s="170"/>
      <c r="G268" s="170"/>
      <c r="H268" s="170"/>
      <c r="I268" s="170"/>
      <c r="J268" s="171"/>
      <c r="K268" s="26">
        <f t="shared" ref="K268:Q268" si="108">K258*14+K266*12</f>
        <v>264</v>
      </c>
      <c r="L268" s="26">
        <f t="shared" si="108"/>
        <v>120</v>
      </c>
      <c r="M268" s="26">
        <f t="shared" si="108"/>
        <v>118</v>
      </c>
      <c r="N268" s="26">
        <f t="shared" si="108"/>
        <v>48</v>
      </c>
      <c r="O268" s="26">
        <f t="shared" si="108"/>
        <v>550</v>
      </c>
      <c r="P268" s="26">
        <f t="shared" si="108"/>
        <v>872</v>
      </c>
      <c r="Q268" s="26">
        <f t="shared" si="108"/>
        <v>1422</v>
      </c>
      <c r="R268" s="175"/>
      <c r="S268" s="176"/>
      <c r="T268" s="176"/>
      <c r="U268" s="177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</row>
    <row r="269" spans="1:36" ht="16.5" customHeight="1">
      <c r="A269" s="172"/>
      <c r="B269" s="173"/>
      <c r="C269" s="173"/>
      <c r="D269" s="173"/>
      <c r="E269" s="173"/>
      <c r="F269" s="173"/>
      <c r="G269" s="173"/>
      <c r="H269" s="173"/>
      <c r="I269" s="173"/>
      <c r="J269" s="174"/>
      <c r="K269" s="137">
        <f>SUM(K268:N268)</f>
        <v>550</v>
      </c>
      <c r="L269" s="138"/>
      <c r="M269" s="138"/>
      <c r="N269" s="139"/>
      <c r="O269" s="140">
        <f>SUM(O268:P268)</f>
        <v>1422</v>
      </c>
      <c r="P269" s="141"/>
      <c r="Q269" s="142"/>
      <c r="R269" s="178"/>
      <c r="S269" s="179"/>
      <c r="T269" s="179"/>
      <c r="U269" s="180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</row>
    <row r="270" spans="1:36" ht="8.25" customHeight="1"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</row>
    <row r="271" spans="1:36" s="67" customFormat="1"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</row>
    <row r="272" spans="1:36" s="67" customFormat="1"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</row>
    <row r="273" spans="1:36" s="67" customFormat="1"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</row>
    <row r="274" spans="1:36" s="67" customFormat="1"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</row>
    <row r="275" spans="1:36" s="67" customFormat="1"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</row>
    <row r="276" spans="1:36" s="67" customFormat="1"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</row>
    <row r="277" spans="1:36" s="67" customFormat="1"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</row>
    <row r="278" spans="1:36">
      <c r="B278" s="2"/>
      <c r="C278" s="2"/>
      <c r="D278" s="2"/>
      <c r="E278" s="2"/>
      <c r="F278" s="2"/>
      <c r="G278" s="2"/>
      <c r="N278" s="8"/>
      <c r="O278" s="8"/>
      <c r="P278" s="8"/>
      <c r="Q278" s="8"/>
      <c r="R278" s="8"/>
      <c r="S278" s="8"/>
      <c r="T278" s="8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</row>
    <row r="279" spans="1:36">
      <c r="B279" s="8"/>
      <c r="C279" s="8"/>
      <c r="D279" s="8"/>
      <c r="E279" s="8"/>
      <c r="F279" s="8"/>
      <c r="G279" s="8"/>
      <c r="H279" s="18"/>
      <c r="I279" s="18"/>
      <c r="J279" s="18"/>
      <c r="N279" s="8"/>
      <c r="O279" s="8"/>
      <c r="P279" s="8"/>
      <c r="Q279" s="8"/>
      <c r="R279" s="8"/>
      <c r="S279" s="8"/>
      <c r="T279" s="8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</row>
    <row r="280" spans="1:36" ht="12" customHeight="1"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</row>
    <row r="281" spans="1:36" ht="22.5" customHeight="1">
      <c r="A281" s="133" t="s">
        <v>81</v>
      </c>
      <c r="B281" s="181"/>
      <c r="C281" s="181"/>
      <c r="D281" s="181"/>
      <c r="E281" s="181"/>
      <c r="F281" s="181"/>
      <c r="G281" s="181"/>
      <c r="H281" s="181"/>
      <c r="I281" s="181"/>
      <c r="J281" s="181"/>
      <c r="K281" s="181"/>
      <c r="L281" s="181"/>
      <c r="M281" s="181"/>
      <c r="N281" s="181"/>
      <c r="O281" s="181"/>
      <c r="P281" s="181"/>
      <c r="Q281" s="181"/>
      <c r="R281" s="181"/>
      <c r="S281" s="181"/>
      <c r="T281" s="181"/>
      <c r="U281" s="181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</row>
    <row r="282" spans="1:36" ht="25.5" customHeight="1">
      <c r="A282" s="133" t="s">
        <v>30</v>
      </c>
      <c r="B282" s="133" t="s">
        <v>29</v>
      </c>
      <c r="C282" s="133"/>
      <c r="D282" s="133"/>
      <c r="E282" s="133"/>
      <c r="F282" s="133"/>
      <c r="G282" s="133"/>
      <c r="H282" s="133"/>
      <c r="I282" s="133"/>
      <c r="J282" s="146" t="s">
        <v>43</v>
      </c>
      <c r="K282" s="146" t="s">
        <v>27</v>
      </c>
      <c r="L282" s="146"/>
      <c r="M282" s="146"/>
      <c r="N282" s="146"/>
      <c r="O282" s="146" t="s">
        <v>44</v>
      </c>
      <c r="P282" s="146"/>
      <c r="Q282" s="146"/>
      <c r="R282" s="146" t="s">
        <v>26</v>
      </c>
      <c r="S282" s="146"/>
      <c r="T282" s="146"/>
      <c r="U282" s="146" t="s">
        <v>25</v>
      </c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</row>
    <row r="283" spans="1:36" ht="18" customHeight="1">
      <c r="A283" s="133"/>
      <c r="B283" s="133"/>
      <c r="C283" s="133"/>
      <c r="D283" s="133"/>
      <c r="E283" s="133"/>
      <c r="F283" s="133"/>
      <c r="G283" s="133"/>
      <c r="H283" s="133"/>
      <c r="I283" s="133"/>
      <c r="J283" s="146"/>
      <c r="K283" s="35" t="s">
        <v>31</v>
      </c>
      <c r="L283" s="35" t="s">
        <v>32</v>
      </c>
      <c r="M283" s="45" t="s">
        <v>78</v>
      </c>
      <c r="N283" s="45" t="s">
        <v>79</v>
      </c>
      <c r="O283" s="35" t="s">
        <v>36</v>
      </c>
      <c r="P283" s="35" t="s">
        <v>8</v>
      </c>
      <c r="Q283" s="35" t="s">
        <v>33</v>
      </c>
      <c r="R283" s="35" t="s">
        <v>34</v>
      </c>
      <c r="S283" s="35" t="s">
        <v>31</v>
      </c>
      <c r="T283" s="35" t="s">
        <v>35</v>
      </c>
      <c r="U283" s="146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</row>
    <row r="284" spans="1:36" ht="19.5" customHeight="1">
      <c r="A284" s="109" t="s">
        <v>60</v>
      </c>
      <c r="B284" s="110"/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1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</row>
    <row r="285" spans="1:36">
      <c r="A285" s="38" t="str">
        <f t="shared" ref="A285:A290" si="109">IF(ISNA(INDEX($A$41:$U$207,MATCH($B285,$B$41:$B$207,0),1)),"",INDEX($A$41:$U$207,MATCH($B285,$B$41:$B$207,0),1))</f>
        <v>MLR5005</v>
      </c>
      <c r="B285" s="95" t="s">
        <v>97</v>
      </c>
      <c r="C285" s="96"/>
      <c r="D285" s="96"/>
      <c r="E285" s="96"/>
      <c r="F285" s="96"/>
      <c r="G285" s="96"/>
      <c r="H285" s="96"/>
      <c r="I285" s="97"/>
      <c r="J285" s="21">
        <f t="shared" ref="J285:J290" si="110">IF(ISNA(INDEX($A$41:$U$207,MATCH($B285,$B$41:$B$207,0),10)),"",INDEX($A$41:$U$207,MATCH($B285,$B$41:$B$207,0),10))</f>
        <v>6</v>
      </c>
      <c r="K285" s="21">
        <f t="shared" ref="K285:K290" si="111">IF(ISNA(INDEX($A$41:$U$207,MATCH($B285,$B$41:$B$207,0),11)),"",INDEX($A$41:$U$207,MATCH($B285,$B$41:$B$207,0),11))</f>
        <v>2</v>
      </c>
      <c r="L285" s="21">
        <f t="shared" ref="L285:L290" si="112">IF(ISNA(INDEX($A$41:$U$207,MATCH($B285,$B$41:$B$207,0),12)),"",INDEX($A$41:$U$207,MATCH($B285,$B$41:$B$207,0),12))</f>
        <v>2</v>
      </c>
      <c r="M285" s="21">
        <f t="shared" ref="M285:M290" si="113">IF(ISNA(INDEX($A$41:$U$207,MATCH($B285,$B$41:$B$207,0),13)),"",INDEX($A$41:$U$207,MATCH($B285,$B$41:$B$207,0),13))</f>
        <v>2</v>
      </c>
      <c r="N285" s="21">
        <f t="shared" ref="N285:N290" si="114">IF(ISNA(INDEX($A$41:$U$207,MATCH($B285,$B$41:$B$207,0),14)),"",INDEX($A$41:$U$207,MATCH($B285,$B$41:$B$207,0),14))</f>
        <v>0</v>
      </c>
      <c r="O285" s="21">
        <f t="shared" ref="O285:O290" si="115">IF(ISNA(INDEX($A$41:$U$207,MATCH($B285,$B$41:$B$207,0),15)),"",INDEX($A$41:$U$207,MATCH($B285,$B$41:$B$207,0),15))</f>
        <v>6</v>
      </c>
      <c r="P285" s="21">
        <f t="shared" ref="P285:P290" si="116">IF(ISNA(INDEX($A$41:$U$207,MATCH($B285,$B$41:$B$207,0),16)),"",INDEX($A$41:$U$207,MATCH($B285,$B$41:$B$207,0),16))</f>
        <v>5</v>
      </c>
      <c r="Q285" s="21">
        <f t="shared" ref="Q285:Q290" si="117">IF(ISNA(INDEX($A$41:$U$207,MATCH($B285,$B$41:$B$207,0),17)),"",INDEX($A$41:$U$207,MATCH($B285,$B$41:$B$207,0),17))</f>
        <v>11</v>
      </c>
      <c r="R285" s="34">
        <f t="shared" ref="R285:R290" si="118">IF(ISNA(INDEX($A$41:$U$207,MATCH($B285,$B$41:$B$207,0),18)),"",INDEX($A$41:$U$207,MATCH($B285,$B$41:$B$207,0),18))</f>
        <v>0</v>
      </c>
      <c r="S285" s="34" t="str">
        <f t="shared" ref="S285:S290" si="119">IF(ISNA(INDEX($A$41:$U$207,MATCH($B285,$B$41:$B$207,0),19)),"",INDEX($A$41:$U$207,MATCH($B285,$B$41:$B$207,0),19))</f>
        <v>C</v>
      </c>
      <c r="T285" s="34">
        <f t="shared" ref="T285:T290" si="120">IF(ISNA(INDEX($A$41:$U$207,MATCH($B285,$B$41:$B$207,0),20)),"",INDEX($A$41:$U$207,MATCH($B285,$B$41:$B$207,0),20))</f>
        <v>0</v>
      </c>
      <c r="U285" s="20" t="s">
        <v>42</v>
      </c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</row>
    <row r="286" spans="1:36">
      <c r="A286" s="38" t="str">
        <f t="shared" si="109"/>
        <v>YLU0011</v>
      </c>
      <c r="B286" s="95" t="s">
        <v>75</v>
      </c>
      <c r="C286" s="96"/>
      <c r="D286" s="96"/>
      <c r="E286" s="96"/>
      <c r="F286" s="96"/>
      <c r="G286" s="96"/>
      <c r="H286" s="96"/>
      <c r="I286" s="97"/>
      <c r="J286" s="21">
        <f t="shared" si="110"/>
        <v>0</v>
      </c>
      <c r="K286" s="21">
        <f t="shared" si="111"/>
        <v>0</v>
      </c>
      <c r="L286" s="21">
        <f t="shared" si="112"/>
        <v>2</v>
      </c>
      <c r="M286" s="21">
        <f t="shared" si="113"/>
        <v>0</v>
      </c>
      <c r="N286" s="21">
        <f t="shared" si="114"/>
        <v>0</v>
      </c>
      <c r="O286" s="21">
        <f t="shared" si="115"/>
        <v>2</v>
      </c>
      <c r="P286" s="21">
        <f t="shared" si="116"/>
        <v>0</v>
      </c>
      <c r="Q286" s="21">
        <f t="shared" si="117"/>
        <v>2</v>
      </c>
      <c r="R286" s="34">
        <f t="shared" si="118"/>
        <v>0</v>
      </c>
      <c r="S286" s="34" t="str">
        <f t="shared" si="119"/>
        <v>C</v>
      </c>
      <c r="T286" s="34">
        <f t="shared" si="120"/>
        <v>0</v>
      </c>
      <c r="U286" s="20" t="s">
        <v>42</v>
      </c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</row>
    <row r="287" spans="1:36">
      <c r="A287" s="38" t="str">
        <f t="shared" si="109"/>
        <v>MLR5022</v>
      </c>
      <c r="B287" s="95" t="s">
        <v>110</v>
      </c>
      <c r="C287" s="96"/>
      <c r="D287" s="96"/>
      <c r="E287" s="96"/>
      <c r="F287" s="96"/>
      <c r="G287" s="96"/>
      <c r="H287" s="96"/>
      <c r="I287" s="97"/>
      <c r="J287" s="21">
        <f t="shared" si="110"/>
        <v>5</v>
      </c>
      <c r="K287" s="21">
        <f t="shared" si="111"/>
        <v>2</v>
      </c>
      <c r="L287" s="21">
        <f t="shared" si="112"/>
        <v>1</v>
      </c>
      <c r="M287" s="21">
        <f t="shared" si="113"/>
        <v>0</v>
      </c>
      <c r="N287" s="21">
        <f t="shared" si="114"/>
        <v>0</v>
      </c>
      <c r="O287" s="21">
        <f t="shared" si="115"/>
        <v>3</v>
      </c>
      <c r="P287" s="21">
        <f t="shared" si="116"/>
        <v>6</v>
      </c>
      <c r="Q287" s="21">
        <f t="shared" si="117"/>
        <v>9</v>
      </c>
      <c r="R287" s="34">
        <f t="shared" si="118"/>
        <v>0</v>
      </c>
      <c r="S287" s="34" t="str">
        <f t="shared" si="119"/>
        <v>C</v>
      </c>
      <c r="T287" s="34">
        <f t="shared" si="120"/>
        <v>0</v>
      </c>
      <c r="U287" s="20" t="s">
        <v>42</v>
      </c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</row>
    <row r="288" spans="1:36">
      <c r="A288" s="38" t="str">
        <f t="shared" si="109"/>
        <v>YLU0012</v>
      </c>
      <c r="B288" s="95" t="s">
        <v>76</v>
      </c>
      <c r="C288" s="96"/>
      <c r="D288" s="96"/>
      <c r="E288" s="96"/>
      <c r="F288" s="96"/>
      <c r="G288" s="96"/>
      <c r="H288" s="96"/>
      <c r="I288" s="97"/>
      <c r="J288" s="21">
        <f t="shared" si="110"/>
        <v>0</v>
      </c>
      <c r="K288" s="21">
        <f t="shared" si="111"/>
        <v>0</v>
      </c>
      <c r="L288" s="21">
        <f t="shared" si="112"/>
        <v>2</v>
      </c>
      <c r="M288" s="21">
        <f t="shared" si="113"/>
        <v>0</v>
      </c>
      <c r="N288" s="21">
        <f t="shared" si="114"/>
        <v>0</v>
      </c>
      <c r="O288" s="21">
        <f t="shared" si="115"/>
        <v>2</v>
      </c>
      <c r="P288" s="21">
        <f t="shared" si="116"/>
        <v>0</v>
      </c>
      <c r="Q288" s="21">
        <f t="shared" si="117"/>
        <v>2</v>
      </c>
      <c r="R288" s="34">
        <f t="shared" si="118"/>
        <v>0</v>
      </c>
      <c r="S288" s="34" t="str">
        <f t="shared" si="119"/>
        <v>C</v>
      </c>
      <c r="T288" s="34">
        <f t="shared" si="120"/>
        <v>0</v>
      </c>
      <c r="U288" s="20" t="s">
        <v>42</v>
      </c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</row>
    <row r="289" spans="1:36">
      <c r="A289" s="38" t="str">
        <f t="shared" si="109"/>
        <v>MLX2081</v>
      </c>
      <c r="B289" s="143" t="s">
        <v>125</v>
      </c>
      <c r="C289" s="143"/>
      <c r="D289" s="143"/>
      <c r="E289" s="143"/>
      <c r="F289" s="143"/>
      <c r="G289" s="143"/>
      <c r="H289" s="143"/>
      <c r="I289" s="143"/>
      <c r="J289" s="21">
        <f t="shared" si="110"/>
        <v>3</v>
      </c>
      <c r="K289" s="21">
        <f t="shared" si="111"/>
        <v>0</v>
      </c>
      <c r="L289" s="21">
        <f t="shared" si="112"/>
        <v>2</v>
      </c>
      <c r="M289" s="21">
        <f t="shared" si="113"/>
        <v>0</v>
      </c>
      <c r="N289" s="21">
        <f t="shared" si="114"/>
        <v>0</v>
      </c>
      <c r="O289" s="21">
        <f t="shared" si="115"/>
        <v>2</v>
      </c>
      <c r="P289" s="21">
        <f t="shared" si="116"/>
        <v>3</v>
      </c>
      <c r="Q289" s="21">
        <f t="shared" si="117"/>
        <v>5</v>
      </c>
      <c r="R289" s="34">
        <f t="shared" si="118"/>
        <v>0</v>
      </c>
      <c r="S289" s="34" t="str">
        <f t="shared" si="119"/>
        <v>C</v>
      </c>
      <c r="T289" s="34">
        <f t="shared" si="120"/>
        <v>0</v>
      </c>
      <c r="U289" s="20" t="s">
        <v>42</v>
      </c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</row>
    <row r="290" spans="1:36">
      <c r="A290" s="38" t="str">
        <f t="shared" si="109"/>
        <v>MLX2082</v>
      </c>
      <c r="B290" s="143" t="s">
        <v>139</v>
      </c>
      <c r="C290" s="143"/>
      <c r="D290" s="143"/>
      <c r="E290" s="143"/>
      <c r="F290" s="143"/>
      <c r="G290" s="143"/>
      <c r="H290" s="143"/>
      <c r="I290" s="143"/>
      <c r="J290" s="21">
        <f t="shared" si="110"/>
        <v>3</v>
      </c>
      <c r="K290" s="21">
        <f t="shared" si="111"/>
        <v>0</v>
      </c>
      <c r="L290" s="21">
        <f t="shared" si="112"/>
        <v>2</v>
      </c>
      <c r="M290" s="21">
        <f t="shared" si="113"/>
        <v>0</v>
      </c>
      <c r="N290" s="21">
        <f t="shared" si="114"/>
        <v>0</v>
      </c>
      <c r="O290" s="21">
        <f t="shared" si="115"/>
        <v>2</v>
      </c>
      <c r="P290" s="21">
        <f t="shared" si="116"/>
        <v>3</v>
      </c>
      <c r="Q290" s="21">
        <f t="shared" si="117"/>
        <v>5</v>
      </c>
      <c r="R290" s="34">
        <f t="shared" si="118"/>
        <v>0</v>
      </c>
      <c r="S290" s="34" t="str">
        <f t="shared" si="119"/>
        <v>C</v>
      </c>
      <c r="T290" s="34">
        <f t="shared" si="120"/>
        <v>0</v>
      </c>
      <c r="U290" s="20" t="s">
        <v>42</v>
      </c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</row>
    <row r="291" spans="1:36">
      <c r="A291" s="24" t="s">
        <v>28</v>
      </c>
      <c r="B291" s="188"/>
      <c r="C291" s="189"/>
      <c r="D291" s="189"/>
      <c r="E291" s="189"/>
      <c r="F291" s="189"/>
      <c r="G291" s="189"/>
      <c r="H291" s="189"/>
      <c r="I291" s="190"/>
      <c r="J291" s="26">
        <f t="shared" ref="J291:Q291" si="121">SUM(J285:J290)</f>
        <v>17</v>
      </c>
      <c r="K291" s="26">
        <f t="shared" si="121"/>
        <v>4</v>
      </c>
      <c r="L291" s="26">
        <f t="shared" si="121"/>
        <v>11</v>
      </c>
      <c r="M291" s="26">
        <f t="shared" si="121"/>
        <v>2</v>
      </c>
      <c r="N291" s="26">
        <f t="shared" si="121"/>
        <v>0</v>
      </c>
      <c r="O291" s="26">
        <f t="shared" si="121"/>
        <v>17</v>
      </c>
      <c r="P291" s="26">
        <f t="shared" si="121"/>
        <v>17</v>
      </c>
      <c r="Q291" s="26">
        <f t="shared" si="121"/>
        <v>34</v>
      </c>
      <c r="R291" s="24">
        <f>COUNTIF(R285:R290,"E")</f>
        <v>0</v>
      </c>
      <c r="S291" s="24">
        <f>COUNTIF(S285:S290,"C")</f>
        <v>6</v>
      </c>
      <c r="T291" s="24">
        <f>COUNTIF(T285:T290,"VP")</f>
        <v>0</v>
      </c>
      <c r="U291" s="20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</row>
    <row r="292" spans="1:36" ht="19.5" customHeight="1">
      <c r="A292" s="109" t="s">
        <v>73</v>
      </c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1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</row>
    <row r="293" spans="1:36">
      <c r="A293" s="38" t="str">
        <f>IF(ISNA(INDEX($A$41:$U$207,MATCH($B293,$B$41:$B$207,0),1)),"",INDEX($A$41:$U$207,MATCH($B293,$B$41:$B$207,0),1))</f>
        <v>MLX2204</v>
      </c>
      <c r="B293" s="143" t="s">
        <v>165</v>
      </c>
      <c r="C293" s="143"/>
      <c r="D293" s="143"/>
      <c r="E293" s="143"/>
      <c r="F293" s="143"/>
      <c r="G293" s="143"/>
      <c r="H293" s="143"/>
      <c r="I293" s="143"/>
      <c r="J293" s="21">
        <f>IF(ISNA(INDEX($A$41:$U$207,MATCH($B293,$B$41:$B$207,0),10)),"",INDEX($A$41:$U$207,MATCH($B293,$B$41:$B$207,0),10))</f>
        <v>5</v>
      </c>
      <c r="K293" s="21">
        <f>IF(ISNA(INDEX($A$41:$U$207,MATCH($B293,$B$41:$B$207,0),11)),"",INDEX($A$41:$U$207,MATCH($B293,$B$41:$B$207,0),11))</f>
        <v>2</v>
      </c>
      <c r="L293" s="21">
        <f>IF(ISNA(INDEX($A$41:$U$207,MATCH($B293,$B$41:$B$207,0),12)),"",INDEX($A$41:$U$207,MATCH($B293,$B$41:$B$207,0),12))</f>
        <v>0</v>
      </c>
      <c r="M293" s="21">
        <f>IF(ISNA(INDEX($A$41:$U$207,MATCH($B293,$B$41:$B$207,0),13)),"",INDEX($A$41:$U$207,MATCH($B293,$B$41:$B$207,0),13))</f>
        <v>1</v>
      </c>
      <c r="N293" s="21">
        <f>IF(ISNA(INDEX($A$41:$U$207,MATCH($B293,$B$41:$B$207,0),14)),"",INDEX($A$41:$U$207,MATCH($B293,$B$41:$B$207,0),14))</f>
        <v>1</v>
      </c>
      <c r="O293" s="21">
        <f>IF(ISNA(INDEX($A$41:$U$207,MATCH($B293,$B$41:$B$207,0),15)),"",INDEX($A$41:$U$207,MATCH($B293,$B$41:$B$207,0),15))</f>
        <v>4</v>
      </c>
      <c r="P293" s="21">
        <f>IF(ISNA(INDEX($A$41:$U$207,MATCH($B293,$B$41:$B$207,0),16)),"",INDEX($A$41:$U$207,MATCH($B293,$B$41:$B$207,0),16))</f>
        <v>6</v>
      </c>
      <c r="Q293" s="34">
        <f>IF(ISNA(INDEX($A$41:$U$207,MATCH($B293,$B$41:$B$207,0),17)),"",INDEX($A$41:$U$207,MATCH($B293,$B$41:$B$207,0),17))</f>
        <v>10</v>
      </c>
      <c r="R293" s="34" t="str">
        <f>IF(ISNA(INDEX($A$41:$U$207,MATCH($B293,$B$41:$B$207,0),18)),"",INDEX($A$41:$U$207,MATCH($B293,$B$41:$B$207,0),18))</f>
        <v>E</v>
      </c>
      <c r="S293" s="34">
        <f>IF(ISNA(INDEX($A$41:$U$207,MATCH($B293,$B$41:$B$207,0),19)),"",INDEX($A$41:$U$207,MATCH($B293,$B$41:$B$207,0),19))</f>
        <v>0</v>
      </c>
      <c r="T293" s="34">
        <f>IF(ISNA(INDEX($A$41:$U$207,MATCH($B293,$B$41:$B$207,0),20)),"",INDEX($A$41:$U$207,MATCH($B293,$B$41:$B$207,0),20))</f>
        <v>0</v>
      </c>
      <c r="U293" s="20" t="s">
        <v>42</v>
      </c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</row>
    <row r="294" spans="1:36">
      <c r="A294" s="24" t="s">
        <v>28</v>
      </c>
      <c r="B294" s="133"/>
      <c r="C294" s="133"/>
      <c r="D294" s="133"/>
      <c r="E294" s="133"/>
      <c r="F294" s="133"/>
      <c r="G294" s="133"/>
      <c r="H294" s="133"/>
      <c r="I294" s="133"/>
      <c r="J294" s="26">
        <f t="shared" ref="J294:Q294" si="122">SUM(J293:J293)</f>
        <v>5</v>
      </c>
      <c r="K294" s="26">
        <f t="shared" si="122"/>
        <v>2</v>
      </c>
      <c r="L294" s="26">
        <f t="shared" si="122"/>
        <v>0</v>
      </c>
      <c r="M294" s="26">
        <f t="shared" si="122"/>
        <v>1</v>
      </c>
      <c r="N294" s="26">
        <f t="shared" si="122"/>
        <v>1</v>
      </c>
      <c r="O294" s="26">
        <f t="shared" si="122"/>
        <v>4</v>
      </c>
      <c r="P294" s="26">
        <f t="shared" si="122"/>
        <v>6</v>
      </c>
      <c r="Q294" s="26">
        <f t="shared" si="122"/>
        <v>10</v>
      </c>
      <c r="R294" s="24">
        <f>COUNTIF(R293:R293,"E")</f>
        <v>1</v>
      </c>
      <c r="S294" s="24">
        <f>COUNTIF(S293:S293,"C")</f>
        <v>0</v>
      </c>
      <c r="T294" s="24">
        <f>COUNTIF(T293:T293,"VP")</f>
        <v>0</v>
      </c>
      <c r="U294" s="2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</row>
    <row r="295" spans="1:36" ht="27.75" customHeight="1">
      <c r="A295" s="134" t="s">
        <v>53</v>
      </c>
      <c r="B295" s="135"/>
      <c r="C295" s="135"/>
      <c r="D295" s="135"/>
      <c r="E295" s="135"/>
      <c r="F295" s="135"/>
      <c r="G295" s="135"/>
      <c r="H295" s="135"/>
      <c r="I295" s="136"/>
      <c r="J295" s="26">
        <f t="shared" ref="J295:T295" si="123">SUM(J291,J294)</f>
        <v>22</v>
      </c>
      <c r="K295" s="26">
        <f t="shared" si="123"/>
        <v>6</v>
      </c>
      <c r="L295" s="26">
        <f t="shared" si="123"/>
        <v>11</v>
      </c>
      <c r="M295" s="26">
        <f t="shared" si="123"/>
        <v>3</v>
      </c>
      <c r="N295" s="26">
        <f t="shared" si="123"/>
        <v>1</v>
      </c>
      <c r="O295" s="26">
        <f t="shared" si="123"/>
        <v>21</v>
      </c>
      <c r="P295" s="26">
        <f t="shared" si="123"/>
        <v>23</v>
      </c>
      <c r="Q295" s="26">
        <f t="shared" si="123"/>
        <v>44</v>
      </c>
      <c r="R295" s="26">
        <f t="shared" si="123"/>
        <v>1</v>
      </c>
      <c r="S295" s="26">
        <f t="shared" si="123"/>
        <v>6</v>
      </c>
      <c r="T295" s="26">
        <f t="shared" si="123"/>
        <v>0</v>
      </c>
      <c r="U295" s="70">
        <f>7/46</f>
        <v>0.15217391304347827</v>
      </c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</row>
    <row r="296" spans="1:36" ht="17.25" customHeight="1">
      <c r="A296" s="169" t="s">
        <v>54</v>
      </c>
      <c r="B296" s="170"/>
      <c r="C296" s="170"/>
      <c r="D296" s="170"/>
      <c r="E296" s="170"/>
      <c r="F296" s="170"/>
      <c r="G296" s="170"/>
      <c r="H296" s="170"/>
      <c r="I296" s="170"/>
      <c r="J296" s="171"/>
      <c r="K296" s="26">
        <f t="shared" ref="K296:Q296" si="124">K291*14+K294*12</f>
        <v>80</v>
      </c>
      <c r="L296" s="26">
        <f t="shared" si="124"/>
        <v>154</v>
      </c>
      <c r="M296" s="26">
        <f t="shared" si="124"/>
        <v>40</v>
      </c>
      <c r="N296" s="26">
        <f t="shared" si="124"/>
        <v>12</v>
      </c>
      <c r="O296" s="26">
        <f t="shared" si="124"/>
        <v>286</v>
      </c>
      <c r="P296" s="26">
        <f t="shared" si="124"/>
        <v>310</v>
      </c>
      <c r="Q296" s="26">
        <f t="shared" si="124"/>
        <v>596</v>
      </c>
      <c r="R296" s="175"/>
      <c r="S296" s="176"/>
      <c r="T296" s="176"/>
      <c r="U296" s="177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</row>
    <row r="297" spans="1:36">
      <c r="A297" s="172"/>
      <c r="B297" s="173"/>
      <c r="C297" s="173"/>
      <c r="D297" s="173"/>
      <c r="E297" s="173"/>
      <c r="F297" s="173"/>
      <c r="G297" s="173"/>
      <c r="H297" s="173"/>
      <c r="I297" s="173"/>
      <c r="J297" s="174"/>
      <c r="K297" s="137">
        <f>SUM(K296:N296)</f>
        <v>286</v>
      </c>
      <c r="L297" s="138"/>
      <c r="M297" s="138"/>
      <c r="N297" s="139"/>
      <c r="O297" s="140">
        <f>SUM(O296:P296)</f>
        <v>596</v>
      </c>
      <c r="P297" s="141"/>
      <c r="Q297" s="142"/>
      <c r="R297" s="178"/>
      <c r="S297" s="179"/>
      <c r="T297" s="179"/>
      <c r="U297" s="180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</row>
    <row r="298" spans="1:36" ht="8.25" customHeight="1"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</row>
    <row r="299" spans="1:36">
      <c r="B299" s="8"/>
      <c r="C299" s="8"/>
      <c r="D299" s="8"/>
      <c r="E299" s="8"/>
      <c r="F299" s="8"/>
      <c r="G299" s="8"/>
      <c r="H299" s="18"/>
      <c r="I299" s="18"/>
      <c r="J299" s="18"/>
      <c r="N299" s="8"/>
      <c r="O299" s="8"/>
      <c r="P299" s="8"/>
      <c r="Q299" s="8"/>
      <c r="R299" s="8"/>
      <c r="S299" s="8"/>
      <c r="T299" s="8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</row>
    <row r="300" spans="1:36" s="67" customFormat="1">
      <c r="B300" s="64"/>
      <c r="C300" s="64"/>
      <c r="D300" s="64"/>
      <c r="E300" s="64"/>
      <c r="F300" s="64"/>
      <c r="G300" s="64"/>
      <c r="H300" s="18"/>
      <c r="I300" s="18"/>
      <c r="J300" s="18"/>
      <c r="N300" s="64"/>
      <c r="O300" s="64"/>
      <c r="P300" s="64"/>
      <c r="Q300" s="64"/>
      <c r="R300" s="64"/>
      <c r="S300" s="64"/>
      <c r="T300" s="64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</row>
    <row r="301" spans="1:36" s="67" customFormat="1">
      <c r="B301" s="64"/>
      <c r="C301" s="64"/>
      <c r="D301" s="64"/>
      <c r="E301" s="64"/>
      <c r="F301" s="64"/>
      <c r="G301" s="64"/>
      <c r="H301" s="18"/>
      <c r="I301" s="18"/>
      <c r="J301" s="18"/>
      <c r="N301" s="64"/>
      <c r="O301" s="64"/>
      <c r="P301" s="64"/>
      <c r="Q301" s="64"/>
      <c r="R301" s="64"/>
      <c r="S301" s="64"/>
      <c r="T301" s="64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</row>
    <row r="302" spans="1:36" s="67" customFormat="1">
      <c r="B302" s="64"/>
      <c r="C302" s="64"/>
      <c r="D302" s="64"/>
      <c r="E302" s="64"/>
      <c r="F302" s="64"/>
      <c r="G302" s="64"/>
      <c r="H302" s="18"/>
      <c r="I302" s="18"/>
      <c r="J302" s="18"/>
      <c r="N302" s="64"/>
      <c r="O302" s="64"/>
      <c r="P302" s="64"/>
      <c r="Q302" s="64"/>
      <c r="R302" s="64"/>
      <c r="S302" s="64"/>
      <c r="T302" s="64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</row>
    <row r="303" spans="1:36" s="67" customFormat="1">
      <c r="B303" s="64"/>
      <c r="C303" s="64"/>
      <c r="D303" s="64"/>
      <c r="E303" s="64"/>
      <c r="F303" s="64"/>
      <c r="G303" s="64"/>
      <c r="H303" s="18"/>
      <c r="I303" s="18"/>
      <c r="J303" s="18"/>
      <c r="N303" s="64"/>
      <c r="O303" s="64"/>
      <c r="P303" s="64"/>
      <c r="Q303" s="64"/>
      <c r="R303" s="64"/>
      <c r="S303" s="64"/>
      <c r="T303" s="64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</row>
    <row r="304" spans="1:36" s="67" customFormat="1">
      <c r="B304" s="64"/>
      <c r="C304" s="64"/>
      <c r="D304" s="64"/>
      <c r="E304" s="64"/>
      <c r="F304" s="64"/>
      <c r="G304" s="64"/>
      <c r="H304" s="18"/>
      <c r="I304" s="18"/>
      <c r="J304" s="18"/>
      <c r="N304" s="64"/>
      <c r="O304" s="64"/>
      <c r="P304" s="64"/>
      <c r="Q304" s="64"/>
      <c r="R304" s="64"/>
      <c r="S304" s="64"/>
      <c r="T304" s="64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</row>
    <row r="305" spans="1:36" s="67" customFormat="1">
      <c r="B305" s="64"/>
      <c r="C305" s="64"/>
      <c r="D305" s="64"/>
      <c r="E305" s="64"/>
      <c r="F305" s="64"/>
      <c r="G305" s="64"/>
      <c r="H305" s="18"/>
      <c r="I305" s="18"/>
      <c r="J305" s="18"/>
      <c r="N305" s="64"/>
      <c r="O305" s="64"/>
      <c r="P305" s="64"/>
      <c r="Q305" s="64"/>
      <c r="R305" s="64"/>
      <c r="S305" s="64"/>
      <c r="T305" s="64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</row>
    <row r="306" spans="1:36"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</row>
    <row r="307" spans="1:36"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</row>
    <row r="308" spans="1:36">
      <c r="B308" s="2"/>
      <c r="C308" s="2"/>
      <c r="D308" s="2"/>
      <c r="E308" s="2"/>
      <c r="F308" s="2"/>
      <c r="G308" s="2"/>
      <c r="N308" s="8"/>
      <c r="O308" s="8"/>
      <c r="P308" s="8"/>
      <c r="Q308" s="8"/>
      <c r="R308" s="8"/>
      <c r="S308" s="8"/>
      <c r="T308" s="8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</row>
    <row r="309" spans="1:36">
      <c r="B309" s="8"/>
      <c r="C309" s="8"/>
      <c r="D309" s="8"/>
      <c r="E309" s="8"/>
      <c r="F309" s="8"/>
      <c r="G309" s="8"/>
      <c r="H309" s="18"/>
      <c r="I309" s="18"/>
      <c r="J309" s="18"/>
      <c r="N309" s="8"/>
      <c r="O309" s="8"/>
      <c r="P309" s="8"/>
      <c r="Q309" s="8"/>
      <c r="R309" s="8"/>
      <c r="S309" s="8"/>
      <c r="T309" s="8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</row>
    <row r="310" spans="1:36"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</row>
    <row r="311" spans="1:36" ht="22.5" customHeight="1">
      <c r="A311" s="105" t="s">
        <v>55</v>
      </c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7"/>
      <c r="V311" s="85"/>
      <c r="W311" s="85"/>
      <c r="X311" s="85"/>
      <c r="Y311" s="85"/>
      <c r="Z311" s="85"/>
      <c r="AA311" s="85"/>
      <c r="AB311" s="85"/>
      <c r="AC311" s="85"/>
      <c r="AD311" s="85"/>
      <c r="AE311" s="85"/>
      <c r="AF311" s="85"/>
      <c r="AG311" s="85"/>
      <c r="AH311" s="85"/>
      <c r="AI311" s="85"/>
      <c r="AJ311" s="85"/>
    </row>
    <row r="312" spans="1:36" ht="27.75" customHeight="1">
      <c r="A312" s="127" t="s">
        <v>30</v>
      </c>
      <c r="B312" s="112" t="s">
        <v>29</v>
      </c>
      <c r="C312" s="113"/>
      <c r="D312" s="113"/>
      <c r="E312" s="113"/>
      <c r="F312" s="113"/>
      <c r="G312" s="113"/>
      <c r="H312" s="113"/>
      <c r="I312" s="114"/>
      <c r="J312" s="108" t="s">
        <v>43</v>
      </c>
      <c r="K312" s="166" t="s">
        <v>27</v>
      </c>
      <c r="L312" s="166"/>
      <c r="M312" s="166"/>
      <c r="N312" s="166"/>
      <c r="O312" s="166" t="s">
        <v>44</v>
      </c>
      <c r="P312" s="212"/>
      <c r="Q312" s="212"/>
      <c r="R312" s="166" t="s">
        <v>26</v>
      </c>
      <c r="S312" s="166"/>
      <c r="T312" s="166"/>
      <c r="U312" s="166" t="s">
        <v>25</v>
      </c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5"/>
      <c r="AJ312" s="85"/>
    </row>
    <row r="313" spans="1:36">
      <c r="A313" s="128"/>
      <c r="B313" s="115"/>
      <c r="C313" s="116"/>
      <c r="D313" s="116"/>
      <c r="E313" s="116"/>
      <c r="F313" s="116"/>
      <c r="G313" s="116"/>
      <c r="H313" s="116"/>
      <c r="I313" s="117"/>
      <c r="J313" s="102"/>
      <c r="K313" s="12" t="s">
        <v>31</v>
      </c>
      <c r="L313" s="12" t="s">
        <v>32</v>
      </c>
      <c r="M313" s="46" t="s">
        <v>78</v>
      </c>
      <c r="N313" s="46" t="s">
        <v>79</v>
      </c>
      <c r="O313" s="12" t="s">
        <v>36</v>
      </c>
      <c r="P313" s="12" t="s">
        <v>8</v>
      </c>
      <c r="Q313" s="12" t="s">
        <v>33</v>
      </c>
      <c r="R313" s="12" t="s">
        <v>34</v>
      </c>
      <c r="S313" s="12" t="s">
        <v>31</v>
      </c>
      <c r="T313" s="12" t="s">
        <v>35</v>
      </c>
      <c r="U313" s="166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</row>
    <row r="314" spans="1:36">
      <c r="A314" s="182" t="s">
        <v>60</v>
      </c>
      <c r="B314" s="183"/>
      <c r="C314" s="183"/>
      <c r="D314" s="183"/>
      <c r="E314" s="183"/>
      <c r="F314" s="183"/>
      <c r="G314" s="183"/>
      <c r="H314" s="183"/>
      <c r="I314" s="183"/>
      <c r="J314" s="183"/>
      <c r="K314" s="183"/>
      <c r="L314" s="183"/>
      <c r="M314" s="183"/>
      <c r="N314" s="183"/>
      <c r="O314" s="183"/>
      <c r="P314" s="183"/>
      <c r="Q314" s="183"/>
      <c r="R314" s="183"/>
      <c r="S314" s="183"/>
      <c r="T314" s="183"/>
      <c r="U314" s="184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  <c r="AI314" s="85"/>
      <c r="AJ314" s="85"/>
    </row>
    <row r="315" spans="1:36">
      <c r="A315" s="62" t="s">
        <v>200</v>
      </c>
      <c r="B315" s="216" t="s">
        <v>201</v>
      </c>
      <c r="C315" s="216"/>
      <c r="D315" s="216"/>
      <c r="E315" s="216"/>
      <c r="F315" s="216"/>
      <c r="G315" s="216"/>
      <c r="H315" s="216"/>
      <c r="I315" s="216"/>
      <c r="J315" s="32">
        <v>3</v>
      </c>
      <c r="K315" s="32">
        <v>2</v>
      </c>
      <c r="L315" s="32">
        <v>1</v>
      </c>
      <c r="M315" s="32">
        <v>0</v>
      </c>
      <c r="N315" s="32">
        <v>0</v>
      </c>
      <c r="O315" s="21">
        <f>K315+L315+M315+N315</f>
        <v>3</v>
      </c>
      <c r="P315" s="21">
        <f>Q315-O315</f>
        <v>2</v>
      </c>
      <c r="Q315" s="21">
        <f>ROUND(PRODUCT(J315,25)/14,0)</f>
        <v>5</v>
      </c>
      <c r="R315" s="27"/>
      <c r="S315" s="11" t="s">
        <v>31</v>
      </c>
      <c r="T315" s="28"/>
      <c r="U315" s="11" t="s">
        <v>39</v>
      </c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</row>
    <row r="316" spans="1:36" s="63" customFormat="1">
      <c r="A316" s="62" t="s">
        <v>202</v>
      </c>
      <c r="B316" s="130" t="s">
        <v>203</v>
      </c>
      <c r="C316" s="131"/>
      <c r="D316" s="131"/>
      <c r="E316" s="131"/>
      <c r="F316" s="131"/>
      <c r="G316" s="131"/>
      <c r="H316" s="131"/>
      <c r="I316" s="132"/>
      <c r="J316" s="32">
        <v>3</v>
      </c>
      <c r="K316" s="32">
        <v>2</v>
      </c>
      <c r="L316" s="32">
        <v>0</v>
      </c>
      <c r="M316" s="32">
        <v>0</v>
      </c>
      <c r="N316" s="32">
        <v>1</v>
      </c>
      <c r="O316" s="21">
        <f t="shared" ref="O316" si="125">K316+L316+M316+N316</f>
        <v>3</v>
      </c>
      <c r="P316" s="21">
        <f>Q316-O316</f>
        <v>2</v>
      </c>
      <c r="Q316" s="21">
        <f>ROUND(PRODUCT(J316,25)/14,0)</f>
        <v>5</v>
      </c>
      <c r="R316" s="27"/>
      <c r="S316" s="11" t="s">
        <v>31</v>
      </c>
      <c r="T316" s="28"/>
      <c r="U316" s="11" t="s">
        <v>42</v>
      </c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</row>
    <row r="317" spans="1:36" ht="23.25" customHeight="1">
      <c r="A317" s="62" t="s">
        <v>204</v>
      </c>
      <c r="B317" s="161" t="s">
        <v>205</v>
      </c>
      <c r="C317" s="162"/>
      <c r="D317" s="162"/>
      <c r="E317" s="162"/>
      <c r="F317" s="162"/>
      <c r="G317" s="162"/>
      <c r="H317" s="162"/>
      <c r="I317" s="163"/>
      <c r="J317" s="32">
        <v>3</v>
      </c>
      <c r="K317" s="32">
        <v>0</v>
      </c>
      <c r="L317" s="32">
        <v>2</v>
      </c>
      <c r="M317" s="32">
        <v>0</v>
      </c>
      <c r="N317" s="32">
        <v>1</v>
      </c>
      <c r="O317" s="21">
        <f t="shared" ref="O317:O319" si="126">K317+L317+M317+N317</f>
        <v>3</v>
      </c>
      <c r="P317" s="21">
        <f>Q317-O317</f>
        <v>2</v>
      </c>
      <c r="Q317" s="21">
        <f>ROUND(PRODUCT(J317,25)/14,0)</f>
        <v>5</v>
      </c>
      <c r="R317" s="27"/>
      <c r="S317" s="11" t="s">
        <v>31</v>
      </c>
      <c r="T317" s="28"/>
      <c r="U317" s="11" t="s">
        <v>42</v>
      </c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</row>
    <row r="318" spans="1:36" ht="27.75" customHeight="1">
      <c r="A318" s="62" t="s">
        <v>206</v>
      </c>
      <c r="B318" s="161" t="s">
        <v>207</v>
      </c>
      <c r="C318" s="162"/>
      <c r="D318" s="162"/>
      <c r="E318" s="162"/>
      <c r="F318" s="162"/>
      <c r="G318" s="162"/>
      <c r="H318" s="162"/>
      <c r="I318" s="163"/>
      <c r="J318" s="32">
        <v>3</v>
      </c>
      <c r="K318" s="32">
        <v>0</v>
      </c>
      <c r="L318" s="32">
        <v>0</v>
      </c>
      <c r="M318" s="32">
        <v>2</v>
      </c>
      <c r="N318" s="32">
        <v>0</v>
      </c>
      <c r="O318" s="21">
        <f>K318+L318+M318+N318</f>
        <v>2</v>
      </c>
      <c r="P318" s="21">
        <f>Q318-O318</f>
        <v>3</v>
      </c>
      <c r="Q318" s="21">
        <f>ROUND(PRODUCT(J318,25)/14,0)</f>
        <v>5</v>
      </c>
      <c r="R318" s="27"/>
      <c r="S318" s="11" t="s">
        <v>31</v>
      </c>
      <c r="T318" s="28"/>
      <c r="U318" s="11" t="s">
        <v>39</v>
      </c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</row>
    <row r="319" spans="1:36" ht="22.5" customHeight="1">
      <c r="A319" s="62" t="s">
        <v>208</v>
      </c>
      <c r="B319" s="130" t="s">
        <v>209</v>
      </c>
      <c r="C319" s="131"/>
      <c r="D319" s="131"/>
      <c r="E319" s="131"/>
      <c r="F319" s="131"/>
      <c r="G319" s="131"/>
      <c r="H319" s="131"/>
      <c r="I319" s="132"/>
      <c r="J319" s="32">
        <v>3</v>
      </c>
      <c r="K319" s="32">
        <v>1</v>
      </c>
      <c r="L319" s="32">
        <v>0</v>
      </c>
      <c r="M319" s="32">
        <v>1</v>
      </c>
      <c r="N319" s="32">
        <v>0</v>
      </c>
      <c r="O319" s="21">
        <f t="shared" si="126"/>
        <v>2</v>
      </c>
      <c r="P319" s="21">
        <f>Q319-O319</f>
        <v>3</v>
      </c>
      <c r="Q319" s="21">
        <f>ROUND(PRODUCT(J319,25)/14,0)</f>
        <v>5</v>
      </c>
      <c r="R319" s="27"/>
      <c r="S319" s="11" t="s">
        <v>31</v>
      </c>
      <c r="T319" s="28"/>
      <c r="U319" s="11" t="s">
        <v>42</v>
      </c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</row>
    <row r="320" spans="1:36">
      <c r="A320" s="22" t="s">
        <v>28</v>
      </c>
      <c r="B320" s="213"/>
      <c r="C320" s="214"/>
      <c r="D320" s="214"/>
      <c r="E320" s="214"/>
      <c r="F320" s="214"/>
      <c r="G320" s="214"/>
      <c r="H320" s="214"/>
      <c r="I320" s="215"/>
      <c r="J320" s="36">
        <f t="shared" ref="J320:Q320" si="127">SUM(J315:J319)</f>
        <v>15</v>
      </c>
      <c r="K320" s="36">
        <f t="shared" si="127"/>
        <v>5</v>
      </c>
      <c r="L320" s="36">
        <f t="shared" si="127"/>
        <v>3</v>
      </c>
      <c r="M320" s="36">
        <f t="shared" si="127"/>
        <v>3</v>
      </c>
      <c r="N320" s="36">
        <f t="shared" si="127"/>
        <v>2</v>
      </c>
      <c r="O320" s="26">
        <f>SUM(O315:O319)</f>
        <v>13</v>
      </c>
      <c r="P320" s="26">
        <f t="shared" si="127"/>
        <v>12</v>
      </c>
      <c r="Q320" s="26">
        <f t="shared" si="127"/>
        <v>25</v>
      </c>
      <c r="R320" s="24">
        <f>COUNTIF(R315:R319,"E")</f>
        <v>0</v>
      </c>
      <c r="S320" s="24">
        <f>COUNTIF(S315:S319,"C")</f>
        <v>5</v>
      </c>
      <c r="T320" s="24">
        <f>COUNTIF(T315:T319,"VP")</f>
        <v>0</v>
      </c>
      <c r="U320" s="20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</row>
    <row r="321" spans="1:36">
      <c r="A321" s="105" t="s">
        <v>73</v>
      </c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7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</row>
    <row r="322" spans="1:36">
      <c r="A322" s="37"/>
      <c r="B322" s="118"/>
      <c r="C322" s="119"/>
      <c r="D322" s="119"/>
      <c r="E322" s="119"/>
      <c r="F322" s="119"/>
      <c r="G322" s="119"/>
      <c r="H322" s="119"/>
      <c r="I322" s="120"/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21">
        <f>K322+L322+M322+N322</f>
        <v>0</v>
      </c>
      <c r="P322" s="21">
        <f>Q322-O322</f>
        <v>0</v>
      </c>
      <c r="Q322" s="21">
        <f>ROUND(PRODUCT(J322,25)/12,0)</f>
        <v>0</v>
      </c>
      <c r="R322" s="27"/>
      <c r="S322" s="11"/>
      <c r="T322" s="28"/>
      <c r="U322" s="11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</row>
    <row r="323" spans="1:36">
      <c r="A323" s="24" t="s">
        <v>28</v>
      </c>
      <c r="B323" s="133"/>
      <c r="C323" s="133"/>
      <c r="D323" s="133"/>
      <c r="E323" s="133"/>
      <c r="F323" s="133"/>
      <c r="G323" s="133"/>
      <c r="H323" s="133"/>
      <c r="I323" s="133"/>
      <c r="J323" s="26">
        <f t="shared" ref="J323:Q323" si="128">SUM(J322:J322)</f>
        <v>0</v>
      </c>
      <c r="K323" s="26">
        <f t="shared" si="128"/>
        <v>0</v>
      </c>
      <c r="L323" s="26">
        <f t="shared" si="128"/>
        <v>0</v>
      </c>
      <c r="M323" s="26">
        <f t="shared" si="128"/>
        <v>0</v>
      </c>
      <c r="N323" s="26">
        <f t="shared" si="128"/>
        <v>0</v>
      </c>
      <c r="O323" s="26">
        <f t="shared" si="128"/>
        <v>0</v>
      </c>
      <c r="P323" s="26">
        <f t="shared" si="128"/>
        <v>0</v>
      </c>
      <c r="Q323" s="26">
        <f t="shared" si="128"/>
        <v>0</v>
      </c>
      <c r="R323" s="24">
        <f>COUNTIF(R322:R322,"E")</f>
        <v>0</v>
      </c>
      <c r="S323" s="24">
        <f>COUNTIF(S322:S322,"C")</f>
        <v>0</v>
      </c>
      <c r="T323" s="24">
        <f>COUNTIF(T322:T322,"VP")</f>
        <v>0</v>
      </c>
      <c r="U323" s="2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</row>
    <row r="324" spans="1:36" ht="30.75" customHeight="1">
      <c r="A324" s="134" t="s">
        <v>53</v>
      </c>
      <c r="B324" s="135"/>
      <c r="C324" s="135"/>
      <c r="D324" s="135"/>
      <c r="E324" s="135"/>
      <c r="F324" s="135"/>
      <c r="G324" s="135"/>
      <c r="H324" s="135"/>
      <c r="I324" s="136"/>
      <c r="J324" s="26">
        <f t="shared" ref="J324:T324" si="129">SUM(J320,J323)</f>
        <v>15</v>
      </c>
      <c r="K324" s="26">
        <f t="shared" si="129"/>
        <v>5</v>
      </c>
      <c r="L324" s="26">
        <f t="shared" si="129"/>
        <v>3</v>
      </c>
      <c r="M324" s="26">
        <f t="shared" si="129"/>
        <v>3</v>
      </c>
      <c r="N324" s="26">
        <f t="shared" si="129"/>
        <v>2</v>
      </c>
      <c r="O324" s="26">
        <f t="shared" si="129"/>
        <v>13</v>
      </c>
      <c r="P324" s="26">
        <f t="shared" si="129"/>
        <v>12</v>
      </c>
      <c r="Q324" s="26">
        <f t="shared" si="129"/>
        <v>25</v>
      </c>
      <c r="R324" s="26">
        <f t="shared" si="129"/>
        <v>0</v>
      </c>
      <c r="S324" s="26">
        <f t="shared" si="129"/>
        <v>5</v>
      </c>
      <c r="T324" s="26">
        <f t="shared" si="129"/>
        <v>0</v>
      </c>
      <c r="U324" s="70">
        <f>5/46</f>
        <v>0.10869565217391304</v>
      </c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</row>
    <row r="325" spans="1:36">
      <c r="A325" s="169" t="s">
        <v>54</v>
      </c>
      <c r="B325" s="170"/>
      <c r="C325" s="170"/>
      <c r="D325" s="170"/>
      <c r="E325" s="170"/>
      <c r="F325" s="170"/>
      <c r="G325" s="170"/>
      <c r="H325" s="170"/>
      <c r="I325" s="170"/>
      <c r="J325" s="171"/>
      <c r="K325" s="26">
        <f t="shared" ref="K325:Q325" si="130">K320*14+K323*12</f>
        <v>70</v>
      </c>
      <c r="L325" s="26">
        <f t="shared" si="130"/>
        <v>42</v>
      </c>
      <c r="M325" s="26">
        <f t="shared" si="130"/>
        <v>42</v>
      </c>
      <c r="N325" s="26">
        <f t="shared" si="130"/>
        <v>28</v>
      </c>
      <c r="O325" s="26">
        <f t="shared" si="130"/>
        <v>182</v>
      </c>
      <c r="P325" s="26">
        <f t="shared" si="130"/>
        <v>168</v>
      </c>
      <c r="Q325" s="26">
        <f t="shared" si="130"/>
        <v>350</v>
      </c>
      <c r="R325" s="175"/>
      <c r="S325" s="176"/>
      <c r="T325" s="176"/>
      <c r="U325" s="177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</row>
    <row r="326" spans="1:36">
      <c r="A326" s="172"/>
      <c r="B326" s="173"/>
      <c r="C326" s="173"/>
      <c r="D326" s="173"/>
      <c r="E326" s="173"/>
      <c r="F326" s="173"/>
      <c r="G326" s="173"/>
      <c r="H326" s="173"/>
      <c r="I326" s="173"/>
      <c r="J326" s="174"/>
      <c r="K326" s="137">
        <f>SUM(K325:N325)</f>
        <v>182</v>
      </c>
      <c r="L326" s="138"/>
      <c r="M326" s="138"/>
      <c r="N326" s="139"/>
      <c r="O326" s="140">
        <f>SUM(O325:P325)</f>
        <v>350</v>
      </c>
      <c r="P326" s="141"/>
      <c r="Q326" s="142"/>
      <c r="R326" s="178"/>
      <c r="S326" s="179"/>
      <c r="T326" s="179"/>
      <c r="U326" s="180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</row>
    <row r="327" spans="1:36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4"/>
      <c r="L327" s="14"/>
      <c r="M327" s="14"/>
      <c r="N327" s="14"/>
      <c r="O327" s="15"/>
      <c r="P327" s="15"/>
      <c r="Q327" s="15"/>
      <c r="R327" s="16"/>
      <c r="S327" s="16"/>
      <c r="T327" s="16"/>
      <c r="U327" s="16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</row>
    <row r="328" spans="1:36"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</row>
    <row r="329" spans="1:36">
      <c r="A329" s="199" t="s">
        <v>74</v>
      </c>
      <c r="B329" s="199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</row>
    <row r="330" spans="1:36">
      <c r="A330" s="146" t="s">
        <v>30</v>
      </c>
      <c r="B330" s="152" t="s">
        <v>63</v>
      </c>
      <c r="C330" s="153"/>
      <c r="D330" s="153"/>
      <c r="E330" s="153"/>
      <c r="F330" s="153"/>
      <c r="G330" s="154"/>
      <c r="H330" s="152" t="s">
        <v>66</v>
      </c>
      <c r="I330" s="154"/>
      <c r="J330" s="158" t="s">
        <v>67</v>
      </c>
      <c r="K330" s="159"/>
      <c r="L330" s="159"/>
      <c r="M330" s="159"/>
      <c r="N330" s="159"/>
      <c r="O330" s="159"/>
      <c r="P330" s="160"/>
      <c r="Q330" s="152" t="s">
        <v>52</v>
      </c>
      <c r="R330" s="154"/>
      <c r="S330" s="158" t="s">
        <v>68</v>
      </c>
      <c r="T330" s="159"/>
      <c r="U330" s="160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</row>
    <row r="331" spans="1:36">
      <c r="A331" s="146"/>
      <c r="B331" s="155"/>
      <c r="C331" s="156"/>
      <c r="D331" s="156"/>
      <c r="E331" s="156"/>
      <c r="F331" s="156"/>
      <c r="G331" s="157"/>
      <c r="H331" s="155"/>
      <c r="I331" s="157"/>
      <c r="J331" s="158" t="s">
        <v>36</v>
      </c>
      <c r="K331" s="160"/>
      <c r="L331" s="158" t="s">
        <v>8</v>
      </c>
      <c r="M331" s="159"/>
      <c r="N331" s="160"/>
      <c r="O331" s="158" t="s">
        <v>33</v>
      </c>
      <c r="P331" s="160"/>
      <c r="Q331" s="155"/>
      <c r="R331" s="157"/>
      <c r="S331" s="35" t="s">
        <v>69</v>
      </c>
      <c r="T331" s="35" t="s">
        <v>70</v>
      </c>
      <c r="U331" s="35" t="s">
        <v>71</v>
      </c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</row>
    <row r="332" spans="1:36">
      <c r="A332" s="35">
        <v>1</v>
      </c>
      <c r="B332" s="158" t="s">
        <v>64</v>
      </c>
      <c r="C332" s="159"/>
      <c r="D332" s="159"/>
      <c r="E332" s="159"/>
      <c r="F332" s="159"/>
      <c r="G332" s="160"/>
      <c r="H332" s="151">
        <f>J332</f>
        <v>134</v>
      </c>
      <c r="I332" s="151"/>
      <c r="J332" s="220">
        <f>O50+O63+O81+O96+O120+O136-J333</f>
        <v>134</v>
      </c>
      <c r="K332" s="221"/>
      <c r="L332" s="220">
        <f>P50+P63+P81+P96+P120+P136-L333</f>
        <v>175</v>
      </c>
      <c r="M332" s="222"/>
      <c r="N332" s="221"/>
      <c r="O332" s="218">
        <f>SUM(J332:N332)</f>
        <v>309</v>
      </c>
      <c r="P332" s="219"/>
      <c r="Q332" s="144">
        <f>H332/H334</f>
        <v>0.89333333333333331</v>
      </c>
      <c r="R332" s="145"/>
      <c r="S332" s="20">
        <f>J50+J63-S333</f>
        <v>60</v>
      </c>
      <c r="T332" s="20">
        <f>J81+J96-T333</f>
        <v>62</v>
      </c>
      <c r="U332" s="20">
        <f>J120+J136-U333</f>
        <v>49</v>
      </c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</row>
    <row r="333" spans="1:36" ht="12.75" customHeight="1">
      <c r="A333" s="35">
        <v>2</v>
      </c>
      <c r="B333" s="158" t="s">
        <v>65</v>
      </c>
      <c r="C333" s="159"/>
      <c r="D333" s="159"/>
      <c r="E333" s="159"/>
      <c r="F333" s="159"/>
      <c r="G333" s="160"/>
      <c r="H333" s="151">
        <f>J333</f>
        <v>16</v>
      </c>
      <c r="I333" s="151"/>
      <c r="J333" s="147">
        <f>O169</f>
        <v>16</v>
      </c>
      <c r="K333" s="148"/>
      <c r="L333" s="149">
        <f>P169</f>
        <v>21</v>
      </c>
      <c r="M333" s="150"/>
      <c r="N333" s="148"/>
      <c r="O333" s="218">
        <f>SUM(J333:N333)</f>
        <v>37</v>
      </c>
      <c r="P333" s="219"/>
      <c r="Q333" s="144">
        <f>H333/H334</f>
        <v>0.10666666666666667</v>
      </c>
      <c r="R333" s="145"/>
      <c r="S333" s="19">
        <v>0</v>
      </c>
      <c r="T333" s="19">
        <v>4</v>
      </c>
      <c r="U333" s="19">
        <v>11</v>
      </c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</row>
    <row r="334" spans="1:36">
      <c r="A334" s="158" t="s">
        <v>28</v>
      </c>
      <c r="B334" s="159"/>
      <c r="C334" s="159"/>
      <c r="D334" s="159"/>
      <c r="E334" s="159"/>
      <c r="F334" s="159"/>
      <c r="G334" s="160"/>
      <c r="H334" s="146">
        <f>SUM(H332:I333)</f>
        <v>150</v>
      </c>
      <c r="I334" s="146"/>
      <c r="J334" s="146">
        <f>SUM(J332:K333)</f>
        <v>150</v>
      </c>
      <c r="K334" s="146"/>
      <c r="L334" s="109">
        <f>SUM(L332:N333)</f>
        <v>196</v>
      </c>
      <c r="M334" s="110"/>
      <c r="N334" s="111"/>
      <c r="O334" s="109">
        <f>SUM(O332:P333)</f>
        <v>346</v>
      </c>
      <c r="P334" s="111"/>
      <c r="Q334" s="164">
        <f>SUM(Q332:R333)</f>
        <v>1</v>
      </c>
      <c r="R334" s="165"/>
      <c r="S334" s="24">
        <f>SUM(S332:S333)</f>
        <v>60</v>
      </c>
      <c r="T334" s="24">
        <f>SUM(T332:T333)</f>
        <v>66</v>
      </c>
      <c r="U334" s="24">
        <f>SUM(U332:U333)</f>
        <v>60</v>
      </c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</row>
    <row r="335" spans="1:36"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</row>
    <row r="336" spans="1:36"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</row>
    <row r="337" spans="1:36"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</row>
    <row r="338" spans="1:36"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</row>
    <row r="339" spans="1:36"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</row>
    <row r="340" spans="1:36"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</row>
    <row r="341" spans="1:36"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</row>
    <row r="342" spans="1:36"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</row>
    <row r="343" spans="1:36"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</row>
    <row r="344" spans="1:36">
      <c r="A344" s="197" t="s">
        <v>244</v>
      </c>
      <c r="B344" s="197"/>
      <c r="C344" s="197"/>
      <c r="D344" s="197"/>
      <c r="E344" s="197"/>
      <c r="F344" s="197"/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7"/>
      <c r="T344" s="197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</row>
    <row r="345" spans="1:36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</row>
    <row r="346" spans="1:36">
      <c r="A346" s="125" t="s">
        <v>245</v>
      </c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</row>
    <row r="347" spans="1:36">
      <c r="A347" s="127" t="s">
        <v>30</v>
      </c>
      <c r="B347" s="112" t="s">
        <v>29</v>
      </c>
      <c r="C347" s="113"/>
      <c r="D347" s="113"/>
      <c r="E347" s="113"/>
      <c r="F347" s="113"/>
      <c r="G347" s="113"/>
      <c r="H347" s="113"/>
      <c r="I347" s="114"/>
      <c r="J347" s="108" t="s">
        <v>43</v>
      </c>
      <c r="K347" s="166" t="s">
        <v>27</v>
      </c>
      <c r="L347" s="166"/>
      <c r="M347" s="166"/>
      <c r="N347" s="166" t="s">
        <v>44</v>
      </c>
      <c r="O347" s="212"/>
      <c r="P347" s="212"/>
      <c r="Q347" s="166" t="s">
        <v>26</v>
      </c>
      <c r="R347" s="166"/>
      <c r="S347" s="166"/>
      <c r="T347" s="166" t="s">
        <v>25</v>
      </c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</row>
    <row r="348" spans="1:36">
      <c r="A348" s="128"/>
      <c r="B348" s="115"/>
      <c r="C348" s="116"/>
      <c r="D348" s="116"/>
      <c r="E348" s="116"/>
      <c r="F348" s="116"/>
      <c r="G348" s="116"/>
      <c r="H348" s="116"/>
      <c r="I348" s="117"/>
      <c r="J348" s="102"/>
      <c r="K348" s="71" t="s">
        <v>31</v>
      </c>
      <c r="L348" s="71" t="s">
        <v>32</v>
      </c>
      <c r="M348" s="71" t="s">
        <v>246</v>
      </c>
      <c r="N348" s="71" t="s">
        <v>36</v>
      </c>
      <c r="O348" s="71" t="s">
        <v>8</v>
      </c>
      <c r="P348" s="71" t="s">
        <v>33</v>
      </c>
      <c r="Q348" s="71" t="s">
        <v>34</v>
      </c>
      <c r="R348" s="71" t="s">
        <v>31</v>
      </c>
      <c r="S348" s="71" t="s">
        <v>35</v>
      </c>
      <c r="T348" s="166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</row>
    <row r="349" spans="1:36">
      <c r="A349" s="248" t="s">
        <v>56</v>
      </c>
      <c r="B349" s="248"/>
      <c r="C349" s="248"/>
      <c r="D349" s="248"/>
      <c r="E349" s="248"/>
      <c r="F349" s="248"/>
      <c r="G349" s="248"/>
      <c r="H349" s="248"/>
      <c r="I349" s="248"/>
      <c r="J349" s="248"/>
      <c r="K349" s="248"/>
      <c r="L349" s="248"/>
      <c r="M349" s="248"/>
      <c r="N349" s="248"/>
      <c r="O349" s="248"/>
      <c r="P349" s="248"/>
      <c r="Q349" s="248"/>
      <c r="R349" s="248"/>
      <c r="S349" s="248"/>
      <c r="T349" s="248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</row>
    <row r="350" spans="1:36">
      <c r="A350" s="77" t="s">
        <v>247</v>
      </c>
      <c r="B350" s="249" t="s">
        <v>248</v>
      </c>
      <c r="C350" s="249"/>
      <c r="D350" s="249"/>
      <c r="E350" s="249"/>
      <c r="F350" s="249"/>
      <c r="G350" s="249"/>
      <c r="H350" s="249"/>
      <c r="I350" s="249"/>
      <c r="J350" s="78">
        <v>5</v>
      </c>
      <c r="K350" s="78">
        <v>2</v>
      </c>
      <c r="L350" s="78">
        <v>2</v>
      </c>
      <c r="M350" s="78">
        <v>0</v>
      </c>
      <c r="N350" s="79">
        <f>K350+L350+M350</f>
        <v>4</v>
      </c>
      <c r="O350" s="79">
        <f>P350-N350</f>
        <v>5</v>
      </c>
      <c r="P350" s="79">
        <f>ROUND(PRODUCT(J350,25)/14,0)</f>
        <v>9</v>
      </c>
      <c r="Q350" s="78" t="s">
        <v>34</v>
      </c>
      <c r="R350" s="78"/>
      <c r="S350" s="80"/>
      <c r="T350" s="80" t="s">
        <v>249</v>
      </c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</row>
    <row r="351" spans="1:36">
      <c r="A351" s="227" t="s">
        <v>57</v>
      </c>
      <c r="B351" s="228"/>
      <c r="C351" s="228"/>
      <c r="D351" s="228"/>
      <c r="E351" s="228"/>
      <c r="F351" s="228"/>
      <c r="G351" s="228"/>
      <c r="H351" s="228"/>
      <c r="I351" s="228"/>
      <c r="J351" s="228"/>
      <c r="K351" s="228"/>
      <c r="L351" s="228"/>
      <c r="M351" s="228"/>
      <c r="N351" s="228"/>
      <c r="O351" s="228"/>
      <c r="P351" s="228"/>
      <c r="Q351" s="228"/>
      <c r="R351" s="228"/>
      <c r="S351" s="228"/>
      <c r="T351" s="229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</row>
    <row r="352" spans="1:36">
      <c r="A352" s="77" t="s">
        <v>250</v>
      </c>
      <c r="B352" s="250" t="s">
        <v>251</v>
      </c>
      <c r="C352" s="225"/>
      <c r="D352" s="225"/>
      <c r="E352" s="225"/>
      <c r="F352" s="225"/>
      <c r="G352" s="225"/>
      <c r="H352" s="225"/>
      <c r="I352" s="226"/>
      <c r="J352" s="78">
        <v>5</v>
      </c>
      <c r="K352" s="78">
        <v>2</v>
      </c>
      <c r="L352" s="78">
        <v>2</v>
      </c>
      <c r="M352" s="78">
        <v>0</v>
      </c>
      <c r="N352" s="79">
        <f>K352+L352+M352</f>
        <v>4</v>
      </c>
      <c r="O352" s="79">
        <f>P352-N352</f>
        <v>5</v>
      </c>
      <c r="P352" s="79">
        <f>ROUND(PRODUCT(J352,25)/14,0)</f>
        <v>9</v>
      </c>
      <c r="Q352" s="78" t="s">
        <v>34</v>
      </c>
      <c r="R352" s="78"/>
      <c r="S352" s="80"/>
      <c r="T352" s="80" t="s">
        <v>249</v>
      </c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</row>
    <row r="353" spans="1:36">
      <c r="A353" s="227" t="s">
        <v>252</v>
      </c>
      <c r="B353" s="228"/>
      <c r="C353" s="228"/>
      <c r="D353" s="228"/>
      <c r="E353" s="228"/>
      <c r="F353" s="228"/>
      <c r="G353" s="228"/>
      <c r="H353" s="228"/>
      <c r="I353" s="228"/>
      <c r="J353" s="228"/>
      <c r="K353" s="228"/>
      <c r="L353" s="228"/>
      <c r="M353" s="228"/>
      <c r="N353" s="228"/>
      <c r="O353" s="228"/>
      <c r="P353" s="228"/>
      <c r="Q353" s="228"/>
      <c r="R353" s="228"/>
      <c r="S353" s="228"/>
      <c r="T353" s="229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</row>
    <row r="354" spans="1:36">
      <c r="A354" s="77" t="s">
        <v>253</v>
      </c>
      <c r="B354" s="250" t="s">
        <v>254</v>
      </c>
      <c r="C354" s="225"/>
      <c r="D354" s="225"/>
      <c r="E354" s="225"/>
      <c r="F354" s="225"/>
      <c r="G354" s="225"/>
      <c r="H354" s="225"/>
      <c r="I354" s="226"/>
      <c r="J354" s="78">
        <v>5</v>
      </c>
      <c r="K354" s="78">
        <v>2</v>
      </c>
      <c r="L354" s="78">
        <v>2</v>
      </c>
      <c r="M354" s="78">
        <v>0</v>
      </c>
      <c r="N354" s="79">
        <f>K354+L354+M354</f>
        <v>4</v>
      </c>
      <c r="O354" s="79">
        <f>P354-N354</f>
        <v>5</v>
      </c>
      <c r="P354" s="79">
        <f>ROUND(PRODUCT(J354,25)/14,0)</f>
        <v>9</v>
      </c>
      <c r="Q354" s="78" t="s">
        <v>34</v>
      </c>
      <c r="R354" s="78"/>
      <c r="S354" s="80"/>
      <c r="T354" s="80" t="s">
        <v>249</v>
      </c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</row>
    <row r="355" spans="1:36">
      <c r="A355" s="182" t="s">
        <v>255</v>
      </c>
      <c r="B355" s="183"/>
      <c r="C355" s="183"/>
      <c r="D355" s="183"/>
      <c r="E355" s="183"/>
      <c r="F355" s="183"/>
      <c r="G355" s="183"/>
      <c r="H355" s="183"/>
      <c r="I355" s="183"/>
      <c r="J355" s="183"/>
      <c r="K355" s="183"/>
      <c r="L355" s="183"/>
      <c r="M355" s="183"/>
      <c r="N355" s="183"/>
      <c r="O355" s="183"/>
      <c r="P355" s="183"/>
      <c r="Q355" s="183"/>
      <c r="R355" s="183"/>
      <c r="S355" s="183"/>
      <c r="T355" s="184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</row>
    <row r="356" spans="1:36">
      <c r="A356" s="77" t="s">
        <v>256</v>
      </c>
      <c r="B356" s="161" t="s">
        <v>257</v>
      </c>
      <c r="C356" s="131"/>
      <c r="D356" s="131"/>
      <c r="E356" s="131"/>
      <c r="F356" s="131"/>
      <c r="G356" s="131"/>
      <c r="H356" s="131"/>
      <c r="I356" s="132"/>
      <c r="J356" s="78">
        <v>5</v>
      </c>
      <c r="K356" s="78">
        <v>2</v>
      </c>
      <c r="L356" s="78">
        <v>2</v>
      </c>
      <c r="M356" s="78">
        <v>0</v>
      </c>
      <c r="N356" s="79">
        <f>K356+L356+M356</f>
        <v>4</v>
      </c>
      <c r="O356" s="79">
        <f>P356-N356</f>
        <v>5</v>
      </c>
      <c r="P356" s="79">
        <f>ROUND(PRODUCT(J356,25)/14,0)</f>
        <v>9</v>
      </c>
      <c r="Q356" s="78" t="s">
        <v>34</v>
      </c>
      <c r="R356" s="78"/>
      <c r="S356" s="80"/>
      <c r="T356" s="81" t="s">
        <v>258</v>
      </c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</row>
    <row r="357" spans="1:36">
      <c r="A357" s="182" t="s">
        <v>58</v>
      </c>
      <c r="B357" s="183"/>
      <c r="C357" s="183"/>
      <c r="D357" s="183"/>
      <c r="E357" s="183"/>
      <c r="F357" s="183"/>
      <c r="G357" s="183"/>
      <c r="H357" s="183"/>
      <c r="I357" s="183"/>
      <c r="J357" s="183"/>
      <c r="K357" s="183"/>
      <c r="L357" s="183"/>
      <c r="M357" s="183"/>
      <c r="N357" s="183"/>
      <c r="O357" s="183"/>
      <c r="P357" s="183"/>
      <c r="Q357" s="183"/>
      <c r="R357" s="183"/>
      <c r="S357" s="183"/>
      <c r="T357" s="184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</row>
    <row r="358" spans="1:36">
      <c r="A358" s="77" t="s">
        <v>259</v>
      </c>
      <c r="B358" s="224" t="s">
        <v>260</v>
      </c>
      <c r="C358" s="225"/>
      <c r="D358" s="225"/>
      <c r="E358" s="225"/>
      <c r="F358" s="225"/>
      <c r="G358" s="225"/>
      <c r="H358" s="225"/>
      <c r="I358" s="226"/>
      <c r="J358" s="78">
        <v>2</v>
      </c>
      <c r="K358" s="78">
        <v>1</v>
      </c>
      <c r="L358" s="78">
        <v>1</v>
      </c>
      <c r="M358" s="78">
        <v>0</v>
      </c>
      <c r="N358" s="79">
        <f>K358+L358+M358</f>
        <v>2</v>
      </c>
      <c r="O358" s="79">
        <f>P358-N358</f>
        <v>2</v>
      </c>
      <c r="P358" s="79">
        <f>ROUND(PRODUCT(J358,25)/14,0)</f>
        <v>4</v>
      </c>
      <c r="Q358" s="78"/>
      <c r="R358" s="78" t="s">
        <v>31</v>
      </c>
      <c r="S358" s="80"/>
      <c r="T358" s="81" t="s">
        <v>258</v>
      </c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</row>
    <row r="359" spans="1:36">
      <c r="A359" s="77" t="s">
        <v>261</v>
      </c>
      <c r="B359" s="224" t="s">
        <v>262</v>
      </c>
      <c r="C359" s="225"/>
      <c r="D359" s="225"/>
      <c r="E359" s="225"/>
      <c r="F359" s="225"/>
      <c r="G359" s="225"/>
      <c r="H359" s="225"/>
      <c r="I359" s="226"/>
      <c r="J359" s="78">
        <v>3</v>
      </c>
      <c r="K359" s="78">
        <v>0</v>
      </c>
      <c r="L359" s="78">
        <v>0</v>
      </c>
      <c r="M359" s="78">
        <v>3</v>
      </c>
      <c r="N359" s="79">
        <f t="shared" ref="N359" si="131">K359+L359+M359</f>
        <v>3</v>
      </c>
      <c r="O359" s="79">
        <f t="shared" ref="O359" si="132">P359-N359</f>
        <v>2</v>
      </c>
      <c r="P359" s="79">
        <f t="shared" ref="P359" si="133">ROUND(PRODUCT(J359,25)/14,0)</f>
        <v>5</v>
      </c>
      <c r="Q359" s="78"/>
      <c r="R359" s="78" t="s">
        <v>31</v>
      </c>
      <c r="S359" s="80"/>
      <c r="T359" s="81" t="s">
        <v>258</v>
      </c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</row>
    <row r="360" spans="1:36">
      <c r="A360" s="227" t="s">
        <v>263</v>
      </c>
      <c r="B360" s="228"/>
      <c r="C360" s="228"/>
      <c r="D360" s="228"/>
      <c r="E360" s="228"/>
      <c r="F360" s="228"/>
      <c r="G360" s="228"/>
      <c r="H360" s="228"/>
      <c r="I360" s="228"/>
      <c r="J360" s="228"/>
      <c r="K360" s="228"/>
      <c r="L360" s="228"/>
      <c r="M360" s="228"/>
      <c r="N360" s="228"/>
      <c r="O360" s="228"/>
      <c r="P360" s="228"/>
      <c r="Q360" s="228"/>
      <c r="R360" s="228"/>
      <c r="S360" s="228"/>
      <c r="T360" s="229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</row>
    <row r="361" spans="1:36">
      <c r="A361" s="77" t="s">
        <v>264</v>
      </c>
      <c r="B361" s="224" t="s">
        <v>265</v>
      </c>
      <c r="C361" s="225"/>
      <c r="D361" s="225"/>
      <c r="E361" s="225"/>
      <c r="F361" s="225"/>
      <c r="G361" s="225"/>
      <c r="H361" s="225"/>
      <c r="I361" s="226"/>
      <c r="J361" s="78">
        <v>3</v>
      </c>
      <c r="K361" s="78">
        <v>1</v>
      </c>
      <c r="L361" s="78">
        <v>1</v>
      </c>
      <c r="M361" s="78">
        <v>0</v>
      </c>
      <c r="N361" s="79">
        <f>K361+L361+M361</f>
        <v>2</v>
      </c>
      <c r="O361" s="79">
        <f>P361-N361</f>
        <v>4</v>
      </c>
      <c r="P361" s="79">
        <f>ROUND(PRODUCT(J361,25)/12,0)</f>
        <v>6</v>
      </c>
      <c r="Q361" s="78" t="s">
        <v>34</v>
      </c>
      <c r="R361" s="78"/>
      <c r="S361" s="80"/>
      <c r="T361" s="80" t="s">
        <v>249</v>
      </c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</row>
    <row r="362" spans="1:36">
      <c r="A362" s="77" t="s">
        <v>266</v>
      </c>
      <c r="B362" s="224" t="s">
        <v>267</v>
      </c>
      <c r="C362" s="225"/>
      <c r="D362" s="225"/>
      <c r="E362" s="225"/>
      <c r="F362" s="225"/>
      <c r="G362" s="225"/>
      <c r="H362" s="225"/>
      <c r="I362" s="226"/>
      <c r="J362" s="78">
        <v>2</v>
      </c>
      <c r="K362" s="78">
        <v>0</v>
      </c>
      <c r="L362" s="78">
        <v>0</v>
      </c>
      <c r="M362" s="78">
        <v>3</v>
      </c>
      <c r="N362" s="79">
        <f t="shared" ref="N362" si="134">K362+L362+M362</f>
        <v>3</v>
      </c>
      <c r="O362" s="79">
        <f t="shared" ref="O362" si="135">P362-N362</f>
        <v>1</v>
      </c>
      <c r="P362" s="79">
        <f t="shared" ref="P362" si="136">ROUND(PRODUCT(J362,25)/12,0)</f>
        <v>4</v>
      </c>
      <c r="Q362" s="78"/>
      <c r="R362" s="78" t="s">
        <v>31</v>
      </c>
      <c r="S362" s="80"/>
      <c r="T362" s="81" t="s">
        <v>258</v>
      </c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</row>
    <row r="363" spans="1:36">
      <c r="A363" s="230" t="s">
        <v>268</v>
      </c>
      <c r="B363" s="231"/>
      <c r="C363" s="231"/>
      <c r="D363" s="231"/>
      <c r="E363" s="231"/>
      <c r="F363" s="231"/>
      <c r="G363" s="231"/>
      <c r="H363" s="231"/>
      <c r="I363" s="232"/>
      <c r="J363" s="82">
        <f>SUM(J350,J352,J354,J356,J358:J359,J361:J362)</f>
        <v>30</v>
      </c>
      <c r="K363" s="82">
        <f t="shared" ref="K363:P363" si="137">SUM(K350,K352,K354,K356,K358:K359,K361:K362)</f>
        <v>10</v>
      </c>
      <c r="L363" s="82">
        <f t="shared" si="137"/>
        <v>10</v>
      </c>
      <c r="M363" s="82">
        <f t="shared" si="137"/>
        <v>6</v>
      </c>
      <c r="N363" s="82">
        <f t="shared" si="137"/>
        <v>26</v>
      </c>
      <c r="O363" s="82">
        <f t="shared" si="137"/>
        <v>29</v>
      </c>
      <c r="P363" s="82">
        <f t="shared" si="137"/>
        <v>55</v>
      </c>
      <c r="Q363" s="82">
        <f>COUNTIF(Q350,"E")+COUNTIF(Q352,"E")+COUNTIF(Q354,"E")+COUNTIF(Q356,"E")+COUNTIF(Q358:Q359,"E")+COUNTIF(Q361:Q362,"E")</f>
        <v>5</v>
      </c>
      <c r="R363" s="82">
        <f>COUNTIF(R350,"C")+COUNTIF(R352,"C")+COUNTIF(R354,"C")+COUNTIF(R356,"C")+COUNTIF(R358:R359,"C")+COUNTIF(R361:R362,"C")</f>
        <v>3</v>
      </c>
      <c r="S363" s="82">
        <f>COUNTIF(S350,"VP")+COUNTIF(S352,"VP")+COUNTIF(S354,"VP")+COUNTIF(S356,"VP")+COUNTIF(S358:S359,"VP")+COUNTIF(S361:S362,"VP")</f>
        <v>0</v>
      </c>
      <c r="T363" s="83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</row>
    <row r="364" spans="1:36">
      <c r="A364" s="233" t="s">
        <v>54</v>
      </c>
      <c r="B364" s="234"/>
      <c r="C364" s="234"/>
      <c r="D364" s="234"/>
      <c r="E364" s="234"/>
      <c r="F364" s="234"/>
      <c r="G364" s="234"/>
      <c r="H364" s="234"/>
      <c r="I364" s="234"/>
      <c r="J364" s="235"/>
      <c r="K364" s="82">
        <f>SUM(K350,K352,K354,K356,K358,K359)*14+SUM(K361,K362)*12</f>
        <v>138</v>
      </c>
      <c r="L364" s="82">
        <f t="shared" ref="L364:P364" si="138">SUM(L350,L352,L354,L356,L358,L359)*14+SUM(L361,L362)*12</f>
        <v>138</v>
      </c>
      <c r="M364" s="82">
        <f t="shared" si="138"/>
        <v>78</v>
      </c>
      <c r="N364" s="82">
        <f t="shared" si="138"/>
        <v>354</v>
      </c>
      <c r="O364" s="82">
        <f t="shared" si="138"/>
        <v>396</v>
      </c>
      <c r="P364" s="82">
        <f t="shared" si="138"/>
        <v>750</v>
      </c>
      <c r="Q364" s="239"/>
      <c r="R364" s="240"/>
      <c r="S364" s="240"/>
      <c r="T364" s="241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  <c r="AH364" s="85"/>
      <c r="AI364" s="85"/>
      <c r="AJ364" s="85"/>
    </row>
    <row r="365" spans="1:36">
      <c r="A365" s="236"/>
      <c r="B365" s="237"/>
      <c r="C365" s="237"/>
      <c r="D365" s="237"/>
      <c r="E365" s="237"/>
      <c r="F365" s="237"/>
      <c r="G365" s="237"/>
      <c r="H365" s="237"/>
      <c r="I365" s="237"/>
      <c r="J365" s="238"/>
      <c r="K365" s="245">
        <f>SUM(K364:M364)</f>
        <v>354</v>
      </c>
      <c r="L365" s="246"/>
      <c r="M365" s="247"/>
      <c r="N365" s="245">
        <f>SUM(N364:O364)</f>
        <v>750</v>
      </c>
      <c r="O365" s="246"/>
      <c r="P365" s="247"/>
      <c r="Q365" s="242"/>
      <c r="R365" s="243"/>
      <c r="S365" s="243"/>
      <c r="T365" s="244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  <c r="AH365" s="85"/>
      <c r="AI365" s="85"/>
      <c r="AJ365" s="85"/>
    </row>
    <row r="366" spans="1:36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  <c r="AH366" s="85"/>
      <c r="AI366" s="85"/>
      <c r="AJ366" s="85"/>
    </row>
    <row r="367" spans="1:36">
      <c r="A367" s="223" t="s">
        <v>269</v>
      </c>
      <c r="B367" s="223"/>
      <c r="C367" s="223"/>
      <c r="D367" s="223"/>
      <c r="E367" s="223"/>
      <c r="F367" s="223"/>
      <c r="G367" s="223"/>
      <c r="H367" s="223"/>
      <c r="I367" s="223"/>
      <c r="J367" s="223"/>
      <c r="K367" s="223"/>
      <c r="L367" s="223"/>
      <c r="M367" s="223"/>
      <c r="N367" s="223"/>
      <c r="O367" s="223"/>
      <c r="P367" s="223"/>
      <c r="Q367" s="223"/>
      <c r="R367" s="223"/>
      <c r="S367" s="223"/>
      <c r="T367" s="223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  <c r="AH367" s="85"/>
      <c r="AI367" s="85"/>
      <c r="AJ367" s="85"/>
    </row>
    <row r="368" spans="1:36"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  <c r="AH368" s="85"/>
      <c r="AI368" s="85"/>
      <c r="AJ368" s="85"/>
    </row>
    <row r="369" spans="22:36"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85"/>
      <c r="AH369" s="85"/>
      <c r="AI369" s="85"/>
      <c r="AJ369" s="85"/>
    </row>
    <row r="370" spans="22:36"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</row>
    <row r="371" spans="22:36"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</row>
    <row r="372" spans="22:36">
      <c r="V372" s="85"/>
      <c r="W372" s="85"/>
      <c r="X372" s="85"/>
      <c r="Y372" s="85"/>
      <c r="Z372" s="85"/>
      <c r="AA372" s="85"/>
      <c r="AB372" s="85"/>
      <c r="AC372" s="85"/>
      <c r="AD372" s="85"/>
      <c r="AE372" s="85"/>
      <c r="AF372" s="85"/>
      <c r="AG372" s="85"/>
      <c r="AH372" s="85"/>
      <c r="AI372" s="85"/>
      <c r="AJ372" s="85"/>
    </row>
    <row r="373" spans="22:36"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  <c r="AH373" s="85"/>
      <c r="AI373" s="85"/>
      <c r="AJ373" s="85"/>
    </row>
    <row r="374" spans="22:36"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  <c r="AH374" s="85"/>
      <c r="AI374" s="85"/>
      <c r="AJ374" s="85"/>
    </row>
    <row r="375" spans="22:36"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  <c r="AG375" s="85"/>
      <c r="AH375" s="85"/>
      <c r="AI375" s="85"/>
      <c r="AJ375" s="85"/>
    </row>
    <row r="376" spans="22:36">
      <c r="V376" s="85"/>
      <c r="W376" s="85"/>
      <c r="X376" s="85"/>
      <c r="Y376" s="85"/>
      <c r="Z376" s="85"/>
      <c r="AA376" s="85"/>
      <c r="AB376" s="85"/>
      <c r="AC376" s="85"/>
      <c r="AD376" s="85"/>
      <c r="AE376" s="85"/>
      <c r="AF376" s="85"/>
      <c r="AG376" s="85"/>
      <c r="AH376" s="85"/>
      <c r="AI376" s="85"/>
      <c r="AJ376" s="85"/>
    </row>
    <row r="377" spans="22:36"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</row>
    <row r="378" spans="22:36"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</row>
    <row r="379" spans="22:36">
      <c r="V379" s="85"/>
      <c r="W379" s="85"/>
      <c r="X379" s="85"/>
      <c r="Y379" s="85"/>
      <c r="Z379" s="85"/>
      <c r="AA379" s="85"/>
      <c r="AB379" s="85"/>
      <c r="AC379" s="85"/>
      <c r="AD379" s="85"/>
      <c r="AE379" s="85"/>
      <c r="AF379" s="85"/>
      <c r="AG379" s="85"/>
      <c r="AH379" s="85"/>
      <c r="AI379" s="85"/>
      <c r="AJ379" s="85"/>
    </row>
    <row r="380" spans="22:36">
      <c r="V380" s="85"/>
      <c r="W380" s="85"/>
      <c r="X380" s="85"/>
      <c r="Y380" s="85"/>
      <c r="Z380" s="85"/>
      <c r="AA380" s="85"/>
      <c r="AB380" s="85"/>
      <c r="AC380" s="85"/>
      <c r="AD380" s="85"/>
      <c r="AE380" s="85"/>
      <c r="AF380" s="85"/>
      <c r="AG380" s="85"/>
      <c r="AH380" s="85"/>
      <c r="AI380" s="85"/>
      <c r="AJ380" s="85"/>
    </row>
    <row r="381" spans="22:36"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  <c r="AG381" s="85"/>
      <c r="AH381" s="85"/>
      <c r="AI381" s="85"/>
      <c r="AJ381" s="85"/>
    </row>
    <row r="382" spans="22:36"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85"/>
      <c r="AI382" s="85"/>
      <c r="AJ382" s="85"/>
    </row>
  </sheetData>
  <sheetProtection deleteColumns="0" deleteRows="0" selectLockedCells="1" selectUnlockedCells="1"/>
  <mergeCells count="406">
    <mergeCell ref="A355:T355"/>
    <mergeCell ref="B356:I356"/>
    <mergeCell ref="A346:T346"/>
    <mergeCell ref="A347:A348"/>
    <mergeCell ref="B347:I348"/>
    <mergeCell ref="J347:J348"/>
    <mergeCell ref="K347:M347"/>
    <mergeCell ref="N347:P347"/>
    <mergeCell ref="Q347:S347"/>
    <mergeCell ref="T347:T348"/>
    <mergeCell ref="B312:I313"/>
    <mergeCell ref="B315:I315"/>
    <mergeCell ref="B316:I316"/>
    <mergeCell ref="R325:U326"/>
    <mergeCell ref="K326:N326"/>
    <mergeCell ref="A357:T357"/>
    <mergeCell ref="A367:T367"/>
    <mergeCell ref="B358:I358"/>
    <mergeCell ref="B359:I359"/>
    <mergeCell ref="A360:T360"/>
    <mergeCell ref="B361:I361"/>
    <mergeCell ref="B362:I362"/>
    <mergeCell ref="A363:I363"/>
    <mergeCell ref="A364:J365"/>
    <mergeCell ref="Q364:T365"/>
    <mergeCell ref="K365:M365"/>
    <mergeCell ref="N365:P365"/>
    <mergeCell ref="A344:T344"/>
    <mergeCell ref="A349:T349"/>
    <mergeCell ref="B350:I350"/>
    <mergeCell ref="A351:T351"/>
    <mergeCell ref="B352:I352"/>
    <mergeCell ref="A353:T353"/>
    <mergeCell ref="B354:I354"/>
    <mergeCell ref="B252:I252"/>
    <mergeCell ref="B258:I258"/>
    <mergeCell ref="A259:U259"/>
    <mergeCell ref="B253:I253"/>
    <mergeCell ref="K282:N282"/>
    <mergeCell ref="B290:I290"/>
    <mergeCell ref="R312:T312"/>
    <mergeCell ref="A334:G334"/>
    <mergeCell ref="H330:I331"/>
    <mergeCell ref="A330:A331"/>
    <mergeCell ref="H332:I332"/>
    <mergeCell ref="O333:P333"/>
    <mergeCell ref="Q333:R333"/>
    <mergeCell ref="Q330:R331"/>
    <mergeCell ref="J331:K331"/>
    <mergeCell ref="L331:N331"/>
    <mergeCell ref="O331:P331"/>
    <mergeCell ref="J330:P330"/>
    <mergeCell ref="J332:K332"/>
    <mergeCell ref="L332:N332"/>
    <mergeCell ref="O332:P332"/>
    <mergeCell ref="A312:A313"/>
    <mergeCell ref="A321:U321"/>
    <mergeCell ref="U312:U313"/>
    <mergeCell ref="B261:I261"/>
    <mergeCell ref="B262:I262"/>
    <mergeCell ref="A311:U311"/>
    <mergeCell ref="R296:U297"/>
    <mergeCell ref="K297:N297"/>
    <mergeCell ref="O297:Q297"/>
    <mergeCell ref="B291:I291"/>
    <mergeCell ref="A292:U292"/>
    <mergeCell ref="B294:I294"/>
    <mergeCell ref="A295:I295"/>
    <mergeCell ref="A296:J297"/>
    <mergeCell ref="B293:I293"/>
    <mergeCell ref="B288:I288"/>
    <mergeCell ref="O326:Q326"/>
    <mergeCell ref="A314:U314"/>
    <mergeCell ref="J312:J313"/>
    <mergeCell ref="K312:N312"/>
    <mergeCell ref="O312:Q312"/>
    <mergeCell ref="B167:I167"/>
    <mergeCell ref="B159:I159"/>
    <mergeCell ref="B168:I168"/>
    <mergeCell ref="B166:I166"/>
    <mergeCell ref="B161:I161"/>
    <mergeCell ref="A200:U200"/>
    <mergeCell ref="B198:I198"/>
    <mergeCell ref="A194:U194"/>
    <mergeCell ref="J195:J196"/>
    <mergeCell ref="A197:U197"/>
    <mergeCell ref="K195:N195"/>
    <mergeCell ref="A195:A196"/>
    <mergeCell ref="B195:I196"/>
    <mergeCell ref="O195:Q195"/>
    <mergeCell ref="R195:T195"/>
    <mergeCell ref="U195:U196"/>
    <mergeCell ref="K171:N171"/>
    <mergeCell ref="R206:U207"/>
    <mergeCell ref="O207:Q207"/>
    <mergeCell ref="A329:B329"/>
    <mergeCell ref="B320:I320"/>
    <mergeCell ref="B322:I322"/>
    <mergeCell ref="B317:I317"/>
    <mergeCell ref="B318:I318"/>
    <mergeCell ref="B319:I319"/>
    <mergeCell ref="B323:I323"/>
    <mergeCell ref="A324:I324"/>
    <mergeCell ref="A325:J326"/>
    <mergeCell ref="R268:U269"/>
    <mergeCell ref="O282:Q282"/>
    <mergeCell ref="A284:U284"/>
    <mergeCell ref="R211:T211"/>
    <mergeCell ref="B289:I289"/>
    <mergeCell ref="B286:I286"/>
    <mergeCell ref="B287:I287"/>
    <mergeCell ref="R282:T282"/>
    <mergeCell ref="A282:A283"/>
    <mergeCell ref="B282:I283"/>
    <mergeCell ref="J282:J283"/>
    <mergeCell ref="U282:U283"/>
    <mergeCell ref="A281:U281"/>
    <mergeCell ref="A268:J269"/>
    <mergeCell ref="B221:I221"/>
    <mergeCell ref="B217:I217"/>
    <mergeCell ref="B285:I285"/>
    <mergeCell ref="B222:I222"/>
    <mergeCell ref="B220:I220"/>
    <mergeCell ref="B214:I214"/>
    <mergeCell ref="A213:U213"/>
    <mergeCell ref="B228:I228"/>
    <mergeCell ref="B227:I227"/>
    <mergeCell ref="B223:I223"/>
    <mergeCell ref="B219:I219"/>
    <mergeCell ref="B231:I231"/>
    <mergeCell ref="B218:I218"/>
    <mergeCell ref="B225:I225"/>
    <mergeCell ref="B224:I224"/>
    <mergeCell ref="U248:U249"/>
    <mergeCell ref="O248:Q248"/>
    <mergeCell ref="B248:I249"/>
    <mergeCell ref="R248:T248"/>
    <mergeCell ref="A236:U236"/>
    <mergeCell ref="B235:I235"/>
    <mergeCell ref="B229:I229"/>
    <mergeCell ref="K207:N207"/>
    <mergeCell ref="U211:U212"/>
    <mergeCell ref="O211:Q211"/>
    <mergeCell ref="A210:U210"/>
    <mergeCell ref="B135:I135"/>
    <mergeCell ref="O144:Q144"/>
    <mergeCell ref="A144:A145"/>
    <mergeCell ref="B152:I152"/>
    <mergeCell ref="A151:U151"/>
    <mergeCell ref="B150:I150"/>
    <mergeCell ref="A162:U162"/>
    <mergeCell ref="B158:I158"/>
    <mergeCell ref="A191:J192"/>
    <mergeCell ref="R191:U192"/>
    <mergeCell ref="K192:N192"/>
    <mergeCell ref="O192:Q192"/>
    <mergeCell ref="A182:U182"/>
    <mergeCell ref="B183:I183"/>
    <mergeCell ref="B184:I184"/>
    <mergeCell ref="B185:I185"/>
    <mergeCell ref="K211:N211"/>
    <mergeCell ref="U180:U181"/>
    <mergeCell ref="A170:J171"/>
    <mergeCell ref="B157:I157"/>
    <mergeCell ref="B153:I153"/>
    <mergeCell ref="B154:I154"/>
    <mergeCell ref="B155:I155"/>
    <mergeCell ref="A156:U156"/>
    <mergeCell ref="B180:I181"/>
    <mergeCell ref="J180:J181"/>
    <mergeCell ref="K180:N180"/>
    <mergeCell ref="O180:Q180"/>
    <mergeCell ref="O171:Q171"/>
    <mergeCell ref="R170:U171"/>
    <mergeCell ref="A169:I169"/>
    <mergeCell ref="A179:U179"/>
    <mergeCell ref="A180:A181"/>
    <mergeCell ref="A165:U165"/>
    <mergeCell ref="B163:I163"/>
    <mergeCell ref="B164:I164"/>
    <mergeCell ref="R127:T127"/>
    <mergeCell ref="J127:J128"/>
    <mergeCell ref="B149:I149"/>
    <mergeCell ref="R144:T144"/>
    <mergeCell ref="B144:I145"/>
    <mergeCell ref="B147:I147"/>
    <mergeCell ref="A146:U146"/>
    <mergeCell ref="B148:I148"/>
    <mergeCell ref="J144:J145"/>
    <mergeCell ref="K144:N144"/>
    <mergeCell ref="B131:I131"/>
    <mergeCell ref="B133:I133"/>
    <mergeCell ref="U144:U145"/>
    <mergeCell ref="B132:I132"/>
    <mergeCell ref="B136:I136"/>
    <mergeCell ref="A143:U143"/>
    <mergeCell ref="B89:I89"/>
    <mergeCell ref="B90:I90"/>
    <mergeCell ref="B95:I95"/>
    <mergeCell ref="A111:A112"/>
    <mergeCell ref="A127:A128"/>
    <mergeCell ref="A1:K1"/>
    <mergeCell ref="A3:K3"/>
    <mergeCell ref="K54:N54"/>
    <mergeCell ref="N23:U23"/>
    <mergeCell ref="N1:U1"/>
    <mergeCell ref="N14:U14"/>
    <mergeCell ref="A4:K5"/>
    <mergeCell ref="A39:U39"/>
    <mergeCell ref="A17:K17"/>
    <mergeCell ref="N3:O3"/>
    <mergeCell ref="N5:O5"/>
    <mergeCell ref="D29:F29"/>
    <mergeCell ref="A18:K18"/>
    <mergeCell ref="O54:Q54"/>
    <mergeCell ref="R54:T54"/>
    <mergeCell ref="U42:U43"/>
    <mergeCell ref="N30:U33"/>
    <mergeCell ref="A19:K19"/>
    <mergeCell ref="A20:K20"/>
    <mergeCell ref="A2:K2"/>
    <mergeCell ref="A6:K6"/>
    <mergeCell ref="A11:K11"/>
    <mergeCell ref="A42:A43"/>
    <mergeCell ref="B46:I46"/>
    <mergeCell ref="B44:I44"/>
    <mergeCell ref="B45:I45"/>
    <mergeCell ref="I29:K29"/>
    <mergeCell ref="B29:C29"/>
    <mergeCell ref="H29:H30"/>
    <mergeCell ref="A28:G28"/>
    <mergeCell ref="G29:G30"/>
    <mergeCell ref="A13:K13"/>
    <mergeCell ref="A14:K14"/>
    <mergeCell ref="A16:K16"/>
    <mergeCell ref="K42:N42"/>
    <mergeCell ref="A24:K24"/>
    <mergeCell ref="A26:K26"/>
    <mergeCell ref="A25:L25"/>
    <mergeCell ref="B42:I43"/>
    <mergeCell ref="N17:U17"/>
    <mergeCell ref="N18:U18"/>
    <mergeCell ref="N13:U13"/>
    <mergeCell ref="N16:U16"/>
    <mergeCell ref="A54:A55"/>
    <mergeCell ref="B61:I61"/>
    <mergeCell ref="B57:I57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N8:U11"/>
    <mergeCell ref="S3:U3"/>
    <mergeCell ref="S4:U4"/>
    <mergeCell ref="S5:U5"/>
    <mergeCell ref="S6:U6"/>
    <mergeCell ref="A21:K21"/>
    <mergeCell ref="A22:K22"/>
    <mergeCell ref="B47:I47"/>
    <mergeCell ref="B48:I48"/>
    <mergeCell ref="B54:I55"/>
    <mergeCell ref="B49:I49"/>
    <mergeCell ref="B60:I60"/>
    <mergeCell ref="B58:I58"/>
    <mergeCell ref="B59:I59"/>
    <mergeCell ref="B63:I63"/>
    <mergeCell ref="J54:J55"/>
    <mergeCell ref="B62:I62"/>
    <mergeCell ref="R180:T180"/>
    <mergeCell ref="A209:U209"/>
    <mergeCell ref="B232:I232"/>
    <mergeCell ref="B234:I234"/>
    <mergeCell ref="S330:U330"/>
    <mergeCell ref="A240:J241"/>
    <mergeCell ref="R240:U241"/>
    <mergeCell ref="B233:I233"/>
    <mergeCell ref="O241:Q241"/>
    <mergeCell ref="K241:N241"/>
    <mergeCell ref="A239:I239"/>
    <mergeCell ref="B238:I238"/>
    <mergeCell ref="B237:I237"/>
    <mergeCell ref="A250:U250"/>
    <mergeCell ref="B251:I251"/>
    <mergeCell ref="A248:A249"/>
    <mergeCell ref="A247:U247"/>
    <mergeCell ref="J248:J249"/>
    <mergeCell ref="K248:N248"/>
    <mergeCell ref="A186:U186"/>
    <mergeCell ref="B187:I187"/>
    <mergeCell ref="B188:I188"/>
    <mergeCell ref="B189:I189"/>
    <mergeCell ref="A190:I190"/>
    <mergeCell ref="B75:I75"/>
    <mergeCell ref="A110:U110"/>
    <mergeCell ref="J111:J112"/>
    <mergeCell ref="K127:N127"/>
    <mergeCell ref="O127:Q127"/>
    <mergeCell ref="U87:U88"/>
    <mergeCell ref="B80:I80"/>
    <mergeCell ref="B81:I81"/>
    <mergeCell ref="B87:I88"/>
    <mergeCell ref="B76:I76"/>
    <mergeCell ref="B77:I77"/>
    <mergeCell ref="B78:I78"/>
    <mergeCell ref="B79:I79"/>
    <mergeCell ref="A86:U86"/>
    <mergeCell ref="J87:J88"/>
    <mergeCell ref="K87:N87"/>
    <mergeCell ref="O87:Q87"/>
    <mergeCell ref="R87:T87"/>
    <mergeCell ref="A87:A88"/>
    <mergeCell ref="B91:I91"/>
    <mergeCell ref="B92:I92"/>
    <mergeCell ref="B93:I93"/>
    <mergeCell ref="B94:I94"/>
    <mergeCell ref="B111:I112"/>
    <mergeCell ref="Q332:R332"/>
    <mergeCell ref="J334:K334"/>
    <mergeCell ref="L334:N334"/>
    <mergeCell ref="J333:K333"/>
    <mergeCell ref="L333:N333"/>
    <mergeCell ref="H333:I333"/>
    <mergeCell ref="H334:I334"/>
    <mergeCell ref="B330:G331"/>
    <mergeCell ref="B332:G332"/>
    <mergeCell ref="B333:G333"/>
    <mergeCell ref="O334:P334"/>
    <mergeCell ref="Q334:R334"/>
    <mergeCell ref="B199:I199"/>
    <mergeCell ref="B266:I266"/>
    <mergeCell ref="B260:I260"/>
    <mergeCell ref="A267:I267"/>
    <mergeCell ref="K269:N269"/>
    <mergeCell ref="O269:Q269"/>
    <mergeCell ref="B255:I255"/>
    <mergeCell ref="B254:I254"/>
    <mergeCell ref="B263:I263"/>
    <mergeCell ref="B265:I265"/>
    <mergeCell ref="B256:I256"/>
    <mergeCell ref="B257:I257"/>
    <mergeCell ref="B226:I226"/>
    <mergeCell ref="B215:I215"/>
    <mergeCell ref="B216:I216"/>
    <mergeCell ref="B201:I201"/>
    <mergeCell ref="B202:I202"/>
    <mergeCell ref="A211:A212"/>
    <mergeCell ref="B211:I212"/>
    <mergeCell ref="J211:J212"/>
    <mergeCell ref="A203:U203"/>
    <mergeCell ref="B204:I204"/>
    <mergeCell ref="A205:I205"/>
    <mergeCell ref="A206:J207"/>
    <mergeCell ref="A12:K12"/>
    <mergeCell ref="A71:U71"/>
    <mergeCell ref="J72:J73"/>
    <mergeCell ref="K72:N72"/>
    <mergeCell ref="O72:Q72"/>
    <mergeCell ref="R72:T72"/>
    <mergeCell ref="U72:U73"/>
    <mergeCell ref="B74:I74"/>
    <mergeCell ref="N15:U15"/>
    <mergeCell ref="N19:U19"/>
    <mergeCell ref="N20:U20"/>
    <mergeCell ref="N21:U21"/>
    <mergeCell ref="N22:U22"/>
    <mergeCell ref="N24:U24"/>
    <mergeCell ref="A15:K15"/>
    <mergeCell ref="J42:J43"/>
    <mergeCell ref="A41:U41"/>
    <mergeCell ref="N25:U25"/>
    <mergeCell ref="B50:I50"/>
    <mergeCell ref="A72:A73"/>
    <mergeCell ref="B72:I73"/>
    <mergeCell ref="B56:I56"/>
    <mergeCell ref="N29:U29"/>
    <mergeCell ref="A53:U53"/>
    <mergeCell ref="N26:U26"/>
    <mergeCell ref="N27:U27"/>
    <mergeCell ref="B264:I264"/>
    <mergeCell ref="O42:Q42"/>
    <mergeCell ref="U54:U55"/>
    <mergeCell ref="R42:T42"/>
    <mergeCell ref="B130:I130"/>
    <mergeCell ref="B117:I117"/>
    <mergeCell ref="A126:U126"/>
    <mergeCell ref="U127:U128"/>
    <mergeCell ref="B118:I118"/>
    <mergeCell ref="B119:I119"/>
    <mergeCell ref="B129:I129"/>
    <mergeCell ref="B120:I120"/>
    <mergeCell ref="B96:I96"/>
    <mergeCell ref="B113:I113"/>
    <mergeCell ref="B127:I128"/>
    <mergeCell ref="B116:I116"/>
    <mergeCell ref="B114:I114"/>
    <mergeCell ref="B115:I115"/>
    <mergeCell ref="K111:N111"/>
    <mergeCell ref="O111:Q111"/>
    <mergeCell ref="R111:T111"/>
    <mergeCell ref="U111:U112"/>
  </mergeCells>
  <phoneticPr fontId="6" type="noConversion"/>
  <conditionalFormatting sqref="L32:M33">
    <cfRule type="cellIs" dxfId="0" priority="149" operator="equal">
      <formula>"E bine"</formula>
    </cfRule>
  </conditionalFormatting>
  <dataValidations count="10">
    <dataValidation type="list" allowBlank="1" showInputMessage="1" showErrorMessage="1" sqref="S315:S319 S322 S166:S168 S163:S164 S147:S150 S152:S155 S157:S161 S129:S135 S113:S119 S74:S80 S44:S49 S56:S62 S89:S95 S198:S199 S201:S202 S204 S183:S185 S187:S189">
      <formula1>$S$43</formula1>
    </dataValidation>
    <dataValidation type="list" allowBlank="1" showInputMessage="1" showErrorMessage="1" sqref="R315:R319 R322 R166:R168 R163:R164 R147:R150 R153:R155 R157:R161 R129:R135 R113:R119 R74:R80 R44:R49 R56:R62 R89:R95 R198:R199 R201:R202 R204 R183:R185 R187:R189">
      <formula1>$R$43</formula1>
    </dataValidation>
    <dataValidation type="list" allowBlank="1" showInputMessage="1" showErrorMessage="1" sqref="T315:T319 T322 T166:T168 T163:T164 T147:T150 T152:T155 T157:T161 T129:T135 T113:T119 T74:T80 T44:T49 T56:T62 T89:T95 T201:T202 T204 T187:T189 T198:T199 T183:T185">
      <formula1>$T$43</formula1>
    </dataValidation>
    <dataValidation type="list" allowBlank="1" showInputMessage="1" showErrorMessage="1" sqref="U315:U319 U322 U293 U285:U290 U260:U265 U163:U164 U147:U150 U152:U155 U157:U161 U129:U135 U113:U119 U74:U80 U44:U49 U56:U62 U89:U95 U198:U199 U201:U202 U204 U183:U185 U187:U189 U166:U168 U214:U234 U251:U257 U237">
      <formula1>$P$40:$T$40</formula1>
    </dataValidation>
    <dataValidation type="list" allowBlank="1" showInputMessage="1" showErrorMessage="1" sqref="U320 U291 U258 U235">
      <formula1>$Q$40:$T$40</formula1>
    </dataValidation>
    <dataValidation type="list" allowBlank="1" showInputMessage="1" showErrorMessage="1" sqref="B293:I293 B289:I290 B254:I254 B251:I251 B214:I216">
      <formula1>$B$44:$B$207</formula1>
    </dataValidation>
    <dataValidation type="list" allowBlank="1" showInputMessage="1" showErrorMessage="1" sqref="S358:S359 S361:S362 S356 S352 S350 S354">
      <formula1>$S$39</formula1>
    </dataValidation>
    <dataValidation type="list" allowBlank="1" showInputMessage="1" showErrorMessage="1" sqref="R358:R359 R361:R362 R356 R352 R350 R354">
      <formula1>$R$39</formula1>
    </dataValidation>
    <dataValidation type="list" allowBlank="1" showInputMessage="1" showErrorMessage="1" sqref="Q361:Q362 Q356 Q352 Q350 Q354 Q358:Q359">
      <formula1>$Q$39</formula1>
    </dataValidation>
    <dataValidation type="list" allowBlank="1" showInputMessage="1" showErrorMessage="1" sqref="B237:I237">
      <formula1>$B$42:$B$207</formula1>
    </dataValidation>
  </dataValidations>
  <pageMargins left="0.1181091426071741" right="0.1181091426071741" top="0.74803040244969377" bottom="0.74803040244969377" header="0.31496062992125984" footer="0.31496062992125984"/>
  <pageSetup paperSize="9" orientation="landscape" blackAndWhite="1" r:id="rId1"/>
  <headerFooter>
    <oddFooter>&amp;LRECTOR,
Acad.Prof.univ.dr. Ioan Aurel POP&amp;CPag. &amp;P/&amp;N&amp;RDECAN,
Prof. univ. dr. Adrian Olimpiu PETRUȘEL</oddFooter>
  </headerFooter>
  <ignoredErrors>
    <ignoredError sqref="J333 N332:N333 L332:L3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76EBA00-3F60-4FCC-B3C1-57532A2CE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2267437-3EC3-476C-9422-D7F6BA3CB5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9BF1AC-D85E-47E5-89D5-9241B813A004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APetrusel</cp:lastModifiedBy>
  <cp:lastPrinted>2016-05-19T09:09:32Z</cp:lastPrinted>
  <dcterms:created xsi:type="dcterms:W3CDTF">2013-06-27T08:19:59Z</dcterms:created>
  <dcterms:modified xsi:type="dcterms:W3CDTF">2016-05-19T09:15:23Z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