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720" windowHeight="940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O130" i="1"/>
  <c r="Q130"/>
  <c r="P130" s="1"/>
  <c r="O170"/>
  <c r="Q170"/>
  <c r="P170" s="1"/>
  <c r="O171"/>
  <c r="Q171"/>
  <c r="O172"/>
  <c r="Q172"/>
  <c r="P172" s="1"/>
  <c r="O164"/>
  <c r="Q164"/>
  <c r="O165"/>
  <c r="Q165"/>
  <c r="P165" s="1"/>
  <c r="O166"/>
  <c r="Q166"/>
  <c r="O167"/>
  <c r="P167"/>
  <c r="Q167"/>
  <c r="Q158"/>
  <c r="P158" s="1"/>
  <c r="Q159"/>
  <c r="Q160"/>
  <c r="Q157"/>
  <c r="O157"/>
  <c r="O158"/>
  <c r="O159"/>
  <c r="O151"/>
  <c r="Q151"/>
  <c r="O152"/>
  <c r="Q152"/>
  <c r="O153"/>
  <c r="Q153"/>
  <c r="O154"/>
  <c r="P154" s="1"/>
  <c r="Q154"/>
  <c r="O146"/>
  <c r="Q146"/>
  <c r="O147"/>
  <c r="Q147"/>
  <c r="O148"/>
  <c r="Q148"/>
  <c r="O140"/>
  <c r="Q140"/>
  <c r="O141"/>
  <c r="Q141"/>
  <c r="P141" s="1"/>
  <c r="O142"/>
  <c r="Q142"/>
  <c r="O143"/>
  <c r="Q143"/>
  <c r="P143" s="1"/>
  <c r="O136"/>
  <c r="Q136"/>
  <c r="Q135"/>
  <c r="O135"/>
  <c r="O131"/>
  <c r="Q131"/>
  <c r="Q129"/>
  <c r="O129"/>
  <c r="Q201"/>
  <c r="U202"/>
  <c r="N317"/>
  <c r="N314"/>
  <c r="N286"/>
  <c r="N290"/>
  <c r="N263"/>
  <c r="N258"/>
  <c r="T289"/>
  <c r="S289"/>
  <c r="T288"/>
  <c r="S288"/>
  <c r="T285"/>
  <c r="S285"/>
  <c r="T284"/>
  <c r="S284"/>
  <c r="R284"/>
  <c r="Q284"/>
  <c r="P284"/>
  <c r="O284"/>
  <c r="T283"/>
  <c r="S283"/>
  <c r="R283"/>
  <c r="Q283"/>
  <c r="P283"/>
  <c r="O283"/>
  <c r="T282"/>
  <c r="S282"/>
  <c r="T281"/>
  <c r="S281"/>
  <c r="T280"/>
  <c r="S280"/>
  <c r="R280"/>
  <c r="Q280"/>
  <c r="T279"/>
  <c r="S279"/>
  <c r="T278"/>
  <c r="S278"/>
  <c r="T277"/>
  <c r="S277"/>
  <c r="R277"/>
  <c r="Q277"/>
  <c r="T276"/>
  <c r="S276"/>
  <c r="T275"/>
  <c r="S275"/>
  <c r="T262"/>
  <c r="S262"/>
  <c r="T261"/>
  <c r="S261"/>
  <c r="T260"/>
  <c r="S260"/>
  <c r="T257"/>
  <c r="S257"/>
  <c r="T256"/>
  <c r="S256"/>
  <c r="T255"/>
  <c r="S255"/>
  <c r="T254"/>
  <c r="S254"/>
  <c r="T253"/>
  <c r="S253"/>
  <c r="T252"/>
  <c r="S252"/>
  <c r="T251"/>
  <c r="S251"/>
  <c r="T250"/>
  <c r="S250"/>
  <c r="T249"/>
  <c r="S249"/>
  <c r="T232"/>
  <c r="S232"/>
  <c r="T231"/>
  <c r="S231"/>
  <c r="O201"/>
  <c r="O288" s="1"/>
  <c r="O199"/>
  <c r="O198"/>
  <c r="O281" s="1"/>
  <c r="O181"/>
  <c r="O182"/>
  <c r="O180"/>
  <c r="O178"/>
  <c r="O177"/>
  <c r="O176"/>
  <c r="O173"/>
  <c r="O169"/>
  <c r="O163"/>
  <c r="O160"/>
  <c r="O155"/>
  <c r="O145"/>
  <c r="O139"/>
  <c r="O134"/>
  <c r="O133"/>
  <c r="O128"/>
  <c r="O127"/>
  <c r="O96"/>
  <c r="O97"/>
  <c r="O260" s="1"/>
  <c r="O98"/>
  <c r="O261" s="1"/>
  <c r="O99"/>
  <c r="O262" s="1"/>
  <c r="O100"/>
  <c r="O289" s="1"/>
  <c r="O95"/>
  <c r="O84"/>
  <c r="O85"/>
  <c r="O285" s="1"/>
  <c r="O86"/>
  <c r="O228" s="1"/>
  <c r="O87"/>
  <c r="O256" s="1"/>
  <c r="O88"/>
  <c r="O257" s="1"/>
  <c r="O89"/>
  <c r="O255" s="1"/>
  <c r="O83"/>
  <c r="O226" s="1"/>
  <c r="O74"/>
  <c r="O252" s="1"/>
  <c r="O75"/>
  <c r="O253" s="1"/>
  <c r="O76"/>
  <c r="O254" s="1"/>
  <c r="O77"/>
  <c r="O225" s="1"/>
  <c r="O73"/>
  <c r="O224" s="1"/>
  <c r="O67"/>
  <c r="O282" s="1"/>
  <c r="O66"/>
  <c r="O65"/>
  <c r="O222" s="1"/>
  <c r="O64"/>
  <c r="O221" s="1"/>
  <c r="O63"/>
  <c r="O251" s="1"/>
  <c r="O52"/>
  <c r="O250" s="1"/>
  <c r="O53"/>
  <c r="O54"/>
  <c r="O278" s="1"/>
  <c r="O55"/>
  <c r="O279" s="1"/>
  <c r="O56"/>
  <c r="O219" s="1"/>
  <c r="O57"/>
  <c r="O280" s="1"/>
  <c r="O51"/>
  <c r="O217" s="1"/>
  <c r="O41"/>
  <c r="O276" s="1"/>
  <c r="O42"/>
  <c r="O212" s="1"/>
  <c r="O43"/>
  <c r="O249" s="1"/>
  <c r="O44"/>
  <c r="O213" s="1"/>
  <c r="O45"/>
  <c r="O277" s="1"/>
  <c r="O40"/>
  <c r="O275" s="1"/>
  <c r="O196"/>
  <c r="O216" s="1"/>
  <c r="O195"/>
  <c r="O215" s="1"/>
  <c r="O194"/>
  <c r="O214" s="1"/>
  <c r="O218"/>
  <c r="O220"/>
  <c r="O223"/>
  <c r="O227"/>
  <c r="P129" l="1"/>
  <c r="P148"/>
  <c r="S286"/>
  <c r="P146"/>
  <c r="P152"/>
  <c r="P157"/>
  <c r="P135"/>
  <c r="P153"/>
  <c r="P151"/>
  <c r="P159"/>
  <c r="P131"/>
  <c r="P136"/>
  <c r="P142"/>
  <c r="P140"/>
  <c r="P147"/>
  <c r="P166"/>
  <c r="P164"/>
  <c r="P171"/>
  <c r="N264"/>
  <c r="N318"/>
  <c r="T286"/>
  <c r="O258"/>
  <c r="N265"/>
  <c r="N291"/>
  <c r="N319"/>
  <c r="N292"/>
  <c r="O286"/>
  <c r="T228" l="1"/>
  <c r="S228"/>
  <c r="T227"/>
  <c r="S227"/>
  <c r="T226"/>
  <c r="S226"/>
  <c r="T225"/>
  <c r="S225"/>
  <c r="T224"/>
  <c r="S224"/>
  <c r="T223"/>
  <c r="S223"/>
  <c r="T222"/>
  <c r="S222"/>
  <c r="T221"/>
  <c r="S221"/>
  <c r="T220"/>
  <c r="S220"/>
  <c r="T219"/>
  <c r="S219"/>
  <c r="T218"/>
  <c r="S218"/>
  <c r="T217"/>
  <c r="S217"/>
  <c r="T216"/>
  <c r="S216"/>
  <c r="T215"/>
  <c r="S215"/>
  <c r="T214"/>
  <c r="S214"/>
  <c r="T213"/>
  <c r="S213"/>
  <c r="T212"/>
  <c r="S212"/>
  <c r="N233"/>
  <c r="N228"/>
  <c r="N227"/>
  <c r="N226"/>
  <c r="N225"/>
  <c r="N224"/>
  <c r="N223"/>
  <c r="N222"/>
  <c r="N221"/>
  <c r="N220"/>
  <c r="N219"/>
  <c r="N218"/>
  <c r="N217"/>
  <c r="N216"/>
  <c r="N215"/>
  <c r="N214"/>
  <c r="N213"/>
  <c r="N212"/>
  <c r="O229"/>
  <c r="N203"/>
  <c r="N202"/>
  <c r="N184"/>
  <c r="N183"/>
  <c r="N101"/>
  <c r="N90"/>
  <c r="N78"/>
  <c r="N68"/>
  <c r="N58"/>
  <c r="N46"/>
  <c r="U318"/>
  <c r="O316"/>
  <c r="O317" s="1"/>
  <c r="J317"/>
  <c r="K317"/>
  <c r="L317"/>
  <c r="M317"/>
  <c r="R317"/>
  <c r="S317"/>
  <c r="T317"/>
  <c r="Q311"/>
  <c r="O311"/>
  <c r="Q310"/>
  <c r="O310"/>
  <c r="U291"/>
  <c r="U264"/>
  <c r="U234"/>
  <c r="M229"/>
  <c r="J229"/>
  <c r="L229"/>
  <c r="L203"/>
  <c r="M203"/>
  <c r="K203"/>
  <c r="T202"/>
  <c r="S202"/>
  <c r="R202"/>
  <c r="M202"/>
  <c r="L202"/>
  <c r="K202"/>
  <c r="J202"/>
  <c r="U183"/>
  <c r="Q182"/>
  <c r="Q181"/>
  <c r="Q180"/>
  <c r="Q178"/>
  <c r="Q177"/>
  <c r="Q176"/>
  <c r="Q173"/>
  <c r="Q169"/>
  <c r="Q163"/>
  <c r="Q155"/>
  <c r="Q100"/>
  <c r="Q99"/>
  <c r="Q98"/>
  <c r="Q97"/>
  <c r="Q96"/>
  <c r="R232" s="1"/>
  <c r="Q95"/>
  <c r="R231" s="1"/>
  <c r="L184"/>
  <c r="M184"/>
  <c r="K184"/>
  <c r="S183"/>
  <c r="R183"/>
  <c r="K183"/>
  <c r="L183"/>
  <c r="M183"/>
  <c r="J183"/>
  <c r="Q84"/>
  <c r="Q227" s="1"/>
  <c r="Q85"/>
  <c r="Q86"/>
  <c r="Q228" s="1"/>
  <c r="Q87"/>
  <c r="Q88"/>
  <c r="Q89"/>
  <c r="Q83"/>
  <c r="Q226" s="1"/>
  <c r="Q74"/>
  <c r="Q75"/>
  <c r="Q76"/>
  <c r="Q77"/>
  <c r="Q225" s="1"/>
  <c r="Q73"/>
  <c r="Q224" s="1"/>
  <c r="Q64"/>
  <c r="Q221" s="1"/>
  <c r="Q65"/>
  <c r="Q222" s="1"/>
  <c r="Q66"/>
  <c r="Q223" s="1"/>
  <c r="Q67"/>
  <c r="Q63"/>
  <c r="Q52"/>
  <c r="Q53"/>
  <c r="Q218" s="1"/>
  <c r="Q54"/>
  <c r="Q55"/>
  <c r="Q56"/>
  <c r="Q219" s="1"/>
  <c r="Q51"/>
  <c r="Q217" s="1"/>
  <c r="Q44"/>
  <c r="Q213" s="1"/>
  <c r="Q43"/>
  <c r="Q42"/>
  <c r="Q212" s="1"/>
  <c r="Q41"/>
  <c r="Q40"/>
  <c r="P45"/>
  <c r="P277" s="1"/>
  <c r="K204" l="1"/>
  <c r="K185"/>
  <c r="P316"/>
  <c r="Q249"/>
  <c r="R249"/>
  <c r="Q279"/>
  <c r="R279"/>
  <c r="Q251"/>
  <c r="R251"/>
  <c r="Q253"/>
  <c r="R253"/>
  <c r="Q257"/>
  <c r="R257"/>
  <c r="Q260"/>
  <c r="R260"/>
  <c r="R219"/>
  <c r="R223"/>
  <c r="R227"/>
  <c r="Q250"/>
  <c r="R250"/>
  <c r="Q254"/>
  <c r="R254"/>
  <c r="Q255"/>
  <c r="R255"/>
  <c r="Q285"/>
  <c r="R285"/>
  <c r="Q289"/>
  <c r="R289"/>
  <c r="R212"/>
  <c r="R224"/>
  <c r="R228"/>
  <c r="Q282"/>
  <c r="R282"/>
  <c r="Q256"/>
  <c r="R256"/>
  <c r="Q276"/>
  <c r="R276"/>
  <c r="Q262"/>
  <c r="R262"/>
  <c r="R233"/>
  <c r="R213"/>
  <c r="R217"/>
  <c r="R221"/>
  <c r="R225"/>
  <c r="Q275"/>
  <c r="R275"/>
  <c r="Q278"/>
  <c r="R278"/>
  <c r="Q252"/>
  <c r="R252"/>
  <c r="Q261"/>
  <c r="R261"/>
  <c r="R218"/>
  <c r="R222"/>
  <c r="R226"/>
  <c r="N229"/>
  <c r="N235" s="1"/>
  <c r="Q317"/>
  <c r="P317"/>
  <c r="P311"/>
  <c r="P310"/>
  <c r="P40"/>
  <c r="P275" s="1"/>
  <c r="P97"/>
  <c r="P260" s="1"/>
  <c r="P99"/>
  <c r="P262" s="1"/>
  <c r="P100"/>
  <c r="P289" s="1"/>
  <c r="P173"/>
  <c r="P177"/>
  <c r="K229"/>
  <c r="P84"/>
  <c r="P227" s="1"/>
  <c r="P181"/>
  <c r="P155"/>
  <c r="P180"/>
  <c r="P182"/>
  <c r="P169"/>
  <c r="P178"/>
  <c r="P65"/>
  <c r="P222" s="1"/>
  <c r="P74"/>
  <c r="P252" s="1"/>
  <c r="P160"/>
  <c r="P96"/>
  <c r="P63"/>
  <c r="P251" s="1"/>
  <c r="P66"/>
  <c r="P223" s="1"/>
  <c r="P73"/>
  <c r="P224" s="1"/>
  <c r="P98"/>
  <c r="P261" s="1"/>
  <c r="P56"/>
  <c r="P219" s="1"/>
  <c r="P54"/>
  <c r="P278" s="1"/>
  <c r="P88"/>
  <c r="P257" s="1"/>
  <c r="P163"/>
  <c r="P64"/>
  <c r="P221" s="1"/>
  <c r="P176"/>
  <c r="P52"/>
  <c r="P250" s="1"/>
  <c r="P77"/>
  <c r="P225" s="1"/>
  <c r="P87"/>
  <c r="P256" s="1"/>
  <c r="P53"/>
  <c r="P218" s="1"/>
  <c r="P76"/>
  <c r="P254" s="1"/>
  <c r="P83"/>
  <c r="P226" s="1"/>
  <c r="P86"/>
  <c r="P228" s="1"/>
  <c r="P95"/>
  <c r="P41"/>
  <c r="P276" s="1"/>
  <c r="P43"/>
  <c r="P249" s="1"/>
  <c r="P51"/>
  <c r="P217" s="1"/>
  <c r="P55"/>
  <c r="P279" s="1"/>
  <c r="P67"/>
  <c r="P282" s="1"/>
  <c r="P85"/>
  <c r="P285" s="1"/>
  <c r="P42"/>
  <c r="P212" s="1"/>
  <c r="P44"/>
  <c r="P213" s="1"/>
  <c r="P75"/>
  <c r="P253" s="1"/>
  <c r="P89"/>
  <c r="P255" s="1"/>
  <c r="T46"/>
  <c r="S46"/>
  <c r="R46"/>
  <c r="T58"/>
  <c r="S58"/>
  <c r="R58"/>
  <c r="N234" l="1"/>
  <c r="Q288" l="1"/>
  <c r="R288"/>
  <c r="O309"/>
  <c r="Q309"/>
  <c r="O312"/>
  <c r="Q312"/>
  <c r="O313"/>
  <c r="Q313"/>
  <c r="Q232"/>
  <c r="P232"/>
  <c r="O232"/>
  <c r="Q231"/>
  <c r="Q233" l="1"/>
  <c r="P309"/>
  <c r="P312"/>
  <c r="P313"/>
  <c r="Q199" l="1"/>
  <c r="Q198"/>
  <c r="Q196"/>
  <c r="Q195"/>
  <c r="Q194"/>
  <c r="R314"/>
  <c r="R318" s="1"/>
  <c r="T314"/>
  <c r="T318" s="1"/>
  <c r="S314"/>
  <c r="S318" s="1"/>
  <c r="M314"/>
  <c r="M318" s="1"/>
  <c r="K314"/>
  <c r="K318" s="1"/>
  <c r="L314"/>
  <c r="L318" s="1"/>
  <c r="J314"/>
  <c r="J318" s="1"/>
  <c r="T290"/>
  <c r="S290"/>
  <c r="R290"/>
  <c r="M290"/>
  <c r="L290"/>
  <c r="K290"/>
  <c r="J290"/>
  <c r="M286"/>
  <c r="L286"/>
  <c r="K286"/>
  <c r="J286"/>
  <c r="T263"/>
  <c r="S263"/>
  <c r="R263"/>
  <c r="M263"/>
  <c r="L263"/>
  <c r="K263"/>
  <c r="J263"/>
  <c r="T258"/>
  <c r="S258"/>
  <c r="R258"/>
  <c r="M258"/>
  <c r="L258"/>
  <c r="K258"/>
  <c r="J258"/>
  <c r="T233"/>
  <c r="S233"/>
  <c r="M233"/>
  <c r="L233"/>
  <c r="K233"/>
  <c r="J233"/>
  <c r="T183"/>
  <c r="Q133"/>
  <c r="Q134"/>
  <c r="J101"/>
  <c r="Q145"/>
  <c r="J90"/>
  <c r="K90"/>
  <c r="L90"/>
  <c r="M90"/>
  <c r="R90"/>
  <c r="S90"/>
  <c r="T90"/>
  <c r="K101"/>
  <c r="L101"/>
  <c r="M101"/>
  <c r="R101"/>
  <c r="S101"/>
  <c r="T101"/>
  <c r="Q139"/>
  <c r="Q128"/>
  <c r="Q127"/>
  <c r="T78"/>
  <c r="S78"/>
  <c r="R78"/>
  <c r="M78"/>
  <c r="L78"/>
  <c r="K78"/>
  <c r="J78"/>
  <c r="T68"/>
  <c r="S68"/>
  <c r="R68"/>
  <c r="M68"/>
  <c r="L68"/>
  <c r="K68"/>
  <c r="J68"/>
  <c r="M58"/>
  <c r="L58"/>
  <c r="K58"/>
  <c r="J58"/>
  <c r="K46"/>
  <c r="M46"/>
  <c r="L46"/>
  <c r="J46"/>
  <c r="Q214" l="1"/>
  <c r="R214"/>
  <c r="Q220"/>
  <c r="R220"/>
  <c r="Q281"/>
  <c r="Q286" s="1"/>
  <c r="R281"/>
  <c r="R286" s="1"/>
  <c r="Q216"/>
  <c r="R216"/>
  <c r="Q215"/>
  <c r="R215"/>
  <c r="L319"/>
  <c r="M319"/>
  <c r="K319"/>
  <c r="P57"/>
  <c r="P280" s="1"/>
  <c r="Q202"/>
  <c r="Q203"/>
  <c r="O203"/>
  <c r="O202"/>
  <c r="O184"/>
  <c r="O183"/>
  <c r="Q183"/>
  <c r="Q184"/>
  <c r="S326"/>
  <c r="Q90"/>
  <c r="O90"/>
  <c r="Q68"/>
  <c r="P133"/>
  <c r="U326"/>
  <c r="U328" s="1"/>
  <c r="P145"/>
  <c r="P127"/>
  <c r="P128"/>
  <c r="P199"/>
  <c r="P220" s="1"/>
  <c r="O68"/>
  <c r="P195"/>
  <c r="P215" s="1"/>
  <c r="P196"/>
  <c r="P216" s="1"/>
  <c r="P198"/>
  <c r="P281" s="1"/>
  <c r="J291"/>
  <c r="M291"/>
  <c r="K291"/>
  <c r="S291"/>
  <c r="L264"/>
  <c r="K292"/>
  <c r="M265"/>
  <c r="S264"/>
  <c r="M292"/>
  <c r="Q58"/>
  <c r="P139"/>
  <c r="P194"/>
  <c r="P214" s="1"/>
  <c r="P201"/>
  <c r="P288" s="1"/>
  <c r="Q263"/>
  <c r="Q258"/>
  <c r="Q290"/>
  <c r="P231"/>
  <c r="P233" s="1"/>
  <c r="O46"/>
  <c r="J264"/>
  <c r="L265"/>
  <c r="R264"/>
  <c r="T264"/>
  <c r="R291"/>
  <c r="M234"/>
  <c r="K234"/>
  <c r="S229"/>
  <c r="S234" s="1"/>
  <c r="L234"/>
  <c r="T229"/>
  <c r="T234" s="1"/>
  <c r="J234"/>
  <c r="T291"/>
  <c r="Q101"/>
  <c r="O78"/>
  <c r="J327"/>
  <c r="Q46"/>
  <c r="O58"/>
  <c r="O101"/>
  <c r="P134"/>
  <c r="O314"/>
  <c r="O318" s="1"/>
  <c r="Q78"/>
  <c r="M264"/>
  <c r="P314"/>
  <c r="P318" s="1"/>
  <c r="S328"/>
  <c r="T326"/>
  <c r="T328" s="1"/>
  <c r="K265"/>
  <c r="K264"/>
  <c r="L291"/>
  <c r="L292"/>
  <c r="Q314"/>
  <c r="Q318" s="1"/>
  <c r="K320" l="1"/>
  <c r="K266"/>
  <c r="P286"/>
  <c r="K293"/>
  <c r="Q229"/>
  <c r="Q235" s="1"/>
  <c r="R229"/>
  <c r="R234" s="1"/>
  <c r="P229"/>
  <c r="O263"/>
  <c r="P319"/>
  <c r="O319"/>
  <c r="Q319"/>
  <c r="O290"/>
  <c r="P203"/>
  <c r="O204" s="1"/>
  <c r="P202"/>
  <c r="P183"/>
  <c r="L327" s="1"/>
  <c r="O327" s="1"/>
  <c r="P184"/>
  <c r="O185" s="1"/>
  <c r="H327"/>
  <c r="Q264"/>
  <c r="Q265"/>
  <c r="K235"/>
  <c r="P258"/>
  <c r="O231"/>
  <c r="M235"/>
  <c r="P101"/>
  <c r="L235"/>
  <c r="P58"/>
  <c r="P90"/>
  <c r="P46"/>
  <c r="P78"/>
  <c r="P68"/>
  <c r="J326"/>
  <c r="K236" l="1"/>
  <c r="P263"/>
  <c r="P264" s="1"/>
  <c r="Q292"/>
  <c r="Q291"/>
  <c r="P235"/>
  <c r="O233"/>
  <c r="O265"/>
  <c r="O264"/>
  <c r="O292"/>
  <c r="P290"/>
  <c r="O291"/>
  <c r="L326"/>
  <c r="L328" s="1"/>
  <c r="O320"/>
  <c r="Q234"/>
  <c r="H326"/>
  <c r="H328" s="1"/>
  <c r="Q327" s="1"/>
  <c r="J328"/>
  <c r="P265" l="1"/>
  <c r="O266" s="1"/>
  <c r="O234"/>
  <c r="O235"/>
  <c r="O236" s="1"/>
  <c r="P292"/>
  <c r="O293" s="1"/>
  <c r="P291"/>
  <c r="O326"/>
  <c r="O328" s="1"/>
  <c r="P234"/>
  <c r="Q326"/>
  <c r="Q328" s="1"/>
</calcChain>
</file>

<file path=xl/sharedStrings.xml><?xml version="1.0" encoding="utf-8"?>
<sst xmlns="http://schemas.openxmlformats.org/spreadsheetml/2006/main" count="922" uniqueCount="311">
  <si>
    <t xml:space="preserve">UNIVERSITATEA BABEŞ-BOLYAI CLUJ-NAPOCA
</t>
  </si>
  <si>
    <t>I. CERINŢE PENTRU OBŢINEREA DIPLOMEI DE LICENŢĂ</t>
  </si>
  <si>
    <t>180 de credite din care:</t>
  </si>
  <si>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</si>
  <si>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</si>
  <si>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</si>
  <si>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</si>
  <si>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</si>
  <si>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</si>
  <si>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</si>
  <si>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</si>
  <si>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</si>
  <si>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</si>
  <si>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</si>
  <si>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</si>
  <si>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</si>
  <si>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</si>
  <si>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</si>
  <si>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</si>
  <si>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</si>
  <si>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</si>
  <si>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</si>
  <si>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</si>
  <si>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</si>
  <si>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</si>
  <si>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</si>
  <si>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</si>
  <si>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</si>
  <si>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</si>
  <si>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</si>
  <si>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</si>
  <si>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</si>
  <si>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</si>
  <si>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T</t>
  </si>
  <si>
    <t>E</t>
  </si>
  <si>
    <t>VP</t>
  </si>
  <si>
    <t>F</t>
  </si>
  <si>
    <t>Semestrul I</t>
  </si>
  <si>
    <t>Semestrul II</t>
  </si>
  <si>
    <t>DF</t>
  </si>
  <si>
    <t>DPD</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</si>
  <si>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</si>
  <si>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</si>
  <si>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</si>
  <si>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</si>
  <si>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</si>
  <si>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</si>
  <si>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</si>
  <si>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</si>
  <si>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</si>
  <si>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</si>
  <si>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</si>
  <si>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</si>
  <si>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TOTAL CREDITE / ORE PE SĂPTĂMÂNĂ / EVALUĂRI / PROCENT DIN TOTAL DISCIPLINE</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</si>
  <si>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</si>
  <si>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</si>
  <si>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</si>
  <si>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</si>
  <si>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</si>
  <si>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</si>
  <si>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</si>
  <si>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</si>
  <si>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</si>
  <si>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</si>
  <si>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DCOU</t>
  </si>
  <si>
    <t>DISCIPLINE DE PREGĂTIRE FUNDAMENTALĂ (DF)</t>
  </si>
  <si>
    <t>DISCIPLINE</t>
  </si>
  <si>
    <t>OBLIGATORII</t>
  </si>
  <si>
    <t>OPȚIONALE</t>
  </si>
  <si>
    <t>ORE FIZICE</t>
  </si>
  <si>
    <t>ORE ALOCATE STUDIULUI</t>
  </si>
  <si>
    <t>NR. DE CREDITE</t>
  </si>
  <si>
    <t>AN I</t>
  </si>
  <si>
    <t>AN II</t>
  </si>
  <si>
    <t>AN III</t>
  </si>
  <si>
    <t>Semestrul 6 (12 săptămâni)</t>
  </si>
  <si>
    <t>Semestrul  6 (12 săptămâni)</t>
  </si>
  <si>
    <t>BILANȚ GENERAL</t>
  </si>
  <si>
    <t>Educație fizică 1</t>
  </si>
  <si>
    <t>Educație fizică 2</t>
  </si>
  <si>
    <t xml:space="preserve">TOTAL CREDITE / ORE PE SĂPTĂMÂNĂ / EVALUĂRI </t>
  </si>
  <si>
    <t xml:space="preserve">PROGRAM DE STUDII PSIHOPEDAGOGICE </t>
  </si>
  <si>
    <t>VDP 1101</t>
  </si>
  <si>
    <t>VDP 1202</t>
  </si>
  <si>
    <t>Psihologia educaţiei</t>
  </si>
  <si>
    <t xml:space="preserve">Pedagogie I: 
- Fundamentele pedagogiei 
- Teoria şi metodologia curriculumului
</t>
  </si>
  <si>
    <t xml:space="preserve">Pedagogie II:
- Teoria şi metodologia instruirii 
- Teoria şi metodologia evaluării
</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</si>
  <si>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</si>
  <si>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</si>
  <si>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</si>
  <si>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</si>
  <si>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</si>
  <si>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</si>
  <si>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</si>
  <si>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</si>
  <si>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</si>
  <si>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</si>
  <si>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</si>
  <si>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</si>
  <si>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</si>
  <si>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</si>
  <si>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FACULTATEA DE MATEMATICĂ ȘI INFORMATICĂ</t>
  </si>
  <si>
    <r>
      <t xml:space="preserve">Domeniul: </t>
    </r>
    <r>
      <rPr>
        <b/>
        <sz val="10"/>
        <color indexed="8"/>
        <rFont val="Times New Roman"/>
        <family val="1"/>
      </rPr>
      <t>INFORMATICĂ</t>
    </r>
  </si>
  <si>
    <r>
      <t xml:space="preserve">Specializarea/Programul de studiu: </t>
    </r>
    <r>
      <rPr>
        <b/>
        <sz val="10"/>
        <color indexed="8"/>
        <rFont val="Times New Roman"/>
        <family val="1"/>
      </rPr>
      <t>Informatică</t>
    </r>
  </si>
  <si>
    <r>
      <t xml:space="preserve">Limba de predare: </t>
    </r>
    <r>
      <rPr>
        <b/>
        <sz val="10"/>
        <rFont val="Times New Roman"/>
        <family val="1"/>
      </rPr>
      <t>engleză</t>
    </r>
  </si>
  <si>
    <r>
      <t xml:space="preserve">Titlul absolventului: </t>
    </r>
    <r>
      <rPr>
        <b/>
        <sz val="10"/>
        <color indexed="8"/>
        <rFont val="Times New Roman"/>
        <family val="1"/>
      </rPr>
      <t>Licențiat în Informatică</t>
    </r>
  </si>
  <si>
    <t>Nota: 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3 săptămâni, 5 zile/săpt., 6 ore/zi.                                                   3) Studentii pot urma discipline facultative                                                                                                        4) Disciplina Elaborarea lucrării de licentă se desfășoară pe parcursul semestrului 6 și 2 săptămâni comasate în finalul semestrului  (6 ore/zi, 5 zile/săptămână)</t>
  </si>
  <si>
    <r>
      <rPr>
        <b/>
        <sz val="10"/>
        <color indexed="8"/>
        <rFont val="Times New Roman"/>
        <family val="1"/>
      </rPr>
      <t xml:space="preserve">   154 </t>
    </r>
    <r>
      <rPr>
        <sz val="10"/>
        <color indexed="8"/>
        <rFont val="Times New Roman"/>
        <family val="1"/>
      </rPr>
      <t>de credite la disciplinele obligatorii</t>
    </r>
  </si>
  <si>
    <r>
      <rPr>
        <b/>
        <sz val="10"/>
        <color indexed="8"/>
        <rFont val="Times New Roman"/>
        <family val="1"/>
      </rPr>
      <t xml:space="preserve">   26</t>
    </r>
    <r>
      <rPr>
        <sz val="10"/>
        <color indexed="8"/>
        <rFont val="Times New Roman"/>
        <family val="1"/>
      </rPr>
      <t xml:space="preserve"> credite la disciplinele opţionale;</t>
    </r>
  </si>
  <si>
    <t>ȘI</t>
  </si>
  <si>
    <r>
      <rPr>
        <b/>
        <sz val="10"/>
        <color indexed="8"/>
        <rFont val="Times New Roman"/>
        <family val="1"/>
      </rPr>
      <t>6</t>
    </r>
    <r>
      <rPr>
        <sz val="10"/>
        <color indexed="8"/>
        <rFont val="Times New Roman"/>
        <family val="1"/>
      </rPr>
      <t xml:space="preserve"> credite pentru o limbă străină (2 semestre)</t>
    </r>
  </si>
  <si>
    <t xml:space="preserve">20 de credite la examenul de licenţă </t>
  </si>
  <si>
    <r>
      <rPr>
        <b/>
        <sz val="10"/>
        <color indexed="8"/>
        <rFont val="Times New Roman"/>
        <family val="1"/>
      </rPr>
      <t>IV.EXAMENUL DE LICENŢĂ</t>
    </r>
    <r>
      <rPr>
        <sz val="10"/>
        <color indexed="8"/>
        <rFont val="Times New Roman"/>
        <family val="1"/>
      </rPr>
      <t xml:space="preserve"> - perioada 25 iunie-10 iulie
Proba 1: Evaluarea cunoştinţelor fundamentale şi de specialitate - 10 credite
Proba 2: Prezentarea şi susţinerea lucrării de licenţă - 10 credite
</t>
    </r>
  </si>
  <si>
    <t>MLR8112, MLR5060, MLR5071, MLE8113, MLE0049, MLE5058</t>
  </si>
  <si>
    <t>MLR5044, MLR5065, MLR5057, MLR8114, MLE5033, MLE5061, MLE5051, MLE8115</t>
  </si>
  <si>
    <t>MLR5031, MLR5062, MLR5045, MLR8116, MLR8117, MLR8118, MLE5038, MLE5072</t>
  </si>
  <si>
    <t>MLR5042, MLR5063, MLR5064, MLR5052, MLE5053, MLE5056, MLE5074, MLE8119</t>
  </si>
  <si>
    <t>MLR2006, MLR7007, MLR2005, MLR5079</t>
  </si>
  <si>
    <t>0</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</si>
  <si>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</si>
  <si>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t>MLE0020</t>
  </si>
  <si>
    <t>Algebră</t>
  </si>
  <si>
    <t>MLE0002</t>
  </si>
  <si>
    <t>Analiză matematică</t>
  </si>
  <si>
    <t>MLE5004</t>
  </si>
  <si>
    <t>Arhitectura sistemelor de calcul</t>
  </si>
  <si>
    <t>MLE5005</t>
  </si>
  <si>
    <t>Fundamentele programării</t>
  </si>
  <si>
    <t>MLE5055</t>
  </si>
  <si>
    <t>Logică computaţională</t>
  </si>
  <si>
    <t>YLU0011</t>
  </si>
  <si>
    <t>MLE5007</t>
  </si>
  <si>
    <t>Sisteme de operare</t>
  </si>
  <si>
    <t>MLE5006</t>
  </si>
  <si>
    <t>Programare orientată obiect</t>
  </si>
  <si>
    <t>MLE5022</t>
  </si>
  <si>
    <t>Structuri de date şi algoritmi</t>
  </si>
  <si>
    <t>MLE0014</t>
  </si>
  <si>
    <t>Geometrie</t>
  </si>
  <si>
    <t>MLE0010</t>
  </si>
  <si>
    <t>Sisteme dinamice</t>
  </si>
  <si>
    <t>MLE5025</t>
  </si>
  <si>
    <t>Algoritmica grafelor</t>
  </si>
  <si>
    <t>YLU0012</t>
  </si>
  <si>
    <t>MLE5008</t>
  </si>
  <si>
    <t>Metode avansate de programare</t>
  </si>
  <si>
    <t>MLE5002</t>
  </si>
  <si>
    <t>Reţele de calculatoare</t>
  </si>
  <si>
    <t>MLE5027</t>
  </si>
  <si>
    <t>Baze de date</t>
  </si>
  <si>
    <t>MLE5009</t>
  </si>
  <si>
    <t>Programare logică şi funcţională</t>
  </si>
  <si>
    <t>MLE0031</t>
  </si>
  <si>
    <t>Probabilităţi şi statistică</t>
  </si>
  <si>
    <t>MLE5011</t>
  </si>
  <si>
    <t>Ingineria sistemelor soft</t>
  </si>
  <si>
    <t>MLE5028</t>
  </si>
  <si>
    <t>Sisteme de gestiune a bazelor de date</t>
  </si>
  <si>
    <t>MLE5029</t>
  </si>
  <si>
    <t>Inteligenţă artificială</t>
  </si>
  <si>
    <t>MLE5015</t>
  </si>
  <si>
    <t>Programare Web</t>
  </si>
  <si>
    <t>MLE5013</t>
  </si>
  <si>
    <t>Medii de proiectare şi programare</t>
  </si>
  <si>
    <t>MLE5077</t>
  </si>
  <si>
    <t>Programare paralelă şi distribuită</t>
  </si>
  <si>
    <t>MLE5023</t>
  </si>
  <si>
    <t>Limbaje formale şi tehnici de compilare</t>
  </si>
  <si>
    <t>MLE5078</t>
  </si>
  <si>
    <t>Programare pentru dispozitive mobile</t>
  </si>
  <si>
    <t>MLE5012</t>
  </si>
  <si>
    <t>Proiect colectiv</t>
  </si>
  <si>
    <t>MLX7102</t>
  </si>
  <si>
    <t>Curs opțional 1</t>
  </si>
  <si>
    <t>MLX7103</t>
  </si>
  <si>
    <t>Curs opțional 2</t>
  </si>
  <si>
    <t>MLE7001</t>
  </si>
  <si>
    <t>Practică</t>
  </si>
  <si>
    <t>MLE5014</t>
  </si>
  <si>
    <t>Verificarea şi validarea sistemelor soft</t>
  </si>
  <si>
    <t>MLE0028</t>
  </si>
  <si>
    <t>Calcul numeric</t>
  </si>
  <si>
    <t>MLE2001</t>
  </si>
  <si>
    <t>Elaborarea lucrării de licenţă</t>
  </si>
  <si>
    <t>MLX7104</t>
  </si>
  <si>
    <t>Curs opțional 3</t>
  </si>
  <si>
    <t>MLX7105</t>
  </si>
  <si>
    <t>Curs opțional 4</t>
  </si>
  <si>
    <t>MLX7106</t>
  </si>
  <si>
    <t>Curs opțional 5</t>
  </si>
  <si>
    <t>ALTE DISCIPLINE OBLIGATORII DIN PROGRAMUL COMUN AL UNIVERSITĂTII</t>
  </si>
  <si>
    <t>Forma de evaluare</t>
  </si>
  <si>
    <t>VP/P</t>
  </si>
  <si>
    <t>Anul II, Semestrul 3</t>
  </si>
  <si>
    <t>LLU0011</t>
  </si>
  <si>
    <t>Limba engleza (1)</t>
  </si>
  <si>
    <t>Anul II, Semestrul 4</t>
  </si>
  <si>
    <t>LLU0012</t>
  </si>
  <si>
    <t>Limba engleza (2)</t>
  </si>
  <si>
    <t>MLR8112</t>
  </si>
  <si>
    <t>Gestiunea proiectelor soft</t>
  </si>
  <si>
    <t>MLR5060</t>
  </si>
  <si>
    <t>Grafică pe calculator</t>
  </si>
  <si>
    <t>MLR5071</t>
  </si>
  <si>
    <t>Prelucrarea cunoştinţelor</t>
  </si>
  <si>
    <t>MLE8113</t>
  </si>
  <si>
    <t>Introduction to Big Data Analytics</t>
  </si>
  <si>
    <t>MLE0049</t>
  </si>
  <si>
    <t>Criptografie cu cheie publică</t>
  </si>
  <si>
    <t>MLE5058</t>
  </si>
  <si>
    <t>Baze de date spațiale</t>
  </si>
  <si>
    <t>CURS OPȚIONAL 1 (An III, Semestrul 5)</t>
  </si>
  <si>
    <t>Pachetul cu discipline în limba română</t>
  </si>
  <si>
    <t>Pachetul cu discipline în limba engleză</t>
  </si>
  <si>
    <t>CURS OPȚIONAL 2 (An III, Semestrul 5)</t>
  </si>
  <si>
    <t>MLR5044</t>
  </si>
  <si>
    <t>Instrumente CASE</t>
  </si>
  <si>
    <t>MLR5065</t>
  </si>
  <si>
    <t>Roboţi inteligenţi</t>
  </si>
  <si>
    <t>MLR8114</t>
  </si>
  <si>
    <t>MLE5033</t>
  </si>
  <si>
    <t>Protocoale specializate în reţele de calculatoare</t>
  </si>
  <si>
    <t>MLE5061</t>
  </si>
  <si>
    <t>Realitate virtuală</t>
  </si>
  <si>
    <t>MLE8115</t>
  </si>
  <si>
    <t>Design Patterns</t>
  </si>
  <si>
    <t>MLR5062</t>
  </si>
  <si>
    <t>Tehnici pentru regăsirea informaţiei</t>
  </si>
  <si>
    <t>MLR5045</t>
  </si>
  <si>
    <t>Generarea automată a programelor din algoritmi</t>
  </si>
  <si>
    <t>MLR8116</t>
  </si>
  <si>
    <t>Metrici soft în programarea orientată obiect</t>
  </si>
  <si>
    <t>MLR8117</t>
  </si>
  <si>
    <t>Procesarea datelor audio-video</t>
  </si>
  <si>
    <t>MLR8118</t>
  </si>
  <si>
    <t>MLE5072</t>
  </si>
  <si>
    <t>Administrare de sistem și de rețea</t>
  </si>
  <si>
    <t>CURS OPȚIONAL 3 (An III, Semestrul 6)</t>
  </si>
  <si>
    <t>CURS OPȚIONAL 4 (An III, Semestrul 6)</t>
  </si>
  <si>
    <t>MLR5042</t>
  </si>
  <si>
    <t>Modelarea paralelismului şi concurenţei prin rețele Petri</t>
  </si>
  <si>
    <t>MLR5063</t>
  </si>
  <si>
    <t>Tehnici de realizare a sistemelor inteligente</t>
  </si>
  <si>
    <t>MLR5064</t>
  </si>
  <si>
    <t>Prelucrarea imaginilor</t>
  </si>
  <si>
    <t>MLR5052</t>
  </si>
  <si>
    <t>Paradigme şi tehnici ale programării paralele</t>
  </si>
  <si>
    <t>MLE5053</t>
  </si>
  <si>
    <t>Proiectare avansată de compilatoare</t>
  </si>
  <si>
    <t>MLE5056</t>
  </si>
  <si>
    <t>Aspecte pragmatice în programare</t>
  </si>
  <si>
    <t>MLE5074</t>
  </si>
  <si>
    <t>Business intelligence</t>
  </si>
  <si>
    <t>MLE8119</t>
  </si>
  <si>
    <t>MLR2006</t>
  </si>
  <si>
    <t>Istoria matematicii</t>
  </si>
  <si>
    <t>MLR7007</t>
  </si>
  <si>
    <t>Istoria informaticii</t>
  </si>
  <si>
    <t>MLR2005</t>
  </si>
  <si>
    <t>Metodologia documentării şi elaborării unei lucrări ştiinţifice</t>
  </si>
  <si>
    <t>MLR5079 </t>
  </si>
  <si>
    <t>Aspecte etice şi juridice în informatică</t>
  </si>
  <si>
    <t>MLE2006</t>
  </si>
  <si>
    <t>MLE7007</t>
  </si>
  <si>
    <t>MLE2005</t>
  </si>
  <si>
    <t>CURS OPȚIONAL 5 (An III, Semestrul 6)</t>
  </si>
  <si>
    <t>MLR7005</t>
  </si>
  <si>
    <t>Comunicare şi dezvoltare profesională în informatică</t>
  </si>
  <si>
    <t>MLM7006</t>
  </si>
  <si>
    <t>Informatica de baza (in limba maghiara)</t>
  </si>
  <si>
    <t>MLR5076</t>
  </si>
  <si>
    <t>Programare în C</t>
  </si>
  <si>
    <t>MLE2008</t>
  </si>
  <si>
    <t>Limba engleză-formare și informare academică (curs pentru începători)</t>
  </si>
  <si>
    <t>MLR2002</t>
  </si>
  <si>
    <t>Metode avansate de rezolvare a problemelor de matematică şi informatică</t>
  </si>
  <si>
    <t>MLR2003</t>
  </si>
  <si>
    <t>Redactarea documentelor matematice în LaTeX</t>
  </si>
  <si>
    <t>L</t>
  </si>
  <si>
    <t>P</t>
  </si>
  <si>
    <t>PLAN DE ÎNVĂŢĂMÂNT  valabil începând din anul universitar 2016-2017</t>
  </si>
  <si>
    <t>DISCIPLINE COMPLEMENTARE (DC)</t>
  </si>
  <si>
    <t>DISCIPLINE DE SPECIALITATE (DS)</t>
  </si>
  <si>
    <t>Sem.5: Pentru cursul optional 1 se alege  o disciplină din pachetul:                                      MLR8112, MLR5060, MLR5071, MLE8113, MLE0049, MLE5058</t>
  </si>
  <si>
    <t>Sem.5: Pentru cursul optional 2 se alege  o disciplină din pachetul:</t>
  </si>
  <si>
    <t>Sem.6: Pentru cursul optional 3 se alege  o disciplină din pachetul:</t>
  </si>
  <si>
    <t>Sem.6:Pentru cursul optional 4 se alege  o disciplină din pachetul:</t>
  </si>
  <si>
    <t xml:space="preserve">Sem.6: Pentru cursul optional 5 se alege  o disciplină din pachetul: </t>
  </si>
  <si>
    <t>În contul a cel mult 2 discipline opţionale generale, studentul are dreptul să aleagă 2 discipline de la alte specializări ale facultăţilor din Universitatea „Babeş-Bolyai”.</t>
  </si>
  <si>
    <t>LP</t>
  </si>
  <si>
    <t>Didactica specialităţii: Didactica informaticii (română)</t>
  </si>
  <si>
    <t>MLR5048</t>
  </si>
  <si>
    <t>Interacţiunea om-calculator</t>
  </si>
  <si>
    <t>Securitate software</t>
  </si>
  <si>
    <t>MLR5067</t>
  </si>
  <si>
    <t>Metode inteligente de rezolvare a problemelor reale</t>
  </si>
  <si>
    <t>MLR5091</t>
  </si>
  <si>
    <t>Dezvoltarea de jocuri</t>
  </si>
  <si>
    <t>MLR5039</t>
  </si>
  <si>
    <t>Fundamentele limbajelor de programare</t>
  </si>
  <si>
    <t>Instrumentație virtuală</t>
  </si>
  <si>
    <t>MLE5046</t>
  </si>
  <si>
    <t>Programare orientată pe aspecte</t>
  </si>
  <si>
    <t>MLR0044</t>
  </si>
  <si>
    <t>Aplicații ale geometriei în informatică</t>
  </si>
  <si>
    <t>Mașini virtuale: proiectare și implementare</t>
  </si>
  <si>
    <t>MLE8151</t>
  </si>
  <si>
    <t xml:space="preserve">Introducere în prelucrarea limbajului natural </t>
  </si>
  <si>
    <t>MLE5079 </t>
  </si>
  <si>
    <t>MLR0045</t>
  </si>
  <si>
    <t>Algebră computaţională</t>
  </si>
</sst>
</file>

<file path=xl/styles.xml><?xml version="1.0" encoding="utf-8"?>
<styleSheet xmlns="http://schemas.openxmlformats.org/spreadsheetml/2006/main">
  <numFmts count="1">
    <numFmt numFmtId="164" formatCode="0;\-0;;@"/>
  </numFmts>
  <fonts count="17">
    <font>
      <sz val="11"/>
      <color theme="1"/>
      <name val="Calibri"/>
      <family val="2"/>
      <charset val="238"/>
      <scheme val="minor"/>
    </font>
    <font>
      <sz val="10"/>
      <color indexed="8"/>
      <name val="Times New Roman"/>
      <family val="1"/>
    </font>
    <font>
      <b/>
      <sz val="10"/>
      <color indexed="8"/>
      <name val="Times New Roman"/>
      <family val="1"/>
    </font>
    <font>
      <sz val="10"/>
      <color indexed="9"/>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sz val="11"/>
      <color theme="1"/>
      <name val="Calibri"/>
      <family val="2"/>
      <charset val="238"/>
      <scheme val="minor"/>
    </font>
    <font>
      <sz val="10"/>
      <name val="Times New Roman"/>
      <family val="1"/>
    </font>
    <font>
      <sz val="7"/>
      <color indexed="8"/>
      <name val="Arial"/>
      <family val="2"/>
    </font>
    <font>
      <sz val="7"/>
      <name val="Times New Roman"/>
      <family val="1"/>
    </font>
    <font>
      <b/>
      <sz val="10"/>
      <name val="Times New Roman"/>
      <family val="1"/>
    </font>
    <font>
      <b/>
      <sz val="12"/>
      <name val="Times New Roman"/>
      <family val="1"/>
    </font>
    <font>
      <sz val="9"/>
      <name val="Times New Roman"/>
      <family val="1"/>
    </font>
    <font>
      <sz val="9"/>
      <color indexed="8"/>
      <name val="Times New Roman"/>
      <family val="1"/>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9" fillId="0" borderId="0" applyFont="0" applyFill="0" applyBorder="0" applyAlignment="0" applyProtection="0"/>
  </cellStyleXfs>
  <cellXfs count="378">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2" xfId="0" applyFont="1" applyBorder="1" applyProtection="1">
      <protection locked="0"/>
    </xf>
    <xf numFmtId="0" fontId="2" fillId="0" borderId="1" xfId="0" applyFont="1" applyBorder="1" applyProtection="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5" fillId="0" borderId="0" xfId="0" applyFont="1" applyProtection="1">
      <protection locked="0"/>
    </xf>
    <xf numFmtId="0" fontId="7"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1" fontId="2" fillId="0" borderId="0" xfId="0" applyNumberFormat="1" applyFont="1" applyBorder="1" applyAlignment="1" applyProtection="1">
      <alignment horizontal="center"/>
      <protection locked="0"/>
    </xf>
    <xf numFmtId="2"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3" fillId="0" borderId="0" xfId="0" applyFont="1" applyProtection="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1" fillId="0" borderId="1" xfId="0" applyFont="1" applyBorder="1" applyProtection="1"/>
    <xf numFmtId="1"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2"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1" fontId="2" fillId="0" borderId="1" xfId="0" applyNumberFormat="1" applyFont="1" applyFill="1" applyBorder="1" applyAlignment="1" applyProtection="1">
      <alignment horizontal="center" vertical="center"/>
    </xf>
    <xf numFmtId="0" fontId="8" fillId="0" borderId="0" xfId="0" applyFont="1" applyProtection="1">
      <protection locked="0"/>
    </xf>
    <xf numFmtId="0" fontId="2"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0" fontId="1" fillId="0" borderId="0" xfId="0" applyFont="1" applyAlignment="1" applyProtection="1">
      <alignment vertical="center" wrapText="1"/>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0" fillId="0" borderId="0" xfId="0"/>
    <xf numFmtId="0" fontId="1" fillId="0" borderId="0" xfId="0" applyFont="1" applyAlignment="1" applyProtection="1">
      <alignment vertical="center"/>
      <protection locked="0"/>
    </xf>
    <xf numFmtId="0" fontId="2" fillId="0" borderId="0" xfId="0" applyFont="1" applyProtection="1">
      <protection locked="0"/>
    </xf>
    <xf numFmtId="0" fontId="1" fillId="0" borderId="0" xfId="0" applyFont="1" applyAlignment="1" applyProtection="1">
      <alignment vertical="top" wrapText="1"/>
      <protection locked="0"/>
    </xf>
    <xf numFmtId="0" fontId="0" fillId="0" borderId="0" xfId="0"/>
    <xf numFmtId="0" fontId="1" fillId="0" borderId="0" xfId="0" applyFont="1" applyProtection="1">
      <protection locked="0"/>
    </xf>
    <xf numFmtId="0" fontId="12" fillId="0" borderId="0" xfId="0" applyFont="1" applyAlignment="1">
      <alignment horizontal="left" vertical="center" indent="1"/>
    </xf>
    <xf numFmtId="0" fontId="1" fillId="0" borderId="1" xfId="0" applyFont="1" applyBorder="1" applyAlignment="1" applyProtection="1">
      <alignment horizontal="center" vertical="top" wrapText="1"/>
      <protection locked="0"/>
    </xf>
    <xf numFmtId="0" fontId="1" fillId="0" borderId="1" xfId="0" applyFont="1" applyBorder="1" applyAlignment="1" applyProtection="1">
      <alignment horizontal="center" wrapText="1"/>
      <protection locked="0"/>
    </xf>
    <xf numFmtId="0" fontId="1" fillId="2" borderId="1" xfId="0" applyFont="1" applyFill="1" applyBorder="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top" wrapText="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2" borderId="1" xfId="0"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0" borderId="0" xfId="0" applyFont="1" applyProtection="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2" borderId="1" xfId="0"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2" borderId="1" xfId="0"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left" vertical="top" wrapText="1"/>
    </xf>
    <xf numFmtId="0" fontId="10" fillId="2" borderId="1" xfId="0" applyFont="1" applyFill="1" applyBorder="1"/>
    <xf numFmtId="0" fontId="10" fillId="2" borderId="1" xfId="0" applyFont="1" applyFill="1" applyBorder="1" applyAlignment="1">
      <alignment horizontal="center" vertical="top" wrapText="1"/>
    </xf>
    <xf numFmtId="0" fontId="1" fillId="2" borderId="1" xfId="0"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0" borderId="0" xfId="0" applyFont="1" applyProtection="1">
      <protection locked="0"/>
    </xf>
    <xf numFmtId="0" fontId="1" fillId="2" borderId="1" xfId="0" applyFont="1" applyFill="1" applyBorder="1" applyAlignment="1" applyProtection="1">
      <alignment horizontal="center"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0" fillId="0" borderId="0" xfId="0"/>
    <xf numFmtId="0" fontId="10" fillId="0" borderId="0" xfId="0" applyFont="1" applyAlignment="1">
      <alignment horizontal="left"/>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0" fillId="0" borderId="0" xfId="0" applyAlignment="1">
      <alignment horizontal="left"/>
    </xf>
    <xf numFmtId="0" fontId="14" fillId="0" borderId="0" xfId="0" applyFont="1" applyAlignment="1">
      <alignment horizontal="left"/>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10" fillId="3" borderId="1" xfId="0" applyFont="1" applyFill="1" applyBorder="1" applyAlignment="1">
      <alignment horizontal="left" vertical="top" wrapText="1"/>
    </xf>
    <xf numFmtId="1" fontId="1" fillId="0" borderId="1" xfId="0" applyNumberFormat="1" applyFont="1" applyBorder="1" applyAlignment="1" applyProtection="1">
      <alignment horizontal="center" vertical="center"/>
    </xf>
    <xf numFmtId="0" fontId="10" fillId="2"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 fillId="0" borderId="0" xfId="0" applyFont="1" applyProtection="1">
      <protection locked="0"/>
    </xf>
    <xf numFmtId="0" fontId="1" fillId="2" borderId="1" xfId="0" applyFont="1" applyFill="1" applyBorder="1" applyAlignment="1" applyProtection="1">
      <alignment horizontal="center" vertical="center"/>
      <protection locked="0"/>
    </xf>
    <xf numFmtId="1" fontId="1" fillId="2" borderId="1" xfId="0" applyNumberFormat="1" applyFont="1" applyFill="1" applyBorder="1" applyAlignment="1" applyProtection="1">
      <alignment horizontal="center" vertical="center"/>
      <protection locked="0"/>
    </xf>
    <xf numFmtId="1" fontId="1" fillId="2" borderId="1" xfId="0" applyNumberFormat="1" applyFont="1" applyFill="1" applyBorder="1" applyAlignment="1" applyProtection="1">
      <alignment horizontal="center" vertical="center" wrapText="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 fillId="0" borderId="0" xfId="0" applyFont="1" applyProtection="1">
      <protection locked="0"/>
    </xf>
    <xf numFmtId="1" fontId="1" fillId="0" borderId="1" xfId="0" applyNumberFormat="1" applyFont="1" applyBorder="1" applyAlignment="1" applyProtection="1">
      <alignment horizontal="center" vertical="center"/>
    </xf>
    <xf numFmtId="0" fontId="10" fillId="3" borderId="1" xfId="0" applyFont="1" applyFill="1" applyBorder="1" applyAlignment="1">
      <alignment horizontal="left" vertical="top" wrapText="1"/>
    </xf>
    <xf numFmtId="0" fontId="1" fillId="0" borderId="0" xfId="0" applyFont="1" applyProtection="1">
      <protection locked="0"/>
    </xf>
    <xf numFmtId="0" fontId="10"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 fillId="0" borderId="0" xfId="0" applyFont="1" applyProtection="1">
      <protection locked="0"/>
    </xf>
    <xf numFmtId="0" fontId="10" fillId="2"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 xfId="0" applyFont="1" applyFill="1" applyBorder="1"/>
    <xf numFmtId="0" fontId="1" fillId="0" borderId="0" xfId="0" applyFont="1" applyAlignment="1" applyProtection="1">
      <alignment vertical="center"/>
      <protection locked="0"/>
    </xf>
    <xf numFmtId="1" fontId="1" fillId="0" borderId="1" xfId="0" applyNumberFormat="1"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0" fillId="2" borderId="1" xfId="0" applyFont="1" applyFill="1" applyBorder="1" applyAlignment="1">
      <alignment horizontal="left" vertical="top" wrapText="1"/>
    </xf>
    <xf numFmtId="10" fontId="2" fillId="3" borderId="3" xfId="1" applyNumberFormat="1" applyFont="1" applyFill="1" applyBorder="1" applyAlignment="1" applyProtection="1">
      <alignment horizontal="center" vertical="center"/>
      <protection locked="0"/>
    </xf>
    <xf numFmtId="0" fontId="10" fillId="2" borderId="1" xfId="0" applyFont="1" applyFill="1" applyBorder="1" applyAlignment="1">
      <alignment horizontal="left" vertical="top" wrapText="1"/>
    </xf>
    <xf numFmtId="0" fontId="10" fillId="2" borderId="1" xfId="0" applyFont="1" applyFill="1" applyBorder="1"/>
    <xf numFmtId="0" fontId="10" fillId="2" borderId="1" xfId="0" applyFont="1" applyFill="1" applyBorder="1" applyAlignment="1">
      <alignment horizontal="center" vertical="top" wrapText="1"/>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center" wrapText="1"/>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0" fillId="2" borderId="1" xfId="0" applyFont="1" applyFill="1" applyBorder="1" applyAlignment="1">
      <alignment horizontal="left" vertical="top" wrapText="1"/>
    </xf>
    <xf numFmtId="0" fontId="10" fillId="2" borderId="1" xfId="0" applyFont="1" applyFill="1" applyBorder="1" applyAlignment="1">
      <alignment horizontal="center" vertical="top" wrapText="1"/>
    </xf>
    <xf numFmtId="0" fontId="1" fillId="0" borderId="0" xfId="0" applyFont="1" applyProtection="1">
      <protection locked="0"/>
    </xf>
    <xf numFmtId="1" fontId="1"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xf>
    <xf numFmtId="1" fontId="10" fillId="0" borderId="1" xfId="0" applyNumberFormat="1" applyFont="1" applyBorder="1" applyAlignment="1" applyProtection="1">
      <alignment horizontal="center" vertical="center"/>
    </xf>
    <xf numFmtId="0" fontId="10" fillId="0" borderId="1" xfId="0" applyFont="1" applyBorder="1" applyAlignment="1" applyProtection="1">
      <alignment horizontal="left" vertical="center"/>
    </xf>
    <xf numFmtId="1" fontId="10" fillId="0" borderId="1" xfId="0" applyNumberFormat="1" applyFont="1" applyBorder="1" applyAlignment="1" applyProtection="1">
      <alignment horizontal="center" vertical="center"/>
    </xf>
    <xf numFmtId="0" fontId="10" fillId="0" borderId="1" xfId="0" applyFont="1" applyBorder="1" applyAlignment="1" applyProtection="1">
      <alignment horizontal="left" vertical="center"/>
    </xf>
    <xf numFmtId="10" fontId="2" fillId="2" borderId="3" xfId="0" applyNumberFormat="1" applyFont="1" applyFill="1" applyBorder="1" applyAlignment="1" applyProtection="1">
      <alignment horizontal="center" vertical="center"/>
      <protection locked="0"/>
    </xf>
    <xf numFmtId="0" fontId="1" fillId="0" borderId="1" xfId="0" applyFont="1" applyBorder="1" applyAlignment="1" applyProtection="1">
      <alignment horizontal="left" vertical="center"/>
    </xf>
    <xf numFmtId="0" fontId="1" fillId="0" borderId="0" xfId="0" applyFont="1" applyProtection="1">
      <protection locked="0"/>
    </xf>
    <xf numFmtId="1" fontId="1" fillId="0" borderId="1" xfId="0" applyNumberFormat="1" applyFont="1" applyBorder="1" applyAlignment="1" applyProtection="1">
      <alignment horizontal="center" vertical="center"/>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xf>
    <xf numFmtId="1" fontId="1" fillId="0" borderId="1" xfId="0" applyNumberFormat="1" applyFont="1" applyBorder="1" applyAlignment="1" applyProtection="1">
      <alignment horizontal="center" vertical="center"/>
    </xf>
    <xf numFmtId="164" fontId="1"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xf>
    <xf numFmtId="0" fontId="1" fillId="0" borderId="0" xfId="0" applyFont="1" applyProtection="1">
      <protection locked="0"/>
    </xf>
    <xf numFmtId="1" fontId="1" fillId="0" borderId="1" xfId="0" applyNumberFormat="1" applyFont="1" applyBorder="1" applyAlignment="1" applyProtection="1">
      <alignment horizontal="center" vertical="center"/>
    </xf>
    <xf numFmtId="0" fontId="1" fillId="0" borderId="1" xfId="0" applyFont="1" applyBorder="1" applyAlignment="1" applyProtection="1">
      <alignment horizontal="left" vertical="center"/>
    </xf>
    <xf numFmtId="1" fontId="10" fillId="0" borderId="1" xfId="0" applyNumberFormat="1" applyFont="1" applyBorder="1" applyAlignment="1" applyProtection="1">
      <alignment horizontal="center" vertical="center"/>
    </xf>
    <xf numFmtId="0" fontId="10" fillId="2" borderId="1" xfId="0" applyFont="1" applyFill="1" applyBorder="1" applyAlignment="1">
      <alignment horizontal="left" vertical="top" wrapText="1"/>
    </xf>
    <xf numFmtId="0" fontId="10" fillId="2" borderId="1" xfId="0" applyFont="1" applyFill="1" applyBorder="1"/>
    <xf numFmtId="0" fontId="10" fillId="2" borderId="1" xfId="0" applyFont="1" applyFill="1" applyBorder="1" applyAlignment="1">
      <alignment horizontal="center" vertical="top" wrapText="1"/>
    </xf>
    <xf numFmtId="0" fontId="10"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protection locked="0"/>
    </xf>
    <xf numFmtId="1" fontId="1" fillId="0" borderId="1" xfId="0" applyNumberFormat="1" applyFont="1" applyBorder="1" applyAlignment="1" applyProtection="1">
      <alignment horizontal="center" vertical="center"/>
    </xf>
    <xf numFmtId="1" fontId="1" fillId="2" borderId="1" xfId="0" applyNumberFormat="1" applyFont="1" applyFill="1" applyBorder="1" applyAlignment="1" applyProtection="1">
      <alignment horizontal="center" vertical="center"/>
      <protection locked="0"/>
    </xf>
    <xf numFmtId="1" fontId="1" fillId="2" borderId="1" xfId="0" applyNumberFormat="1" applyFont="1" applyFill="1" applyBorder="1" applyAlignment="1" applyProtection="1">
      <alignment horizontal="left" vertical="center"/>
      <protection locked="0"/>
    </xf>
    <xf numFmtId="164" fontId="10" fillId="0" borderId="1" xfId="0" applyNumberFormat="1" applyFont="1" applyBorder="1" applyAlignment="1" applyProtection="1">
      <alignment horizontal="center" vertical="center"/>
    </xf>
    <xf numFmtId="1" fontId="1" fillId="0" borderId="1" xfId="0"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xf>
    <xf numFmtId="0" fontId="1" fillId="0" borderId="0" xfId="0" applyFont="1" applyProtection="1">
      <protection locked="0"/>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center" vertical="center"/>
    </xf>
    <xf numFmtId="9" fontId="2" fillId="0" borderId="0"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1" fontId="15"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1" fontId="2" fillId="4" borderId="1" xfId="0" applyNumberFormat="1" applyFont="1" applyFill="1" applyBorder="1" applyAlignment="1" applyProtection="1">
      <alignment horizontal="center" vertical="center"/>
    </xf>
    <xf numFmtId="0" fontId="2" fillId="4" borderId="3" xfId="0" applyFont="1" applyFill="1" applyBorder="1" applyAlignment="1" applyProtection="1">
      <alignment horizontal="center" vertical="center"/>
      <protection locked="0"/>
    </xf>
    <xf numFmtId="0" fontId="15" fillId="2" borderId="1" xfId="0" applyFont="1" applyFill="1" applyBorder="1" applyAlignment="1">
      <alignment horizontal="left" vertical="top" wrapText="1"/>
    </xf>
    <xf numFmtId="0" fontId="1" fillId="0" borderId="0" xfId="0" applyFont="1" applyProtection="1">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 fillId="0" borderId="7" xfId="0" applyFont="1" applyBorder="1" applyProtection="1">
      <protection locked="0"/>
    </xf>
    <xf numFmtId="1" fontId="10" fillId="2" borderId="2" xfId="0" applyNumberFormat="1" applyFont="1" applyFill="1" applyBorder="1" applyAlignment="1" applyProtection="1">
      <alignment horizontal="left" vertical="center"/>
      <protection locked="0"/>
    </xf>
    <xf numFmtId="1" fontId="10" fillId="2" borderId="5" xfId="0" applyNumberFormat="1" applyFont="1" applyFill="1" applyBorder="1" applyAlignment="1" applyProtection="1">
      <alignment horizontal="left" vertical="center"/>
      <protection locked="0"/>
    </xf>
    <xf numFmtId="1" fontId="10" fillId="2" borderId="6" xfId="0" applyNumberFormat="1" applyFont="1" applyFill="1" applyBorder="1" applyAlignment="1" applyProtection="1">
      <alignment horizontal="left" vertical="center"/>
      <protection locked="0"/>
    </xf>
    <xf numFmtId="1" fontId="1" fillId="2" borderId="2" xfId="0" applyNumberFormat="1" applyFont="1" applyFill="1" applyBorder="1" applyAlignment="1" applyProtection="1">
      <alignment horizontal="left" vertical="center"/>
      <protection locked="0"/>
    </xf>
    <xf numFmtId="1" fontId="1" fillId="2" borderId="5" xfId="0" applyNumberFormat="1" applyFont="1" applyFill="1" applyBorder="1" applyAlignment="1" applyProtection="1">
      <alignment horizontal="left" vertical="center"/>
      <protection locked="0"/>
    </xf>
    <xf numFmtId="1" fontId="1" fillId="2" borderId="6" xfId="0" applyNumberFormat="1" applyFont="1" applyFill="1" applyBorder="1" applyAlignment="1" applyProtection="1">
      <alignment horizontal="left" vertical="center"/>
      <protection locked="0"/>
    </xf>
    <xf numFmtId="1" fontId="1" fillId="2" borderId="1" xfId="0" applyNumberFormat="1" applyFont="1" applyFill="1" applyBorder="1" applyAlignment="1" applyProtection="1">
      <alignment horizontal="left" vertical="center"/>
      <protection locked="0"/>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1" fontId="10" fillId="2" borderId="1" xfId="0" applyNumberFormat="1" applyFont="1" applyFill="1" applyBorder="1" applyAlignment="1" applyProtection="1">
      <alignment horizontal="left" vertical="center"/>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2"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0" fontId="2" fillId="0" borderId="2"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10"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1" fontId="1" fillId="2" borderId="1" xfId="0" applyNumberFormat="1" applyFont="1" applyFill="1" applyBorder="1" applyAlignment="1" applyProtection="1">
      <alignment horizontal="left" vertical="center" wrapText="1"/>
      <protection locked="0"/>
    </xf>
    <xf numFmtId="0" fontId="10" fillId="2" borderId="2"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 fillId="0" borderId="2"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3" fillId="0" borderId="1" xfId="0" applyFont="1" applyBorder="1" applyAlignment="1">
      <alignment horizontal="center" vertical="top" wrapText="1"/>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10" fillId="0" borderId="0" xfId="0" applyFont="1" applyAlignment="1" applyProtection="1">
      <alignment vertical="center"/>
      <protection locked="0"/>
    </xf>
    <xf numFmtId="0" fontId="1" fillId="0" borderId="0" xfId="0" applyFont="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0" fillId="3" borderId="2"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4" borderId="1" xfId="0" applyNumberFormat="1" applyFont="1" applyFill="1" applyBorder="1" applyAlignment="1" applyProtection="1">
      <alignment horizontal="center"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2" borderId="2" xfId="0" applyNumberFormat="1" applyFont="1" applyFill="1" applyBorder="1" applyAlignment="1" applyProtection="1">
      <alignment horizontal="left" vertical="center" wrapText="1"/>
      <protection locked="0"/>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2" fontId="1" fillId="4" borderId="9" xfId="0" applyNumberFormat="1" applyFont="1" applyFill="1" applyBorder="1" applyAlignment="1" applyProtection="1">
      <alignment horizontal="center" vertical="center"/>
    </xf>
    <xf numFmtId="2" fontId="1" fillId="4" borderId="4" xfId="0" applyNumberFormat="1" applyFont="1" applyFill="1" applyBorder="1" applyAlignment="1" applyProtection="1">
      <alignment horizontal="center" vertical="center"/>
    </xf>
    <xf numFmtId="2" fontId="1" fillId="4" borderId="10" xfId="0" applyNumberFormat="1" applyFont="1" applyFill="1" applyBorder="1" applyAlignment="1" applyProtection="1">
      <alignment horizontal="center" vertical="center"/>
    </xf>
    <xf numFmtId="2" fontId="1" fillId="4" borderId="11" xfId="0" applyNumberFormat="1" applyFont="1" applyFill="1" applyBorder="1" applyAlignment="1" applyProtection="1">
      <alignment horizontal="center" vertical="center"/>
    </xf>
    <xf numFmtId="2" fontId="1" fillId="4" borderId="7" xfId="0" applyNumberFormat="1" applyFont="1" applyFill="1" applyBorder="1" applyAlignment="1" applyProtection="1">
      <alignment horizontal="center" vertical="center"/>
    </xf>
    <xf numFmtId="2" fontId="1" fillId="4" borderId="8" xfId="0" applyNumberFormat="1" applyFont="1" applyFill="1" applyBorder="1" applyAlignment="1" applyProtection="1">
      <alignment horizontal="center" vertical="center"/>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6" xfId="0" applyFont="1" applyFill="1" applyBorder="1" applyAlignment="1" applyProtection="1">
      <alignment horizontal="left" vertical="top"/>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2" xfId="0" applyNumberFormat="1" applyFont="1" applyBorder="1" applyAlignment="1" applyProtection="1">
      <alignment horizontal="center"/>
    </xf>
    <xf numFmtId="1" fontId="2" fillId="0" borderId="5" xfId="0" applyNumberFormat="1" applyFont="1" applyBorder="1" applyAlignment="1" applyProtection="1">
      <alignment horizontal="center"/>
    </xf>
    <xf numFmtId="1" fontId="2" fillId="0" borderId="6" xfId="0" applyNumberFormat="1" applyFont="1" applyBorder="1" applyAlignment="1" applyProtection="1">
      <alignment horizontal="center"/>
    </xf>
    <xf numFmtId="1" fontId="1" fillId="2" borderId="5" xfId="0" applyNumberFormat="1" applyFont="1" applyFill="1" applyBorder="1" applyAlignment="1" applyProtection="1">
      <alignment horizontal="left" vertical="center" wrapText="1"/>
      <protection locked="0"/>
    </xf>
    <xf numFmtId="1" fontId="1" fillId="2" borderId="6" xfId="0" applyNumberFormat="1"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1" fontId="1" fillId="0" borderId="2" xfId="0" applyNumberFormat="1" applyFont="1" applyBorder="1" applyAlignment="1" applyProtection="1">
      <alignment horizontal="left" vertical="center"/>
      <protection locked="0"/>
    </xf>
    <xf numFmtId="1" fontId="1" fillId="0" borderId="5" xfId="0" applyNumberFormat="1" applyFont="1" applyBorder="1" applyAlignment="1" applyProtection="1">
      <alignment horizontal="left" vertical="center"/>
      <protection locked="0"/>
    </xf>
    <xf numFmtId="1" fontId="1" fillId="0" borderId="6" xfId="0" applyNumberFormat="1" applyFont="1" applyBorder="1" applyAlignment="1" applyProtection="1">
      <alignment horizontal="left"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13" fillId="0" borderId="2" xfId="0" applyFont="1" applyBorder="1" applyAlignment="1">
      <alignment horizontal="center" vertical="top" wrapText="1"/>
    </xf>
    <xf numFmtId="0" fontId="13" fillId="0" borderId="5" xfId="0" applyFont="1" applyBorder="1" applyAlignment="1">
      <alignment horizontal="center" vertical="top" wrapText="1"/>
    </xf>
    <xf numFmtId="0" fontId="13" fillId="0" borderId="6" xfId="0" applyFont="1" applyBorder="1" applyAlignment="1">
      <alignment horizontal="center" vertical="top" wrapText="1"/>
    </xf>
    <xf numFmtId="0" fontId="10" fillId="2" borderId="2"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1" fontId="15" fillId="2" borderId="1" xfId="0" applyNumberFormat="1" applyFont="1" applyFill="1" applyBorder="1" applyAlignment="1" applyProtection="1">
      <alignment horizontal="left" vertical="center"/>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4"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1" fillId="0" borderId="0" xfId="0" applyFont="1" applyAlignment="1" applyProtection="1">
      <alignment wrapText="1"/>
      <protection locked="0"/>
    </xf>
    <xf numFmtId="0" fontId="0" fillId="0" borderId="0" xfId="0" applyAlignment="1">
      <alignment wrapText="1"/>
    </xf>
    <xf numFmtId="0" fontId="1" fillId="0" borderId="0" xfId="0" applyFont="1" applyAlignment="1" applyProtection="1">
      <alignment horizontal="left" vertical="top" wrapText="1"/>
      <protection locked="0"/>
    </xf>
    <xf numFmtId="0" fontId="1"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0" xfId="0" applyFont="1" applyProtection="1">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1" fontId="2" fillId="0" borderId="2" xfId="0" applyNumberFormat="1" applyFont="1" applyFill="1" applyBorder="1" applyAlignment="1" applyProtection="1">
      <alignment horizontal="center" vertical="center"/>
    </xf>
    <xf numFmtId="1" fontId="2" fillId="0" borderId="5" xfId="0" applyNumberFormat="1" applyFont="1" applyFill="1" applyBorder="1" applyAlignment="1" applyProtection="1">
      <alignment horizontal="center" vertical="center"/>
    </xf>
    <xf numFmtId="1" fontId="2" fillId="0" borderId="6" xfId="0" applyNumberFormat="1" applyFont="1" applyFill="1" applyBorder="1" applyAlignment="1" applyProtection="1">
      <alignment horizontal="center" vertical="center"/>
    </xf>
    <xf numFmtId="1" fontId="16" fillId="2" borderId="1" xfId="0" applyNumberFormat="1" applyFont="1" applyFill="1" applyBorder="1" applyAlignment="1" applyProtection="1">
      <alignment horizontal="left" vertical="center"/>
      <protection locked="0"/>
    </xf>
    <xf numFmtId="0" fontId="2" fillId="0" borderId="1" xfId="0" applyNumberFormat="1" applyFont="1" applyBorder="1" applyAlignment="1" applyProtection="1">
      <alignment horizontal="center" vertical="center"/>
      <protection locked="0"/>
    </xf>
  </cellXfs>
  <cellStyles count="2">
    <cellStyle name="Normal" xfId="0" builtinId="0"/>
    <cellStyle name="Percent" xfId="1" builtinId="5"/>
  </cellStyles>
  <dxfs count="1">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V396"/>
  <sheetViews>
    <sheetView tabSelected="1" view="pageLayout" topLeftCell="A37" zoomScaleNormal="100" workbookViewId="0">
      <selection activeCell="U57" sqref="U57"/>
    </sheetView>
  </sheetViews>
  <sheetFormatPr defaultColWidth="9.140625" defaultRowHeight="12.75"/>
  <cols>
    <col min="1" max="1" width="8.7109375" style="1" customWidth="1"/>
    <col min="2" max="2" width="6.140625" style="1" customWidth="1"/>
    <col min="3" max="3" width="5" style="1" customWidth="1"/>
    <col min="4" max="5" width="4.7109375" style="1" customWidth="1"/>
    <col min="6" max="6" width="4.5703125" style="1" customWidth="1"/>
    <col min="7" max="7" width="8.140625" style="1" customWidth="1"/>
    <col min="8" max="8" width="8.28515625" style="1" customWidth="1"/>
    <col min="9" max="9" width="3.85546875" style="1" customWidth="1"/>
    <col min="10" max="10" width="7.28515625" style="1" customWidth="1"/>
    <col min="11" max="11" width="5.7109375" style="1" customWidth="1"/>
    <col min="12" max="12" width="6.140625" style="1" customWidth="1"/>
    <col min="13" max="13" width="5.5703125" style="1" customWidth="1"/>
    <col min="14" max="14" width="5.5703125" style="156" customWidth="1"/>
    <col min="15" max="19" width="6" style="1" customWidth="1"/>
    <col min="20" max="20" width="6.140625" style="1" customWidth="1"/>
    <col min="21" max="21" width="9.28515625" style="1" customWidth="1"/>
    <col min="22" max="16384" width="9.140625" style="1"/>
  </cols>
  <sheetData>
    <row r="1" spans="1:30">
      <c r="A1" s="277" t="s">
        <v>280</v>
      </c>
      <c r="B1" s="277"/>
      <c r="C1" s="277"/>
      <c r="D1" s="277"/>
      <c r="E1" s="277"/>
      <c r="F1" s="277"/>
      <c r="G1" s="277"/>
      <c r="H1" s="277"/>
      <c r="I1" s="277"/>
      <c r="J1" s="277"/>
      <c r="K1" s="277"/>
      <c r="M1" s="338" t="s">
        <v>22</v>
      </c>
      <c r="N1" s="338"/>
      <c r="O1" s="338"/>
      <c r="P1" s="338"/>
      <c r="Q1" s="338"/>
      <c r="R1" s="338"/>
      <c r="S1" s="338"/>
      <c r="T1" s="338"/>
      <c r="U1" s="338"/>
    </row>
    <row r="2" spans="1:30">
      <c r="A2" s="277"/>
      <c r="B2" s="277"/>
      <c r="C2" s="277"/>
      <c r="D2" s="277"/>
      <c r="E2" s="277"/>
      <c r="F2" s="277"/>
      <c r="G2" s="277"/>
      <c r="H2" s="277"/>
      <c r="I2" s="277"/>
      <c r="J2" s="277"/>
      <c r="K2" s="277"/>
      <c r="V2" s="171"/>
      <c r="W2" s="171"/>
      <c r="X2" s="171"/>
      <c r="Y2" s="171"/>
      <c r="Z2" s="171"/>
      <c r="AA2" s="171"/>
      <c r="AB2" s="171"/>
      <c r="AC2" s="171"/>
      <c r="AD2" s="171"/>
    </row>
    <row r="3" spans="1:30">
      <c r="A3" s="337" t="s">
        <v>0</v>
      </c>
      <c r="B3" s="337"/>
      <c r="C3" s="337"/>
      <c r="D3" s="337"/>
      <c r="E3" s="337"/>
      <c r="F3" s="337"/>
      <c r="G3" s="337"/>
      <c r="H3" s="337"/>
      <c r="I3" s="337"/>
      <c r="J3" s="337"/>
      <c r="K3" s="337"/>
      <c r="M3" s="340"/>
      <c r="N3" s="341"/>
      <c r="O3" s="342"/>
      <c r="P3" s="318" t="s">
        <v>37</v>
      </c>
      <c r="Q3" s="319"/>
      <c r="R3" s="320"/>
      <c r="S3" s="318" t="s">
        <v>38</v>
      </c>
      <c r="T3" s="319"/>
      <c r="U3" s="320"/>
      <c r="V3" s="171"/>
      <c r="W3" s="171"/>
      <c r="X3" s="171"/>
      <c r="Y3" s="171"/>
      <c r="Z3" s="171"/>
      <c r="AA3" s="171"/>
      <c r="AB3" s="171"/>
      <c r="AC3" s="171"/>
      <c r="AD3" s="171"/>
    </row>
    <row r="4" spans="1:30">
      <c r="A4" s="337" t="s">
        <v>101</v>
      </c>
      <c r="B4" s="337"/>
      <c r="C4" s="337"/>
      <c r="D4" s="337"/>
      <c r="E4" s="337"/>
      <c r="F4" s="337"/>
      <c r="G4" s="337"/>
      <c r="H4" s="337"/>
      <c r="I4" s="337"/>
      <c r="J4" s="337"/>
      <c r="K4" s="337"/>
      <c r="M4" s="248" t="s">
        <v>15</v>
      </c>
      <c r="N4" s="249"/>
      <c r="O4" s="250"/>
      <c r="P4" s="240">
        <v>25</v>
      </c>
      <c r="Q4" s="241"/>
      <c r="R4" s="242"/>
      <c r="S4" s="240">
        <v>27</v>
      </c>
      <c r="T4" s="241"/>
      <c r="U4" s="242"/>
      <c r="V4" s="171"/>
      <c r="W4" s="171"/>
      <c r="X4" s="171"/>
      <c r="Y4" s="171"/>
      <c r="Z4" s="171"/>
      <c r="AA4" s="171"/>
      <c r="AB4" s="171"/>
      <c r="AC4" s="171"/>
      <c r="AD4" s="171"/>
    </row>
    <row r="5" spans="1:30">
      <c r="A5" s="337"/>
      <c r="B5" s="337"/>
      <c r="C5" s="337"/>
      <c r="D5" s="337"/>
      <c r="E5" s="337"/>
      <c r="F5" s="337"/>
      <c r="G5" s="337"/>
      <c r="H5" s="337"/>
      <c r="I5" s="337"/>
      <c r="J5" s="337"/>
      <c r="K5" s="337"/>
      <c r="M5" s="248" t="s">
        <v>16</v>
      </c>
      <c r="N5" s="249"/>
      <c r="O5" s="250"/>
      <c r="P5" s="240">
        <v>27</v>
      </c>
      <c r="Q5" s="241"/>
      <c r="R5" s="242"/>
      <c r="S5" s="240">
        <v>24</v>
      </c>
      <c r="T5" s="241"/>
      <c r="U5" s="242"/>
      <c r="V5" s="171"/>
      <c r="W5" s="171"/>
      <c r="X5" s="171"/>
      <c r="Y5" s="171"/>
      <c r="Z5" s="171"/>
      <c r="AA5" s="171"/>
      <c r="AB5" s="171"/>
      <c r="AC5" s="171"/>
      <c r="AD5" s="171"/>
    </row>
    <row r="6" spans="1:30">
      <c r="A6" s="253" t="s">
        <v>102</v>
      </c>
      <c r="B6" s="253"/>
      <c r="C6" s="253"/>
      <c r="D6" s="253"/>
      <c r="E6" s="253"/>
      <c r="F6" s="253"/>
      <c r="G6" s="253"/>
      <c r="H6" s="253"/>
      <c r="I6" s="253"/>
      <c r="J6" s="253"/>
      <c r="K6" s="253"/>
      <c r="M6" s="248" t="s">
        <v>17</v>
      </c>
      <c r="N6" s="249"/>
      <c r="O6" s="250"/>
      <c r="P6" s="240">
        <v>25</v>
      </c>
      <c r="Q6" s="241"/>
      <c r="R6" s="242"/>
      <c r="S6" s="264">
        <v>20</v>
      </c>
      <c r="T6" s="265"/>
      <c r="U6" s="266"/>
      <c r="V6" s="171"/>
      <c r="W6" s="171"/>
      <c r="X6" s="171"/>
      <c r="Y6" s="171"/>
      <c r="Z6" s="171"/>
      <c r="AA6" s="171"/>
      <c r="AB6" s="171"/>
      <c r="AC6" s="171"/>
      <c r="AD6" s="171"/>
    </row>
    <row r="7" spans="1:30">
      <c r="A7" s="243" t="s">
        <v>103</v>
      </c>
      <c r="B7" s="243"/>
      <c r="C7" s="243"/>
      <c r="D7" s="243"/>
      <c r="E7" s="243"/>
      <c r="F7" s="243"/>
      <c r="G7" s="243"/>
      <c r="H7" s="243"/>
      <c r="I7" s="243"/>
      <c r="J7" s="243"/>
      <c r="K7" s="243"/>
      <c r="V7" s="171"/>
      <c r="W7" s="171"/>
      <c r="X7" s="171"/>
      <c r="Y7" s="171"/>
      <c r="Z7" s="171"/>
      <c r="AA7" s="171"/>
      <c r="AB7" s="171"/>
      <c r="AC7" s="171"/>
      <c r="AD7" s="171"/>
    </row>
    <row r="8" spans="1:30">
      <c r="A8" s="252" t="s">
        <v>104</v>
      </c>
      <c r="B8" s="252"/>
      <c r="C8" s="252"/>
      <c r="D8" s="252"/>
      <c r="E8" s="252"/>
      <c r="F8" s="252"/>
      <c r="G8" s="252"/>
      <c r="H8" s="252"/>
      <c r="I8" s="252"/>
      <c r="J8" s="252"/>
      <c r="K8" s="252"/>
      <c r="M8" s="243" t="s">
        <v>112</v>
      </c>
      <c r="N8" s="243"/>
      <c r="O8" s="243"/>
      <c r="P8" s="243"/>
      <c r="Q8" s="243"/>
      <c r="R8" s="243"/>
      <c r="S8" s="243"/>
      <c r="T8" s="243"/>
      <c r="U8" s="243"/>
      <c r="V8" s="171"/>
      <c r="W8" s="171"/>
      <c r="X8" s="171"/>
      <c r="Y8" s="171"/>
      <c r="Z8" s="171"/>
      <c r="AA8" s="171"/>
      <c r="AB8" s="171"/>
      <c r="AC8" s="171"/>
      <c r="AD8" s="171"/>
    </row>
    <row r="9" spans="1:30">
      <c r="A9" s="251" t="s">
        <v>105</v>
      </c>
      <c r="B9" s="251"/>
      <c r="C9" s="251"/>
      <c r="D9" s="251"/>
      <c r="E9" s="251"/>
      <c r="F9" s="251"/>
      <c r="G9" s="251"/>
      <c r="H9" s="251"/>
      <c r="I9" s="251"/>
      <c r="J9" s="251"/>
      <c r="K9" s="251"/>
      <c r="M9" s="243"/>
      <c r="N9" s="243"/>
      <c r="O9" s="243"/>
      <c r="P9" s="243"/>
      <c r="Q9" s="243"/>
      <c r="R9" s="243"/>
      <c r="S9" s="243"/>
      <c r="T9" s="243"/>
      <c r="U9" s="243"/>
      <c r="V9" s="171"/>
      <c r="W9" s="171"/>
      <c r="X9" s="171"/>
      <c r="Y9" s="171"/>
      <c r="Z9" s="171"/>
      <c r="AA9" s="171"/>
      <c r="AB9" s="171"/>
      <c r="AC9" s="171"/>
      <c r="AD9" s="171"/>
    </row>
    <row r="10" spans="1:30">
      <c r="A10" s="251" t="s">
        <v>19</v>
      </c>
      <c r="B10" s="251"/>
      <c r="C10" s="251"/>
      <c r="D10" s="251"/>
      <c r="E10" s="251"/>
      <c r="F10" s="251"/>
      <c r="G10" s="251"/>
      <c r="H10" s="251"/>
      <c r="I10" s="251"/>
      <c r="J10" s="251"/>
      <c r="K10" s="251"/>
      <c r="M10" s="243"/>
      <c r="N10" s="243"/>
      <c r="O10" s="243"/>
      <c r="P10" s="243"/>
      <c r="Q10" s="243"/>
      <c r="R10" s="243"/>
      <c r="S10" s="243"/>
      <c r="T10" s="243"/>
      <c r="U10" s="243"/>
      <c r="V10" s="171"/>
      <c r="W10" s="171"/>
      <c r="X10" s="171"/>
      <c r="Y10" s="171"/>
      <c r="Z10" s="171"/>
      <c r="AA10" s="171"/>
      <c r="AB10" s="171"/>
      <c r="AC10" s="171"/>
      <c r="AD10" s="171"/>
    </row>
    <row r="11" spans="1:30">
      <c r="A11" s="251" t="s">
        <v>20</v>
      </c>
      <c r="B11" s="251"/>
      <c r="C11" s="251"/>
      <c r="D11" s="251"/>
      <c r="E11" s="251"/>
      <c r="F11" s="251"/>
      <c r="G11" s="251"/>
      <c r="H11" s="251"/>
      <c r="I11" s="251"/>
      <c r="J11" s="251"/>
      <c r="K11" s="251"/>
      <c r="M11" s="243"/>
      <c r="N11" s="243"/>
      <c r="O11" s="243"/>
      <c r="P11" s="243"/>
      <c r="Q11" s="243"/>
      <c r="R11" s="243"/>
      <c r="S11" s="243"/>
      <c r="T11" s="243"/>
      <c r="U11" s="243"/>
      <c r="V11" s="171"/>
      <c r="W11" s="171"/>
      <c r="X11" s="171"/>
      <c r="Y11" s="171"/>
      <c r="Z11" s="171"/>
      <c r="AA11" s="171"/>
      <c r="AB11" s="171"/>
      <c r="AC11" s="171"/>
      <c r="AD11" s="171"/>
    </row>
    <row r="12" spans="1:30">
      <c r="A12" s="251"/>
      <c r="B12" s="251"/>
      <c r="C12" s="251"/>
      <c r="D12" s="251"/>
      <c r="E12" s="251"/>
      <c r="F12" s="251"/>
      <c r="G12" s="251"/>
      <c r="H12" s="251"/>
      <c r="I12" s="251"/>
      <c r="J12" s="251"/>
      <c r="K12" s="251"/>
      <c r="M12" s="2"/>
      <c r="N12" s="44"/>
      <c r="O12" s="2"/>
      <c r="P12" s="2"/>
      <c r="Q12" s="2"/>
      <c r="R12" s="2"/>
      <c r="S12" s="2"/>
      <c r="V12" s="171"/>
      <c r="W12" s="171"/>
      <c r="X12" s="171"/>
      <c r="Y12" s="171"/>
      <c r="Z12" s="171"/>
      <c r="AA12" s="171"/>
      <c r="AB12" s="171"/>
      <c r="AC12" s="171"/>
      <c r="AD12" s="171"/>
    </row>
    <row r="13" spans="1:30">
      <c r="A13" s="344" t="s">
        <v>1</v>
      </c>
      <c r="B13" s="344"/>
      <c r="C13" s="344"/>
      <c r="D13" s="344"/>
      <c r="E13" s="344"/>
      <c r="F13" s="344"/>
      <c r="G13" s="344"/>
      <c r="H13" s="344"/>
      <c r="I13" s="344"/>
      <c r="J13" s="344"/>
      <c r="K13" s="344"/>
      <c r="M13" s="332" t="s">
        <v>23</v>
      </c>
      <c r="N13" s="332"/>
      <c r="O13" s="332"/>
      <c r="P13" s="332"/>
      <c r="Q13" s="332"/>
      <c r="R13" s="332"/>
      <c r="S13" s="332"/>
      <c r="T13" s="332"/>
      <c r="U13" s="332"/>
      <c r="V13" s="171"/>
      <c r="W13" s="171"/>
      <c r="X13" s="171"/>
      <c r="Y13" s="171"/>
      <c r="Z13" s="171"/>
      <c r="AA13" s="171"/>
      <c r="AB13" s="171"/>
      <c r="AC13" s="171"/>
      <c r="AD13" s="171"/>
    </row>
    <row r="14" spans="1:30">
      <c r="A14" s="344" t="s">
        <v>2</v>
      </c>
      <c r="B14" s="344"/>
      <c r="C14" s="344"/>
      <c r="D14" s="344"/>
      <c r="E14" s="344"/>
      <c r="F14" s="344"/>
      <c r="G14" s="344"/>
      <c r="H14" s="344"/>
      <c r="I14" s="344"/>
      <c r="J14" s="344"/>
      <c r="K14" s="344"/>
      <c r="M14" s="244" t="s">
        <v>283</v>
      </c>
      <c r="N14" s="244"/>
      <c r="O14" s="244"/>
      <c r="P14" s="244"/>
      <c r="Q14" s="244"/>
      <c r="R14" s="244"/>
      <c r="S14" s="244"/>
      <c r="T14" s="244"/>
      <c r="U14" s="244"/>
      <c r="V14" s="171"/>
      <c r="W14" s="171"/>
      <c r="X14" s="171"/>
      <c r="Y14" s="171"/>
      <c r="Z14" s="171"/>
      <c r="AA14" s="171"/>
      <c r="AB14" s="171"/>
      <c r="AC14" s="171"/>
      <c r="AD14" s="171"/>
    </row>
    <row r="15" spans="1:30">
      <c r="A15" s="251" t="s">
        <v>107</v>
      </c>
      <c r="B15" s="251"/>
      <c r="C15" s="251"/>
      <c r="D15" s="251"/>
      <c r="E15" s="251"/>
      <c r="F15" s="251"/>
      <c r="G15" s="251"/>
      <c r="H15" s="251"/>
      <c r="I15" s="251"/>
      <c r="J15" s="251"/>
      <c r="K15" s="251"/>
      <c r="M15" s="246" t="s">
        <v>113</v>
      </c>
      <c r="N15" s="246"/>
      <c r="O15" s="246"/>
      <c r="P15" s="246"/>
      <c r="Q15" s="246"/>
      <c r="R15" s="246"/>
      <c r="S15" s="246"/>
      <c r="T15" s="246"/>
      <c r="U15" s="246"/>
      <c r="V15" s="171"/>
      <c r="W15" s="171"/>
      <c r="X15" s="171"/>
      <c r="Y15" s="171"/>
      <c r="Z15" s="171"/>
      <c r="AA15" s="171"/>
      <c r="AB15" s="171"/>
      <c r="AC15" s="171"/>
      <c r="AD15" s="171"/>
    </row>
    <row r="16" spans="1:30">
      <c r="A16" s="251" t="s">
        <v>108</v>
      </c>
      <c r="B16" s="251"/>
      <c r="C16" s="251"/>
      <c r="D16" s="251"/>
      <c r="E16" s="251"/>
      <c r="F16" s="251"/>
      <c r="G16" s="251"/>
      <c r="H16" s="251"/>
      <c r="I16" s="251"/>
      <c r="J16" s="251"/>
      <c r="K16" s="251"/>
      <c r="M16" s="244" t="s">
        <v>284</v>
      </c>
      <c r="N16" s="244"/>
      <c r="O16" s="244"/>
      <c r="P16" s="244"/>
      <c r="Q16" s="244"/>
      <c r="R16" s="244"/>
      <c r="S16" s="244"/>
      <c r="T16" s="244"/>
      <c r="U16" s="244"/>
      <c r="V16" s="171"/>
      <c r="W16" s="171"/>
      <c r="X16" s="171"/>
      <c r="Y16" s="171"/>
      <c r="Z16" s="171"/>
      <c r="AA16" s="171"/>
      <c r="AB16" s="171"/>
      <c r="AC16" s="171"/>
      <c r="AD16" s="171"/>
    </row>
    <row r="17" spans="1:30">
      <c r="A17" s="48" t="s">
        <v>109</v>
      </c>
      <c r="B17" s="48"/>
      <c r="C17" s="48"/>
      <c r="D17" s="48"/>
      <c r="E17" s="48"/>
      <c r="F17" s="48"/>
      <c r="G17" s="48"/>
      <c r="H17" s="48"/>
      <c r="I17" s="48"/>
      <c r="J17" s="48"/>
      <c r="K17" s="48"/>
      <c r="M17" s="247" t="s">
        <v>114</v>
      </c>
      <c r="N17" s="247"/>
      <c r="O17" s="247"/>
      <c r="P17" s="247"/>
      <c r="Q17" s="247"/>
      <c r="R17" s="247"/>
      <c r="S17" s="247"/>
      <c r="T17" s="247"/>
      <c r="U17" s="247"/>
      <c r="V17" s="171"/>
      <c r="W17" s="171"/>
      <c r="X17" s="171"/>
      <c r="Y17" s="171"/>
      <c r="Z17" s="171"/>
      <c r="AA17" s="171"/>
      <c r="AB17" s="171"/>
      <c r="AC17" s="171"/>
      <c r="AD17" s="171"/>
    </row>
    <row r="18" spans="1:30">
      <c r="A18" s="251" t="s">
        <v>110</v>
      </c>
      <c r="B18" s="251"/>
      <c r="C18" s="251"/>
      <c r="D18" s="251"/>
      <c r="E18" s="251"/>
      <c r="F18" s="251"/>
      <c r="G18" s="251"/>
      <c r="H18" s="251"/>
      <c r="I18" s="251"/>
      <c r="J18" s="251"/>
      <c r="K18" s="251"/>
      <c r="M18" s="245" t="s">
        <v>285</v>
      </c>
      <c r="N18" s="245"/>
      <c r="O18" s="245"/>
      <c r="P18" s="245"/>
      <c r="Q18" s="245"/>
      <c r="R18" s="245"/>
      <c r="S18" s="245"/>
      <c r="T18" s="245"/>
      <c r="U18" s="245"/>
      <c r="V18" s="171"/>
      <c r="W18" s="171"/>
      <c r="X18" s="171"/>
      <c r="Y18" s="171"/>
      <c r="Z18" s="171"/>
      <c r="AA18" s="171"/>
      <c r="AB18" s="171"/>
      <c r="AC18" s="171"/>
      <c r="AD18" s="171"/>
    </row>
    <row r="19" spans="1:30" ht="15">
      <c r="A19" s="49" t="s">
        <v>111</v>
      </c>
      <c r="B19" s="47"/>
      <c r="C19" s="47"/>
      <c r="D19" s="47"/>
      <c r="E19" s="47"/>
      <c r="F19" s="47"/>
      <c r="G19" s="47"/>
      <c r="H19" s="47"/>
      <c r="I19" s="47"/>
      <c r="J19" s="47"/>
      <c r="K19" s="47"/>
      <c r="M19" s="247" t="s">
        <v>115</v>
      </c>
      <c r="N19" s="247"/>
      <c r="O19" s="247"/>
      <c r="P19" s="247"/>
      <c r="Q19" s="247"/>
      <c r="R19" s="247"/>
      <c r="S19" s="247"/>
      <c r="T19" s="247"/>
      <c r="U19" s="247"/>
      <c r="V19" s="171"/>
      <c r="W19" s="171"/>
      <c r="X19" s="171"/>
      <c r="Y19" s="171"/>
      <c r="Z19" s="171"/>
      <c r="AA19" s="171"/>
      <c r="AB19" s="171"/>
      <c r="AC19" s="171"/>
      <c r="AD19" s="171"/>
    </row>
    <row r="20" spans="1:30" s="42" customFormat="1">
      <c r="A20" s="41"/>
      <c r="B20" s="41"/>
      <c r="C20" s="41"/>
      <c r="D20" s="41"/>
      <c r="E20" s="41"/>
      <c r="F20" s="41"/>
      <c r="G20" s="41"/>
      <c r="H20" s="41"/>
      <c r="I20" s="41"/>
      <c r="J20" s="41"/>
      <c r="K20" s="41"/>
      <c r="M20" s="245" t="s">
        <v>286</v>
      </c>
      <c r="N20" s="245"/>
      <c r="O20" s="245"/>
      <c r="P20" s="245"/>
      <c r="Q20" s="245"/>
      <c r="R20" s="245"/>
      <c r="S20" s="245"/>
      <c r="T20" s="245"/>
      <c r="U20" s="245"/>
      <c r="V20" s="171"/>
      <c r="W20" s="171"/>
      <c r="X20" s="171"/>
      <c r="Y20" s="171"/>
      <c r="Z20" s="171"/>
      <c r="AA20" s="171"/>
      <c r="AB20" s="171"/>
      <c r="AC20" s="171"/>
      <c r="AD20" s="171"/>
    </row>
    <row r="21" spans="1:30">
      <c r="A21" s="243" t="s">
        <v>106</v>
      </c>
      <c r="B21" s="243"/>
      <c r="C21" s="243"/>
      <c r="D21" s="243"/>
      <c r="E21" s="243"/>
      <c r="F21" s="243"/>
      <c r="G21" s="243"/>
      <c r="H21" s="243"/>
      <c r="I21" s="243"/>
      <c r="J21" s="243"/>
      <c r="K21" s="243"/>
      <c r="M21" s="247" t="s">
        <v>116</v>
      </c>
      <c r="N21" s="247"/>
      <c r="O21" s="247"/>
      <c r="P21" s="247"/>
      <c r="Q21" s="247"/>
      <c r="R21" s="247"/>
      <c r="S21" s="247"/>
      <c r="T21" s="247"/>
      <c r="U21" s="247"/>
      <c r="V21" s="171"/>
      <c r="W21" s="171"/>
      <c r="X21" s="171"/>
      <c r="Y21" s="171"/>
      <c r="Z21" s="171"/>
      <c r="AA21" s="171"/>
      <c r="AB21" s="171"/>
      <c r="AC21" s="171"/>
      <c r="AD21" s="171"/>
    </row>
    <row r="22" spans="1:30">
      <c r="A22" s="243"/>
      <c r="B22" s="243"/>
      <c r="C22" s="243"/>
      <c r="D22" s="243"/>
      <c r="E22" s="243"/>
      <c r="F22" s="243"/>
      <c r="G22" s="243"/>
      <c r="H22" s="243"/>
      <c r="I22" s="243"/>
      <c r="J22" s="243"/>
      <c r="K22" s="243"/>
      <c r="M22" s="245" t="s">
        <v>287</v>
      </c>
      <c r="N22" s="245"/>
      <c r="O22" s="245"/>
      <c r="P22" s="245"/>
      <c r="Q22" s="245"/>
      <c r="R22" s="245"/>
      <c r="S22" s="245"/>
      <c r="T22" s="245"/>
      <c r="U22" s="245"/>
      <c r="V22" s="171"/>
      <c r="W22" s="171"/>
      <c r="X22" s="171"/>
      <c r="Y22" s="171"/>
      <c r="Z22" s="171"/>
      <c r="AA22" s="171"/>
      <c r="AB22" s="171"/>
      <c r="AC22" s="171"/>
      <c r="AD22" s="171"/>
    </row>
    <row r="23" spans="1:30" ht="15">
      <c r="A23" s="243"/>
      <c r="B23" s="243"/>
      <c r="C23" s="243"/>
      <c r="D23" s="243"/>
      <c r="E23" s="243"/>
      <c r="F23" s="243"/>
      <c r="G23" s="243"/>
      <c r="H23" s="243"/>
      <c r="I23" s="243"/>
      <c r="J23" s="243"/>
      <c r="K23" s="243"/>
      <c r="M23" s="53" t="s">
        <v>117</v>
      </c>
      <c r="N23" s="53"/>
      <c r="O23" s="51"/>
      <c r="P23" s="51"/>
      <c r="Q23" s="51"/>
      <c r="R23" s="51"/>
      <c r="S23" s="51"/>
      <c r="T23" s="50"/>
      <c r="U23" s="50"/>
      <c r="V23" s="171"/>
      <c r="W23" s="171"/>
      <c r="X23" s="171"/>
      <c r="Y23" s="171"/>
      <c r="Z23" s="171"/>
      <c r="AA23" s="171"/>
      <c r="AB23" s="171"/>
      <c r="AC23" s="171"/>
      <c r="AD23" s="171"/>
    </row>
    <row r="24" spans="1:30" ht="72" customHeight="1">
      <c r="A24" s="243"/>
      <c r="B24" s="243"/>
      <c r="C24" s="243"/>
      <c r="D24" s="243"/>
      <c r="E24" s="243"/>
      <c r="F24" s="243"/>
      <c r="G24" s="243"/>
      <c r="H24" s="243"/>
      <c r="I24" s="243"/>
      <c r="J24" s="243"/>
      <c r="K24" s="243"/>
      <c r="M24" s="347" t="s">
        <v>288</v>
      </c>
      <c r="N24" s="347"/>
      <c r="O24" s="347"/>
      <c r="P24" s="347"/>
      <c r="Q24" s="347"/>
      <c r="R24" s="347"/>
      <c r="S24" s="347"/>
      <c r="T24" s="347"/>
      <c r="U24" s="347"/>
      <c r="V24" s="171"/>
      <c r="W24" s="171"/>
      <c r="X24" s="171"/>
      <c r="Y24" s="171"/>
      <c r="Z24" s="171"/>
      <c r="AA24" s="171"/>
      <c r="AB24" s="171"/>
      <c r="AC24" s="171"/>
      <c r="AD24" s="171"/>
    </row>
    <row r="25" spans="1:30">
      <c r="A25" s="2"/>
      <c r="B25" s="2"/>
      <c r="C25" s="2"/>
      <c r="D25" s="2"/>
      <c r="E25" s="2"/>
      <c r="F25" s="2"/>
      <c r="G25" s="2"/>
      <c r="H25" s="2"/>
      <c r="I25" s="2"/>
      <c r="J25" s="2"/>
      <c r="K25" s="2"/>
      <c r="M25" s="3"/>
      <c r="N25" s="3"/>
      <c r="O25" s="3"/>
      <c r="P25" s="3"/>
      <c r="Q25" s="3"/>
      <c r="R25" s="3"/>
      <c r="S25" s="3"/>
      <c r="V25" s="171"/>
      <c r="W25" s="171"/>
      <c r="X25" s="171"/>
      <c r="Y25" s="171"/>
      <c r="Z25" s="171"/>
      <c r="AA25" s="171"/>
      <c r="AB25" s="171"/>
      <c r="AC25" s="171"/>
      <c r="AD25" s="171"/>
    </row>
    <row r="26" spans="1:30">
      <c r="A26" s="191" t="s">
        <v>18</v>
      </c>
      <c r="B26" s="191"/>
      <c r="C26" s="191"/>
      <c r="D26" s="191"/>
      <c r="E26" s="191"/>
      <c r="F26" s="191"/>
      <c r="G26" s="191"/>
      <c r="M26" s="345" t="s">
        <v>119</v>
      </c>
      <c r="N26" s="345"/>
      <c r="O26" s="346"/>
      <c r="P26" s="346"/>
      <c r="Q26" s="346"/>
      <c r="R26" s="346"/>
      <c r="S26" s="346"/>
      <c r="T26" s="346"/>
      <c r="U26" s="346"/>
      <c r="V26" s="171"/>
      <c r="W26" s="171"/>
      <c r="X26" s="171"/>
      <c r="Y26" s="171"/>
      <c r="Z26" s="171"/>
      <c r="AA26" s="171"/>
      <c r="AB26" s="171"/>
      <c r="AC26" s="171"/>
      <c r="AD26" s="171"/>
    </row>
    <row r="27" spans="1:30">
      <c r="A27" s="4"/>
      <c r="B27" s="318" t="s">
        <v>3</v>
      </c>
      <c r="C27" s="320"/>
      <c r="D27" s="318" t="s">
        <v>4</v>
      </c>
      <c r="E27" s="319"/>
      <c r="F27" s="320"/>
      <c r="G27" s="255" t="s">
        <v>21</v>
      </c>
      <c r="H27" s="255" t="s">
        <v>11</v>
      </c>
      <c r="I27" s="318" t="s">
        <v>5</v>
      </c>
      <c r="J27" s="319"/>
      <c r="K27" s="320"/>
      <c r="M27" s="346"/>
      <c r="N27" s="346"/>
      <c r="O27" s="346"/>
      <c r="P27" s="346"/>
      <c r="Q27" s="346"/>
      <c r="R27" s="346"/>
      <c r="S27" s="346"/>
      <c r="T27" s="346"/>
      <c r="U27" s="346"/>
      <c r="V27" s="171"/>
      <c r="W27" s="171"/>
      <c r="X27" s="171"/>
      <c r="Y27" s="171"/>
      <c r="Z27" s="171"/>
      <c r="AA27" s="171"/>
      <c r="AB27" s="171"/>
      <c r="AC27" s="171"/>
      <c r="AD27" s="171"/>
    </row>
    <row r="28" spans="1:30" ht="25.5">
      <c r="A28" s="4"/>
      <c r="B28" s="5" t="s">
        <v>6</v>
      </c>
      <c r="C28" s="5" t="s">
        <v>7</v>
      </c>
      <c r="D28" s="5" t="s">
        <v>8</v>
      </c>
      <c r="E28" s="5" t="s">
        <v>9</v>
      </c>
      <c r="F28" s="5" t="s">
        <v>10</v>
      </c>
      <c r="G28" s="256"/>
      <c r="H28" s="256"/>
      <c r="I28" s="5" t="s">
        <v>12</v>
      </c>
      <c r="J28" s="5" t="s">
        <v>13</v>
      </c>
      <c r="K28" s="5" t="s">
        <v>14</v>
      </c>
      <c r="M28" s="346"/>
      <c r="N28" s="346"/>
      <c r="O28" s="346"/>
      <c r="P28" s="346"/>
      <c r="Q28" s="346"/>
      <c r="R28" s="346"/>
      <c r="S28" s="346"/>
      <c r="T28" s="346"/>
      <c r="U28" s="346"/>
      <c r="V28" s="171"/>
      <c r="W28" s="171"/>
      <c r="X28" s="171"/>
      <c r="Y28" s="171"/>
      <c r="Z28" s="171"/>
      <c r="AA28" s="171"/>
      <c r="AB28" s="171"/>
      <c r="AC28" s="171"/>
      <c r="AD28" s="171"/>
    </row>
    <row r="29" spans="1:30">
      <c r="A29" s="6" t="s">
        <v>15</v>
      </c>
      <c r="B29" s="54">
        <v>14</v>
      </c>
      <c r="C29" s="54">
        <v>14</v>
      </c>
      <c r="D29" s="56">
        <v>3</v>
      </c>
      <c r="E29" s="56">
        <v>3</v>
      </c>
      <c r="F29" s="56">
        <v>2</v>
      </c>
      <c r="G29" s="56">
        <v>0</v>
      </c>
      <c r="H29" s="57" t="s">
        <v>118</v>
      </c>
      <c r="I29" s="58">
        <v>3</v>
      </c>
      <c r="J29" s="58">
        <v>1</v>
      </c>
      <c r="K29" s="58">
        <v>12</v>
      </c>
      <c r="L29" s="39"/>
      <c r="M29" s="346"/>
      <c r="N29" s="346"/>
      <c r="O29" s="346"/>
      <c r="P29" s="346"/>
      <c r="Q29" s="346"/>
      <c r="R29" s="346"/>
      <c r="S29" s="346"/>
      <c r="T29" s="346"/>
      <c r="U29" s="346"/>
      <c r="V29" s="171"/>
      <c r="W29" s="171"/>
      <c r="X29" s="171"/>
      <c r="Y29" s="171"/>
      <c r="Z29" s="171"/>
      <c r="AA29" s="171"/>
      <c r="AB29" s="171"/>
      <c r="AC29" s="171"/>
      <c r="AD29" s="171"/>
    </row>
    <row r="30" spans="1:30">
      <c r="A30" s="6" t="s">
        <v>16</v>
      </c>
      <c r="B30" s="55">
        <v>14</v>
      </c>
      <c r="C30" s="55">
        <v>14</v>
      </c>
      <c r="D30" s="56">
        <v>3</v>
      </c>
      <c r="E30" s="56">
        <v>3</v>
      </c>
      <c r="F30" s="56">
        <v>2</v>
      </c>
      <c r="G30" s="56">
        <v>0</v>
      </c>
      <c r="H30" s="56">
        <v>3</v>
      </c>
      <c r="I30" s="58">
        <v>3</v>
      </c>
      <c r="J30" s="58">
        <v>1</v>
      </c>
      <c r="K30" s="58">
        <v>9</v>
      </c>
      <c r="L30" s="52"/>
      <c r="M30" s="346"/>
      <c r="N30" s="346"/>
      <c r="O30" s="346"/>
      <c r="P30" s="346"/>
      <c r="Q30" s="346"/>
      <c r="R30" s="346"/>
      <c r="S30" s="346"/>
      <c r="T30" s="346"/>
      <c r="U30" s="346"/>
      <c r="V30" s="171"/>
      <c r="W30" s="171"/>
      <c r="X30" s="171"/>
      <c r="Y30" s="171"/>
      <c r="Z30" s="171"/>
      <c r="AA30" s="171"/>
      <c r="AB30" s="171"/>
      <c r="AC30" s="171"/>
      <c r="AD30" s="171"/>
    </row>
    <row r="31" spans="1:30">
      <c r="A31" s="7" t="s">
        <v>17</v>
      </c>
      <c r="B31" s="55">
        <v>14</v>
      </c>
      <c r="C31" s="55">
        <v>12</v>
      </c>
      <c r="D31" s="56">
        <v>3</v>
      </c>
      <c r="E31" s="56">
        <v>3</v>
      </c>
      <c r="F31" s="56">
        <v>2</v>
      </c>
      <c r="G31" s="56">
        <v>2</v>
      </c>
      <c r="H31" s="56">
        <v>0</v>
      </c>
      <c r="I31" s="58">
        <v>3</v>
      </c>
      <c r="J31" s="58">
        <v>1</v>
      </c>
      <c r="K31" s="59">
        <v>12</v>
      </c>
      <c r="L31" s="52"/>
      <c r="M31" s="60"/>
      <c r="N31" s="60"/>
      <c r="O31" s="60"/>
      <c r="P31" s="60"/>
      <c r="Q31" s="60"/>
      <c r="R31" s="60"/>
      <c r="S31" s="60"/>
      <c r="T31" s="60"/>
      <c r="U31" s="60"/>
      <c r="V31" s="171"/>
      <c r="W31" s="171"/>
      <c r="X31" s="171"/>
      <c r="Y31" s="171"/>
      <c r="Z31" s="171"/>
      <c r="AA31" s="171"/>
      <c r="AB31" s="171"/>
      <c r="AC31" s="171"/>
      <c r="AD31" s="171"/>
    </row>
    <row r="32" spans="1:30">
      <c r="A32" s="8"/>
      <c r="B32" s="8"/>
      <c r="C32" s="8"/>
      <c r="D32" s="8"/>
      <c r="E32" s="8"/>
      <c r="F32" s="8"/>
      <c r="G32" s="8"/>
      <c r="M32" s="60"/>
      <c r="N32" s="60"/>
      <c r="O32" s="60"/>
      <c r="P32" s="60"/>
      <c r="Q32" s="60"/>
      <c r="R32" s="60"/>
      <c r="S32" s="60"/>
      <c r="T32" s="60"/>
      <c r="U32" s="60"/>
      <c r="V32" s="171"/>
      <c r="W32" s="171"/>
      <c r="X32" s="171"/>
      <c r="Y32" s="171"/>
      <c r="Z32" s="171"/>
      <c r="AA32" s="171"/>
      <c r="AB32" s="171"/>
      <c r="AC32" s="171"/>
      <c r="AD32" s="171"/>
    </row>
    <row r="33" spans="1:30" ht="56.25" customHeight="1">
      <c r="B33" s="2"/>
      <c r="C33" s="2"/>
      <c r="D33" s="2"/>
      <c r="E33" s="2"/>
      <c r="F33" s="2"/>
      <c r="G33" s="2"/>
      <c r="M33" s="9"/>
      <c r="N33" s="125"/>
      <c r="O33" s="9"/>
      <c r="P33" s="9"/>
      <c r="Q33" s="9"/>
      <c r="R33" s="9"/>
      <c r="S33" s="9"/>
      <c r="T33" s="9"/>
      <c r="V33" s="171"/>
      <c r="W33" s="171"/>
      <c r="X33" s="171"/>
      <c r="Y33" s="171"/>
      <c r="Z33" s="171"/>
      <c r="AA33" s="171"/>
      <c r="AB33" s="171"/>
      <c r="AC33" s="171"/>
      <c r="AD33" s="171"/>
    </row>
    <row r="34" spans="1:30">
      <c r="B34" s="9"/>
      <c r="C34" s="9"/>
      <c r="D34" s="9"/>
      <c r="E34" s="9"/>
      <c r="F34" s="9"/>
      <c r="G34" s="9"/>
      <c r="M34" s="9"/>
      <c r="N34" s="125"/>
      <c r="O34" s="9"/>
      <c r="P34" s="9"/>
      <c r="Q34" s="9"/>
      <c r="R34" s="9"/>
      <c r="S34" s="9"/>
      <c r="T34" s="9"/>
      <c r="V34" s="171"/>
      <c r="W34" s="171"/>
      <c r="X34" s="171"/>
      <c r="Y34" s="171"/>
      <c r="Z34" s="171"/>
      <c r="AA34" s="171"/>
      <c r="AB34" s="171"/>
      <c r="AC34" s="171"/>
      <c r="AD34" s="171"/>
    </row>
    <row r="35" spans="1:30" ht="14.25">
      <c r="A35" s="339" t="s">
        <v>24</v>
      </c>
      <c r="B35" s="186"/>
      <c r="C35" s="186"/>
      <c r="D35" s="186"/>
      <c r="E35" s="186"/>
      <c r="F35" s="186"/>
      <c r="G35" s="186"/>
      <c r="H35" s="186"/>
      <c r="I35" s="186"/>
      <c r="J35" s="186"/>
      <c r="K35" s="186"/>
      <c r="L35" s="186"/>
      <c r="M35" s="186"/>
      <c r="N35" s="186"/>
      <c r="O35" s="186"/>
      <c r="P35" s="186"/>
      <c r="Q35" s="186"/>
      <c r="R35" s="186"/>
      <c r="S35" s="186"/>
      <c r="T35" s="186"/>
      <c r="U35" s="186"/>
      <c r="V35" s="171"/>
      <c r="W35" s="171"/>
      <c r="X35" s="171"/>
      <c r="Y35" s="171"/>
      <c r="Z35" s="171"/>
      <c r="AA35" s="171"/>
      <c r="AB35" s="171"/>
      <c r="AC35" s="171"/>
      <c r="AD35" s="171"/>
    </row>
    <row r="36" spans="1:30">
      <c r="O36" s="10"/>
      <c r="P36" s="11" t="s">
        <v>39</v>
      </c>
      <c r="Q36" s="11" t="s">
        <v>40</v>
      </c>
      <c r="R36" s="11" t="s">
        <v>41</v>
      </c>
      <c r="S36" s="11" t="s">
        <v>42</v>
      </c>
      <c r="T36" s="11" t="s">
        <v>64</v>
      </c>
      <c r="U36" s="11"/>
      <c r="V36" s="171"/>
      <c r="W36" s="171"/>
      <c r="X36" s="171"/>
      <c r="Y36" s="171"/>
      <c r="Z36" s="171"/>
      <c r="AA36" s="171"/>
      <c r="AB36" s="171"/>
      <c r="AC36" s="171"/>
      <c r="AD36" s="171"/>
    </row>
    <row r="37" spans="1:30">
      <c r="A37" s="254" t="s">
        <v>45</v>
      </c>
      <c r="B37" s="254"/>
      <c r="C37" s="254"/>
      <c r="D37" s="254"/>
      <c r="E37" s="254"/>
      <c r="F37" s="254"/>
      <c r="G37" s="254"/>
      <c r="H37" s="254"/>
      <c r="I37" s="254"/>
      <c r="J37" s="254"/>
      <c r="K37" s="254"/>
      <c r="L37" s="254"/>
      <c r="M37" s="254"/>
      <c r="N37" s="254"/>
      <c r="O37" s="254"/>
      <c r="P37" s="254"/>
      <c r="Q37" s="254"/>
      <c r="R37" s="254"/>
      <c r="S37" s="254"/>
      <c r="T37" s="254"/>
      <c r="U37" s="254"/>
      <c r="V37" s="171"/>
      <c r="W37" s="171"/>
      <c r="X37" s="171"/>
      <c r="Y37" s="171"/>
      <c r="Z37" s="171"/>
      <c r="AA37" s="171"/>
      <c r="AB37" s="171"/>
      <c r="AC37" s="171"/>
      <c r="AD37" s="171"/>
    </row>
    <row r="38" spans="1:30">
      <c r="A38" s="262" t="s">
        <v>30</v>
      </c>
      <c r="B38" s="267" t="s">
        <v>29</v>
      </c>
      <c r="C38" s="268"/>
      <c r="D38" s="268"/>
      <c r="E38" s="268"/>
      <c r="F38" s="268"/>
      <c r="G38" s="268"/>
      <c r="H38" s="268"/>
      <c r="I38" s="269"/>
      <c r="J38" s="255" t="s">
        <v>43</v>
      </c>
      <c r="K38" s="318" t="s">
        <v>27</v>
      </c>
      <c r="L38" s="319"/>
      <c r="M38" s="319"/>
      <c r="N38" s="320"/>
      <c r="O38" s="257" t="s">
        <v>44</v>
      </c>
      <c r="P38" s="258"/>
      <c r="Q38" s="259"/>
      <c r="R38" s="257" t="s">
        <v>26</v>
      </c>
      <c r="S38" s="260"/>
      <c r="T38" s="261"/>
      <c r="U38" s="343" t="s">
        <v>25</v>
      </c>
      <c r="V38" s="171"/>
      <c r="W38" s="171"/>
      <c r="X38" s="171"/>
      <c r="Y38" s="171"/>
      <c r="Z38" s="171"/>
      <c r="AA38" s="171"/>
      <c r="AB38" s="171"/>
      <c r="AC38" s="171"/>
      <c r="AD38" s="171"/>
    </row>
    <row r="39" spans="1:30">
      <c r="A39" s="263"/>
      <c r="B39" s="270"/>
      <c r="C39" s="271"/>
      <c r="D39" s="271"/>
      <c r="E39" s="271"/>
      <c r="F39" s="271"/>
      <c r="G39" s="271"/>
      <c r="H39" s="271"/>
      <c r="I39" s="272"/>
      <c r="J39" s="256"/>
      <c r="K39" s="5" t="s">
        <v>31</v>
      </c>
      <c r="L39" s="5" t="s">
        <v>32</v>
      </c>
      <c r="M39" s="46" t="s">
        <v>278</v>
      </c>
      <c r="N39" s="46" t="s">
        <v>279</v>
      </c>
      <c r="O39" s="5" t="s">
        <v>36</v>
      </c>
      <c r="P39" s="5" t="s">
        <v>8</v>
      </c>
      <c r="Q39" s="5" t="s">
        <v>33</v>
      </c>
      <c r="R39" s="5" t="s">
        <v>34</v>
      </c>
      <c r="S39" s="5" t="s">
        <v>31</v>
      </c>
      <c r="T39" s="5" t="s">
        <v>35</v>
      </c>
      <c r="U39" s="256"/>
      <c r="V39" s="171"/>
      <c r="W39" s="171"/>
      <c r="X39" s="171"/>
      <c r="Y39" s="171"/>
      <c r="Z39" s="171"/>
      <c r="AA39" s="171"/>
      <c r="AB39" s="171"/>
      <c r="AC39" s="171"/>
      <c r="AD39" s="171"/>
    </row>
    <row r="40" spans="1:30">
      <c r="A40" s="61" t="s">
        <v>120</v>
      </c>
      <c r="B40" s="233" t="s">
        <v>121</v>
      </c>
      <c r="C40" s="234"/>
      <c r="D40" s="234"/>
      <c r="E40" s="234"/>
      <c r="F40" s="234"/>
      <c r="G40" s="234"/>
      <c r="H40" s="234"/>
      <c r="I40" s="235"/>
      <c r="J40" s="62">
        <v>6</v>
      </c>
      <c r="K40" s="62">
        <v>2</v>
      </c>
      <c r="L40" s="62">
        <v>2</v>
      </c>
      <c r="M40" s="62">
        <v>0</v>
      </c>
      <c r="N40" s="162">
        <v>0</v>
      </c>
      <c r="O40" s="105">
        <f>K40+L40+M40+N40</f>
        <v>4</v>
      </c>
      <c r="P40" s="105">
        <f>Q40-O40</f>
        <v>7</v>
      </c>
      <c r="Q40" s="105">
        <f>ROUND(PRODUCT(J40,25)/14,0)</f>
        <v>11</v>
      </c>
      <c r="R40" s="64"/>
      <c r="S40" s="63"/>
      <c r="T40" s="65" t="s">
        <v>35</v>
      </c>
      <c r="U40" s="63" t="s">
        <v>42</v>
      </c>
      <c r="V40" s="171"/>
      <c r="W40" s="171"/>
      <c r="X40" s="171"/>
      <c r="Y40" s="171"/>
      <c r="Z40" s="171"/>
      <c r="AA40" s="171"/>
      <c r="AB40" s="171"/>
      <c r="AC40" s="171"/>
      <c r="AD40" s="171"/>
    </row>
    <row r="41" spans="1:30">
      <c r="A41" s="61" t="s">
        <v>122</v>
      </c>
      <c r="B41" s="188" t="s">
        <v>123</v>
      </c>
      <c r="C41" s="189"/>
      <c r="D41" s="189"/>
      <c r="E41" s="189"/>
      <c r="F41" s="189"/>
      <c r="G41" s="189"/>
      <c r="H41" s="190"/>
      <c r="I41" s="214"/>
      <c r="J41" s="62">
        <v>6</v>
      </c>
      <c r="K41" s="62">
        <v>2</v>
      </c>
      <c r="L41" s="62">
        <v>2</v>
      </c>
      <c r="M41" s="62">
        <v>0</v>
      </c>
      <c r="N41" s="162">
        <v>0</v>
      </c>
      <c r="O41" s="165">
        <f t="shared" ref="O41:O45" si="0">K41+L41+M41+N41</f>
        <v>4</v>
      </c>
      <c r="P41" s="105">
        <f>Q41-O41</f>
        <v>7</v>
      </c>
      <c r="Q41" s="105">
        <f>ROUND(PRODUCT(J41,25)/14,0)</f>
        <v>11</v>
      </c>
      <c r="R41" s="64" t="s">
        <v>34</v>
      </c>
      <c r="S41" s="63"/>
      <c r="T41" s="65"/>
      <c r="U41" s="63" t="s">
        <v>42</v>
      </c>
      <c r="V41" s="171"/>
      <c r="W41" s="171"/>
      <c r="X41" s="171"/>
      <c r="Y41" s="171"/>
      <c r="Z41" s="171"/>
      <c r="AA41" s="171"/>
      <c r="AB41" s="171"/>
      <c r="AC41" s="171"/>
      <c r="AD41" s="171"/>
    </row>
    <row r="42" spans="1:30">
      <c r="A42" s="61" t="s">
        <v>124</v>
      </c>
      <c r="B42" s="188" t="s">
        <v>125</v>
      </c>
      <c r="C42" s="189"/>
      <c r="D42" s="189"/>
      <c r="E42" s="189"/>
      <c r="F42" s="189"/>
      <c r="G42" s="189"/>
      <c r="H42" s="190"/>
      <c r="I42" s="214"/>
      <c r="J42" s="62">
        <v>6</v>
      </c>
      <c r="K42" s="62">
        <v>2</v>
      </c>
      <c r="L42" s="62">
        <v>1</v>
      </c>
      <c r="M42" s="62">
        <v>2</v>
      </c>
      <c r="N42" s="162">
        <v>0</v>
      </c>
      <c r="O42" s="165">
        <f t="shared" si="0"/>
        <v>5</v>
      </c>
      <c r="P42" s="105">
        <f>Q42-O42</f>
        <v>6</v>
      </c>
      <c r="Q42" s="105">
        <f>ROUND(PRODUCT(J42,25)/14,0)</f>
        <v>11</v>
      </c>
      <c r="R42" s="64" t="s">
        <v>34</v>
      </c>
      <c r="S42" s="63"/>
      <c r="T42" s="65"/>
      <c r="U42" s="63" t="s">
        <v>39</v>
      </c>
      <c r="V42" s="171"/>
      <c r="W42" s="171"/>
      <c r="X42" s="171"/>
      <c r="Y42" s="171"/>
      <c r="Z42" s="171"/>
      <c r="AA42" s="171"/>
      <c r="AB42" s="171"/>
      <c r="AC42" s="171"/>
      <c r="AD42" s="171"/>
    </row>
    <row r="43" spans="1:30">
      <c r="A43" s="61" t="s">
        <v>126</v>
      </c>
      <c r="B43" s="188" t="s">
        <v>127</v>
      </c>
      <c r="C43" s="189"/>
      <c r="D43" s="189"/>
      <c r="E43" s="189"/>
      <c r="F43" s="189"/>
      <c r="G43" s="189"/>
      <c r="H43" s="190"/>
      <c r="I43" s="214"/>
      <c r="J43" s="62">
        <v>6</v>
      </c>
      <c r="K43" s="62">
        <v>2</v>
      </c>
      <c r="L43" s="62">
        <v>2</v>
      </c>
      <c r="M43" s="62">
        <v>2</v>
      </c>
      <c r="N43" s="162">
        <v>0</v>
      </c>
      <c r="O43" s="165">
        <f t="shared" si="0"/>
        <v>6</v>
      </c>
      <c r="P43" s="105">
        <f>Q43-O43</f>
        <v>5</v>
      </c>
      <c r="Q43" s="105">
        <f>ROUND(PRODUCT(J43,25)/14,0)</f>
        <v>11</v>
      </c>
      <c r="R43" s="64" t="s">
        <v>34</v>
      </c>
      <c r="S43" s="63"/>
      <c r="T43" s="65"/>
      <c r="U43" s="63" t="s">
        <v>41</v>
      </c>
      <c r="V43" s="171"/>
      <c r="W43" s="171"/>
      <c r="X43" s="171"/>
      <c r="Y43" s="171"/>
      <c r="Z43" s="171"/>
      <c r="AA43" s="171"/>
      <c r="AB43" s="171"/>
      <c r="AC43" s="171"/>
      <c r="AD43" s="171"/>
    </row>
    <row r="44" spans="1:30">
      <c r="A44" s="61" t="s">
        <v>128</v>
      </c>
      <c r="B44" s="188" t="s">
        <v>129</v>
      </c>
      <c r="C44" s="189"/>
      <c r="D44" s="189"/>
      <c r="E44" s="189"/>
      <c r="F44" s="189"/>
      <c r="G44" s="189"/>
      <c r="H44" s="190"/>
      <c r="I44" s="214"/>
      <c r="J44" s="62">
        <v>6</v>
      </c>
      <c r="K44" s="62">
        <v>2</v>
      </c>
      <c r="L44" s="62">
        <v>2</v>
      </c>
      <c r="M44" s="62">
        <v>0</v>
      </c>
      <c r="N44" s="162">
        <v>0</v>
      </c>
      <c r="O44" s="165">
        <f t="shared" si="0"/>
        <v>4</v>
      </c>
      <c r="P44" s="105">
        <f>Q44-O44</f>
        <v>7</v>
      </c>
      <c r="Q44" s="105">
        <f>ROUND(PRODUCT(J44,25)/14,0)</f>
        <v>11</v>
      </c>
      <c r="R44" s="64" t="s">
        <v>34</v>
      </c>
      <c r="S44" s="63"/>
      <c r="T44" s="65"/>
      <c r="U44" s="63" t="s">
        <v>39</v>
      </c>
      <c r="V44" s="171"/>
      <c r="W44" s="171"/>
      <c r="X44" s="171"/>
      <c r="Y44" s="171"/>
      <c r="Z44" s="171"/>
      <c r="AA44" s="171"/>
      <c r="AB44" s="171"/>
      <c r="AC44" s="171"/>
      <c r="AD44" s="171"/>
    </row>
    <row r="45" spans="1:30" s="68" customFormat="1">
      <c r="A45" s="70" t="s">
        <v>130</v>
      </c>
      <c r="B45" s="219" t="s">
        <v>78</v>
      </c>
      <c r="C45" s="220"/>
      <c r="D45" s="220"/>
      <c r="E45" s="220"/>
      <c r="F45" s="220"/>
      <c r="G45" s="220"/>
      <c r="H45" s="220"/>
      <c r="I45" s="221"/>
      <c r="J45" s="70">
        <v>0</v>
      </c>
      <c r="K45" s="70">
        <v>0</v>
      </c>
      <c r="L45" s="70">
        <v>2</v>
      </c>
      <c r="M45" s="70">
        <v>0</v>
      </c>
      <c r="N45" s="150">
        <v>0</v>
      </c>
      <c r="O45" s="165">
        <f t="shared" si="0"/>
        <v>2</v>
      </c>
      <c r="P45" s="71">
        <f t="shared" ref="P45" si="1">Q45-O45</f>
        <v>0</v>
      </c>
      <c r="Q45" s="71">
        <v>2</v>
      </c>
      <c r="R45" s="31"/>
      <c r="S45" s="32" t="s">
        <v>31</v>
      </c>
      <c r="T45" s="33"/>
      <c r="U45" s="32" t="s">
        <v>42</v>
      </c>
      <c r="V45" s="171"/>
      <c r="W45" s="171"/>
      <c r="X45" s="171"/>
      <c r="Y45" s="171"/>
      <c r="Z45" s="171"/>
      <c r="AA45" s="171"/>
      <c r="AB45" s="171"/>
      <c r="AC45" s="171"/>
      <c r="AD45" s="171"/>
    </row>
    <row r="46" spans="1:30">
      <c r="A46" s="25" t="s">
        <v>28</v>
      </c>
      <c r="B46" s="216"/>
      <c r="C46" s="217"/>
      <c r="D46" s="217"/>
      <c r="E46" s="217"/>
      <c r="F46" s="217"/>
      <c r="G46" s="217"/>
      <c r="H46" s="217"/>
      <c r="I46" s="218"/>
      <c r="J46" s="25">
        <f t="shared" ref="J46:Q46" si="2">SUM(J40:J45)</f>
        <v>30</v>
      </c>
      <c r="K46" s="25">
        <f t="shared" si="2"/>
        <v>10</v>
      </c>
      <c r="L46" s="25">
        <f t="shared" si="2"/>
        <v>11</v>
      </c>
      <c r="M46" s="25">
        <f t="shared" si="2"/>
        <v>4</v>
      </c>
      <c r="N46" s="135">
        <f t="shared" si="2"/>
        <v>0</v>
      </c>
      <c r="O46" s="25">
        <f t="shared" si="2"/>
        <v>25</v>
      </c>
      <c r="P46" s="25">
        <f t="shared" si="2"/>
        <v>32</v>
      </c>
      <c r="Q46" s="25">
        <f t="shared" si="2"/>
        <v>57</v>
      </c>
      <c r="R46" s="40">
        <f>COUNTIF(R40:R45,"E")</f>
        <v>4</v>
      </c>
      <c r="S46" s="40">
        <f>COUNTIF(S40:S45,"C")</f>
        <v>1</v>
      </c>
      <c r="T46" s="40">
        <f>COUNTIF(T40:T45,"VP")</f>
        <v>1</v>
      </c>
      <c r="U46" s="26"/>
      <c r="V46" s="171"/>
      <c r="W46" s="171"/>
      <c r="X46" s="171"/>
      <c r="Y46" s="171"/>
      <c r="Z46" s="171"/>
      <c r="AA46" s="171"/>
      <c r="AB46" s="171"/>
      <c r="AC46" s="171"/>
      <c r="AD46" s="171"/>
    </row>
    <row r="47" spans="1:30">
      <c r="V47" s="171"/>
      <c r="W47" s="171"/>
      <c r="X47" s="171"/>
      <c r="Y47" s="171"/>
      <c r="Z47" s="171"/>
      <c r="AA47" s="171"/>
      <c r="AB47" s="171"/>
      <c r="AC47" s="171"/>
      <c r="AD47" s="171"/>
    </row>
    <row r="48" spans="1:30">
      <c r="A48" s="254" t="s">
        <v>46</v>
      </c>
      <c r="B48" s="254"/>
      <c r="C48" s="254"/>
      <c r="D48" s="254"/>
      <c r="E48" s="254"/>
      <c r="F48" s="254"/>
      <c r="G48" s="254"/>
      <c r="H48" s="254"/>
      <c r="I48" s="254"/>
      <c r="J48" s="254"/>
      <c r="K48" s="254"/>
      <c r="L48" s="254"/>
      <c r="M48" s="254"/>
      <c r="N48" s="254"/>
      <c r="O48" s="254"/>
      <c r="P48" s="254"/>
      <c r="Q48" s="254"/>
      <c r="R48" s="254"/>
      <c r="S48" s="254"/>
      <c r="T48" s="254"/>
      <c r="U48" s="254"/>
      <c r="V48" s="171"/>
      <c r="W48" s="171"/>
      <c r="X48" s="171"/>
      <c r="Y48" s="171"/>
      <c r="Z48" s="171"/>
      <c r="AA48" s="171"/>
      <c r="AB48" s="171"/>
      <c r="AC48" s="171"/>
      <c r="AD48" s="171"/>
    </row>
    <row r="49" spans="1:30">
      <c r="A49" s="262" t="s">
        <v>30</v>
      </c>
      <c r="B49" s="267" t="s">
        <v>29</v>
      </c>
      <c r="C49" s="268"/>
      <c r="D49" s="268"/>
      <c r="E49" s="268"/>
      <c r="F49" s="268"/>
      <c r="G49" s="268"/>
      <c r="H49" s="268"/>
      <c r="I49" s="269"/>
      <c r="J49" s="255" t="s">
        <v>43</v>
      </c>
      <c r="K49" s="318" t="s">
        <v>27</v>
      </c>
      <c r="L49" s="319"/>
      <c r="M49" s="319"/>
      <c r="N49" s="320"/>
      <c r="O49" s="257" t="s">
        <v>44</v>
      </c>
      <c r="P49" s="258"/>
      <c r="Q49" s="259"/>
      <c r="R49" s="257" t="s">
        <v>26</v>
      </c>
      <c r="S49" s="260"/>
      <c r="T49" s="261"/>
      <c r="U49" s="343" t="s">
        <v>25</v>
      </c>
      <c r="V49" s="171"/>
      <c r="W49" s="171"/>
      <c r="X49" s="171"/>
      <c r="Y49" s="171"/>
      <c r="Z49" s="171"/>
      <c r="AA49" s="171"/>
      <c r="AB49" s="171"/>
      <c r="AC49" s="171"/>
      <c r="AD49" s="171"/>
    </row>
    <row r="50" spans="1:30">
      <c r="A50" s="263"/>
      <c r="B50" s="270"/>
      <c r="C50" s="271"/>
      <c r="D50" s="271"/>
      <c r="E50" s="271"/>
      <c r="F50" s="271"/>
      <c r="G50" s="271"/>
      <c r="H50" s="271"/>
      <c r="I50" s="272"/>
      <c r="J50" s="256"/>
      <c r="K50" s="5" t="s">
        <v>31</v>
      </c>
      <c r="L50" s="5" t="s">
        <v>32</v>
      </c>
      <c r="M50" s="46" t="s">
        <v>278</v>
      </c>
      <c r="N50" s="46" t="s">
        <v>279</v>
      </c>
      <c r="O50" s="5" t="s">
        <v>36</v>
      </c>
      <c r="P50" s="5" t="s">
        <v>8</v>
      </c>
      <c r="Q50" s="5" t="s">
        <v>33</v>
      </c>
      <c r="R50" s="5" t="s">
        <v>34</v>
      </c>
      <c r="S50" s="5" t="s">
        <v>31</v>
      </c>
      <c r="T50" s="5" t="s">
        <v>35</v>
      </c>
      <c r="U50" s="256"/>
      <c r="V50" s="171"/>
      <c r="W50" s="171"/>
      <c r="X50" s="171"/>
      <c r="Y50" s="171"/>
      <c r="Z50" s="171"/>
      <c r="AA50" s="171"/>
      <c r="AB50" s="171"/>
      <c r="AC50" s="171"/>
      <c r="AD50" s="171"/>
    </row>
    <row r="51" spans="1:30">
      <c r="A51" s="66" t="s">
        <v>131</v>
      </c>
      <c r="B51" s="214" t="s">
        <v>132</v>
      </c>
      <c r="C51" s="214"/>
      <c r="D51" s="214"/>
      <c r="E51" s="214"/>
      <c r="F51" s="214"/>
      <c r="G51" s="214"/>
      <c r="H51" s="214"/>
      <c r="I51" s="214"/>
      <c r="J51" s="67">
        <v>5</v>
      </c>
      <c r="K51" s="67">
        <v>2</v>
      </c>
      <c r="L51" s="67">
        <v>1</v>
      </c>
      <c r="M51" s="67">
        <v>2</v>
      </c>
      <c r="N51" s="162">
        <v>0</v>
      </c>
      <c r="O51" s="165">
        <f>K51+L51+M51+N51</f>
        <v>5</v>
      </c>
      <c r="P51" s="105">
        <f>Q51-O51</f>
        <v>4</v>
      </c>
      <c r="Q51" s="105">
        <f>ROUND(PRODUCT(J51,25)/14,0)</f>
        <v>9</v>
      </c>
      <c r="R51" s="72" t="s">
        <v>34</v>
      </c>
      <c r="S51" s="69"/>
      <c r="T51" s="73"/>
      <c r="U51" s="69" t="s">
        <v>39</v>
      </c>
      <c r="V51" s="171"/>
      <c r="W51" s="171"/>
      <c r="X51" s="171"/>
      <c r="Y51" s="171"/>
      <c r="Z51" s="171"/>
      <c r="AA51" s="171"/>
      <c r="AB51" s="171"/>
      <c r="AC51" s="171"/>
      <c r="AD51" s="171"/>
    </row>
    <row r="52" spans="1:30">
      <c r="A52" s="66" t="s">
        <v>133</v>
      </c>
      <c r="B52" s="214" t="s">
        <v>134</v>
      </c>
      <c r="C52" s="214"/>
      <c r="D52" s="214"/>
      <c r="E52" s="214"/>
      <c r="F52" s="214"/>
      <c r="G52" s="214"/>
      <c r="H52" s="214"/>
      <c r="I52" s="214"/>
      <c r="J52" s="67">
        <v>6</v>
      </c>
      <c r="K52" s="67">
        <v>2</v>
      </c>
      <c r="L52" s="67">
        <v>1</v>
      </c>
      <c r="M52" s="67">
        <v>2</v>
      </c>
      <c r="N52" s="162">
        <v>0</v>
      </c>
      <c r="O52" s="165">
        <f t="shared" ref="O52:O57" si="3">K52+L52+M52+N52</f>
        <v>5</v>
      </c>
      <c r="P52" s="105">
        <f t="shared" ref="P52:P56" si="4">Q52-O52</f>
        <v>6</v>
      </c>
      <c r="Q52" s="105">
        <f t="shared" ref="Q52:Q56" si="5">ROUND(PRODUCT(J52,25)/14,0)</f>
        <v>11</v>
      </c>
      <c r="R52" s="72" t="s">
        <v>34</v>
      </c>
      <c r="S52" s="69"/>
      <c r="T52" s="73"/>
      <c r="U52" s="69" t="s">
        <v>41</v>
      </c>
      <c r="V52" s="171"/>
      <c r="W52" s="171"/>
      <c r="X52" s="171"/>
      <c r="Y52" s="171"/>
      <c r="Z52" s="171"/>
      <c r="AA52" s="171"/>
      <c r="AB52" s="171"/>
      <c r="AC52" s="171"/>
      <c r="AD52" s="171"/>
    </row>
    <row r="53" spans="1:30">
      <c r="A53" s="66" t="s">
        <v>135</v>
      </c>
      <c r="B53" s="214" t="s">
        <v>136</v>
      </c>
      <c r="C53" s="214"/>
      <c r="D53" s="214"/>
      <c r="E53" s="214"/>
      <c r="F53" s="214"/>
      <c r="G53" s="214"/>
      <c r="H53" s="214"/>
      <c r="I53" s="214"/>
      <c r="J53" s="67">
        <v>4</v>
      </c>
      <c r="K53" s="67">
        <v>2</v>
      </c>
      <c r="L53" s="67">
        <v>1</v>
      </c>
      <c r="M53" s="67">
        <v>0</v>
      </c>
      <c r="N53" s="162">
        <v>0</v>
      </c>
      <c r="O53" s="165">
        <f t="shared" si="3"/>
        <v>3</v>
      </c>
      <c r="P53" s="105">
        <f t="shared" si="4"/>
        <v>4</v>
      </c>
      <c r="Q53" s="105">
        <f t="shared" si="5"/>
        <v>7</v>
      </c>
      <c r="R53" s="72" t="s">
        <v>34</v>
      </c>
      <c r="S53" s="69"/>
      <c r="T53" s="73"/>
      <c r="U53" s="69" t="s">
        <v>39</v>
      </c>
      <c r="V53" s="171"/>
      <c r="W53" s="171"/>
      <c r="X53" s="171"/>
      <c r="Y53" s="171"/>
      <c r="Z53" s="171"/>
      <c r="AA53" s="171"/>
      <c r="AB53" s="171"/>
      <c r="AC53" s="171"/>
      <c r="AD53" s="171"/>
    </row>
    <row r="54" spans="1:30">
      <c r="A54" s="66" t="s">
        <v>137</v>
      </c>
      <c r="B54" s="214" t="s">
        <v>138</v>
      </c>
      <c r="C54" s="214"/>
      <c r="D54" s="214"/>
      <c r="E54" s="214"/>
      <c r="F54" s="214"/>
      <c r="G54" s="214"/>
      <c r="H54" s="214"/>
      <c r="I54" s="214"/>
      <c r="J54" s="67">
        <v>5</v>
      </c>
      <c r="K54" s="67">
        <v>2</v>
      </c>
      <c r="L54" s="67">
        <v>2</v>
      </c>
      <c r="M54" s="67">
        <v>0</v>
      </c>
      <c r="N54" s="162">
        <v>0</v>
      </c>
      <c r="O54" s="165">
        <f t="shared" si="3"/>
        <v>4</v>
      </c>
      <c r="P54" s="105">
        <f t="shared" si="4"/>
        <v>5</v>
      </c>
      <c r="Q54" s="105">
        <f t="shared" si="5"/>
        <v>9</v>
      </c>
      <c r="R54" s="72"/>
      <c r="S54" s="69"/>
      <c r="T54" s="73" t="s">
        <v>35</v>
      </c>
      <c r="U54" s="69" t="s">
        <v>42</v>
      </c>
      <c r="V54" s="171"/>
      <c r="W54" s="171"/>
      <c r="X54" s="171"/>
      <c r="Y54" s="171"/>
      <c r="Z54" s="171"/>
      <c r="AA54" s="171"/>
      <c r="AB54" s="171"/>
      <c r="AC54" s="171"/>
      <c r="AD54" s="171"/>
    </row>
    <row r="55" spans="1:30">
      <c r="A55" s="66" t="s">
        <v>139</v>
      </c>
      <c r="B55" s="214" t="s">
        <v>140</v>
      </c>
      <c r="C55" s="214"/>
      <c r="D55" s="214"/>
      <c r="E55" s="214"/>
      <c r="F55" s="214"/>
      <c r="G55" s="214"/>
      <c r="H55" s="214"/>
      <c r="I55" s="214"/>
      <c r="J55" s="67">
        <v>5</v>
      </c>
      <c r="K55" s="67">
        <v>2</v>
      </c>
      <c r="L55" s="67">
        <v>1</v>
      </c>
      <c r="M55" s="67">
        <v>1</v>
      </c>
      <c r="N55" s="162">
        <v>0</v>
      </c>
      <c r="O55" s="165">
        <f t="shared" si="3"/>
        <v>4</v>
      </c>
      <c r="P55" s="105">
        <f t="shared" si="4"/>
        <v>5</v>
      </c>
      <c r="Q55" s="105">
        <f t="shared" si="5"/>
        <v>9</v>
      </c>
      <c r="R55" s="72" t="s">
        <v>34</v>
      </c>
      <c r="S55" s="69"/>
      <c r="T55" s="73"/>
      <c r="U55" s="69" t="s">
        <v>42</v>
      </c>
      <c r="V55" s="171"/>
      <c r="W55" s="171"/>
      <c r="X55" s="171"/>
      <c r="Y55" s="171"/>
      <c r="Z55" s="171"/>
      <c r="AA55" s="171"/>
      <c r="AB55" s="171"/>
      <c r="AC55" s="171"/>
      <c r="AD55" s="171"/>
    </row>
    <row r="56" spans="1:30">
      <c r="A56" s="66" t="s">
        <v>141</v>
      </c>
      <c r="B56" s="214" t="s">
        <v>142</v>
      </c>
      <c r="C56" s="214"/>
      <c r="D56" s="214"/>
      <c r="E56" s="214"/>
      <c r="F56" s="214"/>
      <c r="G56" s="214"/>
      <c r="H56" s="214"/>
      <c r="I56" s="214"/>
      <c r="J56" s="67">
        <v>5</v>
      </c>
      <c r="K56" s="67">
        <v>2</v>
      </c>
      <c r="L56" s="67">
        <v>1</v>
      </c>
      <c r="M56" s="67">
        <v>1</v>
      </c>
      <c r="N56" s="162">
        <v>0</v>
      </c>
      <c r="O56" s="165">
        <f t="shared" si="3"/>
        <v>4</v>
      </c>
      <c r="P56" s="105">
        <f t="shared" si="4"/>
        <v>5</v>
      </c>
      <c r="Q56" s="105">
        <f t="shared" si="5"/>
        <v>9</v>
      </c>
      <c r="R56" s="72"/>
      <c r="S56" s="69" t="s">
        <v>31</v>
      </c>
      <c r="T56" s="73"/>
      <c r="U56" s="69" t="s">
        <v>39</v>
      </c>
      <c r="V56" s="171"/>
      <c r="W56" s="171"/>
      <c r="X56" s="171"/>
      <c r="Y56" s="171"/>
      <c r="Z56" s="171"/>
      <c r="AA56" s="171"/>
      <c r="AB56" s="171"/>
      <c r="AC56" s="171"/>
      <c r="AD56" s="171"/>
    </row>
    <row r="57" spans="1:30">
      <c r="A57" s="70" t="s">
        <v>143</v>
      </c>
      <c r="B57" s="219" t="s">
        <v>79</v>
      </c>
      <c r="C57" s="220"/>
      <c r="D57" s="220"/>
      <c r="E57" s="220"/>
      <c r="F57" s="220"/>
      <c r="G57" s="220"/>
      <c r="H57" s="220"/>
      <c r="I57" s="221"/>
      <c r="J57" s="21">
        <v>0</v>
      </c>
      <c r="K57" s="21">
        <v>0</v>
      </c>
      <c r="L57" s="21">
        <v>2</v>
      </c>
      <c r="M57" s="21">
        <v>0</v>
      </c>
      <c r="N57" s="150">
        <v>0</v>
      </c>
      <c r="O57" s="165">
        <f t="shared" si="3"/>
        <v>2</v>
      </c>
      <c r="P57" s="22">
        <f t="shared" ref="P57" si="6">Q57-O57</f>
        <v>0</v>
      </c>
      <c r="Q57" s="22">
        <v>2</v>
      </c>
      <c r="R57" s="31"/>
      <c r="S57" s="32" t="s">
        <v>31</v>
      </c>
      <c r="T57" s="33"/>
      <c r="U57" s="32" t="s">
        <v>42</v>
      </c>
      <c r="V57" s="171"/>
      <c r="W57" s="171"/>
      <c r="X57" s="171"/>
      <c r="Y57" s="171"/>
      <c r="Z57" s="171"/>
      <c r="AA57" s="171"/>
      <c r="AB57" s="171"/>
      <c r="AC57" s="171"/>
      <c r="AD57" s="171"/>
    </row>
    <row r="58" spans="1:30">
      <c r="A58" s="25" t="s">
        <v>28</v>
      </c>
      <c r="B58" s="216"/>
      <c r="C58" s="217"/>
      <c r="D58" s="217"/>
      <c r="E58" s="217"/>
      <c r="F58" s="217"/>
      <c r="G58" s="217"/>
      <c r="H58" s="217"/>
      <c r="I58" s="218"/>
      <c r="J58" s="25">
        <f t="shared" ref="J58:Q58" si="7">SUM(J51:J57)</f>
        <v>30</v>
      </c>
      <c r="K58" s="25">
        <f t="shared" si="7"/>
        <v>12</v>
      </c>
      <c r="L58" s="25">
        <f t="shared" si="7"/>
        <v>9</v>
      </c>
      <c r="M58" s="25">
        <f t="shared" si="7"/>
        <v>6</v>
      </c>
      <c r="N58" s="135">
        <f t="shared" si="7"/>
        <v>0</v>
      </c>
      <c r="O58" s="25">
        <f t="shared" si="7"/>
        <v>27</v>
      </c>
      <c r="P58" s="25">
        <f t="shared" si="7"/>
        <v>29</v>
      </c>
      <c r="Q58" s="25">
        <f t="shared" si="7"/>
        <v>56</v>
      </c>
      <c r="R58" s="40">
        <f>COUNTIF(R51:R57,"E")</f>
        <v>4</v>
      </c>
      <c r="S58" s="40">
        <f>COUNTIF(S51:S57,"C")</f>
        <v>2</v>
      </c>
      <c r="T58" s="40">
        <f>COUNTIF(T51:T57,"VP")</f>
        <v>1</v>
      </c>
      <c r="U58" s="26"/>
      <c r="V58" s="171"/>
      <c r="W58" s="171"/>
      <c r="X58" s="171"/>
      <c r="Y58" s="171"/>
      <c r="Z58" s="171"/>
      <c r="AA58" s="171"/>
      <c r="AB58" s="171"/>
      <c r="AC58" s="171"/>
      <c r="AD58" s="171"/>
    </row>
    <row r="59" spans="1:30">
      <c r="V59" s="171"/>
      <c r="W59" s="171"/>
      <c r="X59" s="171"/>
      <c r="Y59" s="171"/>
      <c r="Z59" s="171"/>
      <c r="AA59" s="171"/>
      <c r="AB59" s="171"/>
      <c r="AC59" s="171"/>
      <c r="AD59" s="171"/>
    </row>
    <row r="60" spans="1:30">
      <c r="A60" s="254" t="s">
        <v>47</v>
      </c>
      <c r="B60" s="254"/>
      <c r="C60" s="254"/>
      <c r="D60" s="254"/>
      <c r="E60" s="254"/>
      <c r="F60" s="254"/>
      <c r="G60" s="254"/>
      <c r="H60" s="254"/>
      <c r="I60" s="254"/>
      <c r="J60" s="254"/>
      <c r="K60" s="254"/>
      <c r="L60" s="254"/>
      <c r="M60" s="254"/>
      <c r="N60" s="254"/>
      <c r="O60" s="254"/>
      <c r="P60" s="254"/>
      <c r="Q60" s="254"/>
      <c r="R60" s="254"/>
      <c r="S60" s="254"/>
      <c r="T60" s="254"/>
      <c r="U60" s="254"/>
      <c r="V60" s="171"/>
      <c r="W60" s="171"/>
      <c r="X60" s="171"/>
      <c r="Y60" s="171"/>
      <c r="Z60" s="171"/>
      <c r="AA60" s="171"/>
      <c r="AB60" s="171"/>
      <c r="AC60" s="171"/>
      <c r="AD60" s="171"/>
    </row>
    <row r="61" spans="1:30">
      <c r="A61" s="262" t="s">
        <v>30</v>
      </c>
      <c r="B61" s="267" t="s">
        <v>29</v>
      </c>
      <c r="C61" s="268"/>
      <c r="D61" s="268"/>
      <c r="E61" s="268"/>
      <c r="F61" s="268"/>
      <c r="G61" s="268"/>
      <c r="H61" s="268"/>
      <c r="I61" s="269"/>
      <c r="J61" s="255" t="s">
        <v>43</v>
      </c>
      <c r="K61" s="318" t="s">
        <v>27</v>
      </c>
      <c r="L61" s="319"/>
      <c r="M61" s="319"/>
      <c r="N61" s="320"/>
      <c r="O61" s="257" t="s">
        <v>44</v>
      </c>
      <c r="P61" s="258"/>
      <c r="Q61" s="259"/>
      <c r="R61" s="257" t="s">
        <v>26</v>
      </c>
      <c r="S61" s="260"/>
      <c r="T61" s="261"/>
      <c r="U61" s="343" t="s">
        <v>25</v>
      </c>
      <c r="V61" s="171"/>
      <c r="W61" s="171"/>
      <c r="X61" s="171"/>
      <c r="Y61" s="171"/>
      <c r="Z61" s="171"/>
      <c r="AA61" s="171"/>
      <c r="AB61" s="171"/>
      <c r="AC61" s="171"/>
      <c r="AD61" s="171"/>
    </row>
    <row r="62" spans="1:30">
      <c r="A62" s="263"/>
      <c r="B62" s="270"/>
      <c r="C62" s="271"/>
      <c r="D62" s="271"/>
      <c r="E62" s="271"/>
      <c r="F62" s="271"/>
      <c r="G62" s="271"/>
      <c r="H62" s="271"/>
      <c r="I62" s="272"/>
      <c r="J62" s="256"/>
      <c r="K62" s="5" t="s">
        <v>31</v>
      </c>
      <c r="L62" s="5" t="s">
        <v>32</v>
      </c>
      <c r="M62" s="46" t="s">
        <v>278</v>
      </c>
      <c r="N62" s="46" t="s">
        <v>279</v>
      </c>
      <c r="O62" s="5" t="s">
        <v>36</v>
      </c>
      <c r="P62" s="5" t="s">
        <v>8</v>
      </c>
      <c r="Q62" s="5" t="s">
        <v>33</v>
      </c>
      <c r="R62" s="5" t="s">
        <v>34</v>
      </c>
      <c r="S62" s="5" t="s">
        <v>31</v>
      </c>
      <c r="T62" s="5" t="s">
        <v>35</v>
      </c>
      <c r="U62" s="256"/>
      <c r="V62" s="171"/>
      <c r="W62" s="171"/>
      <c r="X62" s="171"/>
      <c r="Y62" s="171"/>
      <c r="Z62" s="171"/>
      <c r="AA62" s="171"/>
      <c r="AB62" s="171"/>
      <c r="AC62" s="171"/>
      <c r="AD62" s="171"/>
    </row>
    <row r="63" spans="1:30">
      <c r="A63" s="74" t="s">
        <v>144</v>
      </c>
      <c r="B63" s="214" t="s">
        <v>145</v>
      </c>
      <c r="C63" s="214"/>
      <c r="D63" s="214"/>
      <c r="E63" s="214"/>
      <c r="F63" s="214"/>
      <c r="G63" s="214"/>
      <c r="H63" s="214"/>
      <c r="I63" s="214"/>
      <c r="J63" s="75">
        <v>6</v>
      </c>
      <c r="K63" s="75">
        <v>2</v>
      </c>
      <c r="L63" s="75">
        <v>2</v>
      </c>
      <c r="M63" s="75">
        <v>2</v>
      </c>
      <c r="N63" s="162">
        <v>0</v>
      </c>
      <c r="O63" s="165">
        <f t="shared" ref="O63:O67" si="8">K63+L63+M63+N63</f>
        <v>6</v>
      </c>
      <c r="P63" s="105">
        <f t="shared" ref="P63:P67" si="9">Q63-O63</f>
        <v>5</v>
      </c>
      <c r="Q63" s="105">
        <f t="shared" ref="Q63" si="10">ROUND(PRODUCT(J63,25)/14,0)</f>
        <v>11</v>
      </c>
      <c r="R63" s="77" t="s">
        <v>34</v>
      </c>
      <c r="S63" s="76"/>
      <c r="T63" s="78"/>
      <c r="U63" s="76" t="s">
        <v>41</v>
      </c>
      <c r="V63" s="171"/>
      <c r="W63" s="171"/>
      <c r="X63" s="171"/>
      <c r="Y63" s="171"/>
      <c r="Z63" s="171"/>
      <c r="AA63" s="171"/>
      <c r="AB63" s="171"/>
      <c r="AC63" s="171"/>
      <c r="AD63" s="171"/>
    </row>
    <row r="64" spans="1:30">
      <c r="A64" s="74" t="s">
        <v>146</v>
      </c>
      <c r="B64" s="214" t="s">
        <v>147</v>
      </c>
      <c r="C64" s="214"/>
      <c r="D64" s="214"/>
      <c r="E64" s="214"/>
      <c r="F64" s="214"/>
      <c r="G64" s="214"/>
      <c r="H64" s="214"/>
      <c r="I64" s="214"/>
      <c r="J64" s="75">
        <v>6</v>
      </c>
      <c r="K64" s="75">
        <v>2</v>
      </c>
      <c r="L64" s="75">
        <v>0</v>
      </c>
      <c r="M64" s="75">
        <v>2</v>
      </c>
      <c r="N64" s="162">
        <v>1</v>
      </c>
      <c r="O64" s="165">
        <f t="shared" si="8"/>
        <v>5</v>
      </c>
      <c r="P64" s="105">
        <f t="shared" si="9"/>
        <v>6</v>
      </c>
      <c r="Q64" s="105">
        <f t="shared" ref="Q64:Q67" si="11">ROUND(PRODUCT(J64,25)/14,0)</f>
        <v>11</v>
      </c>
      <c r="R64" s="77" t="s">
        <v>34</v>
      </c>
      <c r="S64" s="76"/>
      <c r="T64" s="78"/>
      <c r="U64" s="76" t="s">
        <v>39</v>
      </c>
      <c r="V64" s="171"/>
      <c r="W64" s="171"/>
      <c r="X64" s="171"/>
      <c r="Y64" s="171"/>
      <c r="Z64" s="171"/>
      <c r="AA64" s="171"/>
      <c r="AB64" s="171"/>
      <c r="AC64" s="171"/>
      <c r="AD64" s="171"/>
    </row>
    <row r="65" spans="1:30">
      <c r="A65" s="74" t="s">
        <v>148</v>
      </c>
      <c r="B65" s="214" t="s">
        <v>149</v>
      </c>
      <c r="C65" s="214"/>
      <c r="D65" s="214"/>
      <c r="E65" s="214"/>
      <c r="F65" s="214"/>
      <c r="G65" s="214"/>
      <c r="H65" s="214"/>
      <c r="I65" s="214"/>
      <c r="J65" s="75">
        <v>6</v>
      </c>
      <c r="K65" s="75">
        <v>2</v>
      </c>
      <c r="L65" s="75">
        <v>1</v>
      </c>
      <c r="M65" s="75">
        <v>2</v>
      </c>
      <c r="N65" s="162">
        <v>0</v>
      </c>
      <c r="O65" s="165">
        <f t="shared" si="8"/>
        <v>5</v>
      </c>
      <c r="P65" s="105">
        <f t="shared" si="9"/>
        <v>6</v>
      </c>
      <c r="Q65" s="105">
        <f t="shared" si="11"/>
        <v>11</v>
      </c>
      <c r="R65" s="77" t="s">
        <v>34</v>
      </c>
      <c r="S65" s="76"/>
      <c r="T65" s="78"/>
      <c r="U65" s="76" t="s">
        <v>39</v>
      </c>
      <c r="V65" s="171"/>
      <c r="W65" s="171"/>
      <c r="X65" s="171"/>
      <c r="Y65" s="171"/>
      <c r="Z65" s="171"/>
      <c r="AA65" s="171"/>
      <c r="AB65" s="171"/>
      <c r="AC65" s="171"/>
      <c r="AD65" s="171"/>
    </row>
    <row r="66" spans="1:30">
      <c r="A66" s="74" t="s">
        <v>150</v>
      </c>
      <c r="B66" s="214" t="s">
        <v>151</v>
      </c>
      <c r="C66" s="214"/>
      <c r="D66" s="214"/>
      <c r="E66" s="214"/>
      <c r="F66" s="214"/>
      <c r="G66" s="214"/>
      <c r="H66" s="214"/>
      <c r="I66" s="214"/>
      <c r="J66" s="75">
        <v>6</v>
      </c>
      <c r="K66" s="75">
        <v>2</v>
      </c>
      <c r="L66" s="75">
        <v>1</v>
      </c>
      <c r="M66" s="75">
        <v>1</v>
      </c>
      <c r="N66" s="162">
        <v>0</v>
      </c>
      <c r="O66" s="165">
        <f t="shared" si="8"/>
        <v>4</v>
      </c>
      <c r="P66" s="105">
        <f t="shared" si="9"/>
        <v>7</v>
      </c>
      <c r="Q66" s="105">
        <f t="shared" si="11"/>
        <v>11</v>
      </c>
      <c r="R66" s="77"/>
      <c r="S66" s="76" t="s">
        <v>31</v>
      </c>
      <c r="T66" s="78"/>
      <c r="U66" s="76" t="s">
        <v>39</v>
      </c>
      <c r="V66" s="171"/>
      <c r="W66" s="171"/>
      <c r="X66" s="171"/>
      <c r="Y66" s="171"/>
      <c r="Z66" s="171"/>
      <c r="AA66" s="171"/>
      <c r="AB66" s="171"/>
      <c r="AC66" s="171"/>
      <c r="AD66" s="171"/>
    </row>
    <row r="67" spans="1:30">
      <c r="A67" s="74" t="s">
        <v>152</v>
      </c>
      <c r="B67" s="214" t="s">
        <v>153</v>
      </c>
      <c r="C67" s="214"/>
      <c r="D67" s="214"/>
      <c r="E67" s="214"/>
      <c r="F67" s="214"/>
      <c r="G67" s="214"/>
      <c r="H67" s="214"/>
      <c r="I67" s="214"/>
      <c r="J67" s="75">
        <v>6</v>
      </c>
      <c r="K67" s="75">
        <v>2</v>
      </c>
      <c r="L67" s="75">
        <v>1</v>
      </c>
      <c r="M67" s="75">
        <v>2</v>
      </c>
      <c r="N67" s="162">
        <v>0</v>
      </c>
      <c r="O67" s="165">
        <f t="shared" si="8"/>
        <v>5</v>
      </c>
      <c r="P67" s="105">
        <f t="shared" si="9"/>
        <v>6</v>
      </c>
      <c r="Q67" s="105">
        <f t="shared" si="11"/>
        <v>11</v>
      </c>
      <c r="R67" s="77" t="s">
        <v>34</v>
      </c>
      <c r="S67" s="76"/>
      <c r="T67" s="78"/>
      <c r="U67" s="76" t="s">
        <v>42</v>
      </c>
      <c r="V67" s="171"/>
      <c r="W67" s="171"/>
      <c r="X67" s="171"/>
      <c r="Y67" s="171"/>
      <c r="Z67" s="171"/>
      <c r="AA67" s="171"/>
      <c r="AB67" s="171"/>
      <c r="AC67" s="171"/>
      <c r="AD67" s="171"/>
    </row>
    <row r="68" spans="1:30">
      <c r="A68" s="25" t="s">
        <v>28</v>
      </c>
      <c r="B68" s="216"/>
      <c r="C68" s="217"/>
      <c r="D68" s="217"/>
      <c r="E68" s="217"/>
      <c r="F68" s="217"/>
      <c r="G68" s="217"/>
      <c r="H68" s="217"/>
      <c r="I68" s="218"/>
      <c r="J68" s="25">
        <f t="shared" ref="J68:Q68" si="12">SUM(J63:J67)</f>
        <v>30</v>
      </c>
      <c r="K68" s="25">
        <f t="shared" si="12"/>
        <v>10</v>
      </c>
      <c r="L68" s="25">
        <f t="shared" si="12"/>
        <v>5</v>
      </c>
      <c r="M68" s="25">
        <f t="shared" si="12"/>
        <v>9</v>
      </c>
      <c r="N68" s="135">
        <f t="shared" si="12"/>
        <v>1</v>
      </c>
      <c r="O68" s="25">
        <f t="shared" si="12"/>
        <v>25</v>
      </c>
      <c r="P68" s="25">
        <f t="shared" si="12"/>
        <v>30</v>
      </c>
      <c r="Q68" s="25">
        <f t="shared" si="12"/>
        <v>55</v>
      </c>
      <c r="R68" s="25">
        <f>COUNTIF(R63:R67,"E")</f>
        <v>4</v>
      </c>
      <c r="S68" s="25">
        <f>COUNTIF(S63:S67,"C")</f>
        <v>1</v>
      </c>
      <c r="T68" s="25">
        <f>COUNTIF(T63:T67,"VP")</f>
        <v>0</v>
      </c>
      <c r="U68" s="26"/>
      <c r="V68" s="171"/>
      <c r="W68" s="171"/>
      <c r="X68" s="171"/>
      <c r="Y68" s="171"/>
      <c r="Z68" s="171"/>
      <c r="AA68" s="171"/>
      <c r="AB68" s="171"/>
      <c r="AC68" s="171"/>
      <c r="AD68" s="171"/>
    </row>
    <row r="69" spans="1:30">
      <c r="V69" s="171"/>
      <c r="W69" s="171"/>
      <c r="X69" s="171"/>
      <c r="Y69" s="171"/>
      <c r="Z69" s="171"/>
      <c r="AA69" s="171"/>
      <c r="AB69" s="171"/>
      <c r="AC69" s="171"/>
      <c r="AD69" s="171"/>
    </row>
    <row r="70" spans="1:30">
      <c r="A70" s="254" t="s">
        <v>48</v>
      </c>
      <c r="B70" s="254"/>
      <c r="C70" s="254"/>
      <c r="D70" s="254"/>
      <c r="E70" s="254"/>
      <c r="F70" s="254"/>
      <c r="G70" s="254"/>
      <c r="H70" s="254"/>
      <c r="I70" s="254"/>
      <c r="J70" s="254"/>
      <c r="K70" s="254"/>
      <c r="L70" s="254"/>
      <c r="M70" s="254"/>
      <c r="N70" s="254"/>
      <c r="O70" s="254"/>
      <c r="P70" s="254"/>
      <c r="Q70" s="254"/>
      <c r="R70" s="254"/>
      <c r="S70" s="254"/>
      <c r="T70" s="254"/>
      <c r="U70" s="254"/>
      <c r="V70" s="171"/>
      <c r="W70" s="171"/>
      <c r="X70" s="171"/>
      <c r="Y70" s="171"/>
      <c r="Z70" s="171"/>
      <c r="AA70" s="171"/>
      <c r="AB70" s="171"/>
      <c r="AC70" s="171"/>
      <c r="AD70" s="171"/>
    </row>
    <row r="71" spans="1:30">
      <c r="A71" s="262" t="s">
        <v>30</v>
      </c>
      <c r="B71" s="267" t="s">
        <v>29</v>
      </c>
      <c r="C71" s="268"/>
      <c r="D71" s="268"/>
      <c r="E71" s="268"/>
      <c r="F71" s="268"/>
      <c r="G71" s="268"/>
      <c r="H71" s="268"/>
      <c r="I71" s="269"/>
      <c r="J71" s="255" t="s">
        <v>43</v>
      </c>
      <c r="K71" s="318" t="s">
        <v>27</v>
      </c>
      <c r="L71" s="319"/>
      <c r="M71" s="319"/>
      <c r="N71" s="320"/>
      <c r="O71" s="257" t="s">
        <v>44</v>
      </c>
      <c r="P71" s="258"/>
      <c r="Q71" s="259"/>
      <c r="R71" s="257" t="s">
        <v>26</v>
      </c>
      <c r="S71" s="260"/>
      <c r="T71" s="261"/>
      <c r="U71" s="343" t="s">
        <v>25</v>
      </c>
      <c r="V71" s="171"/>
      <c r="W71" s="171"/>
      <c r="X71" s="171"/>
      <c r="Y71" s="171"/>
      <c r="Z71" s="171"/>
      <c r="AA71" s="171"/>
      <c r="AB71" s="171"/>
      <c r="AC71" s="171"/>
      <c r="AD71" s="171"/>
    </row>
    <row r="72" spans="1:30">
      <c r="A72" s="263"/>
      <c r="B72" s="270"/>
      <c r="C72" s="271"/>
      <c r="D72" s="271"/>
      <c r="E72" s="271"/>
      <c r="F72" s="271"/>
      <c r="G72" s="271"/>
      <c r="H72" s="271"/>
      <c r="I72" s="272"/>
      <c r="J72" s="256"/>
      <c r="K72" s="5" t="s">
        <v>31</v>
      </c>
      <c r="L72" s="5" t="s">
        <v>32</v>
      </c>
      <c r="M72" s="46" t="s">
        <v>278</v>
      </c>
      <c r="N72" s="46" t="s">
        <v>279</v>
      </c>
      <c r="O72" s="5" t="s">
        <v>36</v>
      </c>
      <c r="P72" s="5" t="s">
        <v>8</v>
      </c>
      <c r="Q72" s="5" t="s">
        <v>33</v>
      </c>
      <c r="R72" s="5" t="s">
        <v>34</v>
      </c>
      <c r="S72" s="5" t="s">
        <v>31</v>
      </c>
      <c r="T72" s="5" t="s">
        <v>35</v>
      </c>
      <c r="U72" s="256"/>
      <c r="V72" s="171"/>
      <c r="W72" s="171"/>
      <c r="X72" s="171"/>
      <c r="Y72" s="171"/>
      <c r="Z72" s="171"/>
      <c r="AA72" s="171"/>
      <c r="AB72" s="171"/>
      <c r="AC72" s="171"/>
      <c r="AD72" s="171"/>
    </row>
    <row r="73" spans="1:30">
      <c r="A73" s="79" t="s">
        <v>154</v>
      </c>
      <c r="B73" s="214" t="s">
        <v>155</v>
      </c>
      <c r="C73" s="214"/>
      <c r="D73" s="214"/>
      <c r="E73" s="214"/>
      <c r="F73" s="214"/>
      <c r="G73" s="214"/>
      <c r="H73" s="214"/>
      <c r="I73" s="214"/>
      <c r="J73" s="80">
        <v>6</v>
      </c>
      <c r="K73" s="80">
        <v>2</v>
      </c>
      <c r="L73" s="80">
        <v>1</v>
      </c>
      <c r="M73" s="80">
        <v>1</v>
      </c>
      <c r="N73" s="162">
        <v>1</v>
      </c>
      <c r="O73" s="165">
        <f t="shared" ref="O73:O77" si="13">K73+L73+M73+N73</f>
        <v>5</v>
      </c>
      <c r="P73" s="105">
        <f t="shared" ref="P73:P77" si="14">Q73-O73</f>
        <v>6</v>
      </c>
      <c r="Q73" s="105">
        <f t="shared" ref="Q73" si="15">ROUND(PRODUCT(J73,25)/14,0)</f>
        <v>11</v>
      </c>
      <c r="R73" s="82"/>
      <c r="S73" s="81" t="s">
        <v>31</v>
      </c>
      <c r="T73" s="83"/>
      <c r="U73" s="81" t="s">
        <v>39</v>
      </c>
      <c r="V73" s="171"/>
      <c r="W73" s="171"/>
      <c r="X73" s="171"/>
      <c r="Y73" s="171"/>
      <c r="Z73" s="171"/>
      <c r="AA73" s="171"/>
      <c r="AB73" s="171"/>
      <c r="AC73" s="171"/>
      <c r="AD73" s="171"/>
    </row>
    <row r="74" spans="1:30">
      <c r="A74" s="79" t="s">
        <v>156</v>
      </c>
      <c r="B74" s="214" t="s">
        <v>157</v>
      </c>
      <c r="C74" s="214"/>
      <c r="D74" s="214"/>
      <c r="E74" s="214"/>
      <c r="F74" s="214"/>
      <c r="G74" s="214"/>
      <c r="H74" s="214"/>
      <c r="I74" s="214"/>
      <c r="J74" s="80">
        <v>6</v>
      </c>
      <c r="K74" s="80">
        <v>2</v>
      </c>
      <c r="L74" s="80">
        <v>1</v>
      </c>
      <c r="M74" s="80">
        <v>1</v>
      </c>
      <c r="N74" s="162">
        <v>0</v>
      </c>
      <c r="O74" s="165">
        <f t="shared" si="13"/>
        <v>4</v>
      </c>
      <c r="P74" s="105">
        <f t="shared" si="14"/>
        <v>7</v>
      </c>
      <c r="Q74" s="105">
        <f t="shared" ref="Q74:Q77" si="16">ROUND(PRODUCT(J74,25)/14,0)</f>
        <v>11</v>
      </c>
      <c r="R74" s="82"/>
      <c r="S74" s="81" t="s">
        <v>31</v>
      </c>
      <c r="T74" s="83"/>
      <c r="U74" s="81" t="s">
        <v>41</v>
      </c>
      <c r="V74" s="171"/>
      <c r="W74" s="171"/>
      <c r="X74" s="171"/>
      <c r="Y74" s="171"/>
      <c r="Z74" s="171"/>
      <c r="AA74" s="171"/>
      <c r="AB74" s="171"/>
      <c r="AC74" s="171"/>
      <c r="AD74" s="171"/>
    </row>
    <row r="75" spans="1:30">
      <c r="A75" s="79" t="s">
        <v>158</v>
      </c>
      <c r="B75" s="214" t="s">
        <v>159</v>
      </c>
      <c r="C75" s="214"/>
      <c r="D75" s="214"/>
      <c r="E75" s="214"/>
      <c r="F75" s="214"/>
      <c r="G75" s="214"/>
      <c r="H75" s="214"/>
      <c r="I75" s="214"/>
      <c r="J75" s="80">
        <v>6</v>
      </c>
      <c r="K75" s="80">
        <v>2</v>
      </c>
      <c r="L75" s="80">
        <v>1</v>
      </c>
      <c r="M75" s="80">
        <v>1</v>
      </c>
      <c r="N75" s="162">
        <v>0</v>
      </c>
      <c r="O75" s="165">
        <f t="shared" si="13"/>
        <v>4</v>
      </c>
      <c r="P75" s="105">
        <f t="shared" si="14"/>
        <v>7</v>
      </c>
      <c r="Q75" s="105">
        <f t="shared" si="16"/>
        <v>11</v>
      </c>
      <c r="R75" s="82" t="s">
        <v>34</v>
      </c>
      <c r="S75" s="81"/>
      <c r="T75" s="83"/>
      <c r="U75" s="81" t="s">
        <v>41</v>
      </c>
      <c r="V75" s="171"/>
      <c r="W75" s="171"/>
      <c r="X75" s="171"/>
      <c r="Y75" s="171"/>
      <c r="Z75" s="171"/>
      <c r="AA75" s="171"/>
      <c r="AB75" s="171"/>
      <c r="AC75" s="171"/>
      <c r="AD75" s="171"/>
    </row>
    <row r="76" spans="1:30">
      <c r="A76" s="79" t="s">
        <v>160</v>
      </c>
      <c r="B76" s="214" t="s">
        <v>161</v>
      </c>
      <c r="C76" s="214"/>
      <c r="D76" s="214"/>
      <c r="E76" s="214"/>
      <c r="F76" s="214"/>
      <c r="G76" s="214"/>
      <c r="H76" s="214"/>
      <c r="I76" s="214"/>
      <c r="J76" s="80">
        <v>6</v>
      </c>
      <c r="K76" s="80">
        <v>2</v>
      </c>
      <c r="L76" s="80">
        <v>0</v>
      </c>
      <c r="M76" s="80">
        <v>2</v>
      </c>
      <c r="N76" s="162">
        <v>0</v>
      </c>
      <c r="O76" s="165">
        <f t="shared" si="13"/>
        <v>4</v>
      </c>
      <c r="P76" s="105">
        <f t="shared" si="14"/>
        <v>7</v>
      </c>
      <c r="Q76" s="105">
        <f t="shared" si="16"/>
        <v>11</v>
      </c>
      <c r="R76" s="82" t="s">
        <v>34</v>
      </c>
      <c r="S76" s="81"/>
      <c r="T76" s="83"/>
      <c r="U76" s="81" t="s">
        <v>41</v>
      </c>
      <c r="V76" s="171"/>
      <c r="W76" s="171"/>
      <c r="X76" s="171"/>
      <c r="Y76" s="171"/>
      <c r="Z76" s="171"/>
      <c r="AA76" s="171"/>
      <c r="AB76" s="171"/>
      <c r="AC76" s="171"/>
      <c r="AD76" s="171"/>
    </row>
    <row r="77" spans="1:30">
      <c r="A77" s="79" t="s">
        <v>162</v>
      </c>
      <c r="B77" s="214" t="s">
        <v>163</v>
      </c>
      <c r="C77" s="214"/>
      <c r="D77" s="214"/>
      <c r="E77" s="214"/>
      <c r="F77" s="214"/>
      <c r="G77" s="214"/>
      <c r="H77" s="214"/>
      <c r="I77" s="214"/>
      <c r="J77" s="80">
        <v>6</v>
      </c>
      <c r="K77" s="80">
        <v>2</v>
      </c>
      <c r="L77" s="80">
        <v>0</v>
      </c>
      <c r="M77" s="80">
        <v>2</v>
      </c>
      <c r="N77" s="162">
        <v>1</v>
      </c>
      <c r="O77" s="165">
        <f t="shared" si="13"/>
        <v>5</v>
      </c>
      <c r="P77" s="105">
        <f t="shared" si="14"/>
        <v>6</v>
      </c>
      <c r="Q77" s="105">
        <f t="shared" si="16"/>
        <v>11</v>
      </c>
      <c r="R77" s="82" t="s">
        <v>34</v>
      </c>
      <c r="S77" s="81"/>
      <c r="T77" s="83"/>
      <c r="U77" s="81" t="s">
        <v>39</v>
      </c>
      <c r="V77" s="171"/>
      <c r="W77" s="171"/>
      <c r="X77" s="171"/>
      <c r="Y77" s="171"/>
      <c r="Z77" s="171"/>
      <c r="AA77" s="171"/>
      <c r="AB77" s="171"/>
      <c r="AC77" s="171"/>
      <c r="AD77" s="171"/>
    </row>
    <row r="78" spans="1:30">
      <c r="A78" s="25" t="s">
        <v>28</v>
      </c>
      <c r="B78" s="216"/>
      <c r="C78" s="217"/>
      <c r="D78" s="217"/>
      <c r="E78" s="217"/>
      <c r="F78" s="217"/>
      <c r="G78" s="217"/>
      <c r="H78" s="217"/>
      <c r="I78" s="218"/>
      <c r="J78" s="25">
        <f t="shared" ref="J78:Q78" si="17">SUM(J73:J77)</f>
        <v>30</v>
      </c>
      <c r="K78" s="25">
        <f t="shared" si="17"/>
        <v>10</v>
      </c>
      <c r="L78" s="25">
        <f t="shared" si="17"/>
        <v>3</v>
      </c>
      <c r="M78" s="25">
        <f t="shared" si="17"/>
        <v>7</v>
      </c>
      <c r="N78" s="135">
        <f t="shared" si="17"/>
        <v>2</v>
      </c>
      <c r="O78" s="25">
        <f t="shared" si="17"/>
        <v>22</v>
      </c>
      <c r="P78" s="25">
        <f t="shared" si="17"/>
        <v>33</v>
      </c>
      <c r="Q78" s="25">
        <f t="shared" si="17"/>
        <v>55</v>
      </c>
      <c r="R78" s="25">
        <f>COUNTIF(R73:R77,"E")</f>
        <v>3</v>
      </c>
      <c r="S78" s="25">
        <f>COUNTIF(S73:S77,"C")</f>
        <v>2</v>
      </c>
      <c r="T78" s="25">
        <f>COUNTIF(T73:T77,"VP")</f>
        <v>0</v>
      </c>
      <c r="U78" s="26"/>
      <c r="V78" s="171"/>
      <c r="W78" s="171"/>
      <c r="X78" s="171"/>
      <c r="Y78" s="171"/>
      <c r="Z78" s="171"/>
      <c r="AA78" s="171"/>
      <c r="AB78" s="171"/>
      <c r="AC78" s="171"/>
      <c r="AD78" s="171"/>
    </row>
    <row r="79" spans="1:30">
      <c r="V79" s="171"/>
      <c r="W79" s="171"/>
      <c r="X79" s="171"/>
      <c r="Y79" s="171"/>
      <c r="Z79" s="171"/>
      <c r="AA79" s="171"/>
      <c r="AB79" s="171"/>
      <c r="AC79" s="171"/>
      <c r="AD79" s="171"/>
    </row>
    <row r="80" spans="1:30">
      <c r="A80" s="310" t="s">
        <v>49</v>
      </c>
      <c r="B80" s="311"/>
      <c r="C80" s="311"/>
      <c r="D80" s="311"/>
      <c r="E80" s="311"/>
      <c r="F80" s="311"/>
      <c r="G80" s="311"/>
      <c r="H80" s="311"/>
      <c r="I80" s="311"/>
      <c r="J80" s="311"/>
      <c r="K80" s="311"/>
      <c r="L80" s="311"/>
      <c r="M80" s="311"/>
      <c r="N80" s="311"/>
      <c r="O80" s="311"/>
      <c r="P80" s="311"/>
      <c r="Q80" s="311"/>
      <c r="R80" s="311"/>
      <c r="S80" s="311"/>
      <c r="T80" s="311"/>
      <c r="U80" s="312"/>
      <c r="V80" s="171"/>
      <c r="W80" s="171"/>
      <c r="X80" s="171"/>
      <c r="Y80" s="171"/>
      <c r="Z80" s="171"/>
      <c r="AA80" s="171"/>
      <c r="AB80" s="171"/>
      <c r="AC80" s="171"/>
      <c r="AD80" s="171"/>
    </row>
    <row r="81" spans="1:30">
      <c r="A81" s="262" t="s">
        <v>30</v>
      </c>
      <c r="B81" s="267" t="s">
        <v>29</v>
      </c>
      <c r="C81" s="268"/>
      <c r="D81" s="268"/>
      <c r="E81" s="268"/>
      <c r="F81" s="268"/>
      <c r="G81" s="268"/>
      <c r="H81" s="268"/>
      <c r="I81" s="269"/>
      <c r="J81" s="255" t="s">
        <v>43</v>
      </c>
      <c r="K81" s="318" t="s">
        <v>27</v>
      </c>
      <c r="L81" s="319"/>
      <c r="M81" s="319"/>
      <c r="N81" s="320"/>
      <c r="O81" s="318" t="s">
        <v>44</v>
      </c>
      <c r="P81" s="319"/>
      <c r="Q81" s="320"/>
      <c r="R81" s="318" t="s">
        <v>26</v>
      </c>
      <c r="S81" s="319"/>
      <c r="T81" s="320"/>
      <c r="U81" s="255" t="s">
        <v>25</v>
      </c>
      <c r="V81" s="171"/>
      <c r="W81" s="171"/>
      <c r="X81" s="171"/>
      <c r="Y81" s="171"/>
      <c r="Z81" s="171"/>
      <c r="AA81" s="171"/>
      <c r="AB81" s="171"/>
      <c r="AC81" s="171"/>
      <c r="AD81" s="171"/>
    </row>
    <row r="82" spans="1:30">
      <c r="A82" s="263"/>
      <c r="B82" s="270"/>
      <c r="C82" s="271"/>
      <c r="D82" s="271"/>
      <c r="E82" s="271"/>
      <c r="F82" s="271"/>
      <c r="G82" s="271"/>
      <c r="H82" s="271"/>
      <c r="I82" s="272"/>
      <c r="J82" s="256"/>
      <c r="K82" s="5" t="s">
        <v>31</v>
      </c>
      <c r="L82" s="5" t="s">
        <v>32</v>
      </c>
      <c r="M82" s="46" t="s">
        <v>278</v>
      </c>
      <c r="N82" s="46" t="s">
        <v>279</v>
      </c>
      <c r="O82" s="5" t="s">
        <v>36</v>
      </c>
      <c r="P82" s="5" t="s">
        <v>8</v>
      </c>
      <c r="Q82" s="5" t="s">
        <v>33</v>
      </c>
      <c r="R82" s="5" t="s">
        <v>34</v>
      </c>
      <c r="S82" s="5" t="s">
        <v>31</v>
      </c>
      <c r="T82" s="5" t="s">
        <v>35</v>
      </c>
      <c r="U82" s="256"/>
      <c r="V82" s="171"/>
      <c r="W82" s="171"/>
      <c r="X82" s="171"/>
      <c r="Y82" s="171"/>
      <c r="Z82" s="171"/>
      <c r="AA82" s="171"/>
      <c r="AB82" s="171"/>
      <c r="AC82" s="171"/>
      <c r="AD82" s="171"/>
    </row>
    <row r="83" spans="1:30">
      <c r="A83" s="85" t="s">
        <v>164</v>
      </c>
      <c r="B83" s="214" t="s">
        <v>165</v>
      </c>
      <c r="C83" s="214"/>
      <c r="D83" s="214"/>
      <c r="E83" s="214"/>
      <c r="F83" s="214"/>
      <c r="G83" s="214"/>
      <c r="H83" s="214"/>
      <c r="I83" s="214"/>
      <c r="J83" s="86">
        <v>6</v>
      </c>
      <c r="K83" s="86">
        <v>2</v>
      </c>
      <c r="L83" s="86">
        <v>1</v>
      </c>
      <c r="M83" s="86">
        <v>2</v>
      </c>
      <c r="N83" s="162">
        <v>1</v>
      </c>
      <c r="O83" s="165">
        <f t="shared" ref="O83:O89" si="18">K83+L83+M83+N83</f>
        <v>6</v>
      </c>
      <c r="P83" s="105">
        <f t="shared" ref="P83:P89" si="19">Q83-O83</f>
        <v>5</v>
      </c>
      <c r="Q83" s="105">
        <f t="shared" ref="Q83" si="20">ROUND(PRODUCT(J83,25)/14,0)</f>
        <v>11</v>
      </c>
      <c r="R83" s="88" t="s">
        <v>34</v>
      </c>
      <c r="S83" s="87"/>
      <c r="T83" s="89"/>
      <c r="U83" s="87" t="s">
        <v>39</v>
      </c>
      <c r="V83" s="171"/>
      <c r="W83" s="171"/>
      <c r="X83" s="171"/>
      <c r="Y83" s="171"/>
      <c r="Z83" s="171"/>
      <c r="AA83" s="171"/>
      <c r="AB83" s="171"/>
      <c r="AC83" s="171"/>
      <c r="AD83" s="171"/>
    </row>
    <row r="84" spans="1:30">
      <c r="A84" s="84" t="s">
        <v>166</v>
      </c>
      <c r="B84" s="214" t="s">
        <v>167</v>
      </c>
      <c r="C84" s="214"/>
      <c r="D84" s="214"/>
      <c r="E84" s="214"/>
      <c r="F84" s="214"/>
      <c r="G84" s="214"/>
      <c r="H84" s="214"/>
      <c r="I84" s="214"/>
      <c r="J84" s="86">
        <v>6</v>
      </c>
      <c r="K84" s="86">
        <v>2</v>
      </c>
      <c r="L84" s="86">
        <v>2</v>
      </c>
      <c r="M84" s="86">
        <v>2</v>
      </c>
      <c r="N84" s="162">
        <v>0</v>
      </c>
      <c r="O84" s="165">
        <f t="shared" si="18"/>
        <v>6</v>
      </c>
      <c r="P84" s="105">
        <f t="shared" si="19"/>
        <v>5</v>
      </c>
      <c r="Q84" s="105">
        <f t="shared" ref="Q84:Q89" si="21">ROUND(PRODUCT(J84,25)/14,0)</f>
        <v>11</v>
      </c>
      <c r="R84" s="88" t="s">
        <v>34</v>
      </c>
      <c r="S84" s="87"/>
      <c r="T84" s="89"/>
      <c r="U84" s="87" t="s">
        <v>39</v>
      </c>
      <c r="V84" s="171"/>
      <c r="W84" s="171"/>
      <c r="X84" s="171"/>
      <c r="Y84" s="171"/>
      <c r="Z84" s="171"/>
      <c r="AA84" s="171"/>
      <c r="AB84" s="171"/>
      <c r="AC84" s="171"/>
      <c r="AD84" s="171"/>
    </row>
    <row r="85" spans="1:30">
      <c r="A85" s="85" t="s">
        <v>168</v>
      </c>
      <c r="B85" s="214" t="s">
        <v>169</v>
      </c>
      <c r="C85" s="214"/>
      <c r="D85" s="214"/>
      <c r="E85" s="214"/>
      <c r="F85" s="214"/>
      <c r="G85" s="214"/>
      <c r="H85" s="214"/>
      <c r="I85" s="214"/>
      <c r="J85" s="86">
        <v>4</v>
      </c>
      <c r="K85" s="86">
        <v>2</v>
      </c>
      <c r="L85" s="86">
        <v>0</v>
      </c>
      <c r="M85" s="86">
        <v>1</v>
      </c>
      <c r="N85" s="162">
        <v>0</v>
      </c>
      <c r="O85" s="165">
        <f t="shared" si="18"/>
        <v>3</v>
      </c>
      <c r="P85" s="105">
        <f t="shared" si="19"/>
        <v>4</v>
      </c>
      <c r="Q85" s="105">
        <f t="shared" si="21"/>
        <v>7</v>
      </c>
      <c r="R85" s="88" t="s">
        <v>34</v>
      </c>
      <c r="S85" s="87"/>
      <c r="T85" s="89"/>
      <c r="U85" s="87" t="s">
        <v>42</v>
      </c>
      <c r="V85" s="171"/>
      <c r="W85" s="171"/>
      <c r="X85" s="171"/>
      <c r="Y85" s="171"/>
      <c r="Z85" s="171"/>
      <c r="AA85" s="171"/>
      <c r="AB85" s="171"/>
      <c r="AC85" s="171"/>
      <c r="AD85" s="171"/>
    </row>
    <row r="86" spans="1:30">
      <c r="A86" s="84" t="s">
        <v>170</v>
      </c>
      <c r="B86" s="214" t="s">
        <v>171</v>
      </c>
      <c r="C86" s="214"/>
      <c r="D86" s="214"/>
      <c r="E86" s="214"/>
      <c r="F86" s="214"/>
      <c r="G86" s="214"/>
      <c r="H86" s="214"/>
      <c r="I86" s="214"/>
      <c r="J86" s="86">
        <v>2</v>
      </c>
      <c r="K86" s="86">
        <v>0</v>
      </c>
      <c r="L86" s="86">
        <v>0</v>
      </c>
      <c r="M86" s="86">
        <v>2</v>
      </c>
      <c r="N86" s="162">
        <v>0</v>
      </c>
      <c r="O86" s="165">
        <f t="shared" si="18"/>
        <v>2</v>
      </c>
      <c r="P86" s="105">
        <f t="shared" si="19"/>
        <v>2</v>
      </c>
      <c r="Q86" s="105">
        <f t="shared" si="21"/>
        <v>4</v>
      </c>
      <c r="R86" s="88"/>
      <c r="S86" s="87" t="s">
        <v>31</v>
      </c>
      <c r="T86" s="89"/>
      <c r="U86" s="87" t="s">
        <v>39</v>
      </c>
      <c r="V86" s="171"/>
      <c r="W86" s="171"/>
      <c r="X86" s="171"/>
      <c r="Y86" s="171"/>
      <c r="Z86" s="171"/>
      <c r="AA86" s="171"/>
      <c r="AB86" s="171"/>
      <c r="AC86" s="171"/>
      <c r="AD86" s="171"/>
    </row>
    <row r="87" spans="1:30">
      <c r="A87" s="84" t="s">
        <v>172</v>
      </c>
      <c r="B87" s="214" t="s">
        <v>173</v>
      </c>
      <c r="C87" s="214"/>
      <c r="D87" s="214"/>
      <c r="E87" s="214"/>
      <c r="F87" s="214"/>
      <c r="G87" s="214"/>
      <c r="H87" s="214"/>
      <c r="I87" s="214"/>
      <c r="J87" s="86">
        <v>4</v>
      </c>
      <c r="K87" s="86">
        <v>2</v>
      </c>
      <c r="L87" s="86">
        <v>0</v>
      </c>
      <c r="M87" s="86">
        <v>1</v>
      </c>
      <c r="N87" s="162">
        <v>1</v>
      </c>
      <c r="O87" s="165">
        <f t="shared" si="18"/>
        <v>4</v>
      </c>
      <c r="P87" s="105">
        <f t="shared" si="19"/>
        <v>3</v>
      </c>
      <c r="Q87" s="105">
        <f t="shared" si="21"/>
        <v>7</v>
      </c>
      <c r="R87" s="88"/>
      <c r="S87" s="87" t="s">
        <v>31</v>
      </c>
      <c r="T87" s="89"/>
      <c r="U87" s="87" t="s">
        <v>41</v>
      </c>
      <c r="V87" s="171"/>
      <c r="W87" s="171"/>
      <c r="X87" s="171"/>
      <c r="Y87" s="171"/>
      <c r="Z87" s="171"/>
      <c r="AA87" s="171"/>
      <c r="AB87" s="171"/>
      <c r="AC87" s="171"/>
      <c r="AD87" s="171"/>
    </row>
    <row r="88" spans="1:30">
      <c r="A88" s="84" t="s">
        <v>174</v>
      </c>
      <c r="B88" s="214" t="s">
        <v>175</v>
      </c>
      <c r="C88" s="214"/>
      <c r="D88" s="214"/>
      <c r="E88" s="214"/>
      <c r="F88" s="214"/>
      <c r="G88" s="214"/>
      <c r="H88" s="214"/>
      <c r="I88" s="214"/>
      <c r="J88" s="86">
        <v>4</v>
      </c>
      <c r="K88" s="86">
        <v>2</v>
      </c>
      <c r="L88" s="86">
        <v>0</v>
      </c>
      <c r="M88" s="86">
        <v>1</v>
      </c>
      <c r="N88" s="162">
        <v>1</v>
      </c>
      <c r="O88" s="165">
        <f t="shared" si="18"/>
        <v>4</v>
      </c>
      <c r="P88" s="105">
        <f t="shared" si="19"/>
        <v>3</v>
      </c>
      <c r="Q88" s="105">
        <f t="shared" si="21"/>
        <v>7</v>
      </c>
      <c r="R88" s="88"/>
      <c r="S88" s="87" t="s">
        <v>31</v>
      </c>
      <c r="T88" s="89"/>
      <c r="U88" s="87" t="s">
        <v>41</v>
      </c>
      <c r="V88" s="171"/>
      <c r="W88" s="171"/>
      <c r="X88" s="171"/>
      <c r="Y88" s="171"/>
      <c r="Z88" s="171"/>
      <c r="AA88" s="171"/>
      <c r="AB88" s="171"/>
      <c r="AC88" s="171"/>
      <c r="AD88" s="171"/>
    </row>
    <row r="89" spans="1:30">
      <c r="A89" s="84" t="s">
        <v>176</v>
      </c>
      <c r="B89" s="188" t="s">
        <v>177</v>
      </c>
      <c r="C89" s="189"/>
      <c r="D89" s="189"/>
      <c r="E89" s="189"/>
      <c r="F89" s="189"/>
      <c r="G89" s="189"/>
      <c r="H89" s="189"/>
      <c r="I89" s="190"/>
      <c r="J89" s="86">
        <v>4</v>
      </c>
      <c r="K89" s="86">
        <v>0</v>
      </c>
      <c r="L89" s="86">
        <v>0</v>
      </c>
      <c r="M89" s="86">
        <v>1</v>
      </c>
      <c r="N89" s="162">
        <v>0</v>
      </c>
      <c r="O89" s="165">
        <f t="shared" si="18"/>
        <v>1</v>
      </c>
      <c r="P89" s="105">
        <f t="shared" si="19"/>
        <v>6</v>
      </c>
      <c r="Q89" s="105">
        <f t="shared" si="21"/>
        <v>7</v>
      </c>
      <c r="R89" s="88" t="s">
        <v>34</v>
      </c>
      <c r="S89" s="87"/>
      <c r="T89" s="89"/>
      <c r="U89" s="87" t="s">
        <v>41</v>
      </c>
      <c r="V89" s="171"/>
      <c r="W89" s="171"/>
      <c r="X89" s="171"/>
      <c r="Y89" s="171"/>
      <c r="Z89" s="171"/>
      <c r="AA89" s="171"/>
      <c r="AB89" s="171"/>
      <c r="AC89" s="171"/>
      <c r="AD89" s="171"/>
    </row>
    <row r="90" spans="1:30">
      <c r="A90" s="25" t="s">
        <v>28</v>
      </c>
      <c r="B90" s="216"/>
      <c r="C90" s="217"/>
      <c r="D90" s="217"/>
      <c r="E90" s="217"/>
      <c r="F90" s="217"/>
      <c r="G90" s="217"/>
      <c r="H90" s="217"/>
      <c r="I90" s="218"/>
      <c r="J90" s="25">
        <f t="shared" ref="J90:Q90" si="22">SUM(J83:J89)</f>
        <v>30</v>
      </c>
      <c r="K90" s="25">
        <f t="shared" si="22"/>
        <v>10</v>
      </c>
      <c r="L90" s="25">
        <f t="shared" si="22"/>
        <v>3</v>
      </c>
      <c r="M90" s="25">
        <f t="shared" si="22"/>
        <v>10</v>
      </c>
      <c r="N90" s="135">
        <f t="shared" si="22"/>
        <v>3</v>
      </c>
      <c r="O90" s="25">
        <f t="shared" si="22"/>
        <v>26</v>
      </c>
      <c r="P90" s="25">
        <f t="shared" si="22"/>
        <v>28</v>
      </c>
      <c r="Q90" s="25">
        <f t="shared" si="22"/>
        <v>54</v>
      </c>
      <c r="R90" s="25">
        <f>COUNTIF(R83:R89,"E")</f>
        <v>4</v>
      </c>
      <c r="S90" s="25">
        <f>COUNTIF(S83:S89,"C")</f>
        <v>3</v>
      </c>
      <c r="T90" s="25">
        <f>COUNTIF(T83:T89,"VP")</f>
        <v>0</v>
      </c>
      <c r="U90" s="26"/>
      <c r="V90" s="171"/>
      <c r="W90" s="171"/>
      <c r="X90" s="171"/>
      <c r="Y90" s="171"/>
      <c r="Z90" s="171"/>
      <c r="AA90" s="171"/>
      <c r="AB90" s="171"/>
      <c r="AC90" s="171"/>
      <c r="AD90" s="171"/>
    </row>
    <row r="91" spans="1:30">
      <c r="V91" s="171"/>
      <c r="W91" s="171"/>
      <c r="X91" s="171"/>
      <c r="Y91" s="171"/>
      <c r="Z91" s="171"/>
      <c r="AA91" s="171"/>
      <c r="AB91" s="171"/>
      <c r="AC91" s="171"/>
      <c r="AD91" s="171"/>
    </row>
    <row r="92" spans="1:30">
      <c r="A92" s="310" t="s">
        <v>50</v>
      </c>
      <c r="B92" s="311"/>
      <c r="C92" s="311"/>
      <c r="D92" s="311"/>
      <c r="E92" s="311"/>
      <c r="F92" s="311"/>
      <c r="G92" s="311"/>
      <c r="H92" s="311"/>
      <c r="I92" s="311"/>
      <c r="J92" s="311"/>
      <c r="K92" s="311"/>
      <c r="L92" s="311"/>
      <c r="M92" s="311"/>
      <c r="N92" s="311"/>
      <c r="O92" s="311"/>
      <c r="P92" s="311"/>
      <c r="Q92" s="311"/>
      <c r="R92" s="311"/>
      <c r="S92" s="311"/>
      <c r="T92" s="311"/>
      <c r="U92" s="312"/>
      <c r="V92" s="171"/>
      <c r="W92" s="171"/>
      <c r="X92" s="171"/>
      <c r="Y92" s="171"/>
      <c r="Z92" s="171"/>
      <c r="AA92" s="171"/>
      <c r="AB92" s="171"/>
      <c r="AC92" s="171"/>
      <c r="AD92" s="171"/>
    </row>
    <row r="93" spans="1:30">
      <c r="A93" s="262" t="s">
        <v>30</v>
      </c>
      <c r="B93" s="267" t="s">
        <v>29</v>
      </c>
      <c r="C93" s="268"/>
      <c r="D93" s="268"/>
      <c r="E93" s="268"/>
      <c r="F93" s="268"/>
      <c r="G93" s="268"/>
      <c r="H93" s="268"/>
      <c r="I93" s="269"/>
      <c r="J93" s="255" t="s">
        <v>43</v>
      </c>
      <c r="K93" s="318" t="s">
        <v>27</v>
      </c>
      <c r="L93" s="319"/>
      <c r="M93" s="319"/>
      <c r="N93" s="320"/>
      <c r="O93" s="318" t="s">
        <v>44</v>
      </c>
      <c r="P93" s="319"/>
      <c r="Q93" s="320"/>
      <c r="R93" s="318" t="s">
        <v>26</v>
      </c>
      <c r="S93" s="319"/>
      <c r="T93" s="320"/>
      <c r="U93" s="255" t="s">
        <v>25</v>
      </c>
      <c r="V93" s="171"/>
      <c r="W93" s="171"/>
      <c r="X93" s="171"/>
      <c r="Y93" s="171"/>
      <c r="Z93" s="171"/>
      <c r="AA93" s="171"/>
      <c r="AB93" s="171"/>
      <c r="AC93" s="171"/>
      <c r="AD93" s="171"/>
    </row>
    <row r="94" spans="1:30">
      <c r="A94" s="263"/>
      <c r="B94" s="270"/>
      <c r="C94" s="271"/>
      <c r="D94" s="271"/>
      <c r="E94" s="271"/>
      <c r="F94" s="271"/>
      <c r="G94" s="271"/>
      <c r="H94" s="271"/>
      <c r="I94" s="272"/>
      <c r="J94" s="256"/>
      <c r="K94" s="5" t="s">
        <v>31</v>
      </c>
      <c r="L94" s="5" t="s">
        <v>32</v>
      </c>
      <c r="M94" s="46" t="s">
        <v>278</v>
      </c>
      <c r="N94" s="46" t="s">
        <v>279</v>
      </c>
      <c r="O94" s="5" t="s">
        <v>36</v>
      </c>
      <c r="P94" s="5" t="s">
        <v>8</v>
      </c>
      <c r="Q94" s="5" t="s">
        <v>33</v>
      </c>
      <c r="R94" s="5" t="s">
        <v>34</v>
      </c>
      <c r="S94" s="5" t="s">
        <v>31</v>
      </c>
      <c r="T94" s="5" t="s">
        <v>35</v>
      </c>
      <c r="U94" s="256"/>
      <c r="V94" s="171"/>
      <c r="W94" s="171"/>
      <c r="X94" s="171"/>
      <c r="Y94" s="171"/>
      <c r="Z94" s="171"/>
      <c r="AA94" s="171"/>
      <c r="AB94" s="171"/>
      <c r="AC94" s="171"/>
      <c r="AD94" s="171"/>
    </row>
    <row r="95" spans="1:30">
      <c r="A95" s="90" t="s">
        <v>178</v>
      </c>
      <c r="B95" s="214" t="s">
        <v>179</v>
      </c>
      <c r="C95" s="214"/>
      <c r="D95" s="214"/>
      <c r="E95" s="214"/>
      <c r="F95" s="214"/>
      <c r="G95" s="214"/>
      <c r="H95" s="214"/>
      <c r="I95" s="214"/>
      <c r="J95" s="91">
        <v>5</v>
      </c>
      <c r="K95" s="91">
        <v>2</v>
      </c>
      <c r="L95" s="91">
        <v>1</v>
      </c>
      <c r="M95" s="91">
        <v>1</v>
      </c>
      <c r="N95" s="162">
        <v>0</v>
      </c>
      <c r="O95" s="165">
        <f t="shared" ref="O95:O100" si="23">K95+L95+M95+N95</f>
        <v>4</v>
      </c>
      <c r="P95" s="105">
        <f t="shared" ref="P95:P100" si="24">Q95-O95</f>
        <v>6</v>
      </c>
      <c r="Q95" s="105">
        <f t="shared" ref="Q95:Q100" si="25">ROUND(PRODUCT(J95,25)/12,0)</f>
        <v>10</v>
      </c>
      <c r="R95" s="94" t="s">
        <v>34</v>
      </c>
      <c r="S95" s="93"/>
      <c r="T95" s="95"/>
      <c r="U95" s="93" t="s">
        <v>39</v>
      </c>
      <c r="V95" s="171"/>
      <c r="W95" s="171"/>
      <c r="X95" s="171"/>
      <c r="Y95" s="171"/>
      <c r="Z95" s="171"/>
      <c r="AA95" s="171"/>
      <c r="AB95" s="171"/>
      <c r="AC95" s="171"/>
      <c r="AD95" s="171"/>
    </row>
    <row r="96" spans="1:30">
      <c r="A96" s="90" t="s">
        <v>180</v>
      </c>
      <c r="B96" s="214" t="s">
        <v>181</v>
      </c>
      <c r="C96" s="214"/>
      <c r="D96" s="214"/>
      <c r="E96" s="214"/>
      <c r="F96" s="214"/>
      <c r="G96" s="214"/>
      <c r="H96" s="214"/>
      <c r="I96" s="214"/>
      <c r="J96" s="91">
        <v>5</v>
      </c>
      <c r="K96" s="91">
        <v>2</v>
      </c>
      <c r="L96" s="91">
        <v>0</v>
      </c>
      <c r="M96" s="91">
        <v>2</v>
      </c>
      <c r="N96" s="162">
        <v>0</v>
      </c>
      <c r="O96" s="165">
        <f t="shared" si="23"/>
        <v>4</v>
      </c>
      <c r="P96" s="126">
        <f t="shared" si="24"/>
        <v>6</v>
      </c>
      <c r="Q96" s="126">
        <f t="shared" si="25"/>
        <v>10</v>
      </c>
      <c r="R96" s="94" t="s">
        <v>34</v>
      </c>
      <c r="S96" s="93"/>
      <c r="T96" s="95"/>
      <c r="U96" s="93" t="s">
        <v>39</v>
      </c>
      <c r="V96" s="171"/>
      <c r="W96" s="171"/>
      <c r="X96" s="171"/>
      <c r="Y96" s="171"/>
      <c r="Z96" s="171"/>
      <c r="AA96" s="171"/>
      <c r="AB96" s="171"/>
      <c r="AC96" s="171"/>
      <c r="AD96" s="171"/>
    </row>
    <row r="97" spans="1:30">
      <c r="A97" s="90" t="s">
        <v>182</v>
      </c>
      <c r="B97" s="214" t="s">
        <v>183</v>
      </c>
      <c r="C97" s="214"/>
      <c r="D97" s="214"/>
      <c r="E97" s="214"/>
      <c r="F97" s="214"/>
      <c r="G97" s="214"/>
      <c r="H97" s="214"/>
      <c r="I97" s="214"/>
      <c r="J97" s="91">
        <v>2</v>
      </c>
      <c r="K97" s="91">
        <v>0</v>
      </c>
      <c r="L97" s="91">
        <v>0</v>
      </c>
      <c r="M97" s="91">
        <v>1</v>
      </c>
      <c r="N97" s="162">
        <v>0</v>
      </c>
      <c r="O97" s="165">
        <f t="shared" si="23"/>
        <v>1</v>
      </c>
      <c r="P97" s="126">
        <f t="shared" si="24"/>
        <v>3</v>
      </c>
      <c r="Q97" s="126">
        <f t="shared" si="25"/>
        <v>4</v>
      </c>
      <c r="R97" s="94" t="s">
        <v>34</v>
      </c>
      <c r="S97" s="93"/>
      <c r="T97" s="95"/>
      <c r="U97" s="93" t="s">
        <v>41</v>
      </c>
      <c r="V97" s="171"/>
      <c r="W97" s="171"/>
      <c r="X97" s="171"/>
      <c r="Y97" s="171"/>
      <c r="Z97" s="171"/>
      <c r="AA97" s="171"/>
      <c r="AB97" s="171"/>
      <c r="AC97" s="171"/>
      <c r="AD97" s="171"/>
    </row>
    <row r="98" spans="1:30">
      <c r="A98" s="90" t="s">
        <v>184</v>
      </c>
      <c r="B98" s="214" t="s">
        <v>185</v>
      </c>
      <c r="C98" s="214"/>
      <c r="D98" s="214"/>
      <c r="E98" s="214"/>
      <c r="F98" s="214"/>
      <c r="G98" s="214"/>
      <c r="H98" s="214"/>
      <c r="I98" s="214"/>
      <c r="J98" s="91">
        <v>7</v>
      </c>
      <c r="K98" s="91">
        <v>2</v>
      </c>
      <c r="L98" s="91">
        <v>0</v>
      </c>
      <c r="M98" s="91">
        <v>1</v>
      </c>
      <c r="N98" s="162">
        <v>1</v>
      </c>
      <c r="O98" s="165">
        <f t="shared" si="23"/>
        <v>4</v>
      </c>
      <c r="P98" s="126">
        <f t="shared" si="24"/>
        <v>11</v>
      </c>
      <c r="Q98" s="126">
        <f t="shared" si="25"/>
        <v>15</v>
      </c>
      <c r="R98" s="94"/>
      <c r="S98" s="93" t="s">
        <v>31</v>
      </c>
      <c r="T98" s="95"/>
      <c r="U98" s="93" t="s">
        <v>41</v>
      </c>
      <c r="V98" s="171"/>
      <c r="W98" s="171"/>
      <c r="X98" s="171"/>
      <c r="Y98" s="171"/>
      <c r="Z98" s="171"/>
      <c r="AA98" s="171"/>
      <c r="AB98" s="171"/>
      <c r="AC98" s="171"/>
      <c r="AD98" s="171"/>
    </row>
    <row r="99" spans="1:30">
      <c r="A99" s="90" t="s">
        <v>186</v>
      </c>
      <c r="B99" s="214" t="s">
        <v>187</v>
      </c>
      <c r="C99" s="214"/>
      <c r="D99" s="214"/>
      <c r="E99" s="214"/>
      <c r="F99" s="214"/>
      <c r="G99" s="214"/>
      <c r="H99" s="214"/>
      <c r="I99" s="214"/>
      <c r="J99" s="91">
        <v>7</v>
      </c>
      <c r="K99" s="91">
        <v>2</v>
      </c>
      <c r="L99" s="91">
        <v>0</v>
      </c>
      <c r="M99" s="91">
        <v>1</v>
      </c>
      <c r="N99" s="162">
        <v>1</v>
      </c>
      <c r="O99" s="165">
        <f t="shared" si="23"/>
        <v>4</v>
      </c>
      <c r="P99" s="126">
        <f t="shared" si="24"/>
        <v>11</v>
      </c>
      <c r="Q99" s="126">
        <f t="shared" si="25"/>
        <v>15</v>
      </c>
      <c r="R99" s="94"/>
      <c r="S99" s="93" t="s">
        <v>31</v>
      </c>
      <c r="T99" s="95"/>
      <c r="U99" s="93" t="s">
        <v>41</v>
      </c>
      <c r="V99" s="171"/>
      <c r="W99" s="171"/>
      <c r="X99" s="171"/>
      <c r="Y99" s="171"/>
      <c r="Z99" s="171"/>
      <c r="AA99" s="171"/>
      <c r="AB99" s="171"/>
      <c r="AC99" s="171"/>
      <c r="AD99" s="171"/>
    </row>
    <row r="100" spans="1:30">
      <c r="A100" s="90" t="s">
        <v>188</v>
      </c>
      <c r="B100" s="214" t="s">
        <v>189</v>
      </c>
      <c r="C100" s="214"/>
      <c r="D100" s="214"/>
      <c r="E100" s="214"/>
      <c r="F100" s="214"/>
      <c r="G100" s="214"/>
      <c r="H100" s="214"/>
      <c r="I100" s="214"/>
      <c r="J100" s="91">
        <v>4</v>
      </c>
      <c r="K100" s="91">
        <v>2</v>
      </c>
      <c r="L100" s="91">
        <v>0</v>
      </c>
      <c r="M100" s="91">
        <v>0</v>
      </c>
      <c r="N100" s="162">
        <v>1</v>
      </c>
      <c r="O100" s="165">
        <f t="shared" si="23"/>
        <v>3</v>
      </c>
      <c r="P100" s="126">
        <f t="shared" si="24"/>
        <v>5</v>
      </c>
      <c r="Q100" s="126">
        <f t="shared" si="25"/>
        <v>8</v>
      </c>
      <c r="R100" s="94"/>
      <c r="S100" s="93" t="s">
        <v>31</v>
      </c>
      <c r="T100" s="95"/>
      <c r="U100" s="93" t="s">
        <v>42</v>
      </c>
      <c r="V100" s="171"/>
      <c r="W100" s="171"/>
      <c r="X100" s="171"/>
      <c r="Y100" s="171"/>
      <c r="Z100" s="171"/>
      <c r="AA100" s="171"/>
      <c r="AB100" s="171"/>
      <c r="AC100" s="171"/>
      <c r="AD100" s="171"/>
    </row>
    <row r="101" spans="1:30">
      <c r="A101" s="25" t="s">
        <v>28</v>
      </c>
      <c r="B101" s="216"/>
      <c r="C101" s="217"/>
      <c r="D101" s="217"/>
      <c r="E101" s="217"/>
      <c r="F101" s="217"/>
      <c r="G101" s="217"/>
      <c r="H101" s="217"/>
      <c r="I101" s="218"/>
      <c r="J101" s="25">
        <f t="shared" ref="J101:Q101" si="26">SUM(J95:J100)</f>
        <v>30</v>
      </c>
      <c r="K101" s="25">
        <f t="shared" si="26"/>
        <v>10</v>
      </c>
      <c r="L101" s="25">
        <f t="shared" si="26"/>
        <v>1</v>
      </c>
      <c r="M101" s="25">
        <f t="shared" si="26"/>
        <v>6</v>
      </c>
      <c r="N101" s="135">
        <f t="shared" si="26"/>
        <v>3</v>
      </c>
      <c r="O101" s="25">
        <f t="shared" si="26"/>
        <v>20</v>
      </c>
      <c r="P101" s="25">
        <f t="shared" si="26"/>
        <v>42</v>
      </c>
      <c r="Q101" s="25">
        <f t="shared" si="26"/>
        <v>62</v>
      </c>
      <c r="R101" s="25">
        <f>COUNTIF(R95:R100,"E")</f>
        <v>3</v>
      </c>
      <c r="S101" s="25">
        <f>COUNTIF(S95:S100,"C")</f>
        <v>3</v>
      </c>
      <c r="T101" s="25">
        <f>COUNTIF(T95:T100,"VP")</f>
        <v>0</v>
      </c>
      <c r="U101" s="26"/>
      <c r="V101" s="171"/>
      <c r="W101" s="171"/>
      <c r="X101" s="171"/>
      <c r="Y101" s="171"/>
      <c r="Z101" s="171"/>
      <c r="AA101" s="171"/>
      <c r="AB101" s="171"/>
      <c r="AC101" s="171"/>
      <c r="AD101" s="171"/>
    </row>
    <row r="102" spans="1:30">
      <c r="V102" s="171"/>
      <c r="W102" s="171"/>
      <c r="X102" s="171"/>
      <c r="Y102" s="171"/>
      <c r="Z102" s="171"/>
      <c r="AA102" s="171"/>
      <c r="AB102" s="171"/>
      <c r="AC102" s="171"/>
      <c r="AD102" s="171"/>
    </row>
    <row r="103" spans="1:30" s="156" customFormat="1">
      <c r="V103" s="171"/>
      <c r="W103" s="171"/>
      <c r="X103" s="171"/>
      <c r="Y103" s="171"/>
      <c r="Z103" s="171"/>
      <c r="AA103" s="171"/>
      <c r="AB103" s="171"/>
      <c r="AC103" s="171"/>
      <c r="AD103" s="171"/>
    </row>
    <row r="104" spans="1:30" s="156" customFormat="1">
      <c r="V104" s="171"/>
      <c r="W104" s="171"/>
      <c r="X104" s="171"/>
      <c r="Y104" s="171"/>
      <c r="Z104" s="171"/>
      <c r="AA104" s="171"/>
      <c r="AB104" s="171"/>
      <c r="AC104" s="171"/>
      <c r="AD104" s="171"/>
    </row>
    <row r="105" spans="1:30" s="156" customFormat="1">
      <c r="V105" s="171"/>
      <c r="W105" s="171"/>
      <c r="X105" s="171"/>
      <c r="Y105" s="171"/>
      <c r="Z105" s="171"/>
      <c r="AA105" s="171"/>
      <c r="AB105" s="171"/>
      <c r="AC105" s="171"/>
      <c r="AD105" s="171"/>
    </row>
    <row r="106" spans="1:30" s="156" customFormat="1">
      <c r="V106" s="171"/>
      <c r="W106" s="171"/>
      <c r="X106" s="171"/>
      <c r="Y106" s="171"/>
      <c r="Z106" s="171"/>
      <c r="AA106" s="171"/>
      <c r="AB106" s="171"/>
      <c r="AC106" s="171"/>
      <c r="AD106" s="171"/>
    </row>
    <row r="107" spans="1:30" s="156" customFormat="1">
      <c r="V107" s="171"/>
      <c r="W107" s="171"/>
      <c r="X107" s="171"/>
      <c r="Y107" s="171"/>
      <c r="Z107" s="171"/>
      <c r="AA107" s="171"/>
      <c r="AB107" s="171"/>
      <c r="AC107" s="171"/>
      <c r="AD107" s="171"/>
    </row>
    <row r="108" spans="1:30" s="156" customFormat="1">
      <c r="V108" s="171"/>
      <c r="W108" s="171"/>
      <c r="X108" s="171"/>
      <c r="Y108" s="171"/>
      <c r="Z108" s="171"/>
      <c r="AA108" s="171"/>
      <c r="AB108" s="171"/>
      <c r="AC108" s="171"/>
      <c r="AD108" s="171"/>
    </row>
    <row r="109" spans="1:30" s="156" customFormat="1">
      <c r="V109" s="171"/>
      <c r="W109" s="171"/>
      <c r="X109" s="171"/>
      <c r="Y109" s="171"/>
      <c r="Z109" s="171"/>
      <c r="AA109" s="171"/>
      <c r="AB109" s="171"/>
      <c r="AC109" s="171"/>
      <c r="AD109" s="171"/>
    </row>
    <row r="110" spans="1:30" s="156" customFormat="1">
      <c r="V110" s="171"/>
      <c r="W110" s="171"/>
      <c r="X110" s="171"/>
      <c r="Y110" s="171"/>
      <c r="Z110" s="171"/>
      <c r="AA110" s="171"/>
      <c r="AB110" s="171"/>
      <c r="AC110" s="171"/>
      <c r="AD110" s="171"/>
    </row>
    <row r="111" spans="1:30" s="156" customFormat="1">
      <c r="V111" s="171"/>
      <c r="W111" s="171"/>
      <c r="X111" s="171"/>
      <c r="Y111" s="171"/>
      <c r="Z111" s="171"/>
      <c r="AA111" s="171"/>
      <c r="AB111" s="171"/>
      <c r="AC111" s="171"/>
      <c r="AD111" s="171"/>
    </row>
    <row r="112" spans="1:30" s="92" customFormat="1">
      <c r="N112" s="156"/>
      <c r="V112" s="171"/>
      <c r="W112" s="171"/>
      <c r="X112" s="171"/>
      <c r="Y112" s="171"/>
      <c r="Z112" s="171"/>
      <c r="AA112" s="171"/>
      <c r="AB112" s="171"/>
      <c r="AC112" s="171"/>
      <c r="AD112" s="171"/>
    </row>
    <row r="113" spans="1:30" s="92" customFormat="1" ht="15.75">
      <c r="A113" s="100"/>
      <c r="B113" s="96"/>
      <c r="C113" s="96"/>
      <c r="D113" s="101" t="s">
        <v>190</v>
      </c>
      <c r="E113" s="96"/>
      <c r="F113" s="96"/>
      <c r="G113" s="96"/>
      <c r="H113" s="96"/>
      <c r="I113" s="96"/>
      <c r="J113" s="96"/>
      <c r="K113" s="96"/>
      <c r="L113" s="96"/>
      <c r="M113" s="96"/>
      <c r="N113" s="96"/>
      <c r="O113" s="96"/>
      <c r="P113" s="96"/>
      <c r="Q113" s="96"/>
      <c r="R113" s="96"/>
      <c r="S113" s="96"/>
      <c r="T113" s="96"/>
      <c r="U113" s="96"/>
      <c r="V113" s="171"/>
      <c r="W113" s="171"/>
      <c r="X113" s="171"/>
      <c r="Y113" s="171"/>
      <c r="Z113" s="171"/>
      <c r="AA113" s="171"/>
      <c r="AB113" s="171"/>
      <c r="AC113" s="171"/>
      <c r="AD113" s="171"/>
    </row>
    <row r="114" spans="1:30" s="92" customFormat="1" ht="15">
      <c r="A114" s="97"/>
      <c r="B114" s="96"/>
      <c r="C114" s="96"/>
      <c r="D114" s="96"/>
      <c r="E114" s="96"/>
      <c r="F114" s="96"/>
      <c r="G114" s="96"/>
      <c r="H114" s="96"/>
      <c r="I114" s="96"/>
      <c r="J114" s="96"/>
      <c r="K114" s="96"/>
      <c r="L114" s="96"/>
      <c r="M114" s="96"/>
      <c r="N114" s="96"/>
      <c r="O114" s="96"/>
      <c r="P114" s="96"/>
      <c r="Q114" s="96"/>
      <c r="R114" s="96"/>
      <c r="S114" s="96"/>
      <c r="T114" s="96"/>
      <c r="U114" s="96"/>
      <c r="V114" s="171"/>
      <c r="W114" s="171"/>
      <c r="X114" s="171"/>
      <c r="Y114" s="171"/>
      <c r="Z114" s="171"/>
      <c r="AA114" s="171"/>
      <c r="AB114" s="171"/>
      <c r="AC114" s="171"/>
      <c r="AD114" s="171"/>
    </row>
    <row r="115" spans="1:30" s="92" customFormat="1" ht="25.5">
      <c r="A115" s="102" t="s">
        <v>30</v>
      </c>
      <c r="B115" s="326" t="s">
        <v>29</v>
      </c>
      <c r="C115" s="327"/>
      <c r="D115" s="327"/>
      <c r="E115" s="327"/>
      <c r="F115" s="327"/>
      <c r="G115" s="327"/>
      <c r="H115" s="327"/>
      <c r="I115" s="328"/>
      <c r="J115" s="103" t="s">
        <v>43</v>
      </c>
      <c r="K115" s="326" t="s">
        <v>27</v>
      </c>
      <c r="L115" s="327"/>
      <c r="M115" s="327"/>
      <c r="N115" s="328"/>
      <c r="O115" s="239" t="s">
        <v>44</v>
      </c>
      <c r="P115" s="239"/>
      <c r="Q115" s="239"/>
      <c r="R115" s="239" t="s">
        <v>191</v>
      </c>
      <c r="S115" s="239"/>
      <c r="T115" s="239"/>
      <c r="U115" s="103" t="s">
        <v>25</v>
      </c>
      <c r="V115" s="171"/>
      <c r="W115" s="171"/>
      <c r="X115" s="171"/>
      <c r="Y115" s="171"/>
      <c r="Z115" s="171"/>
      <c r="AA115" s="171"/>
      <c r="AB115" s="171"/>
      <c r="AC115" s="171"/>
      <c r="AD115" s="171"/>
    </row>
    <row r="116" spans="1:30" s="92" customFormat="1">
      <c r="A116" s="102"/>
      <c r="B116" s="239"/>
      <c r="C116" s="239"/>
      <c r="D116" s="239"/>
      <c r="E116" s="239"/>
      <c r="F116" s="239"/>
      <c r="G116" s="239"/>
      <c r="H116" s="239"/>
      <c r="I116" s="103"/>
      <c r="J116" s="103"/>
      <c r="K116" s="103" t="s">
        <v>31</v>
      </c>
      <c r="L116" s="103" t="s">
        <v>32</v>
      </c>
      <c r="M116" s="103" t="s">
        <v>278</v>
      </c>
      <c r="N116" s="103" t="s">
        <v>279</v>
      </c>
      <c r="O116" s="103" t="s">
        <v>36</v>
      </c>
      <c r="P116" s="103" t="s">
        <v>8</v>
      </c>
      <c r="Q116" s="103" t="s">
        <v>33</v>
      </c>
      <c r="R116" s="103" t="s">
        <v>34</v>
      </c>
      <c r="S116" s="103" t="s">
        <v>31</v>
      </c>
      <c r="T116" s="103" t="s">
        <v>192</v>
      </c>
      <c r="U116" s="103"/>
      <c r="V116" s="171"/>
      <c r="W116" s="171"/>
      <c r="X116" s="171"/>
      <c r="Y116" s="171"/>
      <c r="Z116" s="171"/>
      <c r="AA116" s="171"/>
      <c r="AB116" s="171"/>
      <c r="AC116" s="171"/>
      <c r="AD116" s="171"/>
    </row>
    <row r="117" spans="1:30" s="92" customFormat="1">
      <c r="A117" s="326" t="s">
        <v>193</v>
      </c>
      <c r="B117" s="327"/>
      <c r="C117" s="327"/>
      <c r="D117" s="327"/>
      <c r="E117" s="327"/>
      <c r="F117" s="327"/>
      <c r="G117" s="327"/>
      <c r="H117" s="327"/>
      <c r="I117" s="327"/>
      <c r="J117" s="327"/>
      <c r="K117" s="327"/>
      <c r="L117" s="327"/>
      <c r="M117" s="327"/>
      <c r="N117" s="327"/>
      <c r="O117" s="327"/>
      <c r="P117" s="327"/>
      <c r="Q117" s="327"/>
      <c r="R117" s="327"/>
      <c r="S117" s="327"/>
      <c r="T117" s="327"/>
      <c r="U117" s="328"/>
      <c r="V117" s="171"/>
      <c r="W117" s="171"/>
      <c r="X117" s="171"/>
      <c r="Y117" s="171"/>
      <c r="Z117" s="171"/>
      <c r="AA117" s="171"/>
      <c r="AB117" s="171"/>
      <c r="AC117" s="171"/>
      <c r="AD117" s="171"/>
    </row>
    <row r="118" spans="1:30" s="92" customFormat="1">
      <c r="A118" s="98" t="s">
        <v>194</v>
      </c>
      <c r="B118" s="233" t="s">
        <v>195</v>
      </c>
      <c r="C118" s="234"/>
      <c r="D118" s="234"/>
      <c r="E118" s="234"/>
      <c r="F118" s="234"/>
      <c r="G118" s="234"/>
      <c r="H118" s="234"/>
      <c r="I118" s="235"/>
      <c r="J118" s="99">
        <v>3</v>
      </c>
      <c r="K118" s="99">
        <v>0</v>
      </c>
      <c r="L118" s="99">
        <v>2</v>
      </c>
      <c r="M118" s="99">
        <v>0</v>
      </c>
      <c r="N118" s="162">
        <v>0</v>
      </c>
      <c r="O118" s="99">
        <v>2</v>
      </c>
      <c r="P118" s="99">
        <v>3</v>
      </c>
      <c r="Q118" s="99">
        <v>5</v>
      </c>
      <c r="R118" s="99"/>
      <c r="S118" s="99" t="s">
        <v>31</v>
      </c>
      <c r="T118" s="99"/>
      <c r="U118" s="99" t="s">
        <v>42</v>
      </c>
      <c r="V118" s="171"/>
      <c r="W118" s="171"/>
      <c r="X118" s="171"/>
      <c r="Y118" s="171"/>
      <c r="Z118" s="171"/>
      <c r="AA118" s="171"/>
      <c r="AB118" s="171"/>
      <c r="AC118" s="171"/>
      <c r="AD118" s="171"/>
    </row>
    <row r="119" spans="1:30" s="92" customFormat="1">
      <c r="A119" s="326" t="s">
        <v>196</v>
      </c>
      <c r="B119" s="327"/>
      <c r="C119" s="327"/>
      <c r="D119" s="327"/>
      <c r="E119" s="327"/>
      <c r="F119" s="327"/>
      <c r="G119" s="327"/>
      <c r="H119" s="327"/>
      <c r="I119" s="327"/>
      <c r="J119" s="327"/>
      <c r="K119" s="327"/>
      <c r="L119" s="327"/>
      <c r="M119" s="327"/>
      <c r="N119" s="327"/>
      <c r="O119" s="327"/>
      <c r="P119" s="327"/>
      <c r="Q119" s="327"/>
      <c r="R119" s="327"/>
      <c r="S119" s="327"/>
      <c r="T119" s="327"/>
      <c r="U119" s="328"/>
      <c r="V119" s="171"/>
      <c r="W119" s="171"/>
      <c r="X119" s="171"/>
      <c r="Y119" s="171"/>
      <c r="Z119" s="171"/>
      <c r="AA119" s="171"/>
      <c r="AB119" s="171"/>
      <c r="AC119" s="171"/>
      <c r="AD119" s="171"/>
    </row>
    <row r="120" spans="1:30">
      <c r="A120" s="98" t="s">
        <v>197</v>
      </c>
      <c r="B120" s="233" t="s">
        <v>198</v>
      </c>
      <c r="C120" s="234"/>
      <c r="D120" s="234"/>
      <c r="E120" s="234"/>
      <c r="F120" s="234"/>
      <c r="G120" s="234"/>
      <c r="H120" s="234"/>
      <c r="I120" s="235"/>
      <c r="J120" s="99">
        <v>3</v>
      </c>
      <c r="K120" s="99">
        <v>0</v>
      </c>
      <c r="L120" s="99">
        <v>2</v>
      </c>
      <c r="M120" s="99">
        <v>0</v>
      </c>
      <c r="N120" s="162">
        <v>0</v>
      </c>
      <c r="O120" s="99">
        <v>2</v>
      </c>
      <c r="P120" s="99">
        <v>3</v>
      </c>
      <c r="Q120" s="99">
        <v>5</v>
      </c>
      <c r="R120" s="99"/>
      <c r="S120" s="99" t="s">
        <v>31</v>
      </c>
      <c r="T120" s="99"/>
      <c r="U120" s="99" t="s">
        <v>42</v>
      </c>
      <c r="V120" s="171"/>
      <c r="W120" s="171"/>
      <c r="X120" s="171"/>
      <c r="Y120" s="171"/>
      <c r="Z120" s="171"/>
      <c r="AA120" s="171"/>
      <c r="AB120" s="171"/>
      <c r="AC120" s="171"/>
      <c r="AD120" s="171"/>
    </row>
    <row r="121" spans="1:30">
      <c r="B121" s="9"/>
      <c r="C121" s="9"/>
      <c r="D121" s="9"/>
      <c r="E121" s="9"/>
      <c r="F121" s="9"/>
      <c r="G121" s="9"/>
      <c r="M121" s="9"/>
      <c r="N121" s="125"/>
      <c r="O121" s="9"/>
      <c r="P121" s="9"/>
      <c r="Q121" s="9"/>
      <c r="R121" s="9"/>
      <c r="S121" s="9"/>
      <c r="T121" s="9"/>
      <c r="V121" s="171"/>
      <c r="W121" s="171"/>
      <c r="X121" s="171"/>
      <c r="Y121" s="171"/>
      <c r="Z121" s="171"/>
      <c r="AA121" s="171"/>
      <c r="AB121" s="171"/>
      <c r="AC121" s="171"/>
      <c r="AD121" s="171"/>
    </row>
    <row r="122" spans="1:30">
      <c r="A122" s="254" t="s">
        <v>51</v>
      </c>
      <c r="B122" s="254"/>
      <c r="C122" s="254"/>
      <c r="D122" s="254"/>
      <c r="E122" s="254"/>
      <c r="F122" s="254"/>
      <c r="G122" s="254"/>
      <c r="H122" s="254"/>
      <c r="I122" s="254"/>
      <c r="J122" s="254"/>
      <c r="K122" s="254"/>
      <c r="L122" s="254"/>
      <c r="M122" s="254"/>
      <c r="N122" s="254"/>
      <c r="O122" s="254"/>
      <c r="P122" s="254"/>
      <c r="Q122" s="254"/>
      <c r="R122" s="254"/>
      <c r="S122" s="254"/>
      <c r="T122" s="254"/>
      <c r="U122" s="254"/>
      <c r="V122" s="171"/>
      <c r="W122" s="171"/>
      <c r="X122" s="171"/>
      <c r="Y122" s="171"/>
      <c r="Z122" s="171"/>
      <c r="AA122" s="171"/>
      <c r="AB122" s="171"/>
      <c r="AC122" s="171"/>
      <c r="AD122" s="171"/>
    </row>
    <row r="123" spans="1:30">
      <c r="A123" s="262" t="s">
        <v>30</v>
      </c>
      <c r="B123" s="267" t="s">
        <v>29</v>
      </c>
      <c r="C123" s="268"/>
      <c r="D123" s="268"/>
      <c r="E123" s="268"/>
      <c r="F123" s="268"/>
      <c r="G123" s="268"/>
      <c r="H123" s="268"/>
      <c r="I123" s="269"/>
      <c r="J123" s="255" t="s">
        <v>43</v>
      </c>
      <c r="K123" s="318" t="s">
        <v>27</v>
      </c>
      <c r="L123" s="319"/>
      <c r="M123" s="319"/>
      <c r="N123" s="320"/>
      <c r="O123" s="282" t="s">
        <v>44</v>
      </c>
      <c r="P123" s="283"/>
      <c r="Q123" s="283"/>
      <c r="R123" s="282" t="s">
        <v>26</v>
      </c>
      <c r="S123" s="282"/>
      <c r="T123" s="282"/>
      <c r="U123" s="282" t="s">
        <v>25</v>
      </c>
      <c r="V123" s="171"/>
      <c r="W123" s="171"/>
      <c r="X123" s="171"/>
      <c r="Y123" s="171"/>
      <c r="Z123" s="171"/>
      <c r="AA123" s="171"/>
      <c r="AB123" s="171"/>
      <c r="AC123" s="171"/>
      <c r="AD123" s="171"/>
    </row>
    <row r="124" spans="1:30">
      <c r="A124" s="263"/>
      <c r="B124" s="270"/>
      <c r="C124" s="271"/>
      <c r="D124" s="271"/>
      <c r="E124" s="271"/>
      <c r="F124" s="271"/>
      <c r="G124" s="271"/>
      <c r="H124" s="271"/>
      <c r="I124" s="272"/>
      <c r="J124" s="256"/>
      <c r="K124" s="5" t="s">
        <v>31</v>
      </c>
      <c r="L124" s="5" t="s">
        <v>32</v>
      </c>
      <c r="M124" s="46" t="s">
        <v>278</v>
      </c>
      <c r="N124" s="46" t="s">
        <v>279</v>
      </c>
      <c r="O124" s="5" t="s">
        <v>36</v>
      </c>
      <c r="P124" s="5" t="s">
        <v>8</v>
      </c>
      <c r="Q124" s="5" t="s">
        <v>33</v>
      </c>
      <c r="R124" s="5" t="s">
        <v>34</v>
      </c>
      <c r="S124" s="5" t="s">
        <v>31</v>
      </c>
      <c r="T124" s="5" t="s">
        <v>35</v>
      </c>
      <c r="U124" s="282"/>
      <c r="V124" s="171"/>
      <c r="W124" s="171"/>
      <c r="X124" s="171"/>
      <c r="Y124" s="171"/>
      <c r="Z124" s="171"/>
      <c r="AA124" s="171"/>
      <c r="AB124" s="171"/>
      <c r="AC124" s="171"/>
      <c r="AD124" s="171"/>
    </row>
    <row r="125" spans="1:30" ht="20.25" customHeight="1">
      <c r="A125" s="334" t="s">
        <v>211</v>
      </c>
      <c r="B125" s="335"/>
      <c r="C125" s="335"/>
      <c r="D125" s="335"/>
      <c r="E125" s="335"/>
      <c r="F125" s="335"/>
      <c r="G125" s="335"/>
      <c r="H125" s="335"/>
      <c r="I125" s="335"/>
      <c r="J125" s="335"/>
      <c r="K125" s="335"/>
      <c r="L125" s="335"/>
      <c r="M125" s="335"/>
      <c r="N125" s="335"/>
      <c r="O125" s="335"/>
      <c r="P125" s="335"/>
      <c r="Q125" s="335"/>
      <c r="R125" s="335"/>
      <c r="S125" s="335"/>
      <c r="T125" s="335"/>
      <c r="U125" s="336"/>
      <c r="V125" s="171"/>
      <c r="W125" s="171"/>
      <c r="X125" s="171"/>
      <c r="Y125" s="171"/>
      <c r="Z125" s="171"/>
      <c r="AA125" s="171"/>
      <c r="AB125" s="171"/>
      <c r="AC125" s="171"/>
      <c r="AD125" s="171"/>
    </row>
    <row r="126" spans="1:30" s="108" customFormat="1">
      <c r="A126" s="236" t="s">
        <v>212</v>
      </c>
      <c r="B126" s="237"/>
      <c r="C126" s="237"/>
      <c r="D126" s="237"/>
      <c r="E126" s="237"/>
      <c r="F126" s="237"/>
      <c r="G126" s="237"/>
      <c r="H126" s="237"/>
      <c r="I126" s="237"/>
      <c r="J126" s="237"/>
      <c r="K126" s="237"/>
      <c r="L126" s="237"/>
      <c r="M126" s="237"/>
      <c r="N126" s="237"/>
      <c r="O126" s="237"/>
      <c r="P126" s="237"/>
      <c r="Q126" s="237"/>
      <c r="R126" s="237"/>
      <c r="S126" s="237"/>
      <c r="T126" s="237"/>
      <c r="U126" s="238"/>
      <c r="V126" s="171"/>
      <c r="W126" s="171"/>
      <c r="X126" s="171"/>
      <c r="Y126" s="171"/>
      <c r="Z126" s="171"/>
      <c r="AA126" s="171"/>
      <c r="AB126" s="171"/>
      <c r="AC126" s="171"/>
      <c r="AD126" s="171"/>
    </row>
    <row r="127" spans="1:30">
      <c r="A127" s="104" t="s">
        <v>199</v>
      </c>
      <c r="B127" s="198" t="s">
        <v>200</v>
      </c>
      <c r="C127" s="198"/>
      <c r="D127" s="198"/>
      <c r="E127" s="198"/>
      <c r="F127" s="198"/>
      <c r="G127" s="198"/>
      <c r="H127" s="198"/>
      <c r="I127" s="198"/>
      <c r="J127" s="34">
        <v>4</v>
      </c>
      <c r="K127" s="34">
        <v>2</v>
      </c>
      <c r="L127" s="34">
        <v>0</v>
      </c>
      <c r="M127" s="34">
        <v>1</v>
      </c>
      <c r="N127" s="34">
        <v>1</v>
      </c>
      <c r="O127" s="22">
        <f>K127+L127+M127+N127</f>
        <v>4</v>
      </c>
      <c r="P127" s="22">
        <f>Q127-O127</f>
        <v>3</v>
      </c>
      <c r="Q127" s="22">
        <f>ROUND(PRODUCT(J127,25)/14,0)</f>
        <v>7</v>
      </c>
      <c r="R127" s="110"/>
      <c r="S127" s="110" t="s">
        <v>31</v>
      </c>
      <c r="T127" s="111"/>
      <c r="U127" s="109" t="s">
        <v>41</v>
      </c>
      <c r="V127" s="171"/>
      <c r="W127" s="171"/>
      <c r="X127" s="171"/>
      <c r="Y127" s="171"/>
      <c r="Z127" s="171"/>
      <c r="AA127" s="171"/>
      <c r="AB127" s="171"/>
      <c r="AC127" s="171"/>
      <c r="AD127" s="171"/>
    </row>
    <row r="128" spans="1:30">
      <c r="A128" s="104" t="s">
        <v>201</v>
      </c>
      <c r="B128" s="198" t="s">
        <v>202</v>
      </c>
      <c r="C128" s="198"/>
      <c r="D128" s="198"/>
      <c r="E128" s="198"/>
      <c r="F128" s="198"/>
      <c r="G128" s="198"/>
      <c r="H128" s="198"/>
      <c r="I128" s="198"/>
      <c r="J128" s="34">
        <v>4</v>
      </c>
      <c r="K128" s="34">
        <v>2</v>
      </c>
      <c r="L128" s="34">
        <v>0</v>
      </c>
      <c r="M128" s="34">
        <v>1</v>
      </c>
      <c r="N128" s="34">
        <v>1</v>
      </c>
      <c r="O128" s="165">
        <f t="shared" ref="O128" si="27">K128+L128+M128+N128</f>
        <v>4</v>
      </c>
      <c r="P128" s="22">
        <f t="shared" ref="P128:P139" si="28">Q128-O128</f>
        <v>3</v>
      </c>
      <c r="Q128" s="22">
        <f t="shared" ref="Q128:Q139" si="29">ROUND(PRODUCT(J128,25)/14,0)</f>
        <v>7</v>
      </c>
      <c r="R128" s="110"/>
      <c r="S128" s="110" t="s">
        <v>31</v>
      </c>
      <c r="T128" s="111"/>
      <c r="U128" s="109" t="s">
        <v>41</v>
      </c>
      <c r="V128" s="171"/>
      <c r="W128" s="171"/>
      <c r="X128" s="171"/>
      <c r="Y128" s="171"/>
      <c r="Z128" s="171"/>
      <c r="AA128" s="171"/>
      <c r="AB128" s="171"/>
      <c r="AC128" s="171"/>
      <c r="AD128" s="171"/>
    </row>
    <row r="129" spans="1:30" s="176" customFormat="1">
      <c r="A129" s="122" t="s">
        <v>203</v>
      </c>
      <c r="B129" s="195" t="s">
        <v>204</v>
      </c>
      <c r="C129" s="196"/>
      <c r="D129" s="196"/>
      <c r="E129" s="196"/>
      <c r="F129" s="196"/>
      <c r="G129" s="196"/>
      <c r="H129" s="196"/>
      <c r="I129" s="197"/>
      <c r="J129" s="34">
        <v>4</v>
      </c>
      <c r="K129" s="34">
        <v>2</v>
      </c>
      <c r="L129" s="34">
        <v>0</v>
      </c>
      <c r="M129" s="34">
        <v>1</v>
      </c>
      <c r="N129" s="34">
        <v>1</v>
      </c>
      <c r="O129" s="165">
        <f t="shared" ref="O129" si="30">K129+L129+M129+N129</f>
        <v>4</v>
      </c>
      <c r="P129" s="165">
        <f>Q129-O129</f>
        <v>3</v>
      </c>
      <c r="Q129" s="165">
        <f>ROUND(PRODUCT(J129,25)/14,0)</f>
        <v>7</v>
      </c>
      <c r="R129" s="166"/>
      <c r="S129" s="166" t="s">
        <v>31</v>
      </c>
      <c r="T129" s="111"/>
      <c r="U129" s="164" t="s">
        <v>41</v>
      </c>
    </row>
    <row r="130" spans="1:30" s="185" customFormat="1" ht="15" customHeight="1">
      <c r="A130" s="184" t="s">
        <v>309</v>
      </c>
      <c r="B130" s="195" t="s">
        <v>310</v>
      </c>
      <c r="C130" s="196"/>
      <c r="D130" s="196"/>
      <c r="E130" s="196"/>
      <c r="F130" s="196"/>
      <c r="G130" s="196"/>
      <c r="H130" s="196"/>
      <c r="I130" s="197"/>
      <c r="J130" s="34">
        <v>4</v>
      </c>
      <c r="K130" s="34">
        <v>2</v>
      </c>
      <c r="L130" s="34">
        <v>0</v>
      </c>
      <c r="M130" s="34">
        <v>1</v>
      </c>
      <c r="N130" s="34">
        <v>1</v>
      </c>
      <c r="O130" s="165">
        <f t="shared" ref="O130" si="31">K130+L130+M130+N130</f>
        <v>4</v>
      </c>
      <c r="P130" s="165">
        <f>Q130-O130</f>
        <v>3</v>
      </c>
      <c r="Q130" s="165">
        <f>ROUND(PRODUCT(J130,25)/14,0)</f>
        <v>7</v>
      </c>
      <c r="R130" s="166"/>
      <c r="S130" s="166" t="s">
        <v>31</v>
      </c>
      <c r="T130" s="111"/>
      <c r="U130" s="164"/>
    </row>
    <row r="131" spans="1:30">
      <c r="A131" s="184" t="s">
        <v>258</v>
      </c>
      <c r="B131" s="198" t="s">
        <v>259</v>
      </c>
      <c r="C131" s="198"/>
      <c r="D131" s="198"/>
      <c r="E131" s="198"/>
      <c r="F131" s="198"/>
      <c r="G131" s="198"/>
      <c r="H131" s="198"/>
      <c r="I131" s="198"/>
      <c r="J131" s="34">
        <v>4</v>
      </c>
      <c r="K131" s="34">
        <v>2</v>
      </c>
      <c r="L131" s="34">
        <v>0</v>
      </c>
      <c r="M131" s="34">
        <v>1</v>
      </c>
      <c r="N131" s="34">
        <v>1</v>
      </c>
      <c r="O131" s="165">
        <f t="shared" ref="O131" si="32">K131+L131+M131+N131</f>
        <v>4</v>
      </c>
      <c r="P131" s="165">
        <f>Q131-O131</f>
        <v>3</v>
      </c>
      <c r="Q131" s="165">
        <f>ROUND(PRODUCT(J131,25)/14,0)</f>
        <v>7</v>
      </c>
      <c r="R131" s="166"/>
      <c r="S131" s="166" t="s">
        <v>31</v>
      </c>
      <c r="T131" s="111"/>
      <c r="U131" s="164" t="s">
        <v>41</v>
      </c>
      <c r="V131" s="171"/>
      <c r="W131" s="171"/>
      <c r="X131" s="171"/>
      <c r="Y131" s="171"/>
      <c r="Z131" s="171"/>
      <c r="AA131" s="171"/>
      <c r="AB131" s="171"/>
      <c r="AC131" s="171"/>
      <c r="AD131" s="171"/>
    </row>
    <row r="132" spans="1:30">
      <c r="A132" s="321" t="s">
        <v>213</v>
      </c>
      <c r="B132" s="322"/>
      <c r="C132" s="322"/>
      <c r="D132" s="322"/>
      <c r="E132" s="322"/>
      <c r="F132" s="322"/>
      <c r="G132" s="322"/>
      <c r="H132" s="322"/>
      <c r="I132" s="322"/>
      <c r="J132" s="322"/>
      <c r="K132" s="322"/>
      <c r="L132" s="322"/>
      <c r="M132" s="322"/>
      <c r="N132" s="322"/>
      <c r="O132" s="322"/>
      <c r="P132" s="322"/>
      <c r="Q132" s="322"/>
      <c r="R132" s="322"/>
      <c r="S132" s="322"/>
      <c r="T132" s="322"/>
      <c r="U132" s="323"/>
      <c r="V132" s="171"/>
      <c r="W132" s="171"/>
      <c r="X132" s="171"/>
      <c r="Y132" s="171"/>
      <c r="Z132" s="171"/>
      <c r="AA132" s="171"/>
      <c r="AB132" s="171"/>
      <c r="AC132" s="171"/>
      <c r="AD132" s="171"/>
    </row>
    <row r="133" spans="1:30">
      <c r="A133" s="107" t="s">
        <v>205</v>
      </c>
      <c r="B133" s="198" t="s">
        <v>206</v>
      </c>
      <c r="C133" s="198"/>
      <c r="D133" s="198"/>
      <c r="E133" s="198"/>
      <c r="F133" s="198"/>
      <c r="G133" s="198"/>
      <c r="H133" s="198"/>
      <c r="I133" s="198"/>
      <c r="J133" s="34">
        <v>4</v>
      </c>
      <c r="K133" s="34">
        <v>2</v>
      </c>
      <c r="L133" s="34">
        <v>0</v>
      </c>
      <c r="M133" s="34">
        <v>1</v>
      </c>
      <c r="N133" s="34">
        <v>1</v>
      </c>
      <c r="O133" s="165">
        <f>K133+L133+M133+N133</f>
        <v>4</v>
      </c>
      <c r="P133" s="22">
        <f t="shared" si="28"/>
        <v>3</v>
      </c>
      <c r="Q133" s="22">
        <f t="shared" si="29"/>
        <v>7</v>
      </c>
      <c r="R133" s="34"/>
      <c r="S133" s="34" t="s">
        <v>31</v>
      </c>
      <c r="T133" s="35"/>
      <c r="U133" s="12" t="s">
        <v>41</v>
      </c>
      <c r="V133" s="171"/>
      <c r="W133" s="171"/>
      <c r="X133" s="171"/>
      <c r="Y133" s="171"/>
      <c r="Z133" s="171"/>
      <c r="AA133" s="171"/>
      <c r="AB133" s="171"/>
      <c r="AC133" s="171"/>
      <c r="AD133" s="171"/>
    </row>
    <row r="134" spans="1:30">
      <c r="A134" s="106" t="s">
        <v>207</v>
      </c>
      <c r="B134" s="198" t="s">
        <v>208</v>
      </c>
      <c r="C134" s="198"/>
      <c r="D134" s="198"/>
      <c r="E134" s="198"/>
      <c r="F134" s="198"/>
      <c r="G134" s="198"/>
      <c r="H134" s="198"/>
      <c r="I134" s="198"/>
      <c r="J134" s="34">
        <v>4</v>
      </c>
      <c r="K134" s="34">
        <v>2</v>
      </c>
      <c r="L134" s="34">
        <v>0</v>
      </c>
      <c r="M134" s="34">
        <v>1</v>
      </c>
      <c r="N134" s="34">
        <v>1</v>
      </c>
      <c r="O134" s="165">
        <f t="shared" ref="O134" si="33">K134+L134+M134+N134</f>
        <v>4</v>
      </c>
      <c r="P134" s="22">
        <f>Q134-O134</f>
        <v>3</v>
      </c>
      <c r="Q134" s="22">
        <f>ROUND(PRODUCT(J134,25)/14,0)</f>
        <v>7</v>
      </c>
      <c r="R134" s="34"/>
      <c r="S134" s="34" t="s">
        <v>31</v>
      </c>
      <c r="T134" s="35"/>
      <c r="U134" s="12" t="s">
        <v>41</v>
      </c>
      <c r="V134" s="171"/>
      <c r="W134" s="171"/>
      <c r="X134" s="171"/>
      <c r="Y134" s="171"/>
      <c r="Z134" s="171"/>
      <c r="AA134" s="171"/>
      <c r="AB134" s="171"/>
      <c r="AC134" s="171"/>
      <c r="AD134" s="171"/>
    </row>
    <row r="135" spans="1:30" s="176" customFormat="1">
      <c r="A135" s="160" t="s">
        <v>209</v>
      </c>
      <c r="B135" s="195" t="s">
        <v>210</v>
      </c>
      <c r="C135" s="196"/>
      <c r="D135" s="196"/>
      <c r="E135" s="196"/>
      <c r="F135" s="196"/>
      <c r="G135" s="196"/>
      <c r="H135" s="196"/>
      <c r="I135" s="197"/>
      <c r="J135" s="34">
        <v>4</v>
      </c>
      <c r="K135" s="34">
        <v>2</v>
      </c>
      <c r="L135" s="34">
        <v>0</v>
      </c>
      <c r="M135" s="34">
        <v>1</v>
      </c>
      <c r="N135" s="34">
        <v>1</v>
      </c>
      <c r="O135" s="165">
        <f t="shared" ref="O135" si="34">K135+L135+M135+N135</f>
        <v>4</v>
      </c>
      <c r="P135" s="165">
        <f t="shared" ref="P135" si="35">Q135-O135</f>
        <v>3</v>
      </c>
      <c r="Q135" s="165">
        <f t="shared" ref="Q135" si="36">ROUND(PRODUCT(J135,25)/14,0)</f>
        <v>7</v>
      </c>
      <c r="R135" s="34"/>
      <c r="S135" s="34" t="s">
        <v>31</v>
      </c>
      <c r="T135" s="35"/>
      <c r="U135" s="12" t="s">
        <v>41</v>
      </c>
    </row>
    <row r="136" spans="1:30" ht="15" customHeight="1">
      <c r="A136" s="184" t="s">
        <v>264</v>
      </c>
      <c r="B136" s="192" t="s">
        <v>259</v>
      </c>
      <c r="C136" s="193"/>
      <c r="D136" s="193"/>
      <c r="E136" s="193"/>
      <c r="F136" s="193"/>
      <c r="G136" s="193"/>
      <c r="H136" s="193"/>
      <c r="I136" s="194"/>
      <c r="J136" s="34">
        <v>4</v>
      </c>
      <c r="K136" s="34">
        <v>2</v>
      </c>
      <c r="L136" s="34">
        <v>0</v>
      </c>
      <c r="M136" s="34">
        <v>1</v>
      </c>
      <c r="N136" s="34">
        <v>1</v>
      </c>
      <c r="O136" s="165">
        <f t="shared" ref="O136" si="37">K136+L136+M136+N136</f>
        <v>4</v>
      </c>
      <c r="P136" s="165">
        <f t="shared" ref="P136" si="38">Q136-O136</f>
        <v>3</v>
      </c>
      <c r="Q136" s="165">
        <f t="shared" ref="Q136" si="39">ROUND(PRODUCT(J136,25)/14,0)</f>
        <v>7</v>
      </c>
      <c r="R136" s="166"/>
      <c r="S136" s="166" t="s">
        <v>31</v>
      </c>
      <c r="T136" s="111"/>
      <c r="U136" s="164" t="s">
        <v>41</v>
      </c>
      <c r="V136" s="171"/>
      <c r="W136" s="171"/>
      <c r="X136" s="171"/>
      <c r="Y136" s="171"/>
      <c r="Z136" s="171"/>
      <c r="AA136" s="171"/>
      <c r="AB136" s="171"/>
      <c r="AC136" s="171"/>
      <c r="AD136" s="171"/>
    </row>
    <row r="137" spans="1:30" ht="20.25" customHeight="1">
      <c r="A137" s="298" t="s">
        <v>214</v>
      </c>
      <c r="B137" s="324"/>
      <c r="C137" s="324"/>
      <c r="D137" s="324"/>
      <c r="E137" s="324"/>
      <c r="F137" s="324"/>
      <c r="G137" s="324"/>
      <c r="H137" s="324"/>
      <c r="I137" s="324"/>
      <c r="J137" s="324"/>
      <c r="K137" s="324"/>
      <c r="L137" s="324"/>
      <c r="M137" s="324"/>
      <c r="N137" s="324"/>
      <c r="O137" s="324"/>
      <c r="P137" s="324"/>
      <c r="Q137" s="324"/>
      <c r="R137" s="324"/>
      <c r="S137" s="324"/>
      <c r="T137" s="324"/>
      <c r="U137" s="325"/>
      <c r="V137" s="171"/>
      <c r="W137" s="171"/>
      <c r="X137" s="171"/>
      <c r="Y137" s="171"/>
      <c r="Z137" s="171"/>
      <c r="AA137" s="171"/>
      <c r="AB137" s="171"/>
      <c r="AC137" s="171"/>
      <c r="AD137" s="171"/>
    </row>
    <row r="138" spans="1:30" s="108" customFormat="1">
      <c r="A138" s="236" t="s">
        <v>212</v>
      </c>
      <c r="B138" s="237"/>
      <c r="C138" s="237"/>
      <c r="D138" s="237"/>
      <c r="E138" s="237"/>
      <c r="F138" s="237"/>
      <c r="G138" s="237"/>
      <c r="H138" s="237"/>
      <c r="I138" s="237"/>
      <c r="J138" s="237"/>
      <c r="K138" s="237"/>
      <c r="L138" s="237"/>
      <c r="M138" s="237"/>
      <c r="N138" s="237"/>
      <c r="O138" s="237"/>
      <c r="P138" s="237"/>
      <c r="Q138" s="237"/>
      <c r="R138" s="237"/>
      <c r="S138" s="237"/>
      <c r="T138" s="237"/>
      <c r="U138" s="238"/>
      <c r="V138" s="171"/>
      <c r="W138" s="171"/>
      <c r="X138" s="171"/>
      <c r="Y138" s="171"/>
      <c r="Z138" s="171"/>
      <c r="AA138" s="171"/>
      <c r="AB138" s="171"/>
      <c r="AC138" s="171"/>
      <c r="AD138" s="171"/>
    </row>
    <row r="139" spans="1:30">
      <c r="A139" s="112" t="s">
        <v>215</v>
      </c>
      <c r="B139" s="198" t="s">
        <v>216</v>
      </c>
      <c r="C139" s="198"/>
      <c r="D139" s="198"/>
      <c r="E139" s="198"/>
      <c r="F139" s="198"/>
      <c r="G139" s="198"/>
      <c r="H139" s="198"/>
      <c r="I139" s="198"/>
      <c r="J139" s="34">
        <v>4</v>
      </c>
      <c r="K139" s="34">
        <v>2</v>
      </c>
      <c r="L139" s="34">
        <v>0</v>
      </c>
      <c r="M139" s="34">
        <v>1</v>
      </c>
      <c r="N139" s="34">
        <v>1</v>
      </c>
      <c r="O139" s="165">
        <f>K139+L139+M139+N139</f>
        <v>4</v>
      </c>
      <c r="P139" s="22">
        <f t="shared" si="28"/>
        <v>3</v>
      </c>
      <c r="Q139" s="22">
        <f t="shared" si="29"/>
        <v>7</v>
      </c>
      <c r="R139" s="34"/>
      <c r="S139" s="34" t="s">
        <v>31</v>
      </c>
      <c r="T139" s="35"/>
      <c r="U139" s="12" t="s">
        <v>41</v>
      </c>
      <c r="V139" s="171"/>
      <c r="W139" s="171"/>
      <c r="X139" s="171"/>
      <c r="Y139" s="171"/>
      <c r="Z139" s="171"/>
      <c r="AA139" s="171"/>
      <c r="AB139" s="171"/>
      <c r="AC139" s="171"/>
      <c r="AD139" s="171"/>
    </row>
    <row r="140" spans="1:30" s="108" customFormat="1">
      <c r="A140" s="184" t="s">
        <v>217</v>
      </c>
      <c r="B140" s="198" t="s">
        <v>218</v>
      </c>
      <c r="C140" s="198"/>
      <c r="D140" s="198"/>
      <c r="E140" s="198"/>
      <c r="F140" s="198"/>
      <c r="G140" s="198"/>
      <c r="H140" s="198"/>
      <c r="I140" s="198"/>
      <c r="J140" s="34">
        <v>4</v>
      </c>
      <c r="K140" s="34">
        <v>2</v>
      </c>
      <c r="L140" s="34">
        <v>0</v>
      </c>
      <c r="M140" s="34">
        <v>1</v>
      </c>
      <c r="N140" s="34">
        <v>1</v>
      </c>
      <c r="O140" s="165">
        <f t="shared" ref="O140:O143" si="40">K140+L140+M140+N140</f>
        <v>4</v>
      </c>
      <c r="P140" s="165">
        <f t="shared" ref="P140:P143" si="41">Q140-O140</f>
        <v>3</v>
      </c>
      <c r="Q140" s="165">
        <f t="shared" ref="Q140:Q143" si="42">ROUND(PRODUCT(J140,25)/14,0)</f>
        <v>7</v>
      </c>
      <c r="R140" s="166"/>
      <c r="S140" s="166" t="s">
        <v>31</v>
      </c>
      <c r="T140" s="111"/>
      <c r="U140" s="164" t="s">
        <v>41</v>
      </c>
      <c r="V140" s="171"/>
      <c r="W140" s="171"/>
      <c r="X140" s="171"/>
      <c r="Y140" s="171"/>
      <c r="Z140" s="171"/>
      <c r="AA140" s="171"/>
      <c r="AB140" s="171"/>
      <c r="AC140" s="171"/>
      <c r="AD140" s="171"/>
    </row>
    <row r="141" spans="1:30" s="108" customFormat="1">
      <c r="A141" s="184" t="s">
        <v>291</v>
      </c>
      <c r="B141" s="198" t="s">
        <v>292</v>
      </c>
      <c r="C141" s="198"/>
      <c r="D141" s="198"/>
      <c r="E141" s="198"/>
      <c r="F141" s="198"/>
      <c r="G141" s="198"/>
      <c r="H141" s="198"/>
      <c r="I141" s="198"/>
      <c r="J141" s="34">
        <v>4</v>
      </c>
      <c r="K141" s="34">
        <v>2</v>
      </c>
      <c r="L141" s="34">
        <v>0</v>
      </c>
      <c r="M141" s="34">
        <v>1</v>
      </c>
      <c r="N141" s="34">
        <v>1</v>
      </c>
      <c r="O141" s="165">
        <f t="shared" si="40"/>
        <v>4</v>
      </c>
      <c r="P141" s="165">
        <f t="shared" si="41"/>
        <v>3</v>
      </c>
      <c r="Q141" s="165">
        <f t="shared" si="42"/>
        <v>7</v>
      </c>
      <c r="R141" s="166"/>
      <c r="S141" s="166" t="s">
        <v>31</v>
      </c>
      <c r="T141" s="111"/>
      <c r="U141" s="164" t="s">
        <v>41</v>
      </c>
      <c r="V141" s="171"/>
      <c r="W141" s="171"/>
      <c r="X141" s="171"/>
      <c r="Y141" s="171"/>
      <c r="Z141" s="171"/>
      <c r="AA141" s="171"/>
      <c r="AB141" s="171"/>
      <c r="AC141" s="171"/>
      <c r="AD141" s="171"/>
    </row>
    <row r="142" spans="1:30" s="176" customFormat="1" ht="15" customHeight="1">
      <c r="A142" s="184" t="s">
        <v>219</v>
      </c>
      <c r="B142" s="195" t="s">
        <v>293</v>
      </c>
      <c r="C142" s="196"/>
      <c r="D142" s="196"/>
      <c r="E142" s="196"/>
      <c r="F142" s="196"/>
      <c r="G142" s="196"/>
      <c r="H142" s="196"/>
      <c r="I142" s="197"/>
      <c r="J142" s="34">
        <v>4</v>
      </c>
      <c r="K142" s="34">
        <v>2</v>
      </c>
      <c r="L142" s="34">
        <v>0</v>
      </c>
      <c r="M142" s="34">
        <v>1</v>
      </c>
      <c r="N142" s="34">
        <v>1</v>
      </c>
      <c r="O142" s="165">
        <f t="shared" si="40"/>
        <v>4</v>
      </c>
      <c r="P142" s="165">
        <f t="shared" si="41"/>
        <v>3</v>
      </c>
      <c r="Q142" s="165">
        <f t="shared" si="42"/>
        <v>7</v>
      </c>
      <c r="R142" s="166"/>
      <c r="S142" s="166" t="s">
        <v>31</v>
      </c>
      <c r="T142" s="111"/>
      <c r="U142" s="164" t="s">
        <v>41</v>
      </c>
    </row>
    <row r="143" spans="1:30" s="108" customFormat="1">
      <c r="A143" s="184" t="s">
        <v>294</v>
      </c>
      <c r="B143" s="376" t="s">
        <v>295</v>
      </c>
      <c r="C143" s="376"/>
      <c r="D143" s="376"/>
      <c r="E143" s="376"/>
      <c r="F143" s="376"/>
      <c r="G143" s="376"/>
      <c r="H143" s="376"/>
      <c r="I143" s="376"/>
      <c r="J143" s="34">
        <v>4</v>
      </c>
      <c r="K143" s="34">
        <v>2</v>
      </c>
      <c r="L143" s="34">
        <v>0</v>
      </c>
      <c r="M143" s="34">
        <v>1</v>
      </c>
      <c r="N143" s="34">
        <v>1</v>
      </c>
      <c r="O143" s="165">
        <f t="shared" si="40"/>
        <v>4</v>
      </c>
      <c r="P143" s="165">
        <f t="shared" si="41"/>
        <v>3</v>
      </c>
      <c r="Q143" s="165">
        <f t="shared" si="42"/>
        <v>7</v>
      </c>
      <c r="R143" s="166"/>
      <c r="S143" s="166" t="s">
        <v>31</v>
      </c>
      <c r="T143" s="111"/>
      <c r="U143" s="164" t="s">
        <v>41</v>
      </c>
      <c r="V143" s="171"/>
      <c r="W143" s="171"/>
      <c r="X143" s="171"/>
      <c r="Y143" s="171"/>
      <c r="Z143" s="171"/>
      <c r="AA143" s="171"/>
      <c r="AB143" s="171"/>
      <c r="AC143" s="171"/>
      <c r="AD143" s="171"/>
    </row>
    <row r="144" spans="1:30">
      <c r="A144" s="321" t="s">
        <v>213</v>
      </c>
      <c r="B144" s="322"/>
      <c r="C144" s="322"/>
      <c r="D144" s="322"/>
      <c r="E144" s="322"/>
      <c r="F144" s="322"/>
      <c r="G144" s="322"/>
      <c r="H144" s="322"/>
      <c r="I144" s="322"/>
      <c r="J144" s="322"/>
      <c r="K144" s="322"/>
      <c r="L144" s="322"/>
      <c r="M144" s="322"/>
      <c r="N144" s="322"/>
      <c r="O144" s="322"/>
      <c r="P144" s="322"/>
      <c r="Q144" s="322"/>
      <c r="R144" s="322"/>
      <c r="S144" s="322"/>
      <c r="T144" s="322"/>
      <c r="U144" s="323"/>
      <c r="V144" s="171"/>
      <c r="W144" s="171"/>
      <c r="X144" s="171"/>
      <c r="Y144" s="171"/>
      <c r="Z144" s="171"/>
      <c r="AA144" s="171"/>
      <c r="AB144" s="171"/>
      <c r="AC144" s="171"/>
      <c r="AD144" s="171"/>
    </row>
    <row r="145" spans="1:30">
      <c r="A145" s="113" t="s">
        <v>220</v>
      </c>
      <c r="B145" s="198" t="s">
        <v>221</v>
      </c>
      <c r="C145" s="198"/>
      <c r="D145" s="198"/>
      <c r="E145" s="198"/>
      <c r="F145" s="198"/>
      <c r="G145" s="198"/>
      <c r="H145" s="198"/>
      <c r="I145" s="198"/>
      <c r="J145" s="34">
        <v>4</v>
      </c>
      <c r="K145" s="34">
        <v>2</v>
      </c>
      <c r="L145" s="34">
        <v>0</v>
      </c>
      <c r="M145" s="34">
        <v>1</v>
      </c>
      <c r="N145" s="34">
        <v>1</v>
      </c>
      <c r="O145" s="165">
        <f>K145+L145+M145+N145</f>
        <v>4</v>
      </c>
      <c r="P145" s="22">
        <f>Q145-O145</f>
        <v>3</v>
      </c>
      <c r="Q145" s="22">
        <f>ROUND(PRODUCT(J145,25)/14,0)</f>
        <v>7</v>
      </c>
      <c r="R145" s="34"/>
      <c r="S145" s="34" t="s">
        <v>31</v>
      </c>
      <c r="T145" s="35"/>
      <c r="U145" s="12" t="s">
        <v>41</v>
      </c>
      <c r="V145" s="171"/>
      <c r="W145" s="171"/>
      <c r="X145" s="171"/>
      <c r="Y145" s="171"/>
      <c r="Z145" s="171"/>
      <c r="AA145" s="171"/>
      <c r="AB145" s="171"/>
      <c r="AC145" s="171"/>
      <c r="AD145" s="171"/>
    </row>
    <row r="146" spans="1:30">
      <c r="A146" s="184" t="s">
        <v>222</v>
      </c>
      <c r="B146" s="198" t="s">
        <v>223</v>
      </c>
      <c r="C146" s="198"/>
      <c r="D146" s="198"/>
      <c r="E146" s="198"/>
      <c r="F146" s="198"/>
      <c r="G146" s="198"/>
      <c r="H146" s="198"/>
      <c r="I146" s="198"/>
      <c r="J146" s="34">
        <v>4</v>
      </c>
      <c r="K146" s="34">
        <v>2</v>
      </c>
      <c r="L146" s="34">
        <v>0</v>
      </c>
      <c r="M146" s="34">
        <v>1</v>
      </c>
      <c r="N146" s="34">
        <v>1</v>
      </c>
      <c r="O146" s="165">
        <f t="shared" ref="O146:O148" si="43">K146+L146+M146+N146</f>
        <v>4</v>
      </c>
      <c r="P146" s="165">
        <f t="shared" ref="P146:P148" si="44">Q146-O146</f>
        <v>3</v>
      </c>
      <c r="Q146" s="165">
        <f t="shared" ref="Q146:Q148" si="45">ROUND(PRODUCT(J146,25)/14,0)</f>
        <v>7</v>
      </c>
      <c r="R146" s="166"/>
      <c r="S146" s="166" t="s">
        <v>31</v>
      </c>
      <c r="T146" s="111"/>
      <c r="U146" s="164" t="s">
        <v>41</v>
      </c>
      <c r="V146" s="171"/>
      <c r="W146" s="171"/>
      <c r="X146" s="171"/>
      <c r="Y146" s="171"/>
      <c r="Z146" s="171"/>
      <c r="AA146" s="171"/>
      <c r="AB146" s="171"/>
      <c r="AC146" s="171"/>
      <c r="AD146" s="171"/>
    </row>
    <row r="147" spans="1:30">
      <c r="A147" s="184" t="s">
        <v>249</v>
      </c>
      <c r="B147" s="333" t="s">
        <v>250</v>
      </c>
      <c r="C147" s="333"/>
      <c r="D147" s="333"/>
      <c r="E147" s="333"/>
      <c r="F147" s="333"/>
      <c r="G147" s="333"/>
      <c r="H147" s="333"/>
      <c r="I147" s="333"/>
      <c r="J147" s="34">
        <v>4</v>
      </c>
      <c r="K147" s="34">
        <v>2</v>
      </c>
      <c r="L147" s="34">
        <v>0</v>
      </c>
      <c r="M147" s="34">
        <v>1</v>
      </c>
      <c r="N147" s="34">
        <v>1</v>
      </c>
      <c r="O147" s="165">
        <f t="shared" si="43"/>
        <v>4</v>
      </c>
      <c r="P147" s="165">
        <f t="shared" si="44"/>
        <v>3</v>
      </c>
      <c r="Q147" s="165">
        <f t="shared" si="45"/>
        <v>7</v>
      </c>
      <c r="R147" s="166"/>
      <c r="S147" s="166" t="s">
        <v>31</v>
      </c>
      <c r="T147" s="111"/>
      <c r="U147" s="164" t="s">
        <v>41</v>
      </c>
      <c r="V147" s="171"/>
      <c r="W147" s="171"/>
      <c r="X147" s="171"/>
      <c r="Y147" s="171"/>
      <c r="Z147" s="171"/>
      <c r="AA147" s="171"/>
      <c r="AB147" s="171"/>
      <c r="AC147" s="171"/>
      <c r="AD147" s="171"/>
    </row>
    <row r="148" spans="1:30" ht="15" customHeight="1">
      <c r="A148" s="184" t="s">
        <v>224</v>
      </c>
      <c r="B148" s="195" t="s">
        <v>225</v>
      </c>
      <c r="C148" s="196"/>
      <c r="D148" s="196"/>
      <c r="E148" s="196"/>
      <c r="F148" s="196"/>
      <c r="G148" s="196"/>
      <c r="H148" s="196"/>
      <c r="I148" s="197"/>
      <c r="J148" s="34">
        <v>4</v>
      </c>
      <c r="K148" s="34">
        <v>2</v>
      </c>
      <c r="L148" s="34">
        <v>0</v>
      </c>
      <c r="M148" s="34">
        <v>1</v>
      </c>
      <c r="N148" s="34">
        <v>1</v>
      </c>
      <c r="O148" s="165">
        <f t="shared" si="43"/>
        <v>4</v>
      </c>
      <c r="P148" s="165">
        <f t="shared" si="44"/>
        <v>3</v>
      </c>
      <c r="Q148" s="165">
        <f t="shared" si="45"/>
        <v>7</v>
      </c>
      <c r="R148" s="166"/>
      <c r="S148" s="166" t="s">
        <v>31</v>
      </c>
      <c r="T148" s="111"/>
      <c r="U148" s="164" t="s">
        <v>41</v>
      </c>
      <c r="V148" s="171"/>
      <c r="W148" s="171"/>
      <c r="X148" s="171"/>
      <c r="Y148" s="171"/>
      <c r="Z148" s="171"/>
      <c r="AA148" s="171"/>
      <c r="AB148" s="171"/>
      <c r="AC148" s="171"/>
      <c r="AD148" s="171"/>
    </row>
    <row r="149" spans="1:30" s="114" customFormat="1">
      <c r="A149" s="298" t="s">
        <v>237</v>
      </c>
      <c r="B149" s="299"/>
      <c r="C149" s="299"/>
      <c r="D149" s="299"/>
      <c r="E149" s="299"/>
      <c r="F149" s="299"/>
      <c r="G149" s="299"/>
      <c r="H149" s="299"/>
      <c r="I149" s="299"/>
      <c r="J149" s="299"/>
      <c r="K149" s="299"/>
      <c r="L149" s="299"/>
      <c r="M149" s="299"/>
      <c r="N149" s="299"/>
      <c r="O149" s="299"/>
      <c r="P149" s="299"/>
      <c r="Q149" s="299"/>
      <c r="R149" s="299"/>
      <c r="S149" s="299"/>
      <c r="T149" s="299"/>
      <c r="U149" s="300"/>
      <c r="V149" s="171"/>
      <c r="W149" s="171"/>
      <c r="X149" s="171"/>
      <c r="Y149" s="171"/>
      <c r="Z149" s="171"/>
      <c r="AA149" s="171"/>
      <c r="AB149" s="171"/>
      <c r="AC149" s="171"/>
      <c r="AD149" s="171"/>
    </row>
    <row r="150" spans="1:30" s="114" customFormat="1">
      <c r="A150" s="236" t="s">
        <v>212</v>
      </c>
      <c r="B150" s="237"/>
      <c r="C150" s="237"/>
      <c r="D150" s="237"/>
      <c r="E150" s="237"/>
      <c r="F150" s="237"/>
      <c r="G150" s="237"/>
      <c r="H150" s="237"/>
      <c r="I150" s="237"/>
      <c r="J150" s="237"/>
      <c r="K150" s="237"/>
      <c r="L150" s="237"/>
      <c r="M150" s="237"/>
      <c r="N150" s="237"/>
      <c r="O150" s="237"/>
      <c r="P150" s="237"/>
      <c r="Q150" s="237"/>
      <c r="R150" s="237"/>
      <c r="S150" s="237"/>
      <c r="T150" s="237"/>
      <c r="U150" s="238"/>
      <c r="V150" s="171"/>
      <c r="W150" s="171"/>
      <c r="X150" s="171"/>
      <c r="Y150" s="171"/>
      <c r="Z150" s="171"/>
      <c r="AA150" s="171"/>
      <c r="AB150" s="171"/>
      <c r="AC150" s="171"/>
      <c r="AD150" s="171"/>
    </row>
    <row r="151" spans="1:30" s="114" customFormat="1">
      <c r="A151" s="184" t="s">
        <v>296</v>
      </c>
      <c r="B151" s="198" t="s">
        <v>297</v>
      </c>
      <c r="C151" s="198"/>
      <c r="D151" s="198"/>
      <c r="E151" s="198"/>
      <c r="F151" s="198"/>
      <c r="G151" s="198"/>
      <c r="H151" s="198"/>
      <c r="I151" s="198"/>
      <c r="J151" s="34">
        <v>7</v>
      </c>
      <c r="K151" s="34">
        <v>2</v>
      </c>
      <c r="L151" s="34">
        <v>0</v>
      </c>
      <c r="M151" s="34">
        <v>1</v>
      </c>
      <c r="N151" s="34">
        <v>1</v>
      </c>
      <c r="O151" s="165">
        <f t="shared" ref="O151:O154" si="46">K151+L151+M151+N151</f>
        <v>4</v>
      </c>
      <c r="P151" s="165">
        <f t="shared" ref="P151:P154" si="47">Q151-O151</f>
        <v>11</v>
      </c>
      <c r="Q151" s="165">
        <f t="shared" ref="Q151:Q154" si="48">ROUND(PRODUCT(J151,25)/12,0)</f>
        <v>15</v>
      </c>
      <c r="R151" s="34"/>
      <c r="S151" s="34" t="s">
        <v>31</v>
      </c>
      <c r="T151" s="35"/>
      <c r="U151" s="12" t="s">
        <v>41</v>
      </c>
      <c r="V151" s="171"/>
      <c r="W151" s="171"/>
      <c r="X151" s="171"/>
      <c r="Y151" s="171"/>
      <c r="Z151" s="171"/>
      <c r="AA151" s="171"/>
      <c r="AB151" s="171"/>
      <c r="AC151" s="171"/>
      <c r="AD151" s="171"/>
    </row>
    <row r="152" spans="1:30" s="114" customFormat="1">
      <c r="A152" s="184" t="s">
        <v>226</v>
      </c>
      <c r="B152" s="198" t="s">
        <v>227</v>
      </c>
      <c r="C152" s="198"/>
      <c r="D152" s="198"/>
      <c r="E152" s="198"/>
      <c r="F152" s="198"/>
      <c r="G152" s="198"/>
      <c r="H152" s="198"/>
      <c r="I152" s="198"/>
      <c r="J152" s="34">
        <v>7</v>
      </c>
      <c r="K152" s="34">
        <v>2</v>
      </c>
      <c r="L152" s="34">
        <v>0</v>
      </c>
      <c r="M152" s="34">
        <v>1</v>
      </c>
      <c r="N152" s="34">
        <v>1</v>
      </c>
      <c r="O152" s="165">
        <f t="shared" si="46"/>
        <v>4</v>
      </c>
      <c r="P152" s="165">
        <f t="shared" si="47"/>
        <v>11</v>
      </c>
      <c r="Q152" s="165">
        <f t="shared" si="48"/>
        <v>15</v>
      </c>
      <c r="R152" s="34"/>
      <c r="S152" s="34" t="s">
        <v>31</v>
      </c>
      <c r="T152" s="35"/>
      <c r="U152" s="12" t="s">
        <v>41</v>
      </c>
      <c r="V152" s="171"/>
      <c r="W152" s="171"/>
      <c r="X152" s="171"/>
      <c r="Y152" s="171"/>
      <c r="Z152" s="171"/>
      <c r="AA152" s="171"/>
      <c r="AB152" s="171"/>
      <c r="AC152" s="171"/>
      <c r="AD152" s="171"/>
    </row>
    <row r="153" spans="1:30" s="114" customFormat="1" ht="15" customHeight="1">
      <c r="A153" s="184" t="s">
        <v>228</v>
      </c>
      <c r="B153" s="192" t="s">
        <v>229</v>
      </c>
      <c r="C153" s="193"/>
      <c r="D153" s="193"/>
      <c r="E153" s="193"/>
      <c r="F153" s="193"/>
      <c r="G153" s="193"/>
      <c r="H153" s="193"/>
      <c r="I153" s="194"/>
      <c r="J153" s="34">
        <v>7</v>
      </c>
      <c r="K153" s="34">
        <v>2</v>
      </c>
      <c r="L153" s="34">
        <v>0</v>
      </c>
      <c r="M153" s="34">
        <v>1</v>
      </c>
      <c r="N153" s="34">
        <v>1</v>
      </c>
      <c r="O153" s="165">
        <f t="shared" si="46"/>
        <v>4</v>
      </c>
      <c r="P153" s="165">
        <f t="shared" si="47"/>
        <v>11</v>
      </c>
      <c r="Q153" s="165">
        <f t="shared" si="48"/>
        <v>15</v>
      </c>
      <c r="R153" s="34"/>
      <c r="S153" s="34" t="s">
        <v>31</v>
      </c>
      <c r="T153" s="35"/>
      <c r="U153" s="12" t="s">
        <v>41</v>
      </c>
      <c r="V153" s="171"/>
      <c r="W153" s="171"/>
      <c r="X153" s="171"/>
      <c r="Y153" s="171"/>
      <c r="Z153" s="171"/>
      <c r="AA153" s="171"/>
      <c r="AB153" s="171"/>
      <c r="AC153" s="171"/>
      <c r="AD153" s="171"/>
    </row>
    <row r="154" spans="1:30" s="176" customFormat="1">
      <c r="A154" s="160" t="s">
        <v>298</v>
      </c>
      <c r="B154" s="198" t="s">
        <v>299</v>
      </c>
      <c r="C154" s="198"/>
      <c r="D154" s="198"/>
      <c r="E154" s="198"/>
      <c r="F154" s="198"/>
      <c r="G154" s="198"/>
      <c r="H154" s="198"/>
      <c r="I154" s="198"/>
      <c r="J154" s="34">
        <v>7</v>
      </c>
      <c r="K154" s="34">
        <v>2</v>
      </c>
      <c r="L154" s="34">
        <v>0</v>
      </c>
      <c r="M154" s="34">
        <v>1</v>
      </c>
      <c r="N154" s="34">
        <v>1</v>
      </c>
      <c r="O154" s="165">
        <f t="shared" si="46"/>
        <v>4</v>
      </c>
      <c r="P154" s="165">
        <f t="shared" si="47"/>
        <v>11</v>
      </c>
      <c r="Q154" s="165">
        <f t="shared" si="48"/>
        <v>15</v>
      </c>
      <c r="R154" s="34"/>
      <c r="S154" s="34"/>
      <c r="T154" s="35"/>
      <c r="U154" s="12"/>
    </row>
    <row r="155" spans="1:30" s="114" customFormat="1">
      <c r="A155" s="116" t="s">
        <v>230</v>
      </c>
      <c r="B155" s="195" t="s">
        <v>231</v>
      </c>
      <c r="C155" s="196"/>
      <c r="D155" s="196"/>
      <c r="E155" s="196"/>
      <c r="F155" s="196"/>
      <c r="G155" s="196"/>
      <c r="H155" s="196"/>
      <c r="I155" s="197"/>
      <c r="J155" s="34">
        <v>7</v>
      </c>
      <c r="K155" s="34">
        <v>2</v>
      </c>
      <c r="L155" s="34">
        <v>0</v>
      </c>
      <c r="M155" s="34">
        <v>1</v>
      </c>
      <c r="N155" s="34">
        <v>1</v>
      </c>
      <c r="O155" s="165">
        <f>K155+L155+M155+N155</f>
        <v>4</v>
      </c>
      <c r="P155" s="126">
        <f>Q155-O155</f>
        <v>11</v>
      </c>
      <c r="Q155" s="126">
        <f>ROUND(PRODUCT(J155,25)/12,0)</f>
        <v>15</v>
      </c>
      <c r="R155" s="34"/>
      <c r="S155" s="34" t="s">
        <v>31</v>
      </c>
      <c r="T155" s="35"/>
      <c r="U155" s="12" t="s">
        <v>41</v>
      </c>
      <c r="V155" s="171"/>
      <c r="W155" s="171"/>
      <c r="X155" s="171"/>
      <c r="Y155" s="171"/>
      <c r="Z155" s="171"/>
      <c r="AA155" s="171"/>
      <c r="AB155" s="171"/>
      <c r="AC155" s="171"/>
      <c r="AD155" s="171"/>
    </row>
    <row r="156" spans="1:30" s="114" customFormat="1">
      <c r="A156" s="321" t="s">
        <v>213</v>
      </c>
      <c r="B156" s="322"/>
      <c r="C156" s="322"/>
      <c r="D156" s="322"/>
      <c r="E156" s="322"/>
      <c r="F156" s="322"/>
      <c r="G156" s="322"/>
      <c r="H156" s="322"/>
      <c r="I156" s="322"/>
      <c r="J156" s="322"/>
      <c r="K156" s="322"/>
      <c r="L156" s="322"/>
      <c r="M156" s="322"/>
      <c r="N156" s="322"/>
      <c r="O156" s="322"/>
      <c r="P156" s="322"/>
      <c r="Q156" s="322"/>
      <c r="R156" s="322"/>
      <c r="S156" s="322"/>
      <c r="T156" s="322"/>
      <c r="U156" s="323"/>
      <c r="V156" s="171"/>
      <c r="W156" s="171"/>
      <c r="X156" s="171"/>
      <c r="Y156" s="171"/>
      <c r="Z156" s="171"/>
      <c r="AA156" s="171"/>
      <c r="AB156" s="171"/>
      <c r="AC156" s="171"/>
      <c r="AD156" s="171"/>
    </row>
    <row r="157" spans="1:30" s="114" customFormat="1">
      <c r="A157" s="184" t="s">
        <v>232</v>
      </c>
      <c r="B157" s="198" t="s">
        <v>233</v>
      </c>
      <c r="C157" s="198"/>
      <c r="D157" s="198"/>
      <c r="E157" s="198"/>
      <c r="F157" s="198"/>
      <c r="G157" s="198"/>
      <c r="H157" s="198"/>
      <c r="I157" s="198"/>
      <c r="J157" s="34">
        <v>7</v>
      </c>
      <c r="K157" s="34">
        <v>2</v>
      </c>
      <c r="L157" s="34">
        <v>0</v>
      </c>
      <c r="M157" s="34">
        <v>1</v>
      </c>
      <c r="N157" s="34">
        <v>1</v>
      </c>
      <c r="O157" s="165">
        <f t="shared" ref="O157:O159" si="49">K157+L157+M157+N157</f>
        <v>4</v>
      </c>
      <c r="P157" s="165">
        <f t="shared" ref="P157:P159" si="50">Q157-O157</f>
        <v>11</v>
      </c>
      <c r="Q157" s="165">
        <f>ROUND(PRODUCT(J157,25)/12,0)</f>
        <v>15</v>
      </c>
      <c r="R157" s="34"/>
      <c r="S157" s="34" t="s">
        <v>31</v>
      </c>
      <c r="T157" s="35"/>
      <c r="U157" s="12" t="s">
        <v>41</v>
      </c>
      <c r="V157" s="171"/>
      <c r="W157" s="171"/>
      <c r="X157" s="171"/>
      <c r="Y157" s="171"/>
      <c r="Z157" s="171"/>
      <c r="AA157" s="171"/>
      <c r="AB157" s="171"/>
      <c r="AC157" s="171"/>
      <c r="AD157" s="171"/>
    </row>
    <row r="158" spans="1:30" s="114" customFormat="1">
      <c r="A158" s="184" t="s">
        <v>234</v>
      </c>
      <c r="B158" s="198" t="s">
        <v>300</v>
      </c>
      <c r="C158" s="198"/>
      <c r="D158" s="198"/>
      <c r="E158" s="198"/>
      <c r="F158" s="198"/>
      <c r="G158" s="198"/>
      <c r="H158" s="198"/>
      <c r="I158" s="198"/>
      <c r="J158" s="34">
        <v>7</v>
      </c>
      <c r="K158" s="34">
        <v>2</v>
      </c>
      <c r="L158" s="34">
        <v>0</v>
      </c>
      <c r="M158" s="34">
        <v>1</v>
      </c>
      <c r="N158" s="34">
        <v>1</v>
      </c>
      <c r="O158" s="165">
        <f t="shared" si="49"/>
        <v>4</v>
      </c>
      <c r="P158" s="165">
        <f t="shared" si="50"/>
        <v>11</v>
      </c>
      <c r="Q158" s="165">
        <f t="shared" ref="Q158:Q160" si="51">ROUND(PRODUCT(J158,25)/12,0)</f>
        <v>15</v>
      </c>
      <c r="R158" s="34"/>
      <c r="S158" s="34" t="s">
        <v>31</v>
      </c>
      <c r="T158" s="35"/>
      <c r="U158" s="12" t="s">
        <v>41</v>
      </c>
      <c r="V158" s="171"/>
      <c r="W158" s="171"/>
      <c r="X158" s="171"/>
      <c r="Y158" s="171"/>
      <c r="Z158" s="171"/>
      <c r="AA158" s="171"/>
      <c r="AB158" s="171"/>
      <c r="AC158" s="171"/>
      <c r="AD158" s="171"/>
    </row>
    <row r="159" spans="1:30" s="114" customFormat="1" ht="15" customHeight="1">
      <c r="A159" s="184" t="s">
        <v>301</v>
      </c>
      <c r="B159" s="195" t="s">
        <v>302</v>
      </c>
      <c r="C159" s="196"/>
      <c r="D159" s="196"/>
      <c r="E159" s="196"/>
      <c r="F159" s="196"/>
      <c r="G159" s="196"/>
      <c r="H159" s="196"/>
      <c r="I159" s="197"/>
      <c r="J159" s="34">
        <v>7</v>
      </c>
      <c r="K159" s="34">
        <v>2</v>
      </c>
      <c r="L159" s="34">
        <v>0</v>
      </c>
      <c r="M159" s="34">
        <v>1</v>
      </c>
      <c r="N159" s="34">
        <v>1</v>
      </c>
      <c r="O159" s="165">
        <f t="shared" si="49"/>
        <v>4</v>
      </c>
      <c r="P159" s="165">
        <f t="shared" si="50"/>
        <v>11</v>
      </c>
      <c r="Q159" s="165">
        <f t="shared" si="51"/>
        <v>15</v>
      </c>
      <c r="R159" s="34"/>
      <c r="S159" s="34" t="s">
        <v>31</v>
      </c>
      <c r="T159" s="35"/>
      <c r="U159" s="12" t="s">
        <v>41</v>
      </c>
      <c r="V159" s="171"/>
      <c r="W159" s="171"/>
      <c r="X159" s="171"/>
      <c r="Y159" s="171"/>
      <c r="Z159" s="171"/>
      <c r="AA159" s="171"/>
      <c r="AB159" s="171"/>
      <c r="AC159" s="171"/>
      <c r="AD159" s="171"/>
    </row>
    <row r="160" spans="1:30" s="114" customFormat="1">
      <c r="A160" s="118" t="s">
        <v>235</v>
      </c>
      <c r="B160" s="195" t="s">
        <v>236</v>
      </c>
      <c r="C160" s="196"/>
      <c r="D160" s="196"/>
      <c r="E160" s="196"/>
      <c r="F160" s="196"/>
      <c r="G160" s="196"/>
      <c r="H160" s="196"/>
      <c r="I160" s="197"/>
      <c r="J160" s="34">
        <v>7</v>
      </c>
      <c r="K160" s="34">
        <v>2</v>
      </c>
      <c r="L160" s="34">
        <v>0</v>
      </c>
      <c r="M160" s="34">
        <v>1</v>
      </c>
      <c r="N160" s="34">
        <v>1</v>
      </c>
      <c r="O160" s="165">
        <f>K160+L160+M160+N160</f>
        <v>4</v>
      </c>
      <c r="P160" s="115">
        <f t="shared" ref="P160" si="52">Q160-O160</f>
        <v>11</v>
      </c>
      <c r="Q160" s="165">
        <f t="shared" si="51"/>
        <v>15</v>
      </c>
      <c r="R160" s="34"/>
      <c r="S160" s="34" t="s">
        <v>31</v>
      </c>
      <c r="T160" s="35"/>
      <c r="U160" s="12" t="s">
        <v>41</v>
      </c>
      <c r="V160" s="171"/>
      <c r="W160" s="171"/>
      <c r="X160" s="171"/>
      <c r="Y160" s="171"/>
      <c r="Z160" s="171"/>
      <c r="AA160" s="171"/>
      <c r="AB160" s="171"/>
      <c r="AC160" s="171"/>
      <c r="AD160" s="171"/>
    </row>
    <row r="161" spans="1:30">
      <c r="A161" s="298" t="s">
        <v>238</v>
      </c>
      <c r="B161" s="299"/>
      <c r="C161" s="299"/>
      <c r="D161" s="299"/>
      <c r="E161" s="299"/>
      <c r="F161" s="299"/>
      <c r="G161" s="299"/>
      <c r="H161" s="299"/>
      <c r="I161" s="299"/>
      <c r="J161" s="299"/>
      <c r="K161" s="299"/>
      <c r="L161" s="299"/>
      <c r="M161" s="299"/>
      <c r="N161" s="299"/>
      <c r="O161" s="299"/>
      <c r="P161" s="299"/>
      <c r="Q161" s="299"/>
      <c r="R161" s="299"/>
      <c r="S161" s="299"/>
      <c r="T161" s="299"/>
      <c r="U161" s="300"/>
      <c r="V161" s="171"/>
      <c r="W161" s="171"/>
      <c r="X161" s="171"/>
      <c r="Y161" s="171"/>
      <c r="Z161" s="171"/>
      <c r="AA161" s="171"/>
      <c r="AB161" s="171"/>
      <c r="AC161" s="171"/>
      <c r="AD161" s="171"/>
    </row>
    <row r="162" spans="1:30" s="117" customFormat="1">
      <c r="A162" s="236" t="s">
        <v>212</v>
      </c>
      <c r="B162" s="237"/>
      <c r="C162" s="237"/>
      <c r="D162" s="237"/>
      <c r="E162" s="237"/>
      <c r="F162" s="237"/>
      <c r="G162" s="237"/>
      <c r="H162" s="237"/>
      <c r="I162" s="237"/>
      <c r="J162" s="237"/>
      <c r="K162" s="237"/>
      <c r="L162" s="237"/>
      <c r="M162" s="237"/>
      <c r="N162" s="237"/>
      <c r="O162" s="237"/>
      <c r="P162" s="237"/>
      <c r="Q162" s="237"/>
      <c r="R162" s="237"/>
      <c r="S162" s="237"/>
      <c r="T162" s="237"/>
      <c r="U162" s="238"/>
      <c r="V162" s="171"/>
      <c r="W162" s="171"/>
      <c r="X162" s="171"/>
      <c r="Y162" s="171"/>
      <c r="Z162" s="171"/>
      <c r="AA162" s="171"/>
      <c r="AB162" s="171"/>
      <c r="AC162" s="171"/>
      <c r="AD162" s="171"/>
    </row>
    <row r="163" spans="1:30">
      <c r="A163" s="119" t="s">
        <v>239</v>
      </c>
      <c r="B163" s="215" t="s">
        <v>240</v>
      </c>
      <c r="C163" s="215"/>
      <c r="D163" s="215"/>
      <c r="E163" s="215"/>
      <c r="F163" s="215"/>
      <c r="G163" s="215"/>
      <c r="H163" s="215"/>
      <c r="I163" s="215"/>
      <c r="J163" s="34">
        <v>7</v>
      </c>
      <c r="K163" s="34">
        <v>2</v>
      </c>
      <c r="L163" s="34">
        <v>0</v>
      </c>
      <c r="M163" s="34">
        <v>1</v>
      </c>
      <c r="N163" s="34">
        <v>1</v>
      </c>
      <c r="O163" s="165">
        <f>K163+L163+M163+N163</f>
        <v>4</v>
      </c>
      <c r="P163" s="126">
        <f>Q163-O163</f>
        <v>11</v>
      </c>
      <c r="Q163" s="126">
        <f>ROUND(PRODUCT(J163,25)/12,0)</f>
        <v>15</v>
      </c>
      <c r="R163" s="34"/>
      <c r="S163" s="34" t="s">
        <v>31</v>
      </c>
      <c r="T163" s="35"/>
      <c r="U163" s="12" t="s">
        <v>41</v>
      </c>
      <c r="V163" s="171"/>
      <c r="W163" s="171"/>
      <c r="X163" s="171"/>
      <c r="Y163" s="171"/>
      <c r="Z163" s="171"/>
      <c r="AA163" s="171"/>
      <c r="AB163" s="171"/>
      <c r="AC163" s="171"/>
      <c r="AD163" s="171"/>
    </row>
    <row r="164" spans="1:30">
      <c r="A164" s="184" t="s">
        <v>241</v>
      </c>
      <c r="B164" s="215" t="s">
        <v>242</v>
      </c>
      <c r="C164" s="215"/>
      <c r="D164" s="215"/>
      <c r="E164" s="215"/>
      <c r="F164" s="215"/>
      <c r="G164" s="215"/>
      <c r="H164" s="215"/>
      <c r="I164" s="215"/>
      <c r="J164" s="34">
        <v>7</v>
      </c>
      <c r="K164" s="34">
        <v>2</v>
      </c>
      <c r="L164" s="34">
        <v>0</v>
      </c>
      <c r="M164" s="34">
        <v>1</v>
      </c>
      <c r="N164" s="34">
        <v>1</v>
      </c>
      <c r="O164" s="165">
        <f t="shared" ref="O164:O167" si="53">K164+L164+M164+N164</f>
        <v>4</v>
      </c>
      <c r="P164" s="165">
        <f t="shared" ref="P164:P167" si="54">Q164-O164</f>
        <v>11</v>
      </c>
      <c r="Q164" s="165">
        <f t="shared" ref="Q164:Q167" si="55">ROUND(PRODUCT(J164,25)/12,0)</f>
        <v>15</v>
      </c>
      <c r="R164" s="34"/>
      <c r="S164" s="34" t="s">
        <v>31</v>
      </c>
      <c r="T164" s="35"/>
      <c r="U164" s="12" t="s">
        <v>41</v>
      </c>
      <c r="V164" s="171"/>
      <c r="W164" s="171"/>
      <c r="X164" s="171"/>
      <c r="Y164" s="171"/>
      <c r="Z164" s="171"/>
      <c r="AA164" s="171"/>
      <c r="AB164" s="171"/>
      <c r="AC164" s="171"/>
      <c r="AD164" s="171"/>
    </row>
    <row r="165" spans="1:30" ht="15" customHeight="1">
      <c r="A165" s="184" t="s">
        <v>243</v>
      </c>
      <c r="B165" s="192" t="s">
        <v>244</v>
      </c>
      <c r="C165" s="193"/>
      <c r="D165" s="193"/>
      <c r="E165" s="193"/>
      <c r="F165" s="193"/>
      <c r="G165" s="193"/>
      <c r="H165" s="193"/>
      <c r="I165" s="194"/>
      <c r="J165" s="34">
        <v>7</v>
      </c>
      <c r="K165" s="34">
        <v>2</v>
      </c>
      <c r="L165" s="34">
        <v>0</v>
      </c>
      <c r="M165" s="34">
        <v>1</v>
      </c>
      <c r="N165" s="34">
        <v>1</v>
      </c>
      <c r="O165" s="165">
        <f t="shared" si="53"/>
        <v>4</v>
      </c>
      <c r="P165" s="165">
        <f t="shared" si="54"/>
        <v>11</v>
      </c>
      <c r="Q165" s="165">
        <f t="shared" si="55"/>
        <v>15</v>
      </c>
      <c r="R165" s="34"/>
      <c r="S165" s="34" t="s">
        <v>31</v>
      </c>
      <c r="T165" s="35"/>
      <c r="U165" s="12" t="s">
        <v>41</v>
      </c>
      <c r="V165" s="171"/>
      <c r="W165" s="171"/>
      <c r="X165" s="171"/>
      <c r="Y165" s="171"/>
      <c r="Z165" s="171"/>
      <c r="AA165" s="171"/>
      <c r="AB165" s="171"/>
      <c r="AC165" s="171"/>
      <c r="AD165" s="171"/>
    </row>
    <row r="166" spans="1:30" s="176" customFormat="1" ht="15" customHeight="1">
      <c r="A166" s="184" t="s">
        <v>245</v>
      </c>
      <c r="B166" s="192" t="s">
        <v>246</v>
      </c>
      <c r="C166" s="193"/>
      <c r="D166" s="193"/>
      <c r="E166" s="193"/>
      <c r="F166" s="193"/>
      <c r="G166" s="193"/>
      <c r="H166" s="193"/>
      <c r="I166" s="194"/>
      <c r="J166" s="34">
        <v>7</v>
      </c>
      <c r="K166" s="34">
        <v>2</v>
      </c>
      <c r="L166" s="34">
        <v>0</v>
      </c>
      <c r="M166" s="34">
        <v>1</v>
      </c>
      <c r="N166" s="34">
        <v>1</v>
      </c>
      <c r="O166" s="165">
        <f t="shared" si="53"/>
        <v>4</v>
      </c>
      <c r="P166" s="165">
        <f t="shared" si="54"/>
        <v>11</v>
      </c>
      <c r="Q166" s="165">
        <f t="shared" si="55"/>
        <v>15</v>
      </c>
      <c r="R166" s="34"/>
      <c r="S166" s="34"/>
      <c r="T166" s="35"/>
      <c r="U166" s="12"/>
    </row>
    <row r="167" spans="1:30" ht="15" customHeight="1">
      <c r="A167" s="184" t="s">
        <v>303</v>
      </c>
      <c r="B167" s="192" t="s">
        <v>304</v>
      </c>
      <c r="C167" s="193"/>
      <c r="D167" s="193"/>
      <c r="E167" s="193"/>
      <c r="F167" s="193"/>
      <c r="G167" s="193"/>
      <c r="H167" s="193"/>
      <c r="I167" s="194"/>
      <c r="J167" s="34">
        <v>7</v>
      </c>
      <c r="K167" s="34">
        <v>2</v>
      </c>
      <c r="L167" s="34">
        <v>0</v>
      </c>
      <c r="M167" s="34">
        <v>1</v>
      </c>
      <c r="N167" s="34">
        <v>1</v>
      </c>
      <c r="O167" s="165">
        <f t="shared" si="53"/>
        <v>4</v>
      </c>
      <c r="P167" s="165">
        <f t="shared" si="54"/>
        <v>11</v>
      </c>
      <c r="Q167" s="165">
        <f t="shared" si="55"/>
        <v>15</v>
      </c>
      <c r="R167" s="34"/>
      <c r="S167" s="34" t="s">
        <v>31</v>
      </c>
      <c r="T167" s="35"/>
      <c r="U167" s="12" t="s">
        <v>41</v>
      </c>
      <c r="V167" s="171"/>
      <c r="W167" s="171"/>
      <c r="X167" s="171"/>
      <c r="Y167" s="171"/>
      <c r="Z167" s="171"/>
      <c r="AA167" s="171"/>
      <c r="AB167" s="171"/>
      <c r="AC167" s="171"/>
      <c r="AD167" s="171"/>
    </row>
    <row r="168" spans="1:30">
      <c r="A168" s="321" t="s">
        <v>213</v>
      </c>
      <c r="B168" s="322"/>
      <c r="C168" s="322"/>
      <c r="D168" s="322"/>
      <c r="E168" s="322"/>
      <c r="F168" s="322"/>
      <c r="G168" s="322"/>
      <c r="H168" s="322"/>
      <c r="I168" s="322"/>
      <c r="J168" s="322"/>
      <c r="K168" s="322"/>
      <c r="L168" s="322"/>
      <c r="M168" s="322"/>
      <c r="N168" s="322"/>
      <c r="O168" s="322"/>
      <c r="P168" s="322"/>
      <c r="Q168" s="322"/>
      <c r="R168" s="322"/>
      <c r="S168" s="322"/>
      <c r="T168" s="322"/>
      <c r="U168" s="323"/>
      <c r="V168" s="171"/>
      <c r="W168" s="171"/>
      <c r="X168" s="171"/>
      <c r="Y168" s="171"/>
      <c r="Z168" s="171"/>
      <c r="AA168" s="171"/>
      <c r="AB168" s="171"/>
      <c r="AC168" s="171"/>
      <c r="AD168" s="171"/>
    </row>
    <row r="169" spans="1:30">
      <c r="A169" s="121" t="s">
        <v>247</v>
      </c>
      <c r="B169" s="215" t="s">
        <v>248</v>
      </c>
      <c r="C169" s="215"/>
      <c r="D169" s="215"/>
      <c r="E169" s="215"/>
      <c r="F169" s="215"/>
      <c r="G169" s="215"/>
      <c r="H169" s="215"/>
      <c r="I169" s="215"/>
      <c r="J169" s="34">
        <v>7</v>
      </c>
      <c r="K169" s="34">
        <v>2</v>
      </c>
      <c r="L169" s="34">
        <v>0</v>
      </c>
      <c r="M169" s="34">
        <v>1</v>
      </c>
      <c r="N169" s="34">
        <v>1</v>
      </c>
      <c r="O169" s="165">
        <f>K169+L169+M169+N169</f>
        <v>4</v>
      </c>
      <c r="P169" s="126">
        <f>Q169-O169</f>
        <v>11</v>
      </c>
      <c r="Q169" s="126">
        <f>ROUND(PRODUCT(J169,25)/12,0)</f>
        <v>15</v>
      </c>
      <c r="R169" s="34"/>
      <c r="S169" s="34" t="s">
        <v>31</v>
      </c>
      <c r="T169" s="35"/>
      <c r="U169" s="12" t="s">
        <v>41</v>
      </c>
      <c r="V169" s="171"/>
      <c r="W169" s="171"/>
      <c r="X169" s="171"/>
      <c r="Y169" s="171"/>
      <c r="Z169" s="171"/>
      <c r="AA169" s="171"/>
      <c r="AB169" s="171"/>
      <c r="AC169" s="171"/>
      <c r="AD169" s="171"/>
    </row>
    <row r="170" spans="1:30">
      <c r="A170" s="184" t="s">
        <v>249</v>
      </c>
      <c r="B170" s="215" t="s">
        <v>250</v>
      </c>
      <c r="C170" s="215"/>
      <c r="D170" s="215"/>
      <c r="E170" s="215"/>
      <c r="F170" s="215"/>
      <c r="G170" s="215"/>
      <c r="H170" s="215"/>
      <c r="I170" s="215"/>
      <c r="J170" s="34">
        <v>7</v>
      </c>
      <c r="K170" s="34">
        <v>2</v>
      </c>
      <c r="L170" s="34">
        <v>0</v>
      </c>
      <c r="M170" s="34">
        <v>1</v>
      </c>
      <c r="N170" s="34">
        <v>1</v>
      </c>
      <c r="O170" s="165">
        <f t="shared" ref="O170:O172" si="56">K170+L170+M170+N170</f>
        <v>4</v>
      </c>
      <c r="P170" s="165">
        <f t="shared" ref="P170:P172" si="57">Q170-O170</f>
        <v>11</v>
      </c>
      <c r="Q170" s="165">
        <f t="shared" ref="Q170:Q172" si="58">ROUND(PRODUCT(J170,25)/12,0)</f>
        <v>15</v>
      </c>
      <c r="R170" s="34"/>
      <c r="S170" s="34" t="s">
        <v>31</v>
      </c>
      <c r="T170" s="35"/>
      <c r="U170" s="12" t="s">
        <v>41</v>
      </c>
      <c r="V170" s="171"/>
      <c r="W170" s="171"/>
      <c r="X170" s="171"/>
      <c r="Y170" s="171"/>
      <c r="Z170" s="171"/>
      <c r="AA170" s="171"/>
      <c r="AB170" s="171"/>
      <c r="AC170" s="171"/>
      <c r="AD170" s="171"/>
    </row>
    <row r="171" spans="1:30" ht="15" customHeight="1">
      <c r="A171" s="184" t="s">
        <v>251</v>
      </c>
      <c r="B171" s="192" t="s">
        <v>252</v>
      </c>
      <c r="C171" s="193"/>
      <c r="D171" s="193"/>
      <c r="E171" s="193"/>
      <c r="F171" s="193"/>
      <c r="G171" s="193"/>
      <c r="H171" s="193"/>
      <c r="I171" s="194"/>
      <c r="J171" s="34">
        <v>7</v>
      </c>
      <c r="K171" s="34">
        <v>2</v>
      </c>
      <c r="L171" s="34">
        <v>0</v>
      </c>
      <c r="M171" s="34">
        <v>1</v>
      </c>
      <c r="N171" s="34">
        <v>1</v>
      </c>
      <c r="O171" s="165">
        <f t="shared" si="56"/>
        <v>4</v>
      </c>
      <c r="P171" s="165">
        <f t="shared" si="57"/>
        <v>11</v>
      </c>
      <c r="Q171" s="165">
        <f t="shared" si="58"/>
        <v>15</v>
      </c>
      <c r="R171" s="34"/>
      <c r="S171" s="34" t="s">
        <v>31</v>
      </c>
      <c r="T171" s="35"/>
      <c r="U171" s="12" t="s">
        <v>41</v>
      </c>
      <c r="V171" s="171"/>
      <c r="W171" s="171"/>
      <c r="X171" s="171"/>
      <c r="Y171" s="171"/>
      <c r="Z171" s="171"/>
      <c r="AA171" s="171"/>
      <c r="AB171" s="171"/>
      <c r="AC171" s="171"/>
      <c r="AD171" s="171"/>
    </row>
    <row r="172" spans="1:30" s="176" customFormat="1" ht="15" customHeight="1">
      <c r="A172" s="184" t="s">
        <v>253</v>
      </c>
      <c r="B172" s="192" t="s">
        <v>305</v>
      </c>
      <c r="C172" s="193"/>
      <c r="D172" s="193"/>
      <c r="E172" s="193"/>
      <c r="F172" s="193"/>
      <c r="G172" s="193"/>
      <c r="H172" s="193"/>
      <c r="I172" s="194"/>
      <c r="J172" s="34">
        <v>7</v>
      </c>
      <c r="K172" s="34">
        <v>2</v>
      </c>
      <c r="L172" s="34">
        <v>0</v>
      </c>
      <c r="M172" s="34">
        <v>1</v>
      </c>
      <c r="N172" s="34">
        <v>1</v>
      </c>
      <c r="O172" s="165">
        <f t="shared" si="56"/>
        <v>4</v>
      </c>
      <c r="P172" s="165">
        <f t="shared" si="57"/>
        <v>11</v>
      </c>
      <c r="Q172" s="165">
        <f t="shared" si="58"/>
        <v>15</v>
      </c>
      <c r="R172" s="34"/>
      <c r="S172" s="34"/>
      <c r="T172" s="35"/>
      <c r="U172" s="12"/>
    </row>
    <row r="173" spans="1:30" ht="15" customHeight="1">
      <c r="A173" s="184" t="s">
        <v>306</v>
      </c>
      <c r="B173" s="192" t="s">
        <v>307</v>
      </c>
      <c r="C173" s="193"/>
      <c r="D173" s="193"/>
      <c r="E173" s="193"/>
      <c r="F173" s="193"/>
      <c r="G173" s="193"/>
      <c r="H173" s="193"/>
      <c r="I173" s="194"/>
      <c r="J173" s="34">
        <v>7</v>
      </c>
      <c r="K173" s="34">
        <v>2</v>
      </c>
      <c r="L173" s="34">
        <v>0</v>
      </c>
      <c r="M173" s="34">
        <v>1</v>
      </c>
      <c r="N173" s="34">
        <v>1</v>
      </c>
      <c r="O173" s="165">
        <f>K173+L173+M173+N173</f>
        <v>4</v>
      </c>
      <c r="P173" s="126">
        <f>Q173-O173</f>
        <v>11</v>
      </c>
      <c r="Q173" s="126">
        <f>ROUND(PRODUCT(J173,25)/12,0)</f>
        <v>15</v>
      </c>
      <c r="R173" s="34"/>
      <c r="S173" s="34" t="s">
        <v>31</v>
      </c>
      <c r="T173" s="35"/>
      <c r="U173" s="12" t="s">
        <v>41</v>
      </c>
      <c r="V173" s="171"/>
      <c r="W173" s="171"/>
      <c r="X173" s="171"/>
      <c r="Y173" s="171"/>
      <c r="Z173" s="171"/>
      <c r="AA173" s="171"/>
      <c r="AB173" s="171"/>
      <c r="AC173" s="171"/>
      <c r="AD173" s="171"/>
    </row>
    <row r="174" spans="1:30" s="120" customFormat="1">
      <c r="A174" s="298" t="s">
        <v>265</v>
      </c>
      <c r="B174" s="299"/>
      <c r="C174" s="299"/>
      <c r="D174" s="299"/>
      <c r="E174" s="299"/>
      <c r="F174" s="299"/>
      <c r="G174" s="299"/>
      <c r="H174" s="299"/>
      <c r="I174" s="299"/>
      <c r="J174" s="299"/>
      <c r="K174" s="299"/>
      <c r="L174" s="299"/>
      <c r="M174" s="299"/>
      <c r="N174" s="299"/>
      <c r="O174" s="299"/>
      <c r="P174" s="299"/>
      <c r="Q174" s="299"/>
      <c r="R174" s="299"/>
      <c r="S174" s="299"/>
      <c r="T174" s="299"/>
      <c r="U174" s="300"/>
      <c r="V174" s="171"/>
      <c r="W174" s="171"/>
      <c r="X174" s="171"/>
      <c r="Y174" s="171"/>
      <c r="Z174" s="171"/>
      <c r="AA174" s="171"/>
      <c r="AB174" s="171"/>
      <c r="AC174" s="171"/>
      <c r="AD174" s="171"/>
    </row>
    <row r="175" spans="1:30" s="120" customFormat="1">
      <c r="A175" s="236" t="s">
        <v>212</v>
      </c>
      <c r="B175" s="237"/>
      <c r="C175" s="237"/>
      <c r="D175" s="237"/>
      <c r="E175" s="237"/>
      <c r="F175" s="237"/>
      <c r="G175" s="237"/>
      <c r="H175" s="237"/>
      <c r="I175" s="237"/>
      <c r="J175" s="237"/>
      <c r="K175" s="237"/>
      <c r="L175" s="237"/>
      <c r="M175" s="237"/>
      <c r="N175" s="237"/>
      <c r="O175" s="237"/>
      <c r="P175" s="237"/>
      <c r="Q175" s="237"/>
      <c r="R175" s="237"/>
      <c r="S175" s="237"/>
      <c r="T175" s="237"/>
      <c r="U175" s="238"/>
      <c r="V175" s="171"/>
      <c r="W175" s="171"/>
      <c r="X175" s="171"/>
      <c r="Y175" s="171"/>
      <c r="Z175" s="171"/>
      <c r="AA175" s="171"/>
      <c r="AB175" s="171"/>
      <c r="AC175" s="171"/>
      <c r="AD175" s="171"/>
    </row>
    <row r="176" spans="1:30" s="120" customFormat="1">
      <c r="A176" s="123" t="s">
        <v>254</v>
      </c>
      <c r="B176" s="215" t="s">
        <v>255</v>
      </c>
      <c r="C176" s="215"/>
      <c r="D176" s="215"/>
      <c r="E176" s="215"/>
      <c r="F176" s="215"/>
      <c r="G176" s="215"/>
      <c r="H176" s="215"/>
      <c r="I176" s="215"/>
      <c r="J176" s="34">
        <v>4</v>
      </c>
      <c r="K176" s="34">
        <v>2</v>
      </c>
      <c r="L176" s="34">
        <v>0</v>
      </c>
      <c r="M176" s="34">
        <v>0</v>
      </c>
      <c r="N176" s="34">
        <v>1</v>
      </c>
      <c r="O176" s="165">
        <f>K176+L176+M176+N176</f>
        <v>3</v>
      </c>
      <c r="P176" s="126">
        <f>Q176-O176</f>
        <v>5</v>
      </c>
      <c r="Q176" s="126">
        <f>ROUND(PRODUCT(J176,25)/12,0)</f>
        <v>8</v>
      </c>
      <c r="R176" s="34"/>
      <c r="S176" s="34" t="s">
        <v>31</v>
      </c>
      <c r="T176" s="35"/>
      <c r="U176" s="12" t="s">
        <v>41</v>
      </c>
      <c r="V176" s="171"/>
      <c r="W176" s="171"/>
      <c r="X176" s="171"/>
      <c r="Y176" s="171"/>
      <c r="Z176" s="171"/>
      <c r="AA176" s="171"/>
      <c r="AB176" s="171"/>
      <c r="AC176" s="171"/>
      <c r="AD176" s="171"/>
    </row>
    <row r="177" spans="1:30" s="120" customFormat="1">
      <c r="A177" s="123" t="s">
        <v>256</v>
      </c>
      <c r="B177" s="215" t="s">
        <v>257</v>
      </c>
      <c r="C177" s="215"/>
      <c r="D177" s="215"/>
      <c r="E177" s="215"/>
      <c r="F177" s="215"/>
      <c r="G177" s="215"/>
      <c r="H177" s="215"/>
      <c r="I177" s="215"/>
      <c r="J177" s="34">
        <v>4</v>
      </c>
      <c r="K177" s="34">
        <v>2</v>
      </c>
      <c r="L177" s="34">
        <v>0</v>
      </c>
      <c r="M177" s="34">
        <v>0</v>
      </c>
      <c r="N177" s="34">
        <v>1</v>
      </c>
      <c r="O177" s="165">
        <f t="shared" ref="O177" si="59">K177+L177+M177+N177</f>
        <v>3</v>
      </c>
      <c r="P177" s="126">
        <f>Q177-O177</f>
        <v>5</v>
      </c>
      <c r="Q177" s="126">
        <f>ROUND(PRODUCT(J177,25)/12,0)</f>
        <v>8</v>
      </c>
      <c r="R177" s="34"/>
      <c r="S177" s="34" t="s">
        <v>31</v>
      </c>
      <c r="T177" s="35"/>
      <c r="U177" s="12" t="s">
        <v>41</v>
      </c>
      <c r="V177" s="171"/>
      <c r="W177" s="171"/>
      <c r="X177" s="171"/>
      <c r="Y177" s="171"/>
      <c r="Z177" s="171"/>
      <c r="AA177" s="171"/>
      <c r="AB177" s="171"/>
      <c r="AC177" s="171"/>
      <c r="AD177" s="171"/>
    </row>
    <row r="178" spans="1:30" s="120" customFormat="1">
      <c r="A178" s="124" t="s">
        <v>260</v>
      </c>
      <c r="B178" s="192" t="s">
        <v>261</v>
      </c>
      <c r="C178" s="193"/>
      <c r="D178" s="193"/>
      <c r="E178" s="193"/>
      <c r="F178" s="193"/>
      <c r="G178" s="193"/>
      <c r="H178" s="193"/>
      <c r="I178" s="194"/>
      <c r="J178" s="34">
        <v>4</v>
      </c>
      <c r="K178" s="34">
        <v>2</v>
      </c>
      <c r="L178" s="34">
        <v>0</v>
      </c>
      <c r="M178" s="34">
        <v>0</v>
      </c>
      <c r="N178" s="34">
        <v>1</v>
      </c>
      <c r="O178" s="165">
        <f>K178+L178+M178+N178</f>
        <v>3</v>
      </c>
      <c r="P178" s="126">
        <f>Q178-O178</f>
        <v>5</v>
      </c>
      <c r="Q178" s="126">
        <f>ROUND(PRODUCT(J178,25)/12,0)</f>
        <v>8</v>
      </c>
      <c r="R178" s="34"/>
      <c r="S178" s="34" t="s">
        <v>31</v>
      </c>
      <c r="T178" s="35"/>
      <c r="U178" s="12" t="s">
        <v>41</v>
      </c>
      <c r="V178" s="171"/>
      <c r="W178" s="171"/>
      <c r="X178" s="171"/>
      <c r="Y178" s="171"/>
      <c r="Z178" s="171"/>
      <c r="AA178" s="171"/>
      <c r="AB178" s="171"/>
      <c r="AC178" s="171"/>
      <c r="AD178" s="171"/>
    </row>
    <row r="179" spans="1:30" s="120" customFormat="1">
      <c r="A179" s="321" t="s">
        <v>213</v>
      </c>
      <c r="B179" s="322"/>
      <c r="C179" s="322"/>
      <c r="D179" s="322"/>
      <c r="E179" s="322"/>
      <c r="F179" s="322"/>
      <c r="G179" s="322"/>
      <c r="H179" s="322"/>
      <c r="I179" s="322"/>
      <c r="J179" s="322"/>
      <c r="K179" s="322"/>
      <c r="L179" s="322"/>
      <c r="M179" s="322"/>
      <c r="N179" s="322"/>
      <c r="O179" s="322"/>
      <c r="P179" s="322"/>
      <c r="Q179" s="322"/>
      <c r="R179" s="322"/>
      <c r="S179" s="322"/>
      <c r="T179" s="322"/>
      <c r="U179" s="323"/>
      <c r="V179" s="171"/>
      <c r="W179" s="171"/>
      <c r="X179" s="171"/>
      <c r="Y179" s="171"/>
      <c r="Z179" s="171"/>
      <c r="AA179" s="171"/>
      <c r="AB179" s="171"/>
      <c r="AC179" s="171"/>
      <c r="AD179" s="171"/>
    </row>
    <row r="180" spans="1:30" s="120" customFormat="1">
      <c r="A180" s="128" t="s">
        <v>262</v>
      </c>
      <c r="B180" s="215" t="s">
        <v>255</v>
      </c>
      <c r="C180" s="215"/>
      <c r="D180" s="215"/>
      <c r="E180" s="215"/>
      <c r="F180" s="215"/>
      <c r="G180" s="215"/>
      <c r="H180" s="215"/>
      <c r="I180" s="215"/>
      <c r="J180" s="34">
        <v>4</v>
      </c>
      <c r="K180" s="34">
        <v>2</v>
      </c>
      <c r="L180" s="34">
        <v>0</v>
      </c>
      <c r="M180" s="34">
        <v>0</v>
      </c>
      <c r="N180" s="34">
        <v>1</v>
      </c>
      <c r="O180" s="165">
        <f>K180+L180+M180+N180</f>
        <v>3</v>
      </c>
      <c r="P180" s="126">
        <f>Q180-O180</f>
        <v>5</v>
      </c>
      <c r="Q180" s="126">
        <f>ROUND(PRODUCT(J180,25)/12,0)</f>
        <v>8</v>
      </c>
      <c r="R180" s="34"/>
      <c r="S180" s="34" t="s">
        <v>31</v>
      </c>
      <c r="T180" s="35"/>
      <c r="U180" s="12" t="s">
        <v>41</v>
      </c>
      <c r="V180" s="171"/>
      <c r="W180" s="171"/>
      <c r="X180" s="171"/>
      <c r="Y180" s="171"/>
      <c r="Z180" s="171"/>
      <c r="AA180" s="171"/>
      <c r="AB180" s="171"/>
      <c r="AC180" s="171"/>
      <c r="AD180" s="171"/>
    </row>
    <row r="181" spans="1:30" s="120" customFormat="1">
      <c r="A181" s="128" t="s">
        <v>263</v>
      </c>
      <c r="B181" s="215" t="s">
        <v>257</v>
      </c>
      <c r="C181" s="215"/>
      <c r="D181" s="215"/>
      <c r="E181" s="215"/>
      <c r="F181" s="215"/>
      <c r="G181" s="215"/>
      <c r="H181" s="215"/>
      <c r="I181" s="215"/>
      <c r="J181" s="34">
        <v>4</v>
      </c>
      <c r="K181" s="34">
        <v>2</v>
      </c>
      <c r="L181" s="34">
        <v>0</v>
      </c>
      <c r="M181" s="34">
        <v>0</v>
      </c>
      <c r="N181" s="34">
        <v>1</v>
      </c>
      <c r="O181" s="165">
        <f t="shared" ref="O181:O182" si="60">K181+L181+M181+N181</f>
        <v>3</v>
      </c>
      <c r="P181" s="126">
        <f>Q181-O181</f>
        <v>5</v>
      </c>
      <c r="Q181" s="126">
        <f>ROUND(PRODUCT(J181,25)/12,0)</f>
        <v>8</v>
      </c>
      <c r="R181" s="34"/>
      <c r="S181" s="34" t="s">
        <v>31</v>
      </c>
      <c r="T181" s="35"/>
      <c r="U181" s="12" t="s">
        <v>41</v>
      </c>
      <c r="V181" s="171"/>
      <c r="W181" s="171"/>
      <c r="X181" s="171"/>
      <c r="Y181" s="171"/>
      <c r="Z181" s="171"/>
      <c r="AA181" s="171"/>
      <c r="AB181" s="171"/>
      <c r="AC181" s="171"/>
      <c r="AD181" s="171"/>
    </row>
    <row r="182" spans="1:30" s="120" customFormat="1">
      <c r="A182" s="161" t="s">
        <v>308</v>
      </c>
      <c r="B182" s="192" t="s">
        <v>261</v>
      </c>
      <c r="C182" s="193"/>
      <c r="D182" s="193"/>
      <c r="E182" s="193"/>
      <c r="F182" s="193"/>
      <c r="G182" s="193"/>
      <c r="H182" s="193"/>
      <c r="I182" s="194"/>
      <c r="J182" s="34">
        <v>4</v>
      </c>
      <c r="K182" s="34">
        <v>2</v>
      </c>
      <c r="L182" s="34">
        <v>0</v>
      </c>
      <c r="M182" s="34">
        <v>0</v>
      </c>
      <c r="N182" s="34">
        <v>1</v>
      </c>
      <c r="O182" s="165">
        <f t="shared" si="60"/>
        <v>3</v>
      </c>
      <c r="P182" s="126">
        <f>Q182-O182</f>
        <v>5</v>
      </c>
      <c r="Q182" s="126">
        <f>ROUND(PRODUCT(J182,25)/12,0)</f>
        <v>8</v>
      </c>
      <c r="R182" s="34"/>
      <c r="S182" s="34" t="s">
        <v>31</v>
      </c>
      <c r="T182" s="35"/>
      <c r="U182" s="12" t="s">
        <v>41</v>
      </c>
      <c r="V182" s="171"/>
      <c r="W182" s="171"/>
      <c r="X182" s="171"/>
      <c r="Y182" s="171"/>
      <c r="Z182" s="171"/>
      <c r="AA182" s="171"/>
      <c r="AB182" s="171"/>
      <c r="AC182" s="171"/>
      <c r="AD182" s="171"/>
    </row>
    <row r="183" spans="1:30">
      <c r="A183" s="222" t="s">
        <v>53</v>
      </c>
      <c r="B183" s="223"/>
      <c r="C183" s="223"/>
      <c r="D183" s="223"/>
      <c r="E183" s="223"/>
      <c r="F183" s="223"/>
      <c r="G183" s="223"/>
      <c r="H183" s="223"/>
      <c r="I183" s="224"/>
      <c r="J183" s="27">
        <f>SUM(J127,J139,J151,J163,J176)</f>
        <v>26</v>
      </c>
      <c r="K183" s="127">
        <f t="shared" ref="K183:Q183" si="61">SUM(K127,K139,K151,K163,K176)</f>
        <v>10</v>
      </c>
      <c r="L183" s="127">
        <f t="shared" si="61"/>
        <v>0</v>
      </c>
      <c r="M183" s="127">
        <f t="shared" si="61"/>
        <v>4</v>
      </c>
      <c r="N183" s="136">
        <f t="shared" ref="N183" si="62">SUM(N127,N139,N151,N163,N176)</f>
        <v>5</v>
      </c>
      <c r="O183" s="127">
        <f t="shared" si="61"/>
        <v>19</v>
      </c>
      <c r="P183" s="127">
        <f t="shared" si="61"/>
        <v>33</v>
      </c>
      <c r="Q183" s="127">
        <f t="shared" si="61"/>
        <v>52</v>
      </c>
      <c r="R183" s="127">
        <f>COUNTIF(R127,"E")+COUNTIF(R139,"E")+COUNTIF(R151,"E")+COUNTIF(R163,"E")+COUNTIF(R176,"E")</f>
        <v>0</v>
      </c>
      <c r="S183" s="127">
        <f>COUNTIF(S127,"C")+COUNTIF(S139,"C")+COUNTIF(S151,"C")+COUNTIF(S163,"C")+COUNTIF(S176,"C")</f>
        <v>5</v>
      </c>
      <c r="T183" s="28">
        <f>COUNTIF(T127,"VP")+COUNTIF(T133,"VP")+COUNTIF(T139,"VP")+COUNTIF(T145,"VP")+COUNTIF(T163,"VP")+COUNTIF(T169,"VP")</f>
        <v>0</v>
      </c>
      <c r="U183" s="129">
        <f>5/(38 + 6)</f>
        <v>0.11363636363636363</v>
      </c>
      <c r="V183" s="171"/>
      <c r="W183" s="171"/>
      <c r="X183" s="171"/>
      <c r="Y183" s="171"/>
      <c r="Z183" s="171"/>
      <c r="AA183" s="171"/>
      <c r="AB183" s="171"/>
      <c r="AC183" s="171"/>
      <c r="AD183" s="171"/>
    </row>
    <row r="184" spans="1:30">
      <c r="A184" s="199" t="s">
        <v>54</v>
      </c>
      <c r="B184" s="200"/>
      <c r="C184" s="200"/>
      <c r="D184" s="200"/>
      <c r="E184" s="200"/>
      <c r="F184" s="200"/>
      <c r="G184" s="200"/>
      <c r="H184" s="200"/>
      <c r="I184" s="200"/>
      <c r="J184" s="201"/>
      <c r="K184" s="27">
        <f>SUM(K127,K139)*14+SUM(K151,K163,K176)*12</f>
        <v>128</v>
      </c>
      <c r="L184" s="127">
        <f t="shared" ref="L184:Q184" si="63">SUM(L127,L139)*14+SUM(L151,L163,L176)*12</f>
        <v>0</v>
      </c>
      <c r="M184" s="127">
        <f t="shared" si="63"/>
        <v>52</v>
      </c>
      <c r="N184" s="136">
        <f t="shared" ref="N184" si="64">SUM(N127,N139)*14+SUM(N151,N163,N176)*12</f>
        <v>64</v>
      </c>
      <c r="O184" s="127">
        <f t="shared" si="63"/>
        <v>244</v>
      </c>
      <c r="P184" s="127">
        <f t="shared" si="63"/>
        <v>408</v>
      </c>
      <c r="Q184" s="127">
        <f t="shared" si="63"/>
        <v>652</v>
      </c>
      <c r="R184" s="205"/>
      <c r="S184" s="206"/>
      <c r="T184" s="206"/>
      <c r="U184" s="207"/>
      <c r="V184" s="171"/>
      <c r="W184" s="171"/>
      <c r="X184" s="171"/>
      <c r="Y184" s="171"/>
      <c r="Z184" s="171"/>
      <c r="AA184" s="171"/>
      <c r="AB184" s="171"/>
      <c r="AC184" s="171"/>
      <c r="AD184" s="171"/>
    </row>
    <row r="185" spans="1:30">
      <c r="A185" s="202"/>
      <c r="B185" s="203"/>
      <c r="C185" s="203"/>
      <c r="D185" s="203"/>
      <c r="E185" s="203"/>
      <c r="F185" s="203"/>
      <c r="G185" s="203"/>
      <c r="H185" s="203"/>
      <c r="I185" s="203"/>
      <c r="J185" s="204"/>
      <c r="K185" s="366">
        <f>SUM(K184:N184)</f>
        <v>244</v>
      </c>
      <c r="L185" s="367"/>
      <c r="M185" s="367"/>
      <c r="N185" s="368"/>
      <c r="O185" s="313">
        <f>SUM(O184:P184)</f>
        <v>652</v>
      </c>
      <c r="P185" s="314"/>
      <c r="Q185" s="315"/>
      <c r="R185" s="208"/>
      <c r="S185" s="209"/>
      <c r="T185" s="209"/>
      <c r="U185" s="210"/>
      <c r="V185" s="171"/>
      <c r="W185" s="171"/>
      <c r="X185" s="171"/>
      <c r="Y185" s="171"/>
      <c r="Z185" s="171"/>
      <c r="AA185" s="171"/>
      <c r="AB185" s="171"/>
      <c r="AC185" s="171"/>
      <c r="AD185" s="171"/>
    </row>
    <row r="186" spans="1:30">
      <c r="A186" s="14"/>
      <c r="B186" s="14"/>
      <c r="C186" s="14"/>
      <c r="D186" s="14"/>
      <c r="E186" s="14"/>
      <c r="F186" s="14"/>
      <c r="G186" s="14"/>
      <c r="H186" s="14"/>
      <c r="I186" s="14"/>
      <c r="J186" s="14"/>
      <c r="K186" s="15"/>
      <c r="L186" s="15"/>
      <c r="M186" s="15"/>
      <c r="N186" s="15"/>
      <c r="O186" s="16"/>
      <c r="P186" s="16"/>
      <c r="Q186" s="16"/>
      <c r="R186" s="17"/>
      <c r="S186" s="17"/>
      <c r="T186" s="17"/>
      <c r="U186" s="17"/>
      <c r="V186" s="171"/>
      <c r="W186" s="171"/>
      <c r="X186" s="171"/>
      <c r="Y186" s="171"/>
      <c r="Z186" s="171"/>
      <c r="AA186" s="171"/>
      <c r="AB186" s="171"/>
      <c r="AC186" s="171"/>
      <c r="AD186" s="171"/>
    </row>
    <row r="187" spans="1:30" s="171" customFormat="1">
      <c r="A187" s="14"/>
      <c r="B187" s="14"/>
      <c r="C187" s="14"/>
      <c r="D187" s="14"/>
      <c r="E187" s="14"/>
      <c r="F187" s="14"/>
      <c r="G187" s="14"/>
      <c r="H187" s="14"/>
      <c r="I187" s="14"/>
      <c r="J187" s="14"/>
      <c r="K187" s="15"/>
      <c r="L187" s="15"/>
      <c r="M187" s="15"/>
      <c r="N187" s="15"/>
      <c r="O187" s="16"/>
      <c r="P187" s="16"/>
      <c r="Q187" s="16"/>
      <c r="R187" s="17"/>
      <c r="S187" s="17"/>
      <c r="T187" s="17"/>
      <c r="U187" s="17"/>
    </row>
    <row r="188" spans="1:30">
      <c r="B188" s="2"/>
      <c r="C188" s="2"/>
      <c r="D188" s="2"/>
      <c r="E188" s="2"/>
      <c r="F188" s="2"/>
      <c r="G188" s="2"/>
      <c r="M188" s="9"/>
      <c r="N188" s="125"/>
      <c r="O188" s="9"/>
      <c r="P188" s="9"/>
      <c r="Q188" s="9"/>
      <c r="R188" s="9"/>
      <c r="S188" s="125"/>
      <c r="T188" s="9"/>
      <c r="V188" s="171"/>
      <c r="W188" s="171"/>
      <c r="X188" s="171"/>
      <c r="Y188" s="171"/>
      <c r="Z188" s="171"/>
      <c r="AA188" s="171"/>
      <c r="AB188" s="171"/>
      <c r="AC188" s="171"/>
      <c r="AD188" s="171"/>
    </row>
    <row r="189" spans="1:30">
      <c r="B189" s="9"/>
      <c r="C189" s="9"/>
      <c r="D189" s="9"/>
      <c r="E189" s="9"/>
      <c r="F189" s="9"/>
      <c r="G189" s="9"/>
      <c r="M189" s="9"/>
      <c r="N189" s="125"/>
      <c r="O189" s="9"/>
      <c r="P189" s="9"/>
      <c r="Q189" s="9"/>
      <c r="R189" s="9"/>
      <c r="S189" s="9"/>
      <c r="T189" s="9"/>
      <c r="V189" s="171"/>
      <c r="W189" s="171"/>
      <c r="X189" s="171"/>
      <c r="Y189" s="171"/>
      <c r="Z189" s="171"/>
      <c r="AA189" s="171"/>
      <c r="AB189" s="171"/>
      <c r="AC189" s="171"/>
      <c r="AD189" s="171"/>
    </row>
    <row r="190" spans="1:30">
      <c r="A190" s="254" t="s">
        <v>55</v>
      </c>
      <c r="B190" s="254"/>
      <c r="C190" s="254"/>
      <c r="D190" s="254"/>
      <c r="E190" s="254"/>
      <c r="F190" s="254"/>
      <c r="G190" s="254"/>
      <c r="H190" s="254"/>
      <c r="I190" s="254"/>
      <c r="J190" s="254"/>
      <c r="K190" s="254"/>
      <c r="L190" s="254"/>
      <c r="M190" s="254"/>
      <c r="N190" s="254"/>
      <c r="O190" s="254"/>
      <c r="P190" s="254"/>
      <c r="Q190" s="254"/>
      <c r="R190" s="254"/>
      <c r="S190" s="254"/>
      <c r="T190" s="254"/>
      <c r="U190" s="254"/>
      <c r="V190" s="171"/>
      <c r="W190" s="171"/>
      <c r="X190" s="171"/>
      <c r="Y190" s="171"/>
      <c r="Z190" s="171"/>
      <c r="AA190" s="171"/>
      <c r="AB190" s="171"/>
      <c r="AC190" s="171"/>
      <c r="AD190" s="171"/>
    </row>
    <row r="191" spans="1:30">
      <c r="A191" s="262" t="s">
        <v>30</v>
      </c>
      <c r="B191" s="267" t="s">
        <v>29</v>
      </c>
      <c r="C191" s="268"/>
      <c r="D191" s="268"/>
      <c r="E191" s="268"/>
      <c r="F191" s="268"/>
      <c r="G191" s="268"/>
      <c r="H191" s="268"/>
      <c r="I191" s="269"/>
      <c r="J191" s="255" t="s">
        <v>43</v>
      </c>
      <c r="K191" s="318" t="s">
        <v>27</v>
      </c>
      <c r="L191" s="319"/>
      <c r="M191" s="319"/>
      <c r="N191" s="320"/>
      <c r="O191" s="282" t="s">
        <v>44</v>
      </c>
      <c r="P191" s="283"/>
      <c r="Q191" s="283"/>
      <c r="R191" s="282" t="s">
        <v>26</v>
      </c>
      <c r="S191" s="282"/>
      <c r="T191" s="282"/>
      <c r="U191" s="282" t="s">
        <v>25</v>
      </c>
      <c r="V191" s="171"/>
      <c r="W191" s="171"/>
      <c r="X191" s="171"/>
      <c r="Y191" s="171"/>
      <c r="Z191" s="171"/>
      <c r="AA191" s="171"/>
      <c r="AB191" s="171"/>
      <c r="AC191" s="171"/>
      <c r="AD191" s="171"/>
    </row>
    <row r="192" spans="1:30">
      <c r="A192" s="263"/>
      <c r="B192" s="270"/>
      <c r="C192" s="271"/>
      <c r="D192" s="271"/>
      <c r="E192" s="271"/>
      <c r="F192" s="271"/>
      <c r="G192" s="271"/>
      <c r="H192" s="271"/>
      <c r="I192" s="272"/>
      <c r="J192" s="256"/>
      <c r="K192" s="5" t="s">
        <v>31</v>
      </c>
      <c r="L192" s="5" t="s">
        <v>32</v>
      </c>
      <c r="M192" s="46" t="s">
        <v>278</v>
      </c>
      <c r="N192" s="46" t="s">
        <v>279</v>
      </c>
      <c r="O192" s="13" t="s">
        <v>36</v>
      </c>
      <c r="P192" s="13" t="s">
        <v>8</v>
      </c>
      <c r="Q192" s="13" t="s">
        <v>33</v>
      </c>
      <c r="R192" s="13" t="s">
        <v>34</v>
      </c>
      <c r="S192" s="13" t="s">
        <v>31</v>
      </c>
      <c r="T192" s="13" t="s">
        <v>35</v>
      </c>
      <c r="U192" s="282"/>
      <c r="V192" s="171"/>
      <c r="W192" s="171"/>
      <c r="X192" s="171"/>
      <c r="Y192" s="171"/>
      <c r="Z192" s="171"/>
      <c r="AA192" s="171"/>
      <c r="AB192" s="171"/>
      <c r="AC192" s="171"/>
      <c r="AD192" s="171"/>
    </row>
    <row r="193" spans="1:30">
      <c r="A193" s="377" t="s">
        <v>56</v>
      </c>
      <c r="B193" s="377"/>
      <c r="C193" s="377"/>
      <c r="D193" s="377"/>
      <c r="E193" s="377"/>
      <c r="F193" s="377"/>
      <c r="G193" s="377"/>
      <c r="H193" s="377"/>
      <c r="I193" s="377"/>
      <c r="J193" s="377"/>
      <c r="K193" s="377"/>
      <c r="L193" s="377"/>
      <c r="M193" s="377"/>
      <c r="N193" s="377"/>
      <c r="O193" s="377"/>
      <c r="P193" s="377"/>
      <c r="Q193" s="377"/>
      <c r="R193" s="377"/>
      <c r="S193" s="377"/>
      <c r="T193" s="377"/>
      <c r="U193" s="377"/>
      <c r="V193" s="171"/>
      <c r="W193" s="171"/>
      <c r="X193" s="171"/>
      <c r="Y193" s="171"/>
      <c r="Z193" s="171"/>
      <c r="AA193" s="171"/>
      <c r="AB193" s="171"/>
      <c r="AC193" s="171"/>
      <c r="AD193" s="171"/>
    </row>
    <row r="194" spans="1:30">
      <c r="A194" s="130" t="s">
        <v>266</v>
      </c>
      <c r="B194" s="198" t="s">
        <v>267</v>
      </c>
      <c r="C194" s="198"/>
      <c r="D194" s="198"/>
      <c r="E194" s="198"/>
      <c r="F194" s="198"/>
      <c r="G194" s="198"/>
      <c r="H194" s="198"/>
      <c r="I194" s="198"/>
      <c r="J194" s="132">
        <v>3</v>
      </c>
      <c r="K194" s="132">
        <v>2</v>
      </c>
      <c r="L194" s="132">
        <v>0</v>
      </c>
      <c r="M194" s="132">
        <v>0</v>
      </c>
      <c r="N194" s="162">
        <v>1</v>
      </c>
      <c r="O194" s="22">
        <f>K194+L194+M194+N194</f>
        <v>3</v>
      </c>
      <c r="P194" s="22">
        <f>Q194-O194</f>
        <v>2</v>
      </c>
      <c r="Q194" s="22">
        <f>ROUND(PRODUCT(J194,25)/14,0)</f>
        <v>5</v>
      </c>
      <c r="R194" s="34"/>
      <c r="S194" s="34" t="s">
        <v>31</v>
      </c>
      <c r="T194" s="35"/>
      <c r="U194" s="12" t="s">
        <v>39</v>
      </c>
      <c r="V194" s="171"/>
      <c r="W194" s="171"/>
      <c r="X194" s="171"/>
      <c r="Y194" s="171"/>
      <c r="Z194" s="171"/>
      <c r="AA194" s="171"/>
      <c r="AB194" s="171"/>
      <c r="AC194" s="171"/>
      <c r="AD194" s="171"/>
    </row>
    <row r="195" spans="1:30" ht="25.5">
      <c r="A195" s="130" t="s">
        <v>268</v>
      </c>
      <c r="B195" s="198" t="s">
        <v>269</v>
      </c>
      <c r="C195" s="198"/>
      <c r="D195" s="198"/>
      <c r="E195" s="198"/>
      <c r="F195" s="198"/>
      <c r="G195" s="198"/>
      <c r="H195" s="198"/>
      <c r="I195" s="198"/>
      <c r="J195" s="132">
        <v>4</v>
      </c>
      <c r="K195" s="132">
        <v>2</v>
      </c>
      <c r="L195" s="132">
        <v>0</v>
      </c>
      <c r="M195" s="132">
        <v>2</v>
      </c>
      <c r="N195" s="162">
        <v>0</v>
      </c>
      <c r="O195" s="165">
        <f>K195+L195+M195+N195</f>
        <v>4</v>
      </c>
      <c r="P195" s="22">
        <f t="shared" ref="P195" si="65">Q195-O195</f>
        <v>3</v>
      </c>
      <c r="Q195" s="22">
        <f t="shared" ref="Q195" si="66">ROUND(PRODUCT(J195,25)/14,0)</f>
        <v>7</v>
      </c>
      <c r="R195" s="34"/>
      <c r="S195" s="34" t="s">
        <v>31</v>
      </c>
      <c r="T195" s="35"/>
      <c r="U195" s="12" t="s">
        <v>39</v>
      </c>
      <c r="V195" s="171"/>
      <c r="W195" s="171"/>
      <c r="X195" s="171"/>
      <c r="Y195" s="171"/>
      <c r="Z195" s="171"/>
      <c r="AA195" s="171"/>
      <c r="AB195" s="171"/>
      <c r="AC195" s="171"/>
      <c r="AD195" s="171"/>
    </row>
    <row r="196" spans="1:30">
      <c r="A196" s="131" t="s">
        <v>270</v>
      </c>
      <c r="B196" s="198" t="s">
        <v>271</v>
      </c>
      <c r="C196" s="198"/>
      <c r="D196" s="198"/>
      <c r="E196" s="198"/>
      <c r="F196" s="198"/>
      <c r="G196" s="198"/>
      <c r="H196" s="198"/>
      <c r="I196" s="198"/>
      <c r="J196" s="132">
        <v>3</v>
      </c>
      <c r="K196" s="132">
        <v>1</v>
      </c>
      <c r="L196" s="132">
        <v>0</v>
      </c>
      <c r="M196" s="132">
        <v>2</v>
      </c>
      <c r="N196" s="162">
        <v>0</v>
      </c>
      <c r="O196" s="165">
        <f>K196+L196+M196+N196</f>
        <v>3</v>
      </c>
      <c r="P196" s="22">
        <f>Q196-O196</f>
        <v>2</v>
      </c>
      <c r="Q196" s="22">
        <f>ROUND(PRODUCT(J196,25)/14,0)</f>
        <v>5</v>
      </c>
      <c r="R196" s="34"/>
      <c r="S196" s="34" t="s">
        <v>31</v>
      </c>
      <c r="T196" s="35"/>
      <c r="U196" s="12" t="s">
        <v>39</v>
      </c>
      <c r="V196" s="171"/>
      <c r="W196" s="171"/>
      <c r="X196" s="171"/>
      <c r="Y196" s="171"/>
      <c r="Z196" s="171"/>
      <c r="AA196" s="171"/>
      <c r="AB196" s="171"/>
      <c r="AC196" s="171"/>
      <c r="AD196" s="171"/>
    </row>
    <row r="197" spans="1:30">
      <c r="A197" s="298" t="s">
        <v>57</v>
      </c>
      <c r="B197" s="324"/>
      <c r="C197" s="324"/>
      <c r="D197" s="324"/>
      <c r="E197" s="324"/>
      <c r="F197" s="324"/>
      <c r="G197" s="324"/>
      <c r="H197" s="324"/>
      <c r="I197" s="324"/>
      <c r="J197" s="324"/>
      <c r="K197" s="324"/>
      <c r="L197" s="324"/>
      <c r="M197" s="324"/>
      <c r="N197" s="324"/>
      <c r="O197" s="324"/>
      <c r="P197" s="324"/>
      <c r="Q197" s="324"/>
      <c r="R197" s="324"/>
      <c r="S197" s="324"/>
      <c r="T197" s="324"/>
      <c r="U197" s="325"/>
      <c r="V197" s="171"/>
      <c r="W197" s="171"/>
      <c r="X197" s="171"/>
      <c r="Y197" s="171"/>
      <c r="Z197" s="171"/>
      <c r="AA197" s="171"/>
      <c r="AB197" s="171"/>
      <c r="AC197" s="171"/>
      <c r="AD197" s="171"/>
    </row>
    <row r="198" spans="1:30">
      <c r="A198" s="133" t="s">
        <v>272</v>
      </c>
      <c r="B198" s="232" t="s">
        <v>273</v>
      </c>
      <c r="C198" s="232"/>
      <c r="D198" s="232"/>
      <c r="E198" s="232"/>
      <c r="F198" s="232"/>
      <c r="G198" s="232"/>
      <c r="H198" s="232"/>
      <c r="I198" s="232"/>
      <c r="J198" s="134">
        <v>3</v>
      </c>
      <c r="K198" s="134">
        <v>0</v>
      </c>
      <c r="L198" s="134">
        <v>2</v>
      </c>
      <c r="M198" s="134">
        <v>0</v>
      </c>
      <c r="N198" s="163">
        <v>1</v>
      </c>
      <c r="O198" s="165">
        <f>K198+L198+M198+N198</f>
        <v>3</v>
      </c>
      <c r="P198" s="22">
        <f>Q198-O198</f>
        <v>2</v>
      </c>
      <c r="Q198" s="22">
        <f>ROUND(PRODUCT(J198,25)/14,0)</f>
        <v>5</v>
      </c>
      <c r="R198" s="34"/>
      <c r="S198" s="34" t="s">
        <v>31</v>
      </c>
      <c r="T198" s="35"/>
      <c r="U198" s="12" t="s">
        <v>42</v>
      </c>
      <c r="V198" s="171"/>
      <c r="W198" s="171"/>
      <c r="X198" s="171"/>
      <c r="Y198" s="171"/>
      <c r="Z198" s="171"/>
      <c r="AA198" s="171"/>
      <c r="AB198" s="171"/>
      <c r="AC198" s="171"/>
      <c r="AD198" s="171"/>
    </row>
    <row r="199" spans="1:30">
      <c r="A199" s="133" t="s">
        <v>274</v>
      </c>
      <c r="B199" s="232" t="s">
        <v>275</v>
      </c>
      <c r="C199" s="232"/>
      <c r="D199" s="232"/>
      <c r="E199" s="232"/>
      <c r="F199" s="232"/>
      <c r="G199" s="232"/>
      <c r="H199" s="232"/>
      <c r="I199" s="232"/>
      <c r="J199" s="134">
        <v>3</v>
      </c>
      <c r="K199" s="134">
        <v>0</v>
      </c>
      <c r="L199" s="134">
        <v>0</v>
      </c>
      <c r="M199" s="134">
        <v>2</v>
      </c>
      <c r="N199" s="163">
        <v>0</v>
      </c>
      <c r="O199" s="165">
        <f>K199+L199+M199+N199</f>
        <v>2</v>
      </c>
      <c r="P199" s="22">
        <f t="shared" ref="P199" si="67">Q199-O199</f>
        <v>3</v>
      </c>
      <c r="Q199" s="22">
        <f t="shared" ref="Q199" si="68">ROUND(PRODUCT(J199,25)/14,0)</f>
        <v>5</v>
      </c>
      <c r="R199" s="34"/>
      <c r="S199" s="34" t="s">
        <v>31</v>
      </c>
      <c r="T199" s="35"/>
      <c r="U199" s="12" t="s">
        <v>39</v>
      </c>
      <c r="V199" s="171"/>
      <c r="W199" s="171"/>
      <c r="X199" s="171"/>
      <c r="Y199" s="171"/>
      <c r="Z199" s="171"/>
      <c r="AA199" s="171"/>
      <c r="AB199" s="171"/>
      <c r="AC199" s="171"/>
      <c r="AD199" s="171"/>
    </row>
    <row r="200" spans="1:30">
      <c r="A200" s="298" t="s">
        <v>61</v>
      </c>
      <c r="B200" s="324"/>
      <c r="C200" s="324"/>
      <c r="D200" s="324"/>
      <c r="E200" s="324"/>
      <c r="F200" s="324"/>
      <c r="G200" s="324"/>
      <c r="H200" s="324"/>
      <c r="I200" s="324"/>
      <c r="J200" s="324"/>
      <c r="K200" s="324"/>
      <c r="L200" s="324"/>
      <c r="M200" s="324"/>
      <c r="N200" s="324"/>
      <c r="O200" s="324"/>
      <c r="P200" s="324"/>
      <c r="Q200" s="324"/>
      <c r="R200" s="324"/>
      <c r="S200" s="324"/>
      <c r="T200" s="324"/>
      <c r="U200" s="325"/>
      <c r="V200" s="171"/>
      <c r="W200" s="171"/>
      <c r="X200" s="171"/>
      <c r="Y200" s="171"/>
      <c r="Z200" s="171"/>
      <c r="AA200" s="171"/>
      <c r="AB200" s="171"/>
      <c r="AC200" s="171"/>
      <c r="AD200" s="171"/>
    </row>
    <row r="201" spans="1:30">
      <c r="A201" s="137" t="s">
        <v>276</v>
      </c>
      <c r="B201" s="198" t="s">
        <v>277</v>
      </c>
      <c r="C201" s="198"/>
      <c r="D201" s="198"/>
      <c r="E201" s="198"/>
      <c r="F201" s="198"/>
      <c r="G201" s="198"/>
      <c r="H201" s="198"/>
      <c r="I201" s="198"/>
      <c r="J201" s="138">
        <v>3</v>
      </c>
      <c r="K201" s="138">
        <v>1</v>
      </c>
      <c r="L201" s="138">
        <v>0</v>
      </c>
      <c r="M201" s="138">
        <v>1</v>
      </c>
      <c r="N201" s="162">
        <v>0</v>
      </c>
      <c r="O201" s="165">
        <f>K201+L201+M201+N201</f>
        <v>2</v>
      </c>
      <c r="P201" s="22">
        <f>Q201-O201</f>
        <v>4</v>
      </c>
      <c r="Q201" s="165">
        <f>ROUND(PRODUCT(J201,25)/12,0)</f>
        <v>6</v>
      </c>
      <c r="R201" s="34"/>
      <c r="S201" s="34" t="s">
        <v>31</v>
      </c>
      <c r="T201" s="35"/>
      <c r="U201" s="12" t="s">
        <v>42</v>
      </c>
      <c r="V201" s="171"/>
      <c r="W201" s="171"/>
      <c r="X201" s="171"/>
      <c r="Y201" s="171"/>
      <c r="Z201" s="171"/>
      <c r="AA201" s="171"/>
      <c r="AB201" s="171"/>
      <c r="AC201" s="171"/>
      <c r="AD201" s="171"/>
    </row>
    <row r="202" spans="1:30">
      <c r="A202" s="222" t="s">
        <v>53</v>
      </c>
      <c r="B202" s="223"/>
      <c r="C202" s="223"/>
      <c r="D202" s="223"/>
      <c r="E202" s="223"/>
      <c r="F202" s="223"/>
      <c r="G202" s="223"/>
      <c r="H202" s="223"/>
      <c r="I202" s="224"/>
      <c r="J202" s="27">
        <f t="shared" ref="J202:Q202" si="69">SUM(J194,J198,J201)</f>
        <v>9</v>
      </c>
      <c r="K202" s="27">
        <f t="shared" si="69"/>
        <v>3</v>
      </c>
      <c r="L202" s="27">
        <f t="shared" si="69"/>
        <v>2</v>
      </c>
      <c r="M202" s="27">
        <f t="shared" si="69"/>
        <v>1</v>
      </c>
      <c r="N202" s="136">
        <f t="shared" si="69"/>
        <v>2</v>
      </c>
      <c r="O202" s="27">
        <f t="shared" si="69"/>
        <v>8</v>
      </c>
      <c r="P202" s="27">
        <f t="shared" si="69"/>
        <v>8</v>
      </c>
      <c r="Q202" s="38">
        <f t="shared" si="69"/>
        <v>16</v>
      </c>
      <c r="R202" s="27">
        <f>COUNTIF(R194,"E")+COUNTIF(R198,"E")+COUNTIF(R201,"E")</f>
        <v>0</v>
      </c>
      <c r="S202" s="27">
        <f>COUNTIF(S194,"C")+COUNTIF(S198,"C")+COUNTIF(S201,"C")</f>
        <v>3</v>
      </c>
      <c r="T202" s="27">
        <f>COUNTIF(T194,"VP")+COUNTIF(T198,"VP")+COUNTIF(T201,"VP")</f>
        <v>0</v>
      </c>
      <c r="U202" s="129">
        <f>3/(38 + 6)</f>
        <v>6.8181818181818177E-2</v>
      </c>
      <c r="V202" s="171"/>
      <c r="W202" s="171"/>
      <c r="X202" s="171"/>
      <c r="Y202" s="171"/>
      <c r="Z202" s="171"/>
      <c r="AA202" s="171"/>
      <c r="AB202" s="171"/>
      <c r="AC202" s="171"/>
      <c r="AD202" s="171"/>
    </row>
    <row r="203" spans="1:30">
      <c r="A203" s="199" t="s">
        <v>54</v>
      </c>
      <c r="B203" s="200"/>
      <c r="C203" s="200"/>
      <c r="D203" s="200"/>
      <c r="E203" s="200"/>
      <c r="F203" s="200"/>
      <c r="G203" s="200"/>
      <c r="H203" s="200"/>
      <c r="I203" s="200"/>
      <c r="J203" s="201"/>
      <c r="K203" s="27">
        <f>SUM(K194,K198)*14+K201*12</f>
        <v>40</v>
      </c>
      <c r="L203" s="136">
        <f t="shared" ref="L203:Q203" si="70">SUM(L194,L198)*14+L201*12</f>
        <v>28</v>
      </c>
      <c r="M203" s="136">
        <f t="shared" si="70"/>
        <v>12</v>
      </c>
      <c r="N203" s="136">
        <f t="shared" ref="N203" si="71">SUM(N194,N198)*14+N201*12</f>
        <v>28</v>
      </c>
      <c r="O203" s="136">
        <f t="shared" si="70"/>
        <v>108</v>
      </c>
      <c r="P203" s="136">
        <f t="shared" si="70"/>
        <v>104</v>
      </c>
      <c r="Q203" s="38">
        <f t="shared" si="70"/>
        <v>212</v>
      </c>
      <c r="R203" s="205"/>
      <c r="S203" s="206"/>
      <c r="T203" s="206"/>
      <c r="U203" s="207"/>
      <c r="V203" s="171"/>
      <c r="W203" s="171"/>
      <c r="X203" s="171"/>
      <c r="Y203" s="171"/>
      <c r="Z203" s="171"/>
      <c r="AA203" s="171"/>
      <c r="AB203" s="171"/>
      <c r="AC203" s="171"/>
      <c r="AD203" s="171"/>
    </row>
    <row r="204" spans="1:30">
      <c r="A204" s="202"/>
      <c r="B204" s="203"/>
      <c r="C204" s="203"/>
      <c r="D204" s="203"/>
      <c r="E204" s="203"/>
      <c r="F204" s="203"/>
      <c r="G204" s="203"/>
      <c r="H204" s="203"/>
      <c r="I204" s="203"/>
      <c r="J204" s="204"/>
      <c r="K204" s="366">
        <f>SUM(K203:N203)</f>
        <v>108</v>
      </c>
      <c r="L204" s="367"/>
      <c r="M204" s="367"/>
      <c r="N204" s="368"/>
      <c r="O204" s="373">
        <f>SUM(O203:P203)</f>
        <v>212</v>
      </c>
      <c r="P204" s="374"/>
      <c r="Q204" s="375"/>
      <c r="R204" s="208"/>
      <c r="S204" s="209"/>
      <c r="T204" s="209"/>
      <c r="U204" s="210"/>
      <c r="V204" s="171"/>
      <c r="W204" s="171"/>
      <c r="X204" s="171"/>
      <c r="Y204" s="171"/>
      <c r="Z204" s="171"/>
      <c r="AA204" s="171"/>
      <c r="AB204" s="171"/>
      <c r="AC204" s="171"/>
      <c r="AD204" s="171"/>
    </row>
    <row r="205" spans="1:30">
      <c r="A205" s="14"/>
      <c r="B205" s="14"/>
      <c r="C205" s="14"/>
      <c r="D205" s="14"/>
      <c r="E205" s="14"/>
      <c r="F205" s="14"/>
      <c r="G205" s="14"/>
      <c r="H205" s="14"/>
      <c r="I205" s="14"/>
      <c r="J205" s="14"/>
      <c r="K205" s="15"/>
      <c r="L205" s="15"/>
      <c r="M205" s="15"/>
      <c r="N205" s="15"/>
      <c r="O205" s="18"/>
      <c r="P205" s="18"/>
      <c r="Q205" s="18"/>
      <c r="R205" s="18"/>
      <c r="S205" s="18"/>
      <c r="T205" s="18"/>
      <c r="U205" s="18"/>
      <c r="V205" s="171"/>
      <c r="W205" s="171"/>
      <c r="X205" s="171"/>
      <c r="Y205" s="171"/>
      <c r="Z205" s="171"/>
      <c r="AA205" s="171"/>
      <c r="AB205" s="171"/>
      <c r="AC205" s="171"/>
      <c r="AD205" s="171"/>
    </row>
    <row r="206" spans="1:30">
      <c r="A206" s="14"/>
      <c r="B206" s="14"/>
      <c r="C206" s="14"/>
      <c r="D206" s="14"/>
      <c r="E206" s="14"/>
      <c r="F206" s="14"/>
      <c r="G206" s="14"/>
      <c r="H206" s="14"/>
      <c r="I206" s="14"/>
      <c r="J206" s="14"/>
      <c r="K206" s="15"/>
      <c r="L206" s="15"/>
      <c r="M206" s="15"/>
      <c r="N206" s="15"/>
      <c r="O206" s="18"/>
      <c r="P206" s="18"/>
      <c r="Q206" s="18"/>
      <c r="R206" s="18"/>
      <c r="S206" s="18"/>
      <c r="T206" s="18"/>
      <c r="U206" s="18"/>
      <c r="V206" s="171"/>
      <c r="W206" s="171"/>
      <c r="X206" s="171"/>
      <c r="Y206" s="171"/>
      <c r="Z206" s="171"/>
      <c r="AA206" s="171"/>
      <c r="AB206" s="171"/>
      <c r="AC206" s="171"/>
      <c r="AD206" s="171"/>
    </row>
    <row r="207" spans="1:30">
      <c r="A207" s="186" t="s">
        <v>62</v>
      </c>
      <c r="B207" s="187"/>
      <c r="C207" s="187"/>
      <c r="D207" s="187"/>
      <c r="E207" s="187"/>
      <c r="F207" s="187"/>
      <c r="G207" s="187"/>
      <c r="H207" s="187"/>
      <c r="I207" s="187"/>
      <c r="J207" s="187"/>
      <c r="K207" s="187"/>
      <c r="L207" s="187"/>
      <c r="M207" s="187"/>
      <c r="N207" s="187"/>
      <c r="O207" s="187"/>
      <c r="P207" s="187"/>
      <c r="Q207" s="187"/>
      <c r="R207" s="187"/>
      <c r="S207" s="187"/>
      <c r="T207" s="187"/>
      <c r="U207" s="187"/>
      <c r="V207" s="171"/>
      <c r="W207" s="171"/>
      <c r="X207" s="171"/>
      <c r="Y207" s="171"/>
      <c r="Z207" s="171"/>
      <c r="AA207" s="171"/>
      <c r="AB207" s="171"/>
      <c r="AC207" s="171"/>
      <c r="AD207" s="171"/>
    </row>
    <row r="208" spans="1:30">
      <c r="A208" s="212" t="s">
        <v>65</v>
      </c>
      <c r="B208" s="213"/>
      <c r="C208" s="213"/>
      <c r="D208" s="213"/>
      <c r="E208" s="213"/>
      <c r="F208" s="213"/>
      <c r="G208" s="213"/>
      <c r="H208" s="213"/>
      <c r="I208" s="213"/>
      <c r="J208" s="213"/>
      <c r="K208" s="213"/>
      <c r="L208" s="213"/>
      <c r="M208" s="213"/>
      <c r="N208" s="213"/>
      <c r="O208" s="213"/>
      <c r="P208" s="213"/>
      <c r="Q208" s="213"/>
      <c r="R208" s="213"/>
      <c r="S208" s="213"/>
      <c r="T208" s="213"/>
      <c r="U208" s="213"/>
      <c r="V208" s="171"/>
      <c r="W208" s="171"/>
      <c r="X208" s="171"/>
      <c r="Y208" s="171"/>
      <c r="Z208" s="171"/>
      <c r="AA208" s="171"/>
      <c r="AB208" s="171"/>
      <c r="AC208" s="171"/>
      <c r="AD208" s="171"/>
    </row>
    <row r="209" spans="1:30">
      <c r="A209" s="212" t="s">
        <v>30</v>
      </c>
      <c r="B209" s="212" t="s">
        <v>29</v>
      </c>
      <c r="C209" s="212"/>
      <c r="D209" s="212"/>
      <c r="E209" s="212"/>
      <c r="F209" s="212"/>
      <c r="G209" s="212"/>
      <c r="H209" s="212"/>
      <c r="I209" s="212"/>
      <c r="J209" s="211" t="s">
        <v>43</v>
      </c>
      <c r="K209" s="225" t="s">
        <v>27</v>
      </c>
      <c r="L209" s="226"/>
      <c r="M209" s="226"/>
      <c r="N209" s="227"/>
      <c r="O209" s="211" t="s">
        <v>44</v>
      </c>
      <c r="P209" s="211"/>
      <c r="Q209" s="211"/>
      <c r="R209" s="211" t="s">
        <v>26</v>
      </c>
      <c r="S209" s="211"/>
      <c r="T209" s="211"/>
      <c r="U209" s="211" t="s">
        <v>25</v>
      </c>
      <c r="V209" s="171"/>
      <c r="W209" s="171"/>
      <c r="X209" s="171"/>
      <c r="Y209" s="171"/>
      <c r="Z209" s="171"/>
      <c r="AA209" s="171"/>
      <c r="AB209" s="171"/>
      <c r="AC209" s="171"/>
      <c r="AD209" s="171"/>
    </row>
    <row r="210" spans="1:30">
      <c r="A210" s="212"/>
      <c r="B210" s="212"/>
      <c r="C210" s="212"/>
      <c r="D210" s="212"/>
      <c r="E210" s="212"/>
      <c r="F210" s="212"/>
      <c r="G210" s="212"/>
      <c r="H210" s="212"/>
      <c r="I210" s="212"/>
      <c r="J210" s="211"/>
      <c r="K210" s="37" t="s">
        <v>31</v>
      </c>
      <c r="L210" s="37" t="s">
        <v>32</v>
      </c>
      <c r="M210" s="45" t="s">
        <v>278</v>
      </c>
      <c r="N210" s="45" t="s">
        <v>279</v>
      </c>
      <c r="O210" s="37" t="s">
        <v>36</v>
      </c>
      <c r="P210" s="37" t="s">
        <v>8</v>
      </c>
      <c r="Q210" s="37" t="s">
        <v>33</v>
      </c>
      <c r="R210" s="37" t="s">
        <v>34</v>
      </c>
      <c r="S210" s="37" t="s">
        <v>31</v>
      </c>
      <c r="T210" s="37" t="s">
        <v>35</v>
      </c>
      <c r="U210" s="211"/>
      <c r="V210" s="171"/>
      <c r="W210" s="171"/>
      <c r="X210" s="171"/>
      <c r="Y210" s="171"/>
      <c r="Z210" s="171"/>
      <c r="AA210" s="171"/>
      <c r="AB210" s="171"/>
      <c r="AC210" s="171"/>
      <c r="AD210" s="171"/>
    </row>
    <row r="211" spans="1:30">
      <c r="A211" s="216" t="s">
        <v>63</v>
      </c>
      <c r="B211" s="217"/>
      <c r="C211" s="217"/>
      <c r="D211" s="217"/>
      <c r="E211" s="217"/>
      <c r="F211" s="217"/>
      <c r="G211" s="217"/>
      <c r="H211" s="217"/>
      <c r="I211" s="217"/>
      <c r="J211" s="217"/>
      <c r="K211" s="217"/>
      <c r="L211" s="217"/>
      <c r="M211" s="217"/>
      <c r="N211" s="217"/>
      <c r="O211" s="217"/>
      <c r="P211" s="217"/>
      <c r="Q211" s="217"/>
      <c r="R211" s="217"/>
      <c r="S211" s="217"/>
      <c r="T211" s="217"/>
      <c r="U211" s="218"/>
      <c r="V211" s="171"/>
      <c r="W211" s="171"/>
      <c r="X211" s="171"/>
      <c r="Y211" s="171"/>
      <c r="Z211" s="171"/>
      <c r="AA211" s="171"/>
      <c r="AB211" s="171"/>
      <c r="AC211" s="171"/>
      <c r="AD211" s="171"/>
    </row>
    <row r="212" spans="1:30">
      <c r="A212" s="141" t="s">
        <v>124</v>
      </c>
      <c r="B212" s="214" t="s">
        <v>125</v>
      </c>
      <c r="C212" s="214"/>
      <c r="D212" s="214"/>
      <c r="E212" s="214"/>
      <c r="F212" s="214"/>
      <c r="G212" s="214"/>
      <c r="H212" s="214"/>
      <c r="I212" s="214"/>
      <c r="J212" s="140">
        <v>6</v>
      </c>
      <c r="K212" s="140">
        <v>2</v>
      </c>
      <c r="L212" s="140">
        <v>1</v>
      </c>
      <c r="M212" s="140">
        <v>2</v>
      </c>
      <c r="N212" s="165">
        <f t="shared" ref="N212:N228" si="72">IF(ISNA(INDEX($A$37:$U$207,MATCH($B212,$B$37:$B$207,0),13)),"",INDEX($A$37:$U$207,MATCH($B212,$B$37:$B$207,0),14))</f>
        <v>0</v>
      </c>
      <c r="O212" s="165">
        <f t="shared" ref="O212:O228" si="73">IF(ISNA(INDEX($A$37:$U$204,MATCH($B212,$B$37:$B$204,0),15)),"",INDEX($A$37:$U$204,MATCH($B212,$B$37:$B$204,0),15))</f>
        <v>5</v>
      </c>
      <c r="P212" s="165">
        <f t="shared" ref="P212:P228" si="74">IF(ISNA(INDEX($A$37:$U$204,MATCH($B212,$B$37:$B$204,0),16)),"",INDEX($A$37:$U$204,MATCH($B212,$B$37:$B$204,0),16))</f>
        <v>6</v>
      </c>
      <c r="Q212" s="154">
        <f t="shared" ref="Q212:Q228" si="75">IF(ISNA(INDEX($A$37:$U$204,MATCH($B212,$B$37:$B$204,0),17)),"",INDEX($A$37:$U$204,MATCH($B212,$B$37:$B$204,0),17))</f>
        <v>11</v>
      </c>
      <c r="R212" s="154" t="str">
        <f t="shared" ref="R212:R228" si="76">IF(ISNA(INDEX($A$37:$U$207,MATCH($B212,$B$37:$B$207,0),17)),"",INDEX($A$37:$U$207,MATCH($B212,$B$37:$B$207,0),18))</f>
        <v>E</v>
      </c>
      <c r="S212" s="154">
        <f t="shared" ref="S212:S228" si="77">IF(ISNA(INDEX($A$37:$U$207,MATCH($B212,$B$37:$B$207,0),18)),"",INDEX($A$37:$U$207,MATCH($B212,$B$37:$B$207,0),19))</f>
        <v>0</v>
      </c>
      <c r="T212" s="154">
        <f t="shared" ref="T212:T228" si="78">IF(ISNA(INDEX($A$37:$U$207,MATCH($B212,$B$37:$B$207,0),19)),"",INDEX($A$37:$U$207,MATCH($B212,$B$37:$B$207,0),20))</f>
        <v>0</v>
      </c>
      <c r="U212" s="24" t="s">
        <v>39</v>
      </c>
      <c r="V212" s="171"/>
      <c r="W212" s="171"/>
      <c r="X212" s="171"/>
      <c r="Y212" s="171"/>
      <c r="Z212" s="171"/>
      <c r="AA212" s="171"/>
      <c r="AB212" s="171"/>
      <c r="AC212" s="171"/>
      <c r="AD212" s="171"/>
    </row>
    <row r="213" spans="1:30" s="139" customFormat="1">
      <c r="A213" s="141" t="s">
        <v>128</v>
      </c>
      <c r="B213" s="214" t="s">
        <v>129</v>
      </c>
      <c r="C213" s="214"/>
      <c r="D213" s="214"/>
      <c r="E213" s="214"/>
      <c r="F213" s="214"/>
      <c r="G213" s="214"/>
      <c r="H213" s="214"/>
      <c r="I213" s="214"/>
      <c r="J213" s="140">
        <v>6</v>
      </c>
      <c r="K213" s="140">
        <v>2</v>
      </c>
      <c r="L213" s="140">
        <v>2</v>
      </c>
      <c r="M213" s="140">
        <v>0</v>
      </c>
      <c r="N213" s="165">
        <f t="shared" si="72"/>
        <v>0</v>
      </c>
      <c r="O213" s="165">
        <f t="shared" si="73"/>
        <v>4</v>
      </c>
      <c r="P213" s="165">
        <f t="shared" si="74"/>
        <v>7</v>
      </c>
      <c r="Q213" s="154">
        <f t="shared" si="75"/>
        <v>11</v>
      </c>
      <c r="R213" s="154" t="str">
        <f t="shared" si="76"/>
        <v>E</v>
      </c>
      <c r="S213" s="154">
        <f t="shared" si="77"/>
        <v>0</v>
      </c>
      <c r="T213" s="154">
        <f t="shared" si="78"/>
        <v>0</v>
      </c>
      <c r="U213" s="24" t="s">
        <v>39</v>
      </c>
      <c r="V213" s="171"/>
      <c r="W213" s="171"/>
      <c r="X213" s="171"/>
      <c r="Y213" s="171"/>
      <c r="Z213" s="171"/>
      <c r="AA213" s="171"/>
      <c r="AB213" s="171"/>
      <c r="AC213" s="171"/>
      <c r="AD213" s="171"/>
    </row>
    <row r="214" spans="1:30">
      <c r="A214" s="141" t="s">
        <v>266</v>
      </c>
      <c r="B214" s="214" t="s">
        <v>267</v>
      </c>
      <c r="C214" s="214"/>
      <c r="D214" s="214"/>
      <c r="E214" s="214"/>
      <c r="F214" s="214"/>
      <c r="G214" s="214"/>
      <c r="H214" s="214"/>
      <c r="I214" s="214"/>
      <c r="J214" s="140">
        <v>3</v>
      </c>
      <c r="K214" s="140">
        <v>2</v>
      </c>
      <c r="L214" s="140">
        <v>0</v>
      </c>
      <c r="M214" s="140">
        <v>0</v>
      </c>
      <c r="N214" s="165">
        <f t="shared" si="72"/>
        <v>1</v>
      </c>
      <c r="O214" s="165">
        <f t="shared" si="73"/>
        <v>3</v>
      </c>
      <c r="P214" s="165">
        <f t="shared" si="74"/>
        <v>2</v>
      </c>
      <c r="Q214" s="154">
        <f t="shared" si="75"/>
        <v>5</v>
      </c>
      <c r="R214" s="154">
        <f t="shared" si="76"/>
        <v>0</v>
      </c>
      <c r="S214" s="154" t="str">
        <f t="shared" si="77"/>
        <v>C</v>
      </c>
      <c r="T214" s="154">
        <f t="shared" si="78"/>
        <v>0</v>
      </c>
      <c r="U214" s="24" t="s">
        <v>39</v>
      </c>
      <c r="V214" s="171"/>
      <c r="W214" s="171"/>
      <c r="X214" s="171"/>
      <c r="Y214" s="171"/>
      <c r="Z214" s="171"/>
      <c r="AA214" s="171"/>
      <c r="AB214" s="171"/>
      <c r="AC214" s="171"/>
      <c r="AD214" s="171"/>
    </row>
    <row r="215" spans="1:30">
      <c r="A215" s="141" t="s">
        <v>268</v>
      </c>
      <c r="B215" s="214" t="s">
        <v>269</v>
      </c>
      <c r="C215" s="214"/>
      <c r="D215" s="214"/>
      <c r="E215" s="214"/>
      <c r="F215" s="214"/>
      <c r="G215" s="214"/>
      <c r="H215" s="214"/>
      <c r="I215" s="214"/>
      <c r="J215" s="140">
        <v>4</v>
      </c>
      <c r="K215" s="140">
        <v>2</v>
      </c>
      <c r="L215" s="140">
        <v>0</v>
      </c>
      <c r="M215" s="140">
        <v>2</v>
      </c>
      <c r="N215" s="165">
        <f t="shared" si="72"/>
        <v>0</v>
      </c>
      <c r="O215" s="165">
        <f t="shared" si="73"/>
        <v>4</v>
      </c>
      <c r="P215" s="165">
        <f t="shared" si="74"/>
        <v>3</v>
      </c>
      <c r="Q215" s="154">
        <f t="shared" si="75"/>
        <v>7</v>
      </c>
      <c r="R215" s="154">
        <f t="shared" si="76"/>
        <v>0</v>
      </c>
      <c r="S215" s="154" t="str">
        <f t="shared" si="77"/>
        <v>C</v>
      </c>
      <c r="T215" s="154">
        <f t="shared" si="78"/>
        <v>0</v>
      </c>
      <c r="U215" s="24" t="s">
        <v>39</v>
      </c>
      <c r="V215" s="171"/>
      <c r="W215" s="171"/>
      <c r="X215" s="171"/>
      <c r="Y215" s="171"/>
      <c r="Z215" s="171"/>
      <c r="AA215" s="171"/>
      <c r="AB215" s="171"/>
      <c r="AC215" s="171"/>
      <c r="AD215" s="171"/>
    </row>
    <row r="216" spans="1:30">
      <c r="A216" s="141" t="s">
        <v>270</v>
      </c>
      <c r="B216" s="214" t="s">
        <v>271</v>
      </c>
      <c r="C216" s="214"/>
      <c r="D216" s="214"/>
      <c r="E216" s="214"/>
      <c r="F216" s="214"/>
      <c r="G216" s="214"/>
      <c r="H216" s="214"/>
      <c r="I216" s="214"/>
      <c r="J216" s="140">
        <v>3</v>
      </c>
      <c r="K216" s="140">
        <v>1</v>
      </c>
      <c r="L216" s="140">
        <v>0</v>
      </c>
      <c r="M216" s="140">
        <v>2</v>
      </c>
      <c r="N216" s="165">
        <f t="shared" si="72"/>
        <v>0</v>
      </c>
      <c r="O216" s="165">
        <f t="shared" si="73"/>
        <v>3</v>
      </c>
      <c r="P216" s="165">
        <f t="shared" si="74"/>
        <v>2</v>
      </c>
      <c r="Q216" s="154">
        <f t="shared" si="75"/>
        <v>5</v>
      </c>
      <c r="R216" s="154">
        <f t="shared" si="76"/>
        <v>0</v>
      </c>
      <c r="S216" s="154" t="str">
        <f t="shared" si="77"/>
        <v>C</v>
      </c>
      <c r="T216" s="154">
        <f t="shared" si="78"/>
        <v>0</v>
      </c>
      <c r="U216" s="24" t="s">
        <v>39</v>
      </c>
      <c r="V216" s="171"/>
      <c r="W216" s="171"/>
      <c r="X216" s="171"/>
      <c r="Y216" s="171"/>
      <c r="Z216" s="171"/>
      <c r="AA216" s="171"/>
      <c r="AB216" s="171"/>
      <c r="AC216" s="171"/>
      <c r="AD216" s="171"/>
    </row>
    <row r="217" spans="1:30">
      <c r="A217" s="141" t="s">
        <v>131</v>
      </c>
      <c r="B217" s="214" t="s">
        <v>132</v>
      </c>
      <c r="C217" s="214"/>
      <c r="D217" s="214"/>
      <c r="E217" s="214"/>
      <c r="F217" s="214"/>
      <c r="G217" s="214"/>
      <c r="H217" s="214"/>
      <c r="I217" s="214"/>
      <c r="J217" s="140">
        <v>5</v>
      </c>
      <c r="K217" s="140">
        <v>2</v>
      </c>
      <c r="L217" s="140">
        <v>1</v>
      </c>
      <c r="M217" s="140">
        <v>2</v>
      </c>
      <c r="N217" s="165">
        <f t="shared" si="72"/>
        <v>0</v>
      </c>
      <c r="O217" s="165">
        <f t="shared" si="73"/>
        <v>5</v>
      </c>
      <c r="P217" s="165">
        <f t="shared" si="74"/>
        <v>4</v>
      </c>
      <c r="Q217" s="154">
        <f t="shared" si="75"/>
        <v>9</v>
      </c>
      <c r="R217" s="154" t="str">
        <f t="shared" si="76"/>
        <v>E</v>
      </c>
      <c r="S217" s="154">
        <f t="shared" si="77"/>
        <v>0</v>
      </c>
      <c r="T217" s="154">
        <f t="shared" si="78"/>
        <v>0</v>
      </c>
      <c r="U217" s="24" t="s">
        <v>39</v>
      </c>
      <c r="V217" s="171"/>
      <c r="W217" s="171"/>
      <c r="X217" s="171"/>
      <c r="Y217" s="171"/>
      <c r="Z217" s="171"/>
      <c r="AA217" s="171"/>
      <c r="AB217" s="171"/>
      <c r="AC217" s="171"/>
      <c r="AD217" s="171"/>
    </row>
    <row r="218" spans="1:30">
      <c r="A218" s="141" t="s">
        <v>135</v>
      </c>
      <c r="B218" s="214" t="s">
        <v>136</v>
      </c>
      <c r="C218" s="214"/>
      <c r="D218" s="214"/>
      <c r="E218" s="214"/>
      <c r="F218" s="214"/>
      <c r="G218" s="214"/>
      <c r="H218" s="214"/>
      <c r="I218" s="214"/>
      <c r="J218" s="140">
        <v>4</v>
      </c>
      <c r="K218" s="140">
        <v>2</v>
      </c>
      <c r="L218" s="140">
        <v>1</v>
      </c>
      <c r="M218" s="140">
        <v>0</v>
      </c>
      <c r="N218" s="165">
        <f t="shared" si="72"/>
        <v>0</v>
      </c>
      <c r="O218" s="165">
        <f t="shared" si="73"/>
        <v>3</v>
      </c>
      <c r="P218" s="165">
        <f t="shared" si="74"/>
        <v>4</v>
      </c>
      <c r="Q218" s="154">
        <f t="shared" si="75"/>
        <v>7</v>
      </c>
      <c r="R218" s="154" t="str">
        <f t="shared" si="76"/>
        <v>E</v>
      </c>
      <c r="S218" s="154">
        <f t="shared" si="77"/>
        <v>0</v>
      </c>
      <c r="T218" s="154">
        <f t="shared" si="78"/>
        <v>0</v>
      </c>
      <c r="U218" s="24" t="s">
        <v>39</v>
      </c>
      <c r="V218" s="171"/>
      <c r="W218" s="171"/>
      <c r="X218" s="171"/>
      <c r="Y218" s="171"/>
      <c r="Z218" s="171"/>
      <c r="AA218" s="171"/>
      <c r="AB218" s="171"/>
      <c r="AC218" s="171"/>
      <c r="AD218" s="171"/>
    </row>
    <row r="219" spans="1:30">
      <c r="A219" s="141" t="s">
        <v>141</v>
      </c>
      <c r="B219" s="214" t="s">
        <v>142</v>
      </c>
      <c r="C219" s="214"/>
      <c r="D219" s="214"/>
      <c r="E219" s="214"/>
      <c r="F219" s="214"/>
      <c r="G219" s="214"/>
      <c r="H219" s="214"/>
      <c r="I219" s="214"/>
      <c r="J219" s="140">
        <v>5</v>
      </c>
      <c r="K219" s="140">
        <v>2</v>
      </c>
      <c r="L219" s="140">
        <v>1</v>
      </c>
      <c r="M219" s="140">
        <v>1</v>
      </c>
      <c r="N219" s="165">
        <f t="shared" si="72"/>
        <v>0</v>
      </c>
      <c r="O219" s="165">
        <f t="shared" si="73"/>
        <v>4</v>
      </c>
      <c r="P219" s="165">
        <f t="shared" si="74"/>
        <v>5</v>
      </c>
      <c r="Q219" s="154">
        <f t="shared" si="75"/>
        <v>9</v>
      </c>
      <c r="R219" s="154">
        <f t="shared" si="76"/>
        <v>0</v>
      </c>
      <c r="S219" s="154" t="str">
        <f t="shared" si="77"/>
        <v>C</v>
      </c>
      <c r="T219" s="154">
        <f t="shared" si="78"/>
        <v>0</v>
      </c>
      <c r="U219" s="24" t="s">
        <v>39</v>
      </c>
      <c r="V219" s="171"/>
      <c r="W219" s="171"/>
      <c r="X219" s="171"/>
      <c r="Y219" s="171"/>
      <c r="Z219" s="171"/>
      <c r="AA219" s="171"/>
      <c r="AB219" s="171"/>
      <c r="AC219" s="171"/>
      <c r="AD219" s="171"/>
    </row>
    <row r="220" spans="1:30">
      <c r="A220" s="141" t="s">
        <v>274</v>
      </c>
      <c r="B220" s="229" t="s">
        <v>275</v>
      </c>
      <c r="C220" s="230"/>
      <c r="D220" s="230"/>
      <c r="E220" s="230"/>
      <c r="F220" s="230"/>
      <c r="G220" s="230"/>
      <c r="H220" s="230"/>
      <c r="I220" s="231"/>
      <c r="J220" s="140">
        <v>3</v>
      </c>
      <c r="K220" s="140">
        <v>0</v>
      </c>
      <c r="L220" s="140">
        <v>0</v>
      </c>
      <c r="M220" s="140">
        <v>2</v>
      </c>
      <c r="N220" s="165">
        <f t="shared" si="72"/>
        <v>0</v>
      </c>
      <c r="O220" s="165">
        <f t="shared" si="73"/>
        <v>2</v>
      </c>
      <c r="P220" s="165">
        <f t="shared" si="74"/>
        <v>3</v>
      </c>
      <c r="Q220" s="154">
        <f t="shared" si="75"/>
        <v>5</v>
      </c>
      <c r="R220" s="154">
        <f t="shared" si="76"/>
        <v>0</v>
      </c>
      <c r="S220" s="154" t="str">
        <f t="shared" si="77"/>
        <v>C</v>
      </c>
      <c r="T220" s="154">
        <f t="shared" si="78"/>
        <v>0</v>
      </c>
      <c r="U220" s="24" t="s">
        <v>39</v>
      </c>
      <c r="V220" s="171"/>
      <c r="W220" s="171"/>
      <c r="X220" s="171"/>
      <c r="Y220" s="171"/>
      <c r="Z220" s="171"/>
      <c r="AA220" s="171"/>
      <c r="AB220" s="171"/>
      <c r="AC220" s="171"/>
      <c r="AD220" s="171"/>
    </row>
    <row r="221" spans="1:30">
      <c r="A221" s="143" t="s">
        <v>146</v>
      </c>
      <c r="B221" s="228" t="s">
        <v>147</v>
      </c>
      <c r="C221" s="228"/>
      <c r="D221" s="228"/>
      <c r="E221" s="228"/>
      <c r="F221" s="228"/>
      <c r="G221" s="228"/>
      <c r="H221" s="228"/>
      <c r="I221" s="228"/>
      <c r="J221" s="142">
        <v>6</v>
      </c>
      <c r="K221" s="142">
        <v>2</v>
      </c>
      <c r="L221" s="142">
        <v>0</v>
      </c>
      <c r="M221" s="142">
        <v>2</v>
      </c>
      <c r="N221" s="159">
        <f t="shared" si="72"/>
        <v>1</v>
      </c>
      <c r="O221" s="165">
        <f t="shared" si="73"/>
        <v>5</v>
      </c>
      <c r="P221" s="165">
        <f t="shared" si="74"/>
        <v>6</v>
      </c>
      <c r="Q221" s="154">
        <f t="shared" si="75"/>
        <v>11</v>
      </c>
      <c r="R221" s="168" t="str">
        <f t="shared" si="76"/>
        <v>E</v>
      </c>
      <c r="S221" s="168">
        <f t="shared" si="77"/>
        <v>0</v>
      </c>
      <c r="T221" s="168">
        <f t="shared" si="78"/>
        <v>0</v>
      </c>
      <c r="U221" s="24" t="s">
        <v>39</v>
      </c>
      <c r="V221" s="171"/>
      <c r="W221" s="171"/>
      <c r="X221" s="171"/>
      <c r="Y221" s="171"/>
      <c r="Z221" s="171"/>
      <c r="AA221" s="171"/>
      <c r="AB221" s="171"/>
      <c r="AC221" s="171"/>
      <c r="AD221" s="171"/>
    </row>
    <row r="222" spans="1:30">
      <c r="A222" s="143" t="s">
        <v>148</v>
      </c>
      <c r="B222" s="228" t="s">
        <v>149</v>
      </c>
      <c r="C222" s="228"/>
      <c r="D222" s="228"/>
      <c r="E222" s="228"/>
      <c r="F222" s="228"/>
      <c r="G222" s="228"/>
      <c r="H222" s="228"/>
      <c r="I222" s="228"/>
      <c r="J222" s="142">
        <v>6</v>
      </c>
      <c r="K222" s="142">
        <v>2</v>
      </c>
      <c r="L222" s="142">
        <v>1</v>
      </c>
      <c r="M222" s="142">
        <v>2</v>
      </c>
      <c r="N222" s="159">
        <f t="shared" si="72"/>
        <v>0</v>
      </c>
      <c r="O222" s="165">
        <f t="shared" si="73"/>
        <v>5</v>
      </c>
      <c r="P222" s="165">
        <f t="shared" si="74"/>
        <v>6</v>
      </c>
      <c r="Q222" s="154">
        <f t="shared" si="75"/>
        <v>11</v>
      </c>
      <c r="R222" s="168" t="str">
        <f t="shared" si="76"/>
        <v>E</v>
      </c>
      <c r="S222" s="168">
        <f t="shared" si="77"/>
        <v>0</v>
      </c>
      <c r="T222" s="168">
        <f t="shared" si="78"/>
        <v>0</v>
      </c>
      <c r="U222" s="24" t="s">
        <v>39</v>
      </c>
      <c r="V222" s="171"/>
      <c r="W222" s="171"/>
      <c r="X222" s="171"/>
      <c r="Y222" s="171"/>
      <c r="Z222" s="171"/>
      <c r="AA222" s="171"/>
      <c r="AB222" s="171"/>
      <c r="AC222" s="171"/>
      <c r="AD222" s="171"/>
    </row>
    <row r="223" spans="1:30">
      <c r="A223" s="143" t="s">
        <v>150</v>
      </c>
      <c r="B223" s="228" t="s">
        <v>151</v>
      </c>
      <c r="C223" s="228"/>
      <c r="D223" s="228"/>
      <c r="E223" s="228"/>
      <c r="F223" s="228"/>
      <c r="G223" s="228"/>
      <c r="H223" s="228"/>
      <c r="I223" s="228"/>
      <c r="J223" s="142">
        <v>6</v>
      </c>
      <c r="K223" s="142">
        <v>2</v>
      </c>
      <c r="L223" s="142">
        <v>1</v>
      </c>
      <c r="M223" s="142">
        <v>1</v>
      </c>
      <c r="N223" s="159">
        <f t="shared" si="72"/>
        <v>0</v>
      </c>
      <c r="O223" s="165">
        <f t="shared" si="73"/>
        <v>4</v>
      </c>
      <c r="P223" s="165">
        <f t="shared" si="74"/>
        <v>7</v>
      </c>
      <c r="Q223" s="154">
        <f t="shared" si="75"/>
        <v>11</v>
      </c>
      <c r="R223" s="168">
        <f t="shared" si="76"/>
        <v>0</v>
      </c>
      <c r="S223" s="168" t="str">
        <f t="shared" si="77"/>
        <v>C</v>
      </c>
      <c r="T223" s="168">
        <f t="shared" si="78"/>
        <v>0</v>
      </c>
      <c r="U223" s="24" t="s">
        <v>39</v>
      </c>
      <c r="V223" s="171"/>
      <c r="W223" s="171"/>
      <c r="X223" s="171"/>
      <c r="Y223" s="171"/>
      <c r="Z223" s="171"/>
      <c r="AA223" s="171"/>
      <c r="AB223" s="171"/>
      <c r="AC223" s="171"/>
      <c r="AD223" s="171"/>
    </row>
    <row r="224" spans="1:30">
      <c r="A224" s="143" t="s">
        <v>154</v>
      </c>
      <c r="B224" s="228" t="s">
        <v>155</v>
      </c>
      <c r="C224" s="228"/>
      <c r="D224" s="228"/>
      <c r="E224" s="228"/>
      <c r="F224" s="228"/>
      <c r="G224" s="228"/>
      <c r="H224" s="228"/>
      <c r="I224" s="228"/>
      <c r="J224" s="142">
        <v>6</v>
      </c>
      <c r="K224" s="142">
        <v>2</v>
      </c>
      <c r="L224" s="142">
        <v>1</v>
      </c>
      <c r="M224" s="142">
        <v>1</v>
      </c>
      <c r="N224" s="159">
        <f t="shared" si="72"/>
        <v>1</v>
      </c>
      <c r="O224" s="165">
        <f t="shared" si="73"/>
        <v>5</v>
      </c>
      <c r="P224" s="165">
        <f t="shared" si="74"/>
        <v>6</v>
      </c>
      <c r="Q224" s="154">
        <f t="shared" si="75"/>
        <v>11</v>
      </c>
      <c r="R224" s="168">
        <f t="shared" si="76"/>
        <v>0</v>
      </c>
      <c r="S224" s="168" t="str">
        <f t="shared" si="77"/>
        <v>C</v>
      </c>
      <c r="T224" s="168">
        <f t="shared" si="78"/>
        <v>0</v>
      </c>
      <c r="U224" s="24" t="s">
        <v>39</v>
      </c>
      <c r="V224" s="171"/>
      <c r="W224" s="171"/>
      <c r="X224" s="171"/>
      <c r="Y224" s="171"/>
      <c r="Z224" s="171"/>
      <c r="AA224" s="171"/>
      <c r="AB224" s="171"/>
      <c r="AC224" s="171"/>
      <c r="AD224" s="171"/>
    </row>
    <row r="225" spans="1:30">
      <c r="A225" s="143" t="s">
        <v>162</v>
      </c>
      <c r="B225" s="228" t="s">
        <v>163</v>
      </c>
      <c r="C225" s="228"/>
      <c r="D225" s="228"/>
      <c r="E225" s="228"/>
      <c r="F225" s="228"/>
      <c r="G225" s="228"/>
      <c r="H225" s="228"/>
      <c r="I225" s="228"/>
      <c r="J225" s="142">
        <v>6</v>
      </c>
      <c r="K225" s="142">
        <v>2</v>
      </c>
      <c r="L225" s="142">
        <v>0</v>
      </c>
      <c r="M225" s="142">
        <v>2</v>
      </c>
      <c r="N225" s="159">
        <f t="shared" si="72"/>
        <v>1</v>
      </c>
      <c r="O225" s="165">
        <f t="shared" si="73"/>
        <v>5</v>
      </c>
      <c r="P225" s="165">
        <f t="shared" si="74"/>
        <v>6</v>
      </c>
      <c r="Q225" s="154">
        <f t="shared" si="75"/>
        <v>11</v>
      </c>
      <c r="R225" s="168" t="str">
        <f t="shared" si="76"/>
        <v>E</v>
      </c>
      <c r="S225" s="168">
        <f t="shared" si="77"/>
        <v>0</v>
      </c>
      <c r="T225" s="168">
        <f t="shared" si="78"/>
        <v>0</v>
      </c>
      <c r="U225" s="24" t="s">
        <v>39</v>
      </c>
      <c r="V225" s="171"/>
      <c r="W225" s="171"/>
      <c r="X225" s="171"/>
      <c r="Y225" s="171"/>
      <c r="Z225" s="171"/>
      <c r="AA225" s="171"/>
      <c r="AB225" s="171"/>
      <c r="AC225" s="171"/>
      <c r="AD225" s="171"/>
    </row>
    <row r="226" spans="1:30">
      <c r="A226" s="143" t="s">
        <v>164</v>
      </c>
      <c r="B226" s="228" t="s">
        <v>165</v>
      </c>
      <c r="C226" s="228"/>
      <c r="D226" s="228"/>
      <c r="E226" s="228"/>
      <c r="F226" s="228"/>
      <c r="G226" s="228"/>
      <c r="H226" s="228"/>
      <c r="I226" s="228"/>
      <c r="J226" s="142">
        <v>6</v>
      </c>
      <c r="K226" s="142">
        <v>2</v>
      </c>
      <c r="L226" s="142">
        <v>1</v>
      </c>
      <c r="M226" s="142">
        <v>2</v>
      </c>
      <c r="N226" s="159">
        <f t="shared" si="72"/>
        <v>1</v>
      </c>
      <c r="O226" s="165">
        <f t="shared" si="73"/>
        <v>6</v>
      </c>
      <c r="P226" s="165">
        <f t="shared" si="74"/>
        <v>5</v>
      </c>
      <c r="Q226" s="154">
        <f t="shared" si="75"/>
        <v>11</v>
      </c>
      <c r="R226" s="168" t="str">
        <f t="shared" si="76"/>
        <v>E</v>
      </c>
      <c r="S226" s="168">
        <f t="shared" si="77"/>
        <v>0</v>
      </c>
      <c r="T226" s="168">
        <f t="shared" si="78"/>
        <v>0</v>
      </c>
      <c r="U226" s="24" t="s">
        <v>39</v>
      </c>
      <c r="V226" s="171"/>
      <c r="W226" s="171"/>
      <c r="X226" s="171"/>
      <c r="Y226" s="171"/>
      <c r="Z226" s="171"/>
      <c r="AA226" s="171"/>
      <c r="AB226" s="171"/>
      <c r="AC226" s="171"/>
      <c r="AD226" s="171"/>
    </row>
    <row r="227" spans="1:30">
      <c r="A227" s="143" t="s">
        <v>166</v>
      </c>
      <c r="B227" s="329" t="s">
        <v>167</v>
      </c>
      <c r="C227" s="330"/>
      <c r="D227" s="330"/>
      <c r="E227" s="330"/>
      <c r="F227" s="330"/>
      <c r="G227" s="330"/>
      <c r="H227" s="330"/>
      <c r="I227" s="331"/>
      <c r="J227" s="142">
        <v>6</v>
      </c>
      <c r="K227" s="142">
        <v>2</v>
      </c>
      <c r="L227" s="142">
        <v>2</v>
      </c>
      <c r="M227" s="142">
        <v>2</v>
      </c>
      <c r="N227" s="159">
        <f t="shared" si="72"/>
        <v>0</v>
      </c>
      <c r="O227" s="165">
        <f t="shared" si="73"/>
        <v>6</v>
      </c>
      <c r="P227" s="165">
        <f t="shared" si="74"/>
        <v>5</v>
      </c>
      <c r="Q227" s="154">
        <f t="shared" si="75"/>
        <v>11</v>
      </c>
      <c r="R227" s="168" t="str">
        <f t="shared" si="76"/>
        <v>E</v>
      </c>
      <c r="S227" s="168">
        <f t="shared" si="77"/>
        <v>0</v>
      </c>
      <c r="T227" s="168">
        <f t="shared" si="78"/>
        <v>0</v>
      </c>
      <c r="U227" s="24" t="s">
        <v>39</v>
      </c>
      <c r="V227" s="171"/>
      <c r="W227" s="171"/>
      <c r="X227" s="171"/>
      <c r="Y227" s="171"/>
      <c r="Z227" s="171"/>
      <c r="AA227" s="171"/>
      <c r="AB227" s="171"/>
      <c r="AC227" s="171"/>
      <c r="AD227" s="171"/>
    </row>
    <row r="228" spans="1:30">
      <c r="A228" s="143" t="s">
        <v>170</v>
      </c>
      <c r="B228" s="329" t="s">
        <v>171</v>
      </c>
      <c r="C228" s="330"/>
      <c r="D228" s="330"/>
      <c r="E228" s="330"/>
      <c r="F228" s="330"/>
      <c r="G228" s="330"/>
      <c r="H228" s="330"/>
      <c r="I228" s="331"/>
      <c r="J228" s="142">
        <v>2</v>
      </c>
      <c r="K228" s="142">
        <v>0</v>
      </c>
      <c r="L228" s="142">
        <v>0</v>
      </c>
      <c r="M228" s="142">
        <v>2</v>
      </c>
      <c r="N228" s="159">
        <f t="shared" si="72"/>
        <v>0</v>
      </c>
      <c r="O228" s="165">
        <f t="shared" si="73"/>
        <v>2</v>
      </c>
      <c r="P228" s="165">
        <f t="shared" si="74"/>
        <v>2</v>
      </c>
      <c r="Q228" s="154">
        <f t="shared" si="75"/>
        <v>4</v>
      </c>
      <c r="R228" s="168">
        <f t="shared" si="76"/>
        <v>0</v>
      </c>
      <c r="S228" s="168" t="str">
        <f t="shared" si="77"/>
        <v>C</v>
      </c>
      <c r="T228" s="168">
        <f t="shared" si="78"/>
        <v>0</v>
      </c>
      <c r="U228" s="24" t="s">
        <v>39</v>
      </c>
      <c r="V228" s="171"/>
      <c r="W228" s="171"/>
      <c r="X228" s="171"/>
      <c r="Y228" s="171"/>
      <c r="Z228" s="171"/>
      <c r="AA228" s="171"/>
      <c r="AB228" s="171"/>
      <c r="AC228" s="171"/>
      <c r="AD228" s="171"/>
    </row>
    <row r="229" spans="1:30">
      <c r="A229" s="135" t="s">
        <v>28</v>
      </c>
      <c r="B229" s="219"/>
      <c r="C229" s="220"/>
      <c r="D229" s="220"/>
      <c r="E229" s="220"/>
      <c r="F229" s="220"/>
      <c r="G229" s="220"/>
      <c r="H229" s="220"/>
      <c r="I229" s="221"/>
      <c r="J229" s="136">
        <f>IF(ISNA(SUM(J212:J228)),"",SUM(J212:J228))</f>
        <v>83</v>
      </c>
      <c r="K229" s="136">
        <f t="shared" ref="K229:Q229" si="79">SUM(K212:K228)</f>
        <v>29</v>
      </c>
      <c r="L229" s="136">
        <f t="shared" si="79"/>
        <v>12</v>
      </c>
      <c r="M229" s="136">
        <f t="shared" si="79"/>
        <v>25</v>
      </c>
      <c r="N229" s="136">
        <f t="shared" si="79"/>
        <v>5</v>
      </c>
      <c r="O229" s="136">
        <f t="shared" si="79"/>
        <v>71</v>
      </c>
      <c r="P229" s="136">
        <f t="shared" si="79"/>
        <v>79</v>
      </c>
      <c r="Q229" s="136">
        <f t="shared" si="79"/>
        <v>150</v>
      </c>
      <c r="R229" s="25">
        <f>COUNTIF(R212:R228,"E")</f>
        <v>9</v>
      </c>
      <c r="S229" s="25">
        <f>COUNTIF(S212:S228,"C")</f>
        <v>8</v>
      </c>
      <c r="T229" s="25">
        <f>COUNTIF(T212:T228,"VP")</f>
        <v>0</v>
      </c>
      <c r="U229" s="24"/>
      <c r="V229" s="171"/>
      <c r="W229" s="171"/>
      <c r="X229" s="171"/>
      <c r="Y229" s="171"/>
      <c r="Z229" s="171"/>
      <c r="AA229" s="171"/>
      <c r="AB229" s="171"/>
      <c r="AC229" s="171"/>
      <c r="AD229" s="171"/>
    </row>
    <row r="230" spans="1:30">
      <c r="A230" s="216" t="s">
        <v>75</v>
      </c>
      <c r="B230" s="217"/>
      <c r="C230" s="217"/>
      <c r="D230" s="217"/>
      <c r="E230" s="217"/>
      <c r="F230" s="217"/>
      <c r="G230" s="217"/>
      <c r="H230" s="217"/>
      <c r="I230" s="217"/>
      <c r="J230" s="217"/>
      <c r="K230" s="217"/>
      <c r="L230" s="217"/>
      <c r="M230" s="217"/>
      <c r="N230" s="217"/>
      <c r="O230" s="217"/>
      <c r="P230" s="217"/>
      <c r="Q230" s="217"/>
      <c r="R230" s="217"/>
      <c r="S230" s="217"/>
      <c r="T230" s="217"/>
      <c r="U230" s="218"/>
      <c r="V230" s="171"/>
      <c r="W230" s="171"/>
      <c r="X230" s="171"/>
      <c r="Y230" s="171"/>
      <c r="Z230" s="171"/>
      <c r="AA230" s="171"/>
      <c r="AB230" s="171"/>
      <c r="AC230" s="171"/>
      <c r="AD230" s="171"/>
    </row>
    <row r="231" spans="1:30">
      <c r="A231" s="145" t="s">
        <v>178</v>
      </c>
      <c r="B231" s="228" t="s">
        <v>179</v>
      </c>
      <c r="C231" s="228"/>
      <c r="D231" s="228"/>
      <c r="E231" s="228"/>
      <c r="F231" s="228"/>
      <c r="G231" s="228"/>
      <c r="H231" s="228"/>
      <c r="I231" s="228"/>
      <c r="J231" s="144">
        <v>5</v>
      </c>
      <c r="K231" s="144">
        <v>2</v>
      </c>
      <c r="L231" s="144">
        <v>1</v>
      </c>
      <c r="M231" s="144">
        <v>1</v>
      </c>
      <c r="N231" s="159">
        <v>0</v>
      </c>
      <c r="O231" s="22">
        <f>IF(ISNA(INDEX($A$37:$U$204,MATCH($B231,$B$37:$B$204,0),15)),"",INDEX($A$37:$U$204,MATCH($B231,$B$37:$B$204,0),15))</f>
        <v>4</v>
      </c>
      <c r="P231" s="22">
        <f>IF(ISNA(INDEX($A$37:$U$204,MATCH($B231,$B$37:$B$204,0),16)),"",INDEX($A$37:$U$204,MATCH($B231,$B$37:$B$204,0),16))</f>
        <v>6</v>
      </c>
      <c r="Q231" s="36">
        <f>IF(ISNA(INDEX($A$37:$U$204,MATCH($B231,$B$37:$B$204,0),17)),"",INDEX($A$37:$U$204,MATCH($B231,$B$37:$B$204,0),17))</f>
        <v>10</v>
      </c>
      <c r="R231" s="168" t="str">
        <f>IF(ISNA(INDEX($A$37:$U$207,MATCH($B231,$B$37:$B$207,0),17)),"",INDEX($A$37:$U$207,MATCH($B231,$B$37:$B$207,0),18))</f>
        <v>E</v>
      </c>
      <c r="S231" s="168">
        <f>IF(ISNA(INDEX($A$37:$U$207,MATCH($B231,$B$37:$B$207,0),18)),"",INDEX($A$37:$U$207,MATCH($B231,$B$37:$B$207,0),19))</f>
        <v>0</v>
      </c>
      <c r="T231" s="168">
        <f>IF(ISNA(INDEX($A$37:$U$207,MATCH($B231,$B$37:$B$207,0),19)),"",INDEX($A$37:$U$207,MATCH($B231,$B$37:$B$207,0),20))</f>
        <v>0</v>
      </c>
      <c r="U231" s="24" t="s">
        <v>39</v>
      </c>
      <c r="V231" s="171"/>
      <c r="W231" s="171"/>
      <c r="X231" s="171"/>
      <c r="Y231" s="171"/>
      <c r="Z231" s="171"/>
      <c r="AA231" s="171"/>
      <c r="AB231" s="171"/>
      <c r="AC231" s="171"/>
      <c r="AD231" s="171"/>
    </row>
    <row r="232" spans="1:30">
      <c r="A232" s="145" t="s">
        <v>180</v>
      </c>
      <c r="B232" s="228" t="s">
        <v>181</v>
      </c>
      <c r="C232" s="228"/>
      <c r="D232" s="228"/>
      <c r="E232" s="228"/>
      <c r="F232" s="228"/>
      <c r="G232" s="228"/>
      <c r="H232" s="228"/>
      <c r="I232" s="228"/>
      <c r="J232" s="144">
        <v>5</v>
      </c>
      <c r="K232" s="144">
        <v>2</v>
      </c>
      <c r="L232" s="144">
        <v>0</v>
      </c>
      <c r="M232" s="144">
        <v>2</v>
      </c>
      <c r="N232" s="159">
        <v>0</v>
      </c>
      <c r="O232" s="22">
        <f>IF(ISNA(INDEX($A$37:$U$204,MATCH($B232,$B$37:$B$204,0),15)),"",INDEX($A$37:$U$204,MATCH($B232,$B$37:$B$204,0),15))</f>
        <v>4</v>
      </c>
      <c r="P232" s="22">
        <f>IF(ISNA(INDEX($A$37:$U$204,MATCH($B232,$B$37:$B$204,0),16)),"",INDEX($A$37:$U$204,MATCH($B232,$B$37:$B$204,0),16))</f>
        <v>6</v>
      </c>
      <c r="Q232" s="36">
        <f>IF(ISNA(INDEX($A$37:$U$204,MATCH($B232,$B$37:$B$204,0),17)),"",INDEX($A$37:$U$204,MATCH($B232,$B$37:$B$204,0),17))</f>
        <v>10</v>
      </c>
      <c r="R232" s="168" t="str">
        <f>IF(ISNA(INDEX($A$37:$U$207,MATCH($B232,$B$37:$B$207,0),17)),"",INDEX($A$37:$U$207,MATCH($B232,$B$37:$B$207,0),18))</f>
        <v>E</v>
      </c>
      <c r="S232" s="168">
        <f>IF(ISNA(INDEX($A$37:$U$207,MATCH($B232,$B$37:$B$207,0),18)),"",INDEX($A$37:$U$207,MATCH($B232,$B$37:$B$207,0),19))</f>
        <v>0</v>
      </c>
      <c r="T232" s="168">
        <f>IF(ISNA(INDEX($A$37:$U$207,MATCH($B232,$B$37:$B$207,0),19)),"",INDEX($A$37:$U$207,MATCH($B232,$B$37:$B$207,0),20))</f>
        <v>0</v>
      </c>
      <c r="U232" s="24" t="s">
        <v>39</v>
      </c>
      <c r="V232" s="171"/>
      <c r="W232" s="171"/>
      <c r="X232" s="171"/>
      <c r="Y232" s="171"/>
      <c r="Z232" s="171"/>
      <c r="AA232" s="171"/>
      <c r="AB232" s="171"/>
      <c r="AC232" s="171"/>
      <c r="AD232" s="171"/>
    </row>
    <row r="233" spans="1:30">
      <c r="A233" s="25" t="s">
        <v>28</v>
      </c>
      <c r="B233" s="212"/>
      <c r="C233" s="212"/>
      <c r="D233" s="212"/>
      <c r="E233" s="212"/>
      <c r="F233" s="212"/>
      <c r="G233" s="212"/>
      <c r="H233" s="212"/>
      <c r="I233" s="212"/>
      <c r="J233" s="27">
        <f t="shared" ref="J233:Q233" si="80">SUM(J231:J232)</f>
        <v>10</v>
      </c>
      <c r="K233" s="27">
        <f t="shared" si="80"/>
        <v>4</v>
      </c>
      <c r="L233" s="27">
        <f t="shared" si="80"/>
        <v>1</v>
      </c>
      <c r="M233" s="27">
        <f t="shared" si="80"/>
        <v>3</v>
      </c>
      <c r="N233" s="136">
        <f t="shared" si="80"/>
        <v>0</v>
      </c>
      <c r="O233" s="136">
        <f t="shared" si="80"/>
        <v>8</v>
      </c>
      <c r="P233" s="136">
        <f t="shared" si="80"/>
        <v>12</v>
      </c>
      <c r="Q233" s="136">
        <f t="shared" si="80"/>
        <v>20</v>
      </c>
      <c r="R233" s="25">
        <f>COUNTIF(R231:R232,"E")</f>
        <v>2</v>
      </c>
      <c r="S233" s="25">
        <f>COUNTIF(S231:S232,"C")</f>
        <v>0</v>
      </c>
      <c r="T233" s="25">
        <f>COUNTIF(T231:T232,"VP")</f>
        <v>0</v>
      </c>
      <c r="U233" s="26"/>
      <c r="V233" s="171"/>
      <c r="W233" s="171"/>
      <c r="X233" s="171"/>
      <c r="Y233" s="171"/>
      <c r="Z233" s="171"/>
      <c r="AA233" s="171"/>
      <c r="AB233" s="171"/>
      <c r="AC233" s="171"/>
      <c r="AD233" s="171"/>
    </row>
    <row r="234" spans="1:30">
      <c r="A234" s="222" t="s">
        <v>53</v>
      </c>
      <c r="B234" s="223"/>
      <c r="C234" s="223"/>
      <c r="D234" s="223"/>
      <c r="E234" s="223"/>
      <c r="F234" s="223"/>
      <c r="G234" s="223"/>
      <c r="H234" s="223"/>
      <c r="I234" s="224"/>
      <c r="J234" s="27">
        <f t="shared" ref="J234:T234" si="81">SUM(J229,J233)</f>
        <v>93</v>
      </c>
      <c r="K234" s="27">
        <f t="shared" si="81"/>
        <v>33</v>
      </c>
      <c r="L234" s="27">
        <f t="shared" si="81"/>
        <v>13</v>
      </c>
      <c r="M234" s="27">
        <f t="shared" si="81"/>
        <v>28</v>
      </c>
      <c r="N234" s="136">
        <f t="shared" si="81"/>
        <v>5</v>
      </c>
      <c r="O234" s="136">
        <f t="shared" si="81"/>
        <v>79</v>
      </c>
      <c r="P234" s="27">
        <f t="shared" si="81"/>
        <v>91</v>
      </c>
      <c r="Q234" s="27">
        <f t="shared" si="81"/>
        <v>170</v>
      </c>
      <c r="R234" s="27">
        <f t="shared" si="81"/>
        <v>11</v>
      </c>
      <c r="S234" s="27">
        <f t="shared" si="81"/>
        <v>8</v>
      </c>
      <c r="T234" s="27">
        <f t="shared" si="81"/>
        <v>0</v>
      </c>
      <c r="U234" s="129">
        <f>19/(38+6)</f>
        <v>0.43181818181818182</v>
      </c>
      <c r="V234" s="171"/>
      <c r="W234" s="171"/>
      <c r="X234" s="171"/>
      <c r="Y234" s="171"/>
      <c r="Z234" s="171"/>
      <c r="AA234" s="171"/>
      <c r="AB234" s="171"/>
      <c r="AC234" s="171"/>
      <c r="AD234" s="171"/>
    </row>
    <row r="235" spans="1:30">
      <c r="A235" s="199" t="s">
        <v>54</v>
      </c>
      <c r="B235" s="200"/>
      <c r="C235" s="200"/>
      <c r="D235" s="200"/>
      <c r="E235" s="200"/>
      <c r="F235" s="200"/>
      <c r="G235" s="200"/>
      <c r="H235" s="200"/>
      <c r="I235" s="200"/>
      <c r="J235" s="201"/>
      <c r="K235" s="27">
        <f t="shared" ref="K235:Q235" si="82">K229*14+K233*12</f>
        <v>454</v>
      </c>
      <c r="L235" s="27">
        <f t="shared" si="82"/>
        <v>180</v>
      </c>
      <c r="M235" s="27">
        <f t="shared" si="82"/>
        <v>386</v>
      </c>
      <c r="N235" s="136">
        <f t="shared" ref="N235" si="83">N229*14+N233*12</f>
        <v>70</v>
      </c>
      <c r="O235" s="136">
        <f t="shared" ref="O235" si="84">O229*14+O233*12</f>
        <v>1090</v>
      </c>
      <c r="P235" s="27">
        <f t="shared" si="82"/>
        <v>1250</v>
      </c>
      <c r="Q235" s="27">
        <f t="shared" si="82"/>
        <v>2340</v>
      </c>
      <c r="R235" s="205"/>
      <c r="S235" s="206"/>
      <c r="T235" s="206"/>
      <c r="U235" s="207"/>
      <c r="V235" s="171"/>
      <c r="W235" s="171"/>
      <c r="X235" s="171"/>
      <c r="Y235" s="171"/>
      <c r="Z235" s="171"/>
      <c r="AA235" s="171"/>
      <c r="AB235" s="171"/>
      <c r="AC235" s="171"/>
      <c r="AD235" s="171"/>
    </row>
    <row r="236" spans="1:30">
      <c r="A236" s="202"/>
      <c r="B236" s="203"/>
      <c r="C236" s="203"/>
      <c r="D236" s="203"/>
      <c r="E236" s="203"/>
      <c r="F236" s="203"/>
      <c r="G236" s="203"/>
      <c r="H236" s="203"/>
      <c r="I236" s="203"/>
      <c r="J236" s="204"/>
      <c r="K236" s="366">
        <f>SUM(K235:N235)</f>
        <v>1090</v>
      </c>
      <c r="L236" s="367"/>
      <c r="M236" s="367"/>
      <c r="N236" s="368"/>
      <c r="O236" s="313">
        <f>SUM(O235:P235)</f>
        <v>2340</v>
      </c>
      <c r="P236" s="314"/>
      <c r="Q236" s="315"/>
      <c r="R236" s="208"/>
      <c r="S236" s="209"/>
      <c r="T236" s="209"/>
      <c r="U236" s="210"/>
      <c r="V236" s="171"/>
      <c r="W236" s="171"/>
      <c r="X236" s="171"/>
      <c r="Y236" s="171"/>
      <c r="Z236" s="171"/>
      <c r="AA236" s="171"/>
      <c r="AB236" s="171"/>
      <c r="AC236" s="171"/>
      <c r="AD236" s="171"/>
    </row>
    <row r="237" spans="1:30">
      <c r="V237" s="171"/>
      <c r="W237" s="171"/>
      <c r="X237" s="171"/>
      <c r="Y237" s="171"/>
      <c r="Z237" s="171"/>
      <c r="AA237" s="171"/>
      <c r="AB237" s="171"/>
      <c r="AC237" s="171"/>
      <c r="AD237" s="171"/>
    </row>
    <row r="238" spans="1:30">
      <c r="B238" s="2"/>
      <c r="C238" s="2"/>
      <c r="D238" s="2"/>
      <c r="E238" s="2"/>
      <c r="F238" s="2"/>
      <c r="G238" s="2"/>
      <c r="M238" s="9"/>
      <c r="N238" s="125"/>
      <c r="O238" s="9"/>
      <c r="P238" s="9"/>
      <c r="Q238" s="9"/>
      <c r="R238" s="9"/>
      <c r="S238" s="9"/>
      <c r="T238" s="9"/>
      <c r="V238" s="171"/>
      <c r="W238" s="171"/>
      <c r="X238" s="171"/>
      <c r="Y238" s="171"/>
      <c r="Z238" s="171"/>
      <c r="AA238" s="171"/>
      <c r="AB238" s="171"/>
      <c r="AC238" s="171"/>
      <c r="AD238" s="171"/>
    </row>
    <row r="239" spans="1:30">
      <c r="B239" s="9"/>
      <c r="C239" s="9"/>
      <c r="D239" s="9"/>
      <c r="E239" s="9"/>
      <c r="F239" s="9"/>
      <c r="G239" s="9"/>
      <c r="H239" s="19"/>
      <c r="I239" s="19"/>
      <c r="J239" s="19"/>
      <c r="M239" s="9"/>
      <c r="N239" s="125"/>
      <c r="O239" s="9"/>
      <c r="P239" s="9"/>
      <c r="Q239" s="9"/>
      <c r="R239" s="9"/>
      <c r="S239" s="9"/>
      <c r="T239" s="9"/>
      <c r="V239" s="171"/>
      <c r="W239" s="171"/>
      <c r="X239" s="171"/>
      <c r="Y239" s="171"/>
      <c r="Z239" s="171"/>
      <c r="AA239" s="171"/>
      <c r="AB239" s="171"/>
      <c r="AC239" s="171"/>
      <c r="AD239" s="171"/>
    </row>
    <row r="240" spans="1:30">
      <c r="V240" s="171"/>
      <c r="W240" s="171"/>
      <c r="X240" s="171"/>
      <c r="Y240" s="171"/>
      <c r="Z240" s="171"/>
      <c r="AA240" s="171"/>
      <c r="AB240" s="171"/>
      <c r="AC240" s="171"/>
      <c r="AD240" s="171"/>
    </row>
    <row r="241" spans="1:30">
      <c r="V241" s="171"/>
      <c r="W241" s="171"/>
      <c r="X241" s="171"/>
      <c r="Y241" s="171"/>
      <c r="Z241" s="171"/>
      <c r="AA241" s="171"/>
      <c r="AB241" s="171"/>
      <c r="AC241" s="171"/>
      <c r="AD241" s="171"/>
    </row>
    <row r="242" spans="1:30">
      <c r="B242" s="2"/>
      <c r="C242" s="2"/>
      <c r="D242" s="2"/>
      <c r="E242" s="2"/>
      <c r="F242" s="2"/>
      <c r="G242" s="2"/>
      <c r="M242" s="9"/>
      <c r="N242" s="125"/>
      <c r="O242" s="9"/>
      <c r="P242" s="9"/>
      <c r="Q242" s="9"/>
      <c r="R242" s="9"/>
      <c r="S242" s="9"/>
      <c r="T242" s="9"/>
      <c r="V242" s="171"/>
      <c r="W242" s="171"/>
      <c r="X242" s="171"/>
      <c r="Y242" s="171"/>
      <c r="Z242" s="171"/>
      <c r="AA242" s="171"/>
      <c r="AB242" s="171"/>
      <c r="AC242" s="171"/>
      <c r="AD242" s="171"/>
    </row>
    <row r="243" spans="1:30">
      <c r="B243" s="9"/>
      <c r="C243" s="9"/>
      <c r="D243" s="9"/>
      <c r="E243" s="9"/>
      <c r="F243" s="9"/>
      <c r="G243" s="9"/>
      <c r="H243" s="19"/>
      <c r="I243" s="19"/>
      <c r="J243" s="19"/>
      <c r="M243" s="9"/>
      <c r="N243" s="125"/>
      <c r="O243" s="9"/>
      <c r="P243" s="9"/>
      <c r="Q243" s="9"/>
      <c r="R243" s="9"/>
      <c r="S243" s="9"/>
      <c r="T243" s="9"/>
      <c r="V243" s="171"/>
      <c r="W243" s="171"/>
      <c r="X243" s="171"/>
      <c r="Y243" s="171"/>
      <c r="Z243" s="171"/>
      <c r="AA243" s="171"/>
      <c r="AB243" s="171"/>
      <c r="AC243" s="171"/>
      <c r="AD243" s="171"/>
    </row>
    <row r="244" spans="1:30">
      <c r="V244" s="171"/>
      <c r="W244" s="171"/>
      <c r="X244" s="171"/>
      <c r="Y244" s="171"/>
      <c r="Z244" s="171"/>
      <c r="AA244" s="171"/>
      <c r="AB244" s="171"/>
      <c r="AC244" s="171"/>
      <c r="AD244" s="171"/>
    </row>
    <row r="245" spans="1:30">
      <c r="A245" s="212" t="s">
        <v>282</v>
      </c>
      <c r="B245" s="213"/>
      <c r="C245" s="213"/>
      <c r="D245" s="213"/>
      <c r="E245" s="213"/>
      <c r="F245" s="213"/>
      <c r="G245" s="213"/>
      <c r="H245" s="213"/>
      <c r="I245" s="213"/>
      <c r="J245" s="213"/>
      <c r="K245" s="213"/>
      <c r="L245" s="213"/>
      <c r="M245" s="213"/>
      <c r="N245" s="213"/>
      <c r="O245" s="213"/>
      <c r="P245" s="213"/>
      <c r="Q245" s="213"/>
      <c r="R245" s="213"/>
      <c r="S245" s="213"/>
      <c r="T245" s="213"/>
      <c r="U245" s="213"/>
      <c r="V245" s="171"/>
      <c r="W245" s="171"/>
      <c r="X245" s="171"/>
      <c r="Y245" s="171"/>
      <c r="Z245" s="171"/>
      <c r="AA245" s="171"/>
      <c r="AB245" s="171"/>
      <c r="AC245" s="171"/>
      <c r="AD245" s="171"/>
    </row>
    <row r="246" spans="1:30">
      <c r="A246" s="212" t="s">
        <v>30</v>
      </c>
      <c r="B246" s="212" t="s">
        <v>29</v>
      </c>
      <c r="C246" s="212"/>
      <c r="D246" s="212"/>
      <c r="E246" s="212"/>
      <c r="F246" s="212"/>
      <c r="G246" s="212"/>
      <c r="H246" s="212"/>
      <c r="I246" s="212"/>
      <c r="J246" s="211" t="s">
        <v>43</v>
      </c>
      <c r="K246" s="225" t="s">
        <v>27</v>
      </c>
      <c r="L246" s="226"/>
      <c r="M246" s="226"/>
      <c r="N246" s="227"/>
      <c r="O246" s="211" t="s">
        <v>44</v>
      </c>
      <c r="P246" s="211"/>
      <c r="Q246" s="211"/>
      <c r="R246" s="211" t="s">
        <v>26</v>
      </c>
      <c r="S246" s="211"/>
      <c r="T246" s="211"/>
      <c r="U246" s="211" t="s">
        <v>25</v>
      </c>
      <c r="V246" s="171"/>
      <c r="W246" s="171"/>
      <c r="X246" s="171"/>
      <c r="Y246" s="171"/>
      <c r="Z246" s="171"/>
      <c r="AA246" s="171"/>
      <c r="AB246" s="171"/>
      <c r="AC246" s="171"/>
      <c r="AD246" s="171"/>
    </row>
    <row r="247" spans="1:30">
      <c r="A247" s="212"/>
      <c r="B247" s="212"/>
      <c r="C247" s="212"/>
      <c r="D247" s="212"/>
      <c r="E247" s="212"/>
      <c r="F247" s="212"/>
      <c r="G247" s="212"/>
      <c r="H247" s="212"/>
      <c r="I247" s="212"/>
      <c r="J247" s="211"/>
      <c r="K247" s="37" t="s">
        <v>31</v>
      </c>
      <c r="L247" s="37" t="s">
        <v>32</v>
      </c>
      <c r="M247" s="45" t="s">
        <v>278</v>
      </c>
      <c r="N247" s="45" t="s">
        <v>279</v>
      </c>
      <c r="O247" s="37" t="s">
        <v>36</v>
      </c>
      <c r="P247" s="37" t="s">
        <v>8</v>
      </c>
      <c r="Q247" s="37" t="s">
        <v>33</v>
      </c>
      <c r="R247" s="37" t="s">
        <v>34</v>
      </c>
      <c r="S247" s="37" t="s">
        <v>31</v>
      </c>
      <c r="T247" s="37" t="s">
        <v>35</v>
      </c>
      <c r="U247" s="211"/>
      <c r="V247" s="171"/>
      <c r="W247" s="171"/>
      <c r="X247" s="171"/>
      <c r="Y247" s="171"/>
      <c r="Z247" s="171"/>
      <c r="AA247" s="171"/>
      <c r="AB247" s="171"/>
      <c r="AC247" s="171"/>
      <c r="AD247" s="171"/>
    </row>
    <row r="248" spans="1:30">
      <c r="A248" s="216" t="s">
        <v>63</v>
      </c>
      <c r="B248" s="217"/>
      <c r="C248" s="217"/>
      <c r="D248" s="217"/>
      <c r="E248" s="217"/>
      <c r="F248" s="217"/>
      <c r="G248" s="217"/>
      <c r="H248" s="217"/>
      <c r="I248" s="217"/>
      <c r="J248" s="217"/>
      <c r="K248" s="217"/>
      <c r="L248" s="217"/>
      <c r="M248" s="217"/>
      <c r="N248" s="217"/>
      <c r="O248" s="217"/>
      <c r="P248" s="217"/>
      <c r="Q248" s="217"/>
      <c r="R248" s="217"/>
      <c r="S248" s="217"/>
      <c r="T248" s="217"/>
      <c r="U248" s="218"/>
      <c r="V248" s="171"/>
      <c r="W248" s="171"/>
      <c r="X248" s="171"/>
      <c r="Y248" s="171"/>
      <c r="Z248" s="171"/>
      <c r="AA248" s="171"/>
      <c r="AB248" s="171"/>
      <c r="AC248" s="171"/>
      <c r="AD248" s="171"/>
    </row>
    <row r="249" spans="1:30">
      <c r="A249" s="147" t="s">
        <v>126</v>
      </c>
      <c r="B249" s="214" t="s">
        <v>127</v>
      </c>
      <c r="C249" s="214"/>
      <c r="D249" s="214"/>
      <c r="E249" s="214"/>
      <c r="F249" s="214"/>
      <c r="G249" s="214"/>
      <c r="H249" s="214"/>
      <c r="I249" s="214"/>
      <c r="J249" s="149">
        <v>6</v>
      </c>
      <c r="K249" s="149">
        <v>2</v>
      </c>
      <c r="L249" s="149">
        <v>2</v>
      </c>
      <c r="M249" s="149">
        <v>2</v>
      </c>
      <c r="N249" s="165">
        <v>0</v>
      </c>
      <c r="O249" s="165">
        <f t="shared" ref="O249:O257" si="85">IF(ISNA(INDEX($A$37:$U$204,MATCH($B249,$B$37:$B$204,0),15)),"",INDEX($A$37:$U$204,MATCH($B249,$B$37:$B$204,0),15))</f>
        <v>6</v>
      </c>
      <c r="P249" s="165">
        <f t="shared" ref="P249:P257" si="86">IF(ISNA(INDEX($A$37:$U$204,MATCH($B249,$B$37:$B$204,0),16)),"",INDEX($A$37:$U$204,MATCH($B249,$B$37:$B$204,0),16))</f>
        <v>5</v>
      </c>
      <c r="Q249" s="154">
        <f t="shared" ref="Q249:Q257" si="87">IF(ISNA(INDEX($A$37:$U$204,MATCH($B249,$B$37:$B$204,0),17)),"",INDEX($A$37:$U$204,MATCH($B249,$B$37:$B$204,0),17))</f>
        <v>11</v>
      </c>
      <c r="R249" s="154" t="str">
        <f t="shared" ref="R249:R257" si="88">IF(ISNA(INDEX($A$37:$U$207,MATCH($B249,$B$37:$B$207,0),17)),"",INDEX($A$37:$U$207,MATCH($B249,$B$37:$B$207,0),18))</f>
        <v>E</v>
      </c>
      <c r="S249" s="154">
        <f t="shared" ref="S249:S257" si="89">IF(ISNA(INDEX($A$37:$U$207,MATCH($B249,$B$37:$B$207,0),18)),"",INDEX($A$37:$U$207,MATCH($B249,$B$37:$B$207,0),19))</f>
        <v>0</v>
      </c>
      <c r="T249" s="154">
        <f t="shared" ref="T249:T257" si="90">IF(ISNA(INDEX($A$37:$U$207,MATCH($B249,$B$37:$B$207,0),19)),"",INDEX($A$37:$U$207,MATCH($B249,$B$37:$B$207,0),20))</f>
        <v>0</v>
      </c>
      <c r="U249" s="21" t="s">
        <v>41</v>
      </c>
      <c r="V249" s="171"/>
      <c r="W249" s="171"/>
      <c r="X249" s="171"/>
      <c r="Y249" s="171"/>
      <c r="Z249" s="171"/>
      <c r="AA249" s="171"/>
      <c r="AB249" s="171"/>
      <c r="AC249" s="171"/>
      <c r="AD249" s="171"/>
    </row>
    <row r="250" spans="1:30">
      <c r="A250" s="147" t="s">
        <v>133</v>
      </c>
      <c r="B250" s="214" t="s">
        <v>134</v>
      </c>
      <c r="C250" s="214"/>
      <c r="D250" s="214"/>
      <c r="E250" s="214"/>
      <c r="F250" s="214"/>
      <c r="G250" s="214"/>
      <c r="H250" s="214"/>
      <c r="I250" s="214"/>
      <c r="J250" s="149">
        <v>6</v>
      </c>
      <c r="K250" s="149">
        <v>2</v>
      </c>
      <c r="L250" s="149">
        <v>1</v>
      </c>
      <c r="M250" s="149">
        <v>2</v>
      </c>
      <c r="N250" s="165">
        <v>0</v>
      </c>
      <c r="O250" s="165">
        <f t="shared" si="85"/>
        <v>5</v>
      </c>
      <c r="P250" s="165">
        <f t="shared" si="86"/>
        <v>6</v>
      </c>
      <c r="Q250" s="154">
        <f t="shared" si="87"/>
        <v>11</v>
      </c>
      <c r="R250" s="154" t="str">
        <f t="shared" si="88"/>
        <v>E</v>
      </c>
      <c r="S250" s="154">
        <f t="shared" si="89"/>
        <v>0</v>
      </c>
      <c r="T250" s="154">
        <f t="shared" si="90"/>
        <v>0</v>
      </c>
      <c r="U250" s="21" t="s">
        <v>41</v>
      </c>
      <c r="V250" s="171"/>
      <c r="W250" s="171"/>
      <c r="X250" s="171"/>
      <c r="Y250" s="171"/>
      <c r="Z250" s="171"/>
      <c r="AA250" s="171"/>
      <c r="AB250" s="171"/>
      <c r="AC250" s="171"/>
      <c r="AD250" s="171"/>
    </row>
    <row r="251" spans="1:30">
      <c r="A251" s="147" t="s">
        <v>144</v>
      </c>
      <c r="B251" s="214" t="s">
        <v>145</v>
      </c>
      <c r="C251" s="214"/>
      <c r="D251" s="214"/>
      <c r="E251" s="214"/>
      <c r="F251" s="214"/>
      <c r="G251" s="214"/>
      <c r="H251" s="214"/>
      <c r="I251" s="214"/>
      <c r="J251" s="149">
        <v>6</v>
      </c>
      <c r="K251" s="149">
        <v>2</v>
      </c>
      <c r="L251" s="149">
        <v>2</v>
      </c>
      <c r="M251" s="149">
        <v>2</v>
      </c>
      <c r="N251" s="165">
        <v>0</v>
      </c>
      <c r="O251" s="165">
        <f t="shared" si="85"/>
        <v>6</v>
      </c>
      <c r="P251" s="165">
        <f t="shared" si="86"/>
        <v>5</v>
      </c>
      <c r="Q251" s="154">
        <f t="shared" si="87"/>
        <v>11</v>
      </c>
      <c r="R251" s="154" t="str">
        <f t="shared" si="88"/>
        <v>E</v>
      </c>
      <c r="S251" s="154">
        <f t="shared" si="89"/>
        <v>0</v>
      </c>
      <c r="T251" s="154">
        <f t="shared" si="90"/>
        <v>0</v>
      </c>
      <c r="U251" s="21" t="s">
        <v>41</v>
      </c>
      <c r="V251" s="171"/>
      <c r="W251" s="171"/>
      <c r="X251" s="171"/>
      <c r="Y251" s="171"/>
      <c r="Z251" s="171"/>
      <c r="AA251" s="171"/>
      <c r="AB251" s="171"/>
      <c r="AC251" s="171"/>
      <c r="AD251" s="171"/>
    </row>
    <row r="252" spans="1:30">
      <c r="A252" s="147" t="s">
        <v>156</v>
      </c>
      <c r="B252" s="214" t="s">
        <v>157</v>
      </c>
      <c r="C252" s="214"/>
      <c r="D252" s="214"/>
      <c r="E252" s="214"/>
      <c r="F252" s="214"/>
      <c r="G252" s="214"/>
      <c r="H252" s="214"/>
      <c r="I252" s="214"/>
      <c r="J252" s="149">
        <v>6</v>
      </c>
      <c r="K252" s="149">
        <v>2</v>
      </c>
      <c r="L252" s="149">
        <v>1</v>
      </c>
      <c r="M252" s="149">
        <v>1</v>
      </c>
      <c r="N252" s="165">
        <v>0</v>
      </c>
      <c r="O252" s="165">
        <f t="shared" si="85"/>
        <v>4</v>
      </c>
      <c r="P252" s="165">
        <f t="shared" si="86"/>
        <v>7</v>
      </c>
      <c r="Q252" s="154">
        <f t="shared" si="87"/>
        <v>11</v>
      </c>
      <c r="R252" s="154">
        <f t="shared" si="88"/>
        <v>0</v>
      </c>
      <c r="S252" s="154" t="str">
        <f t="shared" si="89"/>
        <v>C</v>
      </c>
      <c r="T252" s="154">
        <f t="shared" si="90"/>
        <v>0</v>
      </c>
      <c r="U252" s="21" t="s">
        <v>41</v>
      </c>
      <c r="V252" s="171"/>
      <c r="W252" s="171"/>
      <c r="X252" s="171"/>
      <c r="Y252" s="171"/>
      <c r="Z252" s="171"/>
      <c r="AA252" s="171"/>
      <c r="AB252" s="171"/>
      <c r="AC252" s="171"/>
      <c r="AD252" s="171"/>
    </row>
    <row r="253" spans="1:30">
      <c r="A253" s="147" t="s">
        <v>158</v>
      </c>
      <c r="B253" s="214" t="s">
        <v>159</v>
      </c>
      <c r="C253" s="214"/>
      <c r="D253" s="214"/>
      <c r="E253" s="214"/>
      <c r="F253" s="214"/>
      <c r="G253" s="214"/>
      <c r="H253" s="214"/>
      <c r="I253" s="214"/>
      <c r="J253" s="149">
        <v>6</v>
      </c>
      <c r="K253" s="149">
        <v>2</v>
      </c>
      <c r="L253" s="149">
        <v>1</v>
      </c>
      <c r="M253" s="149">
        <v>1</v>
      </c>
      <c r="N253" s="165">
        <v>0</v>
      </c>
      <c r="O253" s="165">
        <f t="shared" si="85"/>
        <v>4</v>
      </c>
      <c r="P253" s="165">
        <f t="shared" si="86"/>
        <v>7</v>
      </c>
      <c r="Q253" s="154">
        <f t="shared" si="87"/>
        <v>11</v>
      </c>
      <c r="R253" s="154" t="str">
        <f t="shared" si="88"/>
        <v>E</v>
      </c>
      <c r="S253" s="154">
        <f t="shared" si="89"/>
        <v>0</v>
      </c>
      <c r="T253" s="154">
        <f t="shared" si="90"/>
        <v>0</v>
      </c>
      <c r="U253" s="21" t="s">
        <v>41</v>
      </c>
      <c r="V253" s="171"/>
      <c r="W253" s="171"/>
      <c r="X253" s="171"/>
      <c r="Y253" s="171"/>
      <c r="Z253" s="171"/>
      <c r="AA253" s="171"/>
      <c r="AB253" s="171"/>
      <c r="AC253" s="171"/>
      <c r="AD253" s="171"/>
    </row>
    <row r="254" spans="1:30">
      <c r="A254" s="147" t="s">
        <v>160</v>
      </c>
      <c r="B254" s="214" t="s">
        <v>161</v>
      </c>
      <c r="C254" s="214"/>
      <c r="D254" s="214"/>
      <c r="E254" s="214"/>
      <c r="F254" s="214"/>
      <c r="G254" s="214"/>
      <c r="H254" s="214"/>
      <c r="I254" s="214"/>
      <c r="J254" s="149">
        <v>6</v>
      </c>
      <c r="K254" s="149">
        <v>2</v>
      </c>
      <c r="L254" s="149">
        <v>0</v>
      </c>
      <c r="M254" s="149">
        <v>2</v>
      </c>
      <c r="N254" s="165">
        <v>0</v>
      </c>
      <c r="O254" s="165">
        <f t="shared" si="85"/>
        <v>4</v>
      </c>
      <c r="P254" s="165">
        <f t="shared" si="86"/>
        <v>7</v>
      </c>
      <c r="Q254" s="154">
        <f t="shared" si="87"/>
        <v>11</v>
      </c>
      <c r="R254" s="154" t="str">
        <f t="shared" si="88"/>
        <v>E</v>
      </c>
      <c r="S254" s="154">
        <f t="shared" si="89"/>
        <v>0</v>
      </c>
      <c r="T254" s="154">
        <f t="shared" si="90"/>
        <v>0</v>
      </c>
      <c r="U254" s="21" t="s">
        <v>41</v>
      </c>
      <c r="V254" s="171"/>
      <c r="W254" s="171"/>
      <c r="X254" s="171"/>
      <c r="Y254" s="171"/>
      <c r="Z254" s="171"/>
      <c r="AA254" s="171"/>
      <c r="AB254" s="171"/>
      <c r="AC254" s="171"/>
      <c r="AD254" s="171"/>
    </row>
    <row r="255" spans="1:30">
      <c r="A255" s="147" t="s">
        <v>176</v>
      </c>
      <c r="B255" s="214" t="s">
        <v>177</v>
      </c>
      <c r="C255" s="214"/>
      <c r="D255" s="214"/>
      <c r="E255" s="214"/>
      <c r="F255" s="214"/>
      <c r="G255" s="214"/>
      <c r="H255" s="214"/>
      <c r="I255" s="214"/>
      <c r="J255" s="149">
        <v>4</v>
      </c>
      <c r="K255" s="149">
        <v>0</v>
      </c>
      <c r="L255" s="149">
        <v>0</v>
      </c>
      <c r="M255" s="149">
        <v>1</v>
      </c>
      <c r="N255" s="165">
        <v>0</v>
      </c>
      <c r="O255" s="165">
        <f t="shared" si="85"/>
        <v>1</v>
      </c>
      <c r="P255" s="165">
        <f t="shared" si="86"/>
        <v>6</v>
      </c>
      <c r="Q255" s="154">
        <f t="shared" si="87"/>
        <v>7</v>
      </c>
      <c r="R255" s="154" t="str">
        <f t="shared" si="88"/>
        <v>E</v>
      </c>
      <c r="S255" s="154">
        <f t="shared" si="89"/>
        <v>0</v>
      </c>
      <c r="T255" s="154">
        <f t="shared" si="90"/>
        <v>0</v>
      </c>
      <c r="U255" s="21" t="s">
        <v>41</v>
      </c>
      <c r="V255" s="171"/>
      <c r="W255" s="171"/>
      <c r="X255" s="171"/>
      <c r="Y255" s="171"/>
      <c r="Z255" s="171"/>
      <c r="AA255" s="171"/>
      <c r="AB255" s="171"/>
      <c r="AC255" s="171"/>
      <c r="AD255" s="171"/>
    </row>
    <row r="256" spans="1:30">
      <c r="A256" s="147" t="s">
        <v>172</v>
      </c>
      <c r="B256" s="214" t="s">
        <v>173</v>
      </c>
      <c r="C256" s="214"/>
      <c r="D256" s="214"/>
      <c r="E256" s="214"/>
      <c r="F256" s="214"/>
      <c r="G256" s="214"/>
      <c r="H256" s="214"/>
      <c r="I256" s="214"/>
      <c r="J256" s="149">
        <v>4</v>
      </c>
      <c r="K256" s="149">
        <v>2</v>
      </c>
      <c r="L256" s="149">
        <v>0</v>
      </c>
      <c r="M256" s="149">
        <v>1</v>
      </c>
      <c r="N256" s="165">
        <v>1</v>
      </c>
      <c r="O256" s="165">
        <f t="shared" si="85"/>
        <v>4</v>
      </c>
      <c r="P256" s="165">
        <f t="shared" si="86"/>
        <v>3</v>
      </c>
      <c r="Q256" s="154">
        <f t="shared" si="87"/>
        <v>7</v>
      </c>
      <c r="R256" s="154">
        <f t="shared" si="88"/>
        <v>0</v>
      </c>
      <c r="S256" s="154" t="str">
        <f t="shared" si="89"/>
        <v>C</v>
      </c>
      <c r="T256" s="154">
        <f t="shared" si="90"/>
        <v>0</v>
      </c>
      <c r="U256" s="21" t="s">
        <v>41</v>
      </c>
      <c r="V256" s="171"/>
      <c r="W256" s="171"/>
      <c r="X256" s="171"/>
      <c r="Y256" s="171"/>
      <c r="Z256" s="171"/>
      <c r="AA256" s="171"/>
      <c r="AB256" s="171"/>
      <c r="AC256" s="171"/>
      <c r="AD256" s="171"/>
    </row>
    <row r="257" spans="1:30">
      <c r="A257" s="147" t="s">
        <v>174</v>
      </c>
      <c r="B257" s="214" t="s">
        <v>175</v>
      </c>
      <c r="C257" s="214"/>
      <c r="D257" s="214"/>
      <c r="E257" s="214"/>
      <c r="F257" s="214"/>
      <c r="G257" s="214"/>
      <c r="H257" s="214"/>
      <c r="I257" s="214"/>
      <c r="J257" s="149">
        <v>4</v>
      </c>
      <c r="K257" s="149">
        <v>2</v>
      </c>
      <c r="L257" s="149">
        <v>0</v>
      </c>
      <c r="M257" s="149">
        <v>1</v>
      </c>
      <c r="N257" s="165">
        <v>1</v>
      </c>
      <c r="O257" s="165">
        <f t="shared" si="85"/>
        <v>4</v>
      </c>
      <c r="P257" s="165">
        <f t="shared" si="86"/>
        <v>3</v>
      </c>
      <c r="Q257" s="154">
        <f t="shared" si="87"/>
        <v>7</v>
      </c>
      <c r="R257" s="154">
        <f t="shared" si="88"/>
        <v>0</v>
      </c>
      <c r="S257" s="154" t="str">
        <f t="shared" si="89"/>
        <v>C</v>
      </c>
      <c r="T257" s="154">
        <f t="shared" si="90"/>
        <v>0</v>
      </c>
      <c r="U257" s="21" t="s">
        <v>41</v>
      </c>
      <c r="V257" s="171"/>
      <c r="W257" s="171"/>
      <c r="X257" s="171"/>
      <c r="Y257" s="171"/>
      <c r="Z257" s="171"/>
      <c r="AA257" s="171"/>
      <c r="AB257" s="171"/>
      <c r="AC257" s="171"/>
      <c r="AD257" s="171"/>
    </row>
    <row r="258" spans="1:30">
      <c r="A258" s="25" t="s">
        <v>28</v>
      </c>
      <c r="B258" s="219"/>
      <c r="C258" s="220"/>
      <c r="D258" s="220"/>
      <c r="E258" s="220"/>
      <c r="F258" s="220"/>
      <c r="G258" s="220"/>
      <c r="H258" s="220"/>
      <c r="I258" s="221"/>
      <c r="J258" s="27">
        <f t="shared" ref="J258:Q258" si="91">SUM(J249:J257)</f>
        <v>48</v>
      </c>
      <c r="K258" s="27">
        <f t="shared" si="91"/>
        <v>16</v>
      </c>
      <c r="L258" s="27">
        <f t="shared" si="91"/>
        <v>7</v>
      </c>
      <c r="M258" s="27">
        <f t="shared" si="91"/>
        <v>13</v>
      </c>
      <c r="N258" s="136">
        <f t="shared" si="91"/>
        <v>2</v>
      </c>
      <c r="O258" s="136">
        <f t="shared" si="91"/>
        <v>38</v>
      </c>
      <c r="P258" s="27">
        <f t="shared" si="91"/>
        <v>49</v>
      </c>
      <c r="Q258" s="27">
        <f t="shared" si="91"/>
        <v>87</v>
      </c>
      <c r="R258" s="25">
        <f>COUNTIF(R249:R257,"E")</f>
        <v>6</v>
      </c>
      <c r="S258" s="25">
        <f>COUNTIF(S249:S257,"C")</f>
        <v>3</v>
      </c>
      <c r="T258" s="25">
        <f>COUNTIF(T249:T257,"VP")</f>
        <v>0</v>
      </c>
      <c r="U258" s="21"/>
      <c r="V258" s="171"/>
      <c r="W258" s="171"/>
      <c r="X258" s="171"/>
      <c r="Y258" s="171"/>
      <c r="Z258" s="171"/>
      <c r="AA258" s="171"/>
      <c r="AB258" s="171"/>
      <c r="AC258" s="171"/>
      <c r="AD258" s="171"/>
    </row>
    <row r="259" spans="1:30">
      <c r="A259" s="216" t="s">
        <v>76</v>
      </c>
      <c r="B259" s="217"/>
      <c r="C259" s="217"/>
      <c r="D259" s="217"/>
      <c r="E259" s="217"/>
      <c r="F259" s="217"/>
      <c r="G259" s="217"/>
      <c r="H259" s="217"/>
      <c r="I259" s="217"/>
      <c r="J259" s="217"/>
      <c r="K259" s="217"/>
      <c r="L259" s="217"/>
      <c r="M259" s="217"/>
      <c r="N259" s="217"/>
      <c r="O259" s="217"/>
      <c r="P259" s="217"/>
      <c r="Q259" s="217"/>
      <c r="R259" s="217"/>
      <c r="S259" s="217"/>
      <c r="T259" s="217"/>
      <c r="U259" s="218"/>
      <c r="V259" s="171"/>
      <c r="W259" s="171"/>
      <c r="X259" s="171"/>
      <c r="Y259" s="171"/>
      <c r="Z259" s="171"/>
      <c r="AA259" s="171"/>
      <c r="AB259" s="171"/>
      <c r="AC259" s="171"/>
      <c r="AD259" s="171"/>
    </row>
    <row r="260" spans="1:30">
      <c r="A260" s="152" t="s">
        <v>182</v>
      </c>
      <c r="B260" s="214" t="s">
        <v>183</v>
      </c>
      <c r="C260" s="214"/>
      <c r="D260" s="214"/>
      <c r="E260" s="214"/>
      <c r="F260" s="214"/>
      <c r="G260" s="214"/>
      <c r="H260" s="214"/>
      <c r="I260" s="214"/>
      <c r="J260" s="151">
        <v>2</v>
      </c>
      <c r="K260" s="151">
        <v>0</v>
      </c>
      <c r="L260" s="151">
        <v>0</v>
      </c>
      <c r="M260" s="151">
        <v>1</v>
      </c>
      <c r="N260" s="165">
        <v>0</v>
      </c>
      <c r="O260" s="165">
        <f>IF(ISNA(INDEX($A$37:$U$204,MATCH($B260,$B$37:$B$204,0),15)),"",INDEX($A$37:$U$204,MATCH($B260,$B$37:$B$204,0),15))</f>
        <v>1</v>
      </c>
      <c r="P260" s="165">
        <f>IF(ISNA(INDEX($A$37:$U$204,MATCH($B260,$B$37:$B$204,0),16)),"",INDEX($A$37:$U$204,MATCH($B260,$B$37:$B$204,0),16))</f>
        <v>3</v>
      </c>
      <c r="Q260" s="154">
        <f>IF(ISNA(INDEX($A$37:$U$204,MATCH($B260,$B$37:$B$204,0),17)),"",INDEX($A$37:$U$204,MATCH($B260,$B$37:$B$204,0),17))</f>
        <v>4</v>
      </c>
      <c r="R260" s="154" t="str">
        <f>IF(ISNA(INDEX($A$37:$U$207,MATCH($B260,$B$37:$B$207,0),17)),"",INDEX($A$37:$U$207,MATCH($B260,$B$37:$B$207,0),18))</f>
        <v>E</v>
      </c>
      <c r="S260" s="154">
        <f>IF(ISNA(INDEX($A$37:$U$207,MATCH($B260,$B$37:$B$207,0),18)),"",INDEX($A$37:$U$207,MATCH($B260,$B$37:$B$207,0),19))</f>
        <v>0</v>
      </c>
      <c r="T260" s="154">
        <f>IF(ISNA(INDEX($A$37:$U$207,MATCH($B260,$B$37:$B$207,0),19)),"",INDEX($A$37:$U$207,MATCH($B260,$B$37:$B$207,0),20))</f>
        <v>0</v>
      </c>
      <c r="U260" s="21" t="s">
        <v>41</v>
      </c>
      <c r="V260" s="171"/>
      <c r="W260" s="171"/>
      <c r="X260" s="171"/>
      <c r="Y260" s="171"/>
      <c r="Z260" s="171"/>
      <c r="AA260" s="171"/>
      <c r="AB260" s="171"/>
      <c r="AC260" s="171"/>
      <c r="AD260" s="171"/>
    </row>
    <row r="261" spans="1:30" s="148" customFormat="1">
      <c r="A261" s="152" t="s">
        <v>184</v>
      </c>
      <c r="B261" s="214" t="s">
        <v>185</v>
      </c>
      <c r="C261" s="214"/>
      <c r="D261" s="214"/>
      <c r="E261" s="214"/>
      <c r="F261" s="214"/>
      <c r="G261" s="214"/>
      <c r="H261" s="214"/>
      <c r="I261" s="214"/>
      <c r="J261" s="151">
        <v>7</v>
      </c>
      <c r="K261" s="151">
        <v>2</v>
      </c>
      <c r="L261" s="151">
        <v>0</v>
      </c>
      <c r="M261" s="151">
        <v>1</v>
      </c>
      <c r="N261" s="165">
        <v>1</v>
      </c>
      <c r="O261" s="165">
        <f>IF(ISNA(INDEX($A$37:$U$204,MATCH($B261,$B$37:$B$204,0),15)),"",INDEX($A$37:$U$204,MATCH($B261,$B$37:$B$204,0),15))</f>
        <v>4</v>
      </c>
      <c r="P261" s="165">
        <f>IF(ISNA(INDEX($A$37:$U$204,MATCH($B261,$B$37:$B$204,0),16)),"",INDEX($A$37:$U$204,MATCH($B261,$B$37:$B$204,0),16))</f>
        <v>11</v>
      </c>
      <c r="Q261" s="154">
        <f>IF(ISNA(INDEX($A$37:$U$204,MATCH($B261,$B$37:$B$204,0),17)),"",INDEX($A$37:$U$204,MATCH($B261,$B$37:$B$204,0),17))</f>
        <v>15</v>
      </c>
      <c r="R261" s="154">
        <f>IF(ISNA(INDEX($A$37:$U$207,MATCH($B261,$B$37:$B$207,0),17)),"",INDEX($A$37:$U$207,MATCH($B261,$B$37:$B$207,0),18))</f>
        <v>0</v>
      </c>
      <c r="S261" s="154" t="str">
        <f>IF(ISNA(INDEX($A$37:$U$207,MATCH($B261,$B$37:$B$207,0),18)),"",INDEX($A$37:$U$207,MATCH($B261,$B$37:$B$207,0),19))</f>
        <v>C</v>
      </c>
      <c r="T261" s="154">
        <f>IF(ISNA(INDEX($A$37:$U$207,MATCH($B261,$B$37:$B$207,0),19)),"",INDEX($A$37:$U$207,MATCH($B261,$B$37:$B$207,0),20))</f>
        <v>0</v>
      </c>
      <c r="U261" s="150" t="s">
        <v>41</v>
      </c>
      <c r="V261" s="171"/>
      <c r="W261" s="171"/>
      <c r="X261" s="171"/>
      <c r="Y261" s="171"/>
      <c r="Z261" s="171"/>
      <c r="AA261" s="171"/>
      <c r="AB261" s="171"/>
      <c r="AC261" s="171"/>
      <c r="AD261" s="171"/>
    </row>
    <row r="262" spans="1:30">
      <c r="A262" s="152" t="s">
        <v>186</v>
      </c>
      <c r="B262" s="214" t="s">
        <v>187</v>
      </c>
      <c r="C262" s="214"/>
      <c r="D262" s="214"/>
      <c r="E262" s="214"/>
      <c r="F262" s="214"/>
      <c r="G262" s="214"/>
      <c r="H262" s="214"/>
      <c r="I262" s="214"/>
      <c r="J262" s="151">
        <v>7</v>
      </c>
      <c r="K262" s="151">
        <v>2</v>
      </c>
      <c r="L262" s="151">
        <v>0</v>
      </c>
      <c r="M262" s="151">
        <v>1</v>
      </c>
      <c r="N262" s="165">
        <v>1</v>
      </c>
      <c r="O262" s="165">
        <f>IF(ISNA(INDEX($A$37:$U$204,MATCH($B262,$B$37:$B$204,0),15)),"",INDEX($A$37:$U$204,MATCH($B262,$B$37:$B$204,0),15))</f>
        <v>4</v>
      </c>
      <c r="P262" s="165">
        <f>IF(ISNA(INDEX($A$37:$U$204,MATCH($B262,$B$37:$B$204,0),16)),"",INDEX($A$37:$U$204,MATCH($B262,$B$37:$B$204,0),16))</f>
        <v>11</v>
      </c>
      <c r="Q262" s="154">
        <f>IF(ISNA(INDEX($A$37:$U$204,MATCH($B262,$B$37:$B$204,0),17)),"",INDEX($A$37:$U$204,MATCH($B262,$B$37:$B$204,0),17))</f>
        <v>15</v>
      </c>
      <c r="R262" s="154">
        <f>IF(ISNA(INDEX($A$37:$U$207,MATCH($B262,$B$37:$B$207,0),17)),"",INDEX($A$37:$U$207,MATCH($B262,$B$37:$B$207,0),18))</f>
        <v>0</v>
      </c>
      <c r="S262" s="154" t="str">
        <f>IF(ISNA(INDEX($A$37:$U$207,MATCH($B262,$B$37:$B$207,0),18)),"",INDEX($A$37:$U$207,MATCH($B262,$B$37:$B$207,0),19))</f>
        <v>C</v>
      </c>
      <c r="T262" s="154">
        <f>IF(ISNA(INDEX($A$37:$U$207,MATCH($B262,$B$37:$B$207,0),19)),"",INDEX($A$37:$U$207,MATCH($B262,$B$37:$B$207,0),20))</f>
        <v>0</v>
      </c>
      <c r="U262" s="21" t="s">
        <v>41</v>
      </c>
      <c r="V262" s="171"/>
      <c r="W262" s="171"/>
      <c r="X262" s="171"/>
      <c r="Y262" s="171"/>
      <c r="Z262" s="171"/>
      <c r="AA262" s="171"/>
      <c r="AB262" s="171"/>
      <c r="AC262" s="171"/>
      <c r="AD262" s="171"/>
    </row>
    <row r="263" spans="1:30">
      <c r="A263" s="25" t="s">
        <v>28</v>
      </c>
      <c r="B263" s="212"/>
      <c r="C263" s="212"/>
      <c r="D263" s="212"/>
      <c r="E263" s="212"/>
      <c r="F263" s="212"/>
      <c r="G263" s="212"/>
      <c r="H263" s="212"/>
      <c r="I263" s="212"/>
      <c r="J263" s="27">
        <f t="shared" ref="J263:Q263" si="92">SUM(J260:J262)</f>
        <v>16</v>
      </c>
      <c r="K263" s="27">
        <f t="shared" si="92"/>
        <v>4</v>
      </c>
      <c r="L263" s="27">
        <f t="shared" si="92"/>
        <v>0</v>
      </c>
      <c r="M263" s="27">
        <f t="shared" si="92"/>
        <v>3</v>
      </c>
      <c r="N263" s="136">
        <f t="shared" si="92"/>
        <v>2</v>
      </c>
      <c r="O263" s="27">
        <f t="shared" si="92"/>
        <v>9</v>
      </c>
      <c r="P263" s="27">
        <f t="shared" si="92"/>
        <v>25</v>
      </c>
      <c r="Q263" s="27">
        <f t="shared" si="92"/>
        <v>34</v>
      </c>
      <c r="R263" s="25">
        <f>COUNTIF(R260:R262,"E")</f>
        <v>1</v>
      </c>
      <c r="S263" s="25">
        <f>COUNTIF(S260:S262,"C")</f>
        <v>2</v>
      </c>
      <c r="T263" s="25">
        <f>COUNTIF(T260:T262,"VP")</f>
        <v>0</v>
      </c>
      <c r="U263" s="26"/>
      <c r="V263" s="171"/>
      <c r="W263" s="171"/>
      <c r="X263" s="171"/>
      <c r="Y263" s="171"/>
      <c r="Z263" s="171"/>
      <c r="AA263" s="171"/>
      <c r="AB263" s="171"/>
      <c r="AC263" s="171"/>
      <c r="AD263" s="171"/>
    </row>
    <row r="264" spans="1:30">
      <c r="A264" s="222" t="s">
        <v>53</v>
      </c>
      <c r="B264" s="223"/>
      <c r="C264" s="223"/>
      <c r="D264" s="223"/>
      <c r="E264" s="223"/>
      <c r="F264" s="223"/>
      <c r="G264" s="223"/>
      <c r="H264" s="223"/>
      <c r="I264" s="224"/>
      <c r="J264" s="27">
        <f t="shared" ref="J264:T264" si="93">SUM(J258,J263)</f>
        <v>64</v>
      </c>
      <c r="K264" s="27">
        <f t="shared" si="93"/>
        <v>20</v>
      </c>
      <c r="L264" s="27">
        <f t="shared" si="93"/>
        <v>7</v>
      </c>
      <c r="M264" s="27">
        <f t="shared" si="93"/>
        <v>16</v>
      </c>
      <c r="N264" s="136">
        <f t="shared" si="93"/>
        <v>4</v>
      </c>
      <c r="O264" s="27">
        <f t="shared" si="93"/>
        <v>47</v>
      </c>
      <c r="P264" s="27">
        <f t="shared" si="93"/>
        <v>74</v>
      </c>
      <c r="Q264" s="27">
        <f t="shared" si="93"/>
        <v>121</v>
      </c>
      <c r="R264" s="27">
        <f t="shared" si="93"/>
        <v>7</v>
      </c>
      <c r="S264" s="27">
        <f t="shared" si="93"/>
        <v>5</v>
      </c>
      <c r="T264" s="27">
        <f t="shared" si="93"/>
        <v>0</v>
      </c>
      <c r="U264" s="146">
        <f>12/(38+6)</f>
        <v>0.27272727272727271</v>
      </c>
      <c r="V264" s="171"/>
      <c r="W264" s="171"/>
      <c r="X264" s="171"/>
      <c r="Y264" s="171"/>
      <c r="Z264" s="171"/>
      <c r="AA264" s="171"/>
      <c r="AB264" s="171"/>
      <c r="AC264" s="171"/>
      <c r="AD264" s="171"/>
    </row>
    <row r="265" spans="1:30">
      <c r="A265" s="199" t="s">
        <v>54</v>
      </c>
      <c r="B265" s="200"/>
      <c r="C265" s="200"/>
      <c r="D265" s="200"/>
      <c r="E265" s="200"/>
      <c r="F265" s="200"/>
      <c r="G265" s="200"/>
      <c r="H265" s="200"/>
      <c r="I265" s="200"/>
      <c r="J265" s="201"/>
      <c r="K265" s="27">
        <f t="shared" ref="K265:Q265" si="94">K258*14+K263*12</f>
        <v>272</v>
      </c>
      <c r="L265" s="27">
        <f t="shared" si="94"/>
        <v>98</v>
      </c>
      <c r="M265" s="27">
        <f t="shared" si="94"/>
        <v>218</v>
      </c>
      <c r="N265" s="136">
        <f t="shared" si="94"/>
        <v>52</v>
      </c>
      <c r="O265" s="27">
        <f t="shared" si="94"/>
        <v>640</v>
      </c>
      <c r="P265" s="27">
        <f t="shared" si="94"/>
        <v>986</v>
      </c>
      <c r="Q265" s="27">
        <f t="shared" si="94"/>
        <v>1626</v>
      </c>
      <c r="R265" s="205"/>
      <c r="S265" s="206"/>
      <c r="T265" s="206"/>
      <c r="U265" s="207"/>
      <c r="V265" s="171"/>
      <c r="W265" s="171"/>
      <c r="X265" s="171"/>
      <c r="Y265" s="171"/>
      <c r="Z265" s="171"/>
      <c r="AA265" s="171"/>
      <c r="AB265" s="171"/>
      <c r="AC265" s="171"/>
      <c r="AD265" s="171"/>
    </row>
    <row r="266" spans="1:30">
      <c r="A266" s="202"/>
      <c r="B266" s="203"/>
      <c r="C266" s="203"/>
      <c r="D266" s="203"/>
      <c r="E266" s="203"/>
      <c r="F266" s="203"/>
      <c r="G266" s="203"/>
      <c r="H266" s="203"/>
      <c r="I266" s="203"/>
      <c r="J266" s="204"/>
      <c r="K266" s="366">
        <f>SUM(K265:N265)</f>
        <v>640</v>
      </c>
      <c r="L266" s="367"/>
      <c r="M266" s="367"/>
      <c r="N266" s="368"/>
      <c r="O266" s="313">
        <f>SUM(O265:P265)</f>
        <v>1626</v>
      </c>
      <c r="P266" s="314"/>
      <c r="Q266" s="315"/>
      <c r="R266" s="208"/>
      <c r="S266" s="209"/>
      <c r="T266" s="209"/>
      <c r="U266" s="210"/>
      <c r="V266" s="171"/>
      <c r="W266" s="171"/>
      <c r="X266" s="171"/>
      <c r="Y266" s="171"/>
      <c r="Z266" s="171"/>
      <c r="AA266" s="171"/>
      <c r="AB266" s="171"/>
      <c r="AC266" s="171"/>
      <c r="AD266" s="171"/>
    </row>
    <row r="267" spans="1:30">
      <c r="V267" s="171"/>
      <c r="W267" s="171"/>
      <c r="X267" s="171"/>
      <c r="Y267" s="171"/>
      <c r="Z267" s="171"/>
      <c r="AA267" s="171"/>
      <c r="AB267" s="171"/>
      <c r="AC267" s="171"/>
      <c r="AD267" s="171"/>
    </row>
    <row r="268" spans="1:30">
      <c r="B268" s="2"/>
      <c r="C268" s="2"/>
      <c r="D268" s="2"/>
      <c r="E268" s="2"/>
      <c r="F268" s="2"/>
      <c r="G268" s="2"/>
      <c r="M268" s="9"/>
      <c r="N268" s="125"/>
      <c r="O268" s="9"/>
      <c r="P268" s="9"/>
      <c r="Q268" s="9"/>
      <c r="R268" s="9"/>
      <c r="S268" s="9"/>
      <c r="T268" s="9"/>
      <c r="V268" s="171"/>
      <c r="W268" s="171"/>
      <c r="X268" s="171"/>
      <c r="Y268" s="171"/>
      <c r="Z268" s="171"/>
      <c r="AA268" s="171"/>
      <c r="AB268" s="171"/>
      <c r="AC268" s="171"/>
      <c r="AD268" s="171"/>
    </row>
    <row r="269" spans="1:30">
      <c r="B269" s="9"/>
      <c r="C269" s="9"/>
      <c r="D269" s="9"/>
      <c r="E269" s="9"/>
      <c r="F269" s="9"/>
      <c r="G269" s="9"/>
      <c r="H269" s="19"/>
      <c r="I269" s="19"/>
      <c r="J269" s="19"/>
      <c r="M269" s="9"/>
      <c r="N269" s="125"/>
      <c r="O269" s="9"/>
      <c r="P269" s="9"/>
      <c r="Q269" s="9"/>
      <c r="R269" s="9"/>
      <c r="S269" s="9"/>
      <c r="T269" s="9"/>
      <c r="V269" s="171"/>
      <c r="W269" s="171"/>
      <c r="X269" s="171"/>
      <c r="Y269" s="171"/>
      <c r="Z269" s="171"/>
      <c r="AA269" s="171"/>
      <c r="AB269" s="171"/>
      <c r="AC269" s="171"/>
      <c r="AD269" s="171"/>
    </row>
    <row r="270" spans="1:30">
      <c r="V270" s="171"/>
      <c r="W270" s="171"/>
      <c r="X270" s="171"/>
      <c r="Y270" s="171"/>
      <c r="Z270" s="171"/>
      <c r="AA270" s="171"/>
      <c r="AB270" s="171"/>
      <c r="AC270" s="171"/>
      <c r="AD270" s="171"/>
    </row>
    <row r="271" spans="1:30">
      <c r="A271" s="212" t="s">
        <v>281</v>
      </c>
      <c r="B271" s="213"/>
      <c r="C271" s="213"/>
      <c r="D271" s="213"/>
      <c r="E271" s="213"/>
      <c r="F271" s="213"/>
      <c r="G271" s="213"/>
      <c r="H271" s="213"/>
      <c r="I271" s="213"/>
      <c r="J271" s="213"/>
      <c r="K271" s="213"/>
      <c r="L271" s="213"/>
      <c r="M271" s="213"/>
      <c r="N271" s="213"/>
      <c r="O271" s="213"/>
      <c r="P271" s="213"/>
      <c r="Q271" s="213"/>
      <c r="R271" s="213"/>
      <c r="S271" s="213"/>
      <c r="T271" s="213"/>
      <c r="U271" s="213"/>
      <c r="V271" s="171"/>
      <c r="W271" s="171"/>
      <c r="X271" s="171"/>
      <c r="Y271" s="171"/>
      <c r="Z271" s="171"/>
      <c r="AA271" s="171"/>
      <c r="AB271" s="171"/>
      <c r="AC271" s="171"/>
      <c r="AD271" s="171"/>
    </row>
    <row r="272" spans="1:30">
      <c r="A272" s="212" t="s">
        <v>30</v>
      </c>
      <c r="B272" s="212" t="s">
        <v>29</v>
      </c>
      <c r="C272" s="212"/>
      <c r="D272" s="212"/>
      <c r="E272" s="212"/>
      <c r="F272" s="212"/>
      <c r="G272" s="212"/>
      <c r="H272" s="212"/>
      <c r="I272" s="212"/>
      <c r="J272" s="211" t="s">
        <v>43</v>
      </c>
      <c r="K272" s="225" t="s">
        <v>27</v>
      </c>
      <c r="L272" s="226"/>
      <c r="M272" s="226"/>
      <c r="N272" s="227"/>
      <c r="O272" s="211" t="s">
        <v>44</v>
      </c>
      <c r="P272" s="211"/>
      <c r="Q272" s="211"/>
      <c r="R272" s="211" t="s">
        <v>26</v>
      </c>
      <c r="S272" s="211"/>
      <c r="T272" s="211"/>
      <c r="U272" s="211" t="s">
        <v>25</v>
      </c>
      <c r="V272" s="171"/>
      <c r="W272" s="171"/>
      <c r="X272" s="171"/>
      <c r="Y272" s="171"/>
      <c r="Z272" s="171"/>
      <c r="AA272" s="171"/>
      <c r="AB272" s="171"/>
      <c r="AC272" s="171"/>
      <c r="AD272" s="171"/>
    </row>
    <row r="273" spans="1:30">
      <c r="A273" s="212"/>
      <c r="B273" s="212"/>
      <c r="C273" s="212"/>
      <c r="D273" s="212"/>
      <c r="E273" s="212"/>
      <c r="F273" s="212"/>
      <c r="G273" s="212"/>
      <c r="H273" s="212"/>
      <c r="I273" s="212"/>
      <c r="J273" s="211"/>
      <c r="K273" s="37" t="s">
        <v>31</v>
      </c>
      <c r="L273" s="37" t="s">
        <v>32</v>
      </c>
      <c r="M273" s="45" t="s">
        <v>278</v>
      </c>
      <c r="N273" s="45" t="s">
        <v>279</v>
      </c>
      <c r="O273" s="37" t="s">
        <v>36</v>
      </c>
      <c r="P273" s="37" t="s">
        <v>8</v>
      </c>
      <c r="Q273" s="37" t="s">
        <v>33</v>
      </c>
      <c r="R273" s="37" t="s">
        <v>34</v>
      </c>
      <c r="S273" s="37" t="s">
        <v>31</v>
      </c>
      <c r="T273" s="37" t="s">
        <v>35</v>
      </c>
      <c r="U273" s="211"/>
      <c r="V273" s="171"/>
      <c r="W273" s="171"/>
      <c r="X273" s="171"/>
      <c r="Y273" s="171"/>
      <c r="Z273" s="171"/>
      <c r="AA273" s="171"/>
      <c r="AB273" s="171"/>
      <c r="AC273" s="171"/>
      <c r="AD273" s="171"/>
    </row>
    <row r="274" spans="1:30">
      <c r="A274" s="216" t="s">
        <v>63</v>
      </c>
      <c r="B274" s="217"/>
      <c r="C274" s="217"/>
      <c r="D274" s="217"/>
      <c r="E274" s="217"/>
      <c r="F274" s="217"/>
      <c r="G274" s="217"/>
      <c r="H274" s="217"/>
      <c r="I274" s="217"/>
      <c r="J274" s="217"/>
      <c r="K274" s="217"/>
      <c r="L274" s="217"/>
      <c r="M274" s="217"/>
      <c r="N274" s="217"/>
      <c r="O274" s="217"/>
      <c r="P274" s="217"/>
      <c r="Q274" s="217"/>
      <c r="R274" s="217"/>
      <c r="S274" s="217"/>
      <c r="T274" s="217"/>
      <c r="U274" s="218"/>
      <c r="V274" s="171"/>
      <c r="W274" s="171"/>
      <c r="X274" s="171"/>
      <c r="Y274" s="171"/>
      <c r="Z274" s="171"/>
      <c r="AA274" s="171"/>
      <c r="AB274" s="171"/>
      <c r="AC274" s="171"/>
      <c r="AD274" s="171"/>
    </row>
    <row r="275" spans="1:30">
      <c r="A275" s="155" t="s">
        <v>120</v>
      </c>
      <c r="B275" s="214" t="s">
        <v>121</v>
      </c>
      <c r="C275" s="214"/>
      <c r="D275" s="214"/>
      <c r="E275" s="214"/>
      <c r="F275" s="214"/>
      <c r="G275" s="214"/>
      <c r="H275" s="214"/>
      <c r="I275" s="214"/>
      <c r="J275" s="153">
        <v>6</v>
      </c>
      <c r="K275" s="153">
        <v>2</v>
      </c>
      <c r="L275" s="153">
        <v>2</v>
      </c>
      <c r="M275" s="153">
        <v>0</v>
      </c>
      <c r="N275" s="165">
        <v>0</v>
      </c>
      <c r="O275" s="165">
        <f t="shared" ref="O275:O285" si="95">IF(ISNA(INDEX($A$37:$U$204,MATCH($B275,$B$37:$B$204,0),15)),"",INDEX($A$37:$U$204,MATCH($B275,$B$37:$B$204,0),15))</f>
        <v>4</v>
      </c>
      <c r="P275" s="165">
        <f t="shared" ref="P275:P285" si="96">IF(ISNA(INDEX($A$37:$U$204,MATCH($B275,$B$37:$B$204,0),16)),"",INDEX($A$37:$U$204,MATCH($B275,$B$37:$B$204,0),16))</f>
        <v>7</v>
      </c>
      <c r="Q275" s="154">
        <f t="shared" ref="Q275:Q285" si="97">IF(ISNA(INDEX($A$37:$U$204,MATCH($B275,$B$37:$B$204,0),17)),"",INDEX($A$37:$U$204,MATCH($B275,$B$37:$B$204,0),17))</f>
        <v>11</v>
      </c>
      <c r="R275" s="154">
        <f t="shared" ref="R275:R285" si="98">IF(ISNA(INDEX($A$37:$U$207,MATCH($B275,$B$37:$B$207,0),17)),"",INDEX($A$37:$U$207,MATCH($B275,$B$37:$B$207,0),18))</f>
        <v>0</v>
      </c>
      <c r="S275" s="154">
        <f t="shared" ref="S275:S285" si="99">IF(ISNA(INDEX($A$37:$U$207,MATCH($B275,$B$37:$B$207,0),18)),"",INDEX($A$37:$U$207,MATCH($B275,$B$37:$B$207,0),19))</f>
        <v>0</v>
      </c>
      <c r="T275" s="154" t="str">
        <f t="shared" ref="T275:T285" si="100">IF(ISNA(INDEX($A$37:$U$207,MATCH($B275,$B$37:$B$207,0),19)),"",INDEX($A$37:$U$207,MATCH($B275,$B$37:$B$207,0),20))</f>
        <v>VP</v>
      </c>
      <c r="U275" s="21" t="s">
        <v>42</v>
      </c>
      <c r="V275" s="171"/>
      <c r="W275" s="171"/>
      <c r="X275" s="171"/>
      <c r="Y275" s="171"/>
      <c r="Z275" s="171"/>
      <c r="AA275" s="171"/>
      <c r="AB275" s="171"/>
      <c r="AC275" s="171"/>
      <c r="AD275" s="171"/>
    </row>
    <row r="276" spans="1:30">
      <c r="A276" s="155" t="s">
        <v>122</v>
      </c>
      <c r="B276" s="214" t="s">
        <v>123</v>
      </c>
      <c r="C276" s="214"/>
      <c r="D276" s="214"/>
      <c r="E276" s="214"/>
      <c r="F276" s="214"/>
      <c r="G276" s="214"/>
      <c r="H276" s="214"/>
      <c r="I276" s="214"/>
      <c r="J276" s="153">
        <v>6</v>
      </c>
      <c r="K276" s="153">
        <v>2</v>
      </c>
      <c r="L276" s="153">
        <v>2</v>
      </c>
      <c r="M276" s="153">
        <v>0</v>
      </c>
      <c r="N276" s="165">
        <v>0</v>
      </c>
      <c r="O276" s="165">
        <f t="shared" si="95"/>
        <v>4</v>
      </c>
      <c r="P276" s="165">
        <f t="shared" si="96"/>
        <v>7</v>
      </c>
      <c r="Q276" s="154">
        <f t="shared" si="97"/>
        <v>11</v>
      </c>
      <c r="R276" s="154" t="str">
        <f t="shared" si="98"/>
        <v>E</v>
      </c>
      <c r="S276" s="154">
        <f t="shared" si="99"/>
        <v>0</v>
      </c>
      <c r="T276" s="154">
        <f t="shared" si="100"/>
        <v>0</v>
      </c>
      <c r="U276" s="21" t="s">
        <v>42</v>
      </c>
      <c r="V276" s="171"/>
      <c r="W276" s="171"/>
      <c r="X276" s="171"/>
      <c r="Y276" s="171"/>
      <c r="Z276" s="171"/>
      <c r="AA276" s="171"/>
      <c r="AB276" s="171"/>
      <c r="AC276" s="171"/>
      <c r="AD276" s="171"/>
    </row>
    <row r="277" spans="1:30">
      <c r="A277" s="155" t="s">
        <v>130</v>
      </c>
      <c r="B277" s="214" t="s">
        <v>78</v>
      </c>
      <c r="C277" s="214"/>
      <c r="D277" s="214"/>
      <c r="E277" s="214"/>
      <c r="F277" s="214"/>
      <c r="G277" s="214"/>
      <c r="H277" s="214"/>
      <c r="I277" s="214"/>
      <c r="J277" s="153">
        <v>0</v>
      </c>
      <c r="K277" s="153">
        <v>0</v>
      </c>
      <c r="L277" s="153">
        <v>2</v>
      </c>
      <c r="M277" s="153">
        <v>0</v>
      </c>
      <c r="N277" s="165">
        <v>0</v>
      </c>
      <c r="O277" s="165">
        <f t="shared" si="95"/>
        <v>2</v>
      </c>
      <c r="P277" s="165">
        <f t="shared" si="96"/>
        <v>0</v>
      </c>
      <c r="Q277" s="154">
        <f t="shared" si="97"/>
        <v>2</v>
      </c>
      <c r="R277" s="154">
        <f t="shared" si="98"/>
        <v>0</v>
      </c>
      <c r="S277" s="154" t="str">
        <f t="shared" si="99"/>
        <v>C</v>
      </c>
      <c r="T277" s="154">
        <f t="shared" si="100"/>
        <v>0</v>
      </c>
      <c r="U277" s="21" t="s">
        <v>42</v>
      </c>
      <c r="V277" s="171"/>
      <c r="W277" s="171"/>
      <c r="X277" s="171"/>
      <c r="Y277" s="171"/>
      <c r="Z277" s="171"/>
      <c r="AA277" s="171"/>
      <c r="AB277" s="171"/>
      <c r="AC277" s="171"/>
      <c r="AD277" s="171"/>
    </row>
    <row r="278" spans="1:30">
      <c r="A278" s="155" t="s">
        <v>137</v>
      </c>
      <c r="B278" s="214" t="s">
        <v>138</v>
      </c>
      <c r="C278" s="214"/>
      <c r="D278" s="214"/>
      <c r="E278" s="214"/>
      <c r="F278" s="214"/>
      <c r="G278" s="214"/>
      <c r="H278" s="214"/>
      <c r="I278" s="214"/>
      <c r="J278" s="153">
        <v>5</v>
      </c>
      <c r="K278" s="153">
        <v>2</v>
      </c>
      <c r="L278" s="153">
        <v>2</v>
      </c>
      <c r="M278" s="153">
        <v>0</v>
      </c>
      <c r="N278" s="165">
        <v>0</v>
      </c>
      <c r="O278" s="165">
        <f t="shared" si="95"/>
        <v>4</v>
      </c>
      <c r="P278" s="165">
        <f t="shared" si="96"/>
        <v>5</v>
      </c>
      <c r="Q278" s="154">
        <f t="shared" si="97"/>
        <v>9</v>
      </c>
      <c r="R278" s="154">
        <f t="shared" si="98"/>
        <v>0</v>
      </c>
      <c r="S278" s="154">
        <f t="shared" si="99"/>
        <v>0</v>
      </c>
      <c r="T278" s="154" t="str">
        <f t="shared" si="100"/>
        <v>VP</v>
      </c>
      <c r="U278" s="21" t="s">
        <v>42</v>
      </c>
      <c r="V278" s="171"/>
      <c r="W278" s="171"/>
      <c r="X278" s="171"/>
      <c r="Y278" s="171"/>
      <c r="Z278" s="171"/>
      <c r="AA278" s="171"/>
      <c r="AB278" s="171"/>
      <c r="AC278" s="171"/>
      <c r="AD278" s="171"/>
    </row>
    <row r="279" spans="1:30">
      <c r="A279" s="155" t="s">
        <v>139</v>
      </c>
      <c r="B279" s="214" t="s">
        <v>140</v>
      </c>
      <c r="C279" s="214"/>
      <c r="D279" s="214"/>
      <c r="E279" s="214"/>
      <c r="F279" s="214"/>
      <c r="G279" s="214"/>
      <c r="H279" s="214"/>
      <c r="I279" s="214"/>
      <c r="J279" s="153">
        <v>5</v>
      </c>
      <c r="K279" s="153">
        <v>2</v>
      </c>
      <c r="L279" s="153">
        <v>1</v>
      </c>
      <c r="M279" s="153">
        <v>1</v>
      </c>
      <c r="N279" s="165">
        <v>0</v>
      </c>
      <c r="O279" s="165">
        <f t="shared" si="95"/>
        <v>4</v>
      </c>
      <c r="P279" s="165">
        <f t="shared" si="96"/>
        <v>5</v>
      </c>
      <c r="Q279" s="154">
        <f t="shared" si="97"/>
        <v>9</v>
      </c>
      <c r="R279" s="154" t="str">
        <f t="shared" si="98"/>
        <v>E</v>
      </c>
      <c r="S279" s="154">
        <f t="shared" si="99"/>
        <v>0</v>
      </c>
      <c r="T279" s="154">
        <f t="shared" si="100"/>
        <v>0</v>
      </c>
      <c r="U279" s="21" t="s">
        <v>42</v>
      </c>
      <c r="V279" s="171"/>
      <c r="W279" s="171"/>
      <c r="X279" s="171"/>
      <c r="Y279" s="171"/>
      <c r="Z279" s="171"/>
      <c r="AA279" s="171"/>
      <c r="AB279" s="171"/>
      <c r="AC279" s="171"/>
      <c r="AD279" s="171"/>
    </row>
    <row r="280" spans="1:30">
      <c r="A280" s="155" t="s">
        <v>143</v>
      </c>
      <c r="B280" s="214" t="s">
        <v>79</v>
      </c>
      <c r="C280" s="214"/>
      <c r="D280" s="214"/>
      <c r="E280" s="214"/>
      <c r="F280" s="214"/>
      <c r="G280" s="214"/>
      <c r="H280" s="214"/>
      <c r="I280" s="214"/>
      <c r="J280" s="153">
        <v>0</v>
      </c>
      <c r="K280" s="153">
        <v>0</v>
      </c>
      <c r="L280" s="153">
        <v>2</v>
      </c>
      <c r="M280" s="153">
        <v>0</v>
      </c>
      <c r="N280" s="165">
        <v>0</v>
      </c>
      <c r="O280" s="165">
        <f t="shared" si="95"/>
        <v>2</v>
      </c>
      <c r="P280" s="165">
        <f t="shared" si="96"/>
        <v>0</v>
      </c>
      <c r="Q280" s="154">
        <f t="shared" si="97"/>
        <v>2</v>
      </c>
      <c r="R280" s="154">
        <f t="shared" si="98"/>
        <v>0</v>
      </c>
      <c r="S280" s="154" t="str">
        <f t="shared" si="99"/>
        <v>C</v>
      </c>
      <c r="T280" s="154">
        <f t="shared" si="100"/>
        <v>0</v>
      </c>
      <c r="U280" s="21" t="s">
        <v>42</v>
      </c>
      <c r="V280" s="171"/>
      <c r="W280" s="171"/>
      <c r="X280" s="171"/>
      <c r="Y280" s="171"/>
      <c r="Z280" s="171"/>
      <c r="AA280" s="171"/>
      <c r="AB280" s="171"/>
      <c r="AC280" s="171"/>
      <c r="AD280" s="171"/>
    </row>
    <row r="281" spans="1:30" ht="26.25" customHeight="1">
      <c r="A281" s="155" t="s">
        <v>272</v>
      </c>
      <c r="B281" s="229" t="s">
        <v>273</v>
      </c>
      <c r="C281" s="230"/>
      <c r="D281" s="230"/>
      <c r="E281" s="230"/>
      <c r="F281" s="230"/>
      <c r="G281" s="230"/>
      <c r="H281" s="230"/>
      <c r="I281" s="231"/>
      <c r="J281" s="153">
        <v>3</v>
      </c>
      <c r="K281" s="153">
        <v>0</v>
      </c>
      <c r="L281" s="153">
        <v>2</v>
      </c>
      <c r="M281" s="153">
        <v>0</v>
      </c>
      <c r="N281" s="165">
        <v>1</v>
      </c>
      <c r="O281" s="165">
        <f t="shared" si="95"/>
        <v>3</v>
      </c>
      <c r="P281" s="165">
        <f t="shared" si="96"/>
        <v>2</v>
      </c>
      <c r="Q281" s="154">
        <f t="shared" si="97"/>
        <v>5</v>
      </c>
      <c r="R281" s="154">
        <f t="shared" si="98"/>
        <v>0</v>
      </c>
      <c r="S281" s="154" t="str">
        <f t="shared" si="99"/>
        <v>C</v>
      </c>
      <c r="T281" s="154">
        <f t="shared" si="100"/>
        <v>0</v>
      </c>
      <c r="U281" s="21" t="s">
        <v>42</v>
      </c>
      <c r="V281" s="171"/>
      <c r="W281" s="171"/>
      <c r="X281" s="171"/>
      <c r="Y281" s="171"/>
      <c r="Z281" s="171"/>
      <c r="AA281" s="171"/>
      <c r="AB281" s="171"/>
      <c r="AC281" s="171"/>
      <c r="AD281" s="171"/>
    </row>
    <row r="282" spans="1:30">
      <c r="A282" s="155" t="s">
        <v>152</v>
      </c>
      <c r="B282" s="214" t="s">
        <v>153</v>
      </c>
      <c r="C282" s="214"/>
      <c r="D282" s="214"/>
      <c r="E282" s="214"/>
      <c r="F282" s="214"/>
      <c r="G282" s="214"/>
      <c r="H282" s="214"/>
      <c r="I282" s="214"/>
      <c r="J282" s="153">
        <v>6</v>
      </c>
      <c r="K282" s="153">
        <v>2</v>
      </c>
      <c r="L282" s="153">
        <v>1</v>
      </c>
      <c r="M282" s="153">
        <v>2</v>
      </c>
      <c r="N282" s="165">
        <v>0</v>
      </c>
      <c r="O282" s="165">
        <f t="shared" si="95"/>
        <v>5</v>
      </c>
      <c r="P282" s="165">
        <f t="shared" si="96"/>
        <v>6</v>
      </c>
      <c r="Q282" s="154">
        <f t="shared" si="97"/>
        <v>11</v>
      </c>
      <c r="R282" s="154" t="str">
        <f t="shared" si="98"/>
        <v>E</v>
      </c>
      <c r="S282" s="154">
        <f t="shared" si="99"/>
        <v>0</v>
      </c>
      <c r="T282" s="154">
        <f t="shared" si="100"/>
        <v>0</v>
      </c>
      <c r="U282" s="21" t="s">
        <v>42</v>
      </c>
      <c r="V282" s="171"/>
      <c r="W282" s="171"/>
      <c r="X282" s="171"/>
      <c r="Y282" s="171"/>
      <c r="Z282" s="171"/>
      <c r="AA282" s="171"/>
      <c r="AB282" s="171"/>
      <c r="AC282" s="171"/>
      <c r="AD282" s="171"/>
    </row>
    <row r="283" spans="1:30">
      <c r="A283" s="155" t="s">
        <v>194</v>
      </c>
      <c r="B283" s="214" t="s">
        <v>195</v>
      </c>
      <c r="C283" s="214"/>
      <c r="D283" s="214"/>
      <c r="E283" s="214"/>
      <c r="F283" s="214"/>
      <c r="G283" s="214"/>
      <c r="H283" s="214"/>
      <c r="I283" s="214"/>
      <c r="J283" s="153">
        <v>3</v>
      </c>
      <c r="K283" s="153">
        <v>0</v>
      </c>
      <c r="L283" s="153">
        <v>2</v>
      </c>
      <c r="M283" s="153">
        <v>0</v>
      </c>
      <c r="N283" s="165">
        <v>0</v>
      </c>
      <c r="O283" s="165">
        <f t="shared" si="95"/>
        <v>2</v>
      </c>
      <c r="P283" s="165">
        <f t="shared" si="96"/>
        <v>3</v>
      </c>
      <c r="Q283" s="154">
        <f t="shared" si="97"/>
        <v>5</v>
      </c>
      <c r="R283" s="154">
        <f t="shared" si="98"/>
        <v>0</v>
      </c>
      <c r="S283" s="154" t="str">
        <f t="shared" si="99"/>
        <v>C</v>
      </c>
      <c r="T283" s="154">
        <f t="shared" si="100"/>
        <v>0</v>
      </c>
      <c r="U283" s="21" t="s">
        <v>42</v>
      </c>
      <c r="V283" s="171"/>
      <c r="W283" s="171"/>
      <c r="X283" s="171"/>
      <c r="Y283" s="171"/>
      <c r="Z283" s="171"/>
      <c r="AA283" s="171"/>
      <c r="AB283" s="171"/>
      <c r="AC283" s="171"/>
      <c r="AD283" s="171"/>
    </row>
    <row r="284" spans="1:30">
      <c r="A284" s="155" t="s">
        <v>197</v>
      </c>
      <c r="B284" s="214" t="s">
        <v>198</v>
      </c>
      <c r="C284" s="214"/>
      <c r="D284" s="214"/>
      <c r="E284" s="214"/>
      <c r="F284" s="214"/>
      <c r="G284" s="214"/>
      <c r="H284" s="214"/>
      <c r="I284" s="214"/>
      <c r="J284" s="153">
        <v>3</v>
      </c>
      <c r="K284" s="153">
        <v>0</v>
      </c>
      <c r="L284" s="153">
        <v>2</v>
      </c>
      <c r="M284" s="153">
        <v>0</v>
      </c>
      <c r="N284" s="165">
        <v>0</v>
      </c>
      <c r="O284" s="165">
        <f t="shared" si="95"/>
        <v>2</v>
      </c>
      <c r="P284" s="165">
        <f t="shared" si="96"/>
        <v>3</v>
      </c>
      <c r="Q284" s="154">
        <f t="shared" si="97"/>
        <v>5</v>
      </c>
      <c r="R284" s="154">
        <f t="shared" si="98"/>
        <v>0</v>
      </c>
      <c r="S284" s="154" t="str">
        <f t="shared" si="99"/>
        <v>C</v>
      </c>
      <c r="T284" s="154">
        <f t="shared" si="100"/>
        <v>0</v>
      </c>
      <c r="U284" s="21" t="s">
        <v>42</v>
      </c>
      <c r="V284" s="171"/>
      <c r="W284" s="171"/>
      <c r="X284" s="171"/>
      <c r="Y284" s="171"/>
      <c r="Z284" s="171"/>
      <c r="AA284" s="171"/>
      <c r="AB284" s="171"/>
      <c r="AC284" s="171"/>
      <c r="AD284" s="171"/>
    </row>
    <row r="285" spans="1:30">
      <c r="A285" s="155" t="s">
        <v>168</v>
      </c>
      <c r="B285" s="214" t="s">
        <v>169</v>
      </c>
      <c r="C285" s="214"/>
      <c r="D285" s="214"/>
      <c r="E285" s="214"/>
      <c r="F285" s="214"/>
      <c r="G285" s="214"/>
      <c r="H285" s="214"/>
      <c r="I285" s="214"/>
      <c r="J285" s="153">
        <v>4</v>
      </c>
      <c r="K285" s="153">
        <v>2</v>
      </c>
      <c r="L285" s="153">
        <v>0</v>
      </c>
      <c r="M285" s="153">
        <v>1</v>
      </c>
      <c r="N285" s="165">
        <v>0</v>
      </c>
      <c r="O285" s="165">
        <f t="shared" si="95"/>
        <v>3</v>
      </c>
      <c r="P285" s="165">
        <f t="shared" si="96"/>
        <v>4</v>
      </c>
      <c r="Q285" s="154">
        <f t="shared" si="97"/>
        <v>7</v>
      </c>
      <c r="R285" s="154" t="str">
        <f t="shared" si="98"/>
        <v>E</v>
      </c>
      <c r="S285" s="154">
        <f t="shared" si="99"/>
        <v>0</v>
      </c>
      <c r="T285" s="154">
        <f t="shared" si="100"/>
        <v>0</v>
      </c>
      <c r="U285" s="21" t="s">
        <v>42</v>
      </c>
      <c r="V285" s="171"/>
      <c r="W285" s="171"/>
      <c r="X285" s="171"/>
      <c r="Y285" s="171"/>
      <c r="Z285" s="171"/>
      <c r="AA285" s="171"/>
      <c r="AB285" s="171"/>
      <c r="AC285" s="171"/>
      <c r="AD285" s="171"/>
    </row>
    <row r="286" spans="1:30">
      <c r="A286" s="25" t="s">
        <v>28</v>
      </c>
      <c r="B286" s="219"/>
      <c r="C286" s="220"/>
      <c r="D286" s="220"/>
      <c r="E286" s="220"/>
      <c r="F286" s="220"/>
      <c r="G286" s="220"/>
      <c r="H286" s="220"/>
      <c r="I286" s="221"/>
      <c r="J286" s="27">
        <f t="shared" ref="J286:Q286" si="101">SUM(J275:J285)</f>
        <v>41</v>
      </c>
      <c r="K286" s="27">
        <f t="shared" si="101"/>
        <v>12</v>
      </c>
      <c r="L286" s="27">
        <f t="shared" si="101"/>
        <v>18</v>
      </c>
      <c r="M286" s="27">
        <f t="shared" si="101"/>
        <v>4</v>
      </c>
      <c r="N286" s="136">
        <f t="shared" si="101"/>
        <v>1</v>
      </c>
      <c r="O286" s="27">
        <f t="shared" si="101"/>
        <v>35</v>
      </c>
      <c r="P286" s="27">
        <f t="shared" si="101"/>
        <v>42</v>
      </c>
      <c r="Q286" s="27">
        <f t="shared" si="101"/>
        <v>77</v>
      </c>
      <c r="R286" s="25">
        <f>COUNTIF(R275:R285,"E")</f>
        <v>4</v>
      </c>
      <c r="S286" s="25">
        <f>COUNTIF(S275:S285,"C")</f>
        <v>5</v>
      </c>
      <c r="T286" s="25">
        <f>COUNTIF(T275:T285,"VP")</f>
        <v>2</v>
      </c>
      <c r="U286" s="21"/>
      <c r="V286" s="171"/>
      <c r="W286" s="171"/>
      <c r="X286" s="171"/>
      <c r="Y286" s="171"/>
      <c r="Z286" s="171"/>
      <c r="AA286" s="171"/>
      <c r="AB286" s="171"/>
      <c r="AC286" s="171"/>
      <c r="AD286" s="171"/>
    </row>
    <row r="287" spans="1:30">
      <c r="A287" s="216" t="s">
        <v>76</v>
      </c>
      <c r="B287" s="217"/>
      <c r="C287" s="217"/>
      <c r="D287" s="217"/>
      <c r="E287" s="217"/>
      <c r="F287" s="217"/>
      <c r="G287" s="217"/>
      <c r="H287" s="217"/>
      <c r="I287" s="217"/>
      <c r="J287" s="217"/>
      <c r="K287" s="217"/>
      <c r="L287" s="217"/>
      <c r="M287" s="217"/>
      <c r="N287" s="217"/>
      <c r="O287" s="217"/>
      <c r="P287" s="217"/>
      <c r="Q287" s="217"/>
      <c r="R287" s="217"/>
      <c r="S287" s="217"/>
      <c r="T287" s="217"/>
      <c r="U287" s="218"/>
      <c r="V287" s="171"/>
      <c r="W287" s="171"/>
      <c r="X287" s="171"/>
      <c r="Y287" s="171"/>
      <c r="Z287" s="171"/>
      <c r="AA287" s="171"/>
      <c r="AB287" s="171"/>
      <c r="AC287" s="171"/>
      <c r="AD287" s="171"/>
    </row>
    <row r="288" spans="1:30">
      <c r="A288" s="158" t="s">
        <v>276</v>
      </c>
      <c r="B288" s="214" t="s">
        <v>277</v>
      </c>
      <c r="C288" s="214"/>
      <c r="D288" s="214"/>
      <c r="E288" s="214"/>
      <c r="F288" s="214"/>
      <c r="G288" s="214"/>
      <c r="H288" s="214"/>
      <c r="I288" s="214"/>
      <c r="J288" s="157">
        <v>3</v>
      </c>
      <c r="K288" s="157">
        <v>1</v>
      </c>
      <c r="L288" s="157">
        <v>0</v>
      </c>
      <c r="M288" s="157">
        <v>1</v>
      </c>
      <c r="N288" s="165">
        <v>0</v>
      </c>
      <c r="O288" s="165">
        <f>IF(ISNA(INDEX($A$37:$U$204,MATCH($B288,$B$37:$B$204,0),15)),"",INDEX($A$37:$U$204,MATCH($B288,$B$37:$B$204,0),15))</f>
        <v>2</v>
      </c>
      <c r="P288" s="165">
        <f>IF(ISNA(INDEX($A$37:$U$204,MATCH($B288,$B$37:$B$204,0),16)),"",INDEX($A$37:$U$204,MATCH($B288,$B$37:$B$204,0),16))</f>
        <v>4</v>
      </c>
      <c r="Q288" s="170">
        <f>IF(ISNA(INDEX($A$37:$U$204,MATCH($B288,$B$37:$B$204,0),17)),"",INDEX($A$37:$U$204,MATCH($B288,$B$37:$B$204,0),17))</f>
        <v>6</v>
      </c>
      <c r="R288" s="154">
        <f>IF(ISNA(INDEX($A$37:$U$207,MATCH($B288,$B$37:$B$207,0),17)),"",INDEX($A$37:$U$207,MATCH($B288,$B$37:$B$207,0),18))</f>
        <v>0</v>
      </c>
      <c r="S288" s="154" t="str">
        <f>IF(ISNA(INDEX($A$37:$U$207,MATCH($B288,$B$37:$B$207,0),18)),"",INDEX($A$37:$U$207,MATCH($B288,$B$37:$B$207,0),19))</f>
        <v>C</v>
      </c>
      <c r="T288" s="154">
        <f>IF(ISNA(INDEX($A$37:$U$207,MATCH($B288,$B$37:$B$207,0),19)),"",INDEX($A$37:$U$207,MATCH($B288,$B$37:$B$207,0),20))</f>
        <v>0</v>
      </c>
      <c r="U288" s="21" t="s">
        <v>42</v>
      </c>
      <c r="V288" s="171"/>
      <c r="W288" s="171"/>
      <c r="X288" s="171"/>
      <c r="Y288" s="171"/>
      <c r="Z288" s="171"/>
      <c r="AA288" s="171"/>
      <c r="AB288" s="171"/>
      <c r="AC288" s="171"/>
      <c r="AD288" s="171"/>
    </row>
    <row r="289" spans="1:30">
      <c r="A289" s="158" t="s">
        <v>188</v>
      </c>
      <c r="B289" s="214" t="s">
        <v>189</v>
      </c>
      <c r="C289" s="214"/>
      <c r="D289" s="214"/>
      <c r="E289" s="214"/>
      <c r="F289" s="214"/>
      <c r="G289" s="214"/>
      <c r="H289" s="214"/>
      <c r="I289" s="214"/>
      <c r="J289" s="157">
        <v>4</v>
      </c>
      <c r="K289" s="159">
        <v>2</v>
      </c>
      <c r="L289" s="159">
        <v>0</v>
      </c>
      <c r="M289" s="159">
        <v>0</v>
      </c>
      <c r="N289" s="159">
        <v>1</v>
      </c>
      <c r="O289" s="165">
        <f>IF(ISNA(INDEX($A$37:$U$204,MATCH($B289,$B$37:$B$204,0),15)),"",INDEX($A$37:$U$204,MATCH($B289,$B$37:$B$204,0),15))</f>
        <v>3</v>
      </c>
      <c r="P289" s="165">
        <f>IF(ISNA(INDEX($A$37:$U$204,MATCH($B289,$B$37:$B$204,0),16)),"",INDEX($A$37:$U$204,MATCH($B289,$B$37:$B$204,0),16))</f>
        <v>5</v>
      </c>
      <c r="Q289" s="154">
        <f>IF(ISNA(INDEX($A$37:$U$204,MATCH($B289,$B$37:$B$204,0),17)),"",INDEX($A$37:$U$204,MATCH($B289,$B$37:$B$204,0),17))</f>
        <v>8</v>
      </c>
      <c r="R289" s="154">
        <f>IF(ISNA(INDEX($A$37:$U$207,MATCH($B289,$B$37:$B$207,0),17)),"",INDEX($A$37:$U$207,MATCH($B289,$B$37:$B$207,0),18))</f>
        <v>0</v>
      </c>
      <c r="S289" s="154" t="str">
        <f>IF(ISNA(INDEX($A$37:$U$207,MATCH($B289,$B$37:$B$207,0),18)),"",INDEX($A$37:$U$207,MATCH($B289,$B$37:$B$207,0),19))</f>
        <v>C</v>
      </c>
      <c r="T289" s="154">
        <f>IF(ISNA(INDEX($A$37:$U$207,MATCH($B289,$B$37:$B$207,0),19)),"",INDEX($A$37:$U$207,MATCH($B289,$B$37:$B$207,0),20))</f>
        <v>0</v>
      </c>
      <c r="U289" s="21" t="s">
        <v>42</v>
      </c>
      <c r="V289" s="171"/>
      <c r="W289" s="171"/>
      <c r="X289" s="171"/>
      <c r="Y289" s="171"/>
      <c r="Z289" s="171"/>
      <c r="AA289" s="171"/>
      <c r="AB289" s="171"/>
      <c r="AC289" s="171"/>
      <c r="AD289" s="171"/>
    </row>
    <row r="290" spans="1:30">
      <c r="A290" s="25" t="s">
        <v>28</v>
      </c>
      <c r="B290" s="212"/>
      <c r="C290" s="212"/>
      <c r="D290" s="212"/>
      <c r="E290" s="212"/>
      <c r="F290" s="212"/>
      <c r="G290" s="212"/>
      <c r="H290" s="212"/>
      <c r="I290" s="212"/>
      <c r="J290" s="27">
        <f t="shared" ref="J290:Q290" si="102">SUM(J288:J289)</f>
        <v>7</v>
      </c>
      <c r="K290" s="27">
        <f t="shared" si="102"/>
        <v>3</v>
      </c>
      <c r="L290" s="27">
        <f t="shared" si="102"/>
        <v>0</v>
      </c>
      <c r="M290" s="27">
        <f t="shared" si="102"/>
        <v>1</v>
      </c>
      <c r="N290" s="136">
        <f t="shared" si="102"/>
        <v>1</v>
      </c>
      <c r="O290" s="27">
        <f t="shared" si="102"/>
        <v>5</v>
      </c>
      <c r="P290" s="27">
        <f t="shared" si="102"/>
        <v>9</v>
      </c>
      <c r="Q290" s="27">
        <f t="shared" si="102"/>
        <v>14</v>
      </c>
      <c r="R290" s="25">
        <f>COUNTIF(R288:R289,"E")</f>
        <v>0</v>
      </c>
      <c r="S290" s="25">
        <f>COUNTIF(S288:S289,"C")</f>
        <v>2</v>
      </c>
      <c r="T290" s="25">
        <f>COUNTIF(T288:T289,"VP")</f>
        <v>0</v>
      </c>
      <c r="U290" s="26"/>
      <c r="V290" s="171"/>
      <c r="W290" s="171"/>
      <c r="X290" s="171"/>
      <c r="Y290" s="171"/>
      <c r="Z290" s="171"/>
      <c r="AA290" s="171"/>
      <c r="AB290" s="171"/>
      <c r="AC290" s="171"/>
      <c r="AD290" s="171"/>
    </row>
    <row r="291" spans="1:30">
      <c r="A291" s="222" t="s">
        <v>53</v>
      </c>
      <c r="B291" s="223"/>
      <c r="C291" s="223"/>
      <c r="D291" s="223"/>
      <c r="E291" s="223"/>
      <c r="F291" s="223"/>
      <c r="G291" s="223"/>
      <c r="H291" s="223"/>
      <c r="I291" s="224"/>
      <c r="J291" s="27">
        <f t="shared" ref="J291:T291" si="103">SUM(J286,J290)</f>
        <v>48</v>
      </c>
      <c r="K291" s="27">
        <f t="shared" si="103"/>
        <v>15</v>
      </c>
      <c r="L291" s="27">
        <f t="shared" si="103"/>
        <v>18</v>
      </c>
      <c r="M291" s="27">
        <f t="shared" si="103"/>
        <v>5</v>
      </c>
      <c r="N291" s="136">
        <f t="shared" si="103"/>
        <v>2</v>
      </c>
      <c r="O291" s="27">
        <f t="shared" si="103"/>
        <v>40</v>
      </c>
      <c r="P291" s="27">
        <f t="shared" si="103"/>
        <v>51</v>
      </c>
      <c r="Q291" s="27">
        <f t="shared" si="103"/>
        <v>91</v>
      </c>
      <c r="R291" s="27">
        <f t="shared" si="103"/>
        <v>4</v>
      </c>
      <c r="S291" s="27">
        <f t="shared" si="103"/>
        <v>7</v>
      </c>
      <c r="T291" s="27">
        <f t="shared" si="103"/>
        <v>2</v>
      </c>
      <c r="U291" s="129">
        <f>13/(38+6)</f>
        <v>0.29545454545454547</v>
      </c>
      <c r="V291" s="171"/>
      <c r="W291" s="171"/>
      <c r="X291" s="171"/>
      <c r="Y291" s="171"/>
      <c r="Z291" s="171"/>
      <c r="AA291" s="171"/>
      <c r="AB291" s="171"/>
      <c r="AC291" s="171"/>
      <c r="AD291" s="171"/>
    </row>
    <row r="292" spans="1:30">
      <c r="A292" s="199" t="s">
        <v>54</v>
      </c>
      <c r="B292" s="200"/>
      <c r="C292" s="200"/>
      <c r="D292" s="200"/>
      <c r="E292" s="200"/>
      <c r="F292" s="200"/>
      <c r="G292" s="200"/>
      <c r="H292" s="200"/>
      <c r="I292" s="200"/>
      <c r="J292" s="201"/>
      <c r="K292" s="27">
        <f t="shared" ref="K292:Q292" si="104">K286*14+K290*12</f>
        <v>204</v>
      </c>
      <c r="L292" s="27">
        <f t="shared" si="104"/>
        <v>252</v>
      </c>
      <c r="M292" s="27">
        <f t="shared" si="104"/>
        <v>68</v>
      </c>
      <c r="N292" s="136">
        <f t="shared" si="104"/>
        <v>26</v>
      </c>
      <c r="O292" s="27">
        <f t="shared" si="104"/>
        <v>550</v>
      </c>
      <c r="P292" s="27">
        <f t="shared" si="104"/>
        <v>696</v>
      </c>
      <c r="Q292" s="27">
        <f t="shared" si="104"/>
        <v>1246</v>
      </c>
      <c r="R292" s="205"/>
      <c r="S292" s="206"/>
      <c r="T292" s="206"/>
      <c r="U292" s="207"/>
      <c r="V292" s="171"/>
      <c r="W292" s="171"/>
      <c r="X292" s="171"/>
      <c r="Y292" s="171"/>
      <c r="Z292" s="171"/>
      <c r="AA292" s="171"/>
      <c r="AB292" s="171"/>
      <c r="AC292" s="171"/>
      <c r="AD292" s="171"/>
    </row>
    <row r="293" spans="1:30">
      <c r="A293" s="202"/>
      <c r="B293" s="203"/>
      <c r="C293" s="203"/>
      <c r="D293" s="203"/>
      <c r="E293" s="203"/>
      <c r="F293" s="203"/>
      <c r="G293" s="203"/>
      <c r="H293" s="203"/>
      <c r="I293" s="203"/>
      <c r="J293" s="204"/>
      <c r="K293" s="366">
        <f>SUM(K292:N292)</f>
        <v>550</v>
      </c>
      <c r="L293" s="367"/>
      <c r="M293" s="367"/>
      <c r="N293" s="368"/>
      <c r="O293" s="313">
        <f>SUM(O292:P292)</f>
        <v>1246</v>
      </c>
      <c r="P293" s="314"/>
      <c r="Q293" s="315"/>
      <c r="R293" s="208"/>
      <c r="S293" s="209"/>
      <c r="T293" s="209"/>
      <c r="U293" s="210"/>
      <c r="V293" s="171"/>
      <c r="W293" s="171"/>
      <c r="X293" s="171"/>
      <c r="Y293" s="171"/>
      <c r="Z293" s="171"/>
      <c r="AA293" s="171"/>
      <c r="AB293" s="171"/>
      <c r="AC293" s="171"/>
      <c r="AD293" s="171"/>
    </row>
    <row r="294" spans="1:30">
      <c r="V294" s="171"/>
      <c r="W294" s="171"/>
      <c r="X294" s="171"/>
      <c r="Y294" s="171"/>
      <c r="Z294" s="171"/>
      <c r="AA294" s="171"/>
      <c r="AB294" s="171"/>
      <c r="AC294" s="171"/>
      <c r="AD294" s="171"/>
    </row>
    <row r="295" spans="1:30" s="171" customFormat="1"/>
    <row r="296" spans="1:30" s="171" customFormat="1"/>
    <row r="297" spans="1:30" s="171" customFormat="1"/>
    <row r="298" spans="1:30" s="171" customFormat="1"/>
    <row r="299" spans="1:30" s="171" customFormat="1"/>
    <row r="300" spans="1:30" s="171" customFormat="1"/>
    <row r="301" spans="1:30">
      <c r="B301" s="9"/>
      <c r="C301" s="9"/>
      <c r="D301" s="9"/>
      <c r="E301" s="9"/>
      <c r="F301" s="9"/>
      <c r="G301" s="9"/>
      <c r="H301" s="19"/>
      <c r="I301" s="19"/>
      <c r="J301" s="19"/>
      <c r="M301" s="9"/>
      <c r="N301" s="125"/>
      <c r="O301" s="9"/>
      <c r="P301" s="9"/>
      <c r="Q301" s="9"/>
      <c r="R301" s="9"/>
      <c r="S301" s="9"/>
      <c r="T301" s="9"/>
      <c r="V301" s="171"/>
      <c r="W301" s="171"/>
      <c r="X301" s="171"/>
      <c r="Y301" s="171"/>
      <c r="Z301" s="171"/>
      <c r="AA301" s="171"/>
      <c r="AB301" s="171"/>
      <c r="AC301" s="171"/>
      <c r="AD301" s="171"/>
    </row>
    <row r="302" spans="1:30">
      <c r="V302" s="171"/>
      <c r="W302" s="171"/>
      <c r="X302" s="171"/>
      <c r="Y302" s="171"/>
      <c r="Z302" s="171"/>
      <c r="AA302" s="171"/>
      <c r="AB302" s="171"/>
      <c r="AC302" s="171"/>
      <c r="AD302" s="171"/>
    </row>
    <row r="303" spans="1:30">
      <c r="B303" s="9"/>
      <c r="C303" s="9"/>
      <c r="D303" s="9"/>
      <c r="E303" s="9"/>
      <c r="F303" s="9"/>
      <c r="G303" s="9"/>
      <c r="H303" s="19"/>
      <c r="I303" s="19"/>
      <c r="J303" s="19"/>
      <c r="M303" s="9"/>
      <c r="N303" s="125"/>
      <c r="O303" s="9"/>
      <c r="P303" s="9"/>
      <c r="Q303" s="9"/>
      <c r="R303" s="9"/>
      <c r="S303" s="9"/>
      <c r="T303" s="9"/>
      <c r="V303" s="171"/>
      <c r="W303" s="171"/>
      <c r="X303" s="171"/>
      <c r="Y303" s="171"/>
      <c r="Z303" s="171"/>
      <c r="AA303" s="171"/>
      <c r="AB303" s="171"/>
      <c r="AC303" s="171"/>
      <c r="AD303" s="171"/>
    </row>
    <row r="304" spans="1:30">
      <c r="V304" s="171"/>
      <c r="W304" s="171"/>
      <c r="X304" s="171"/>
      <c r="Y304" s="171"/>
      <c r="Z304" s="171"/>
      <c r="AA304" s="171"/>
      <c r="AB304" s="171"/>
      <c r="AC304" s="171"/>
      <c r="AD304" s="171"/>
    </row>
    <row r="305" spans="1:30">
      <c r="A305" s="310" t="s">
        <v>55</v>
      </c>
      <c r="B305" s="311"/>
      <c r="C305" s="311"/>
      <c r="D305" s="311"/>
      <c r="E305" s="311"/>
      <c r="F305" s="311"/>
      <c r="G305" s="311"/>
      <c r="H305" s="311"/>
      <c r="I305" s="311"/>
      <c r="J305" s="311"/>
      <c r="K305" s="311"/>
      <c r="L305" s="311"/>
      <c r="M305" s="311"/>
      <c r="N305" s="311"/>
      <c r="O305" s="311"/>
      <c r="P305" s="311"/>
      <c r="Q305" s="311"/>
      <c r="R305" s="311"/>
      <c r="S305" s="311"/>
      <c r="T305" s="311"/>
      <c r="U305" s="312"/>
      <c r="V305" s="171"/>
      <c r="W305" s="171"/>
      <c r="X305" s="171"/>
      <c r="Y305" s="171"/>
      <c r="Z305" s="171"/>
      <c r="AA305" s="171"/>
      <c r="AB305" s="171"/>
      <c r="AC305" s="171"/>
      <c r="AD305" s="171"/>
    </row>
    <row r="306" spans="1:30">
      <c r="A306" s="262" t="s">
        <v>30</v>
      </c>
      <c r="B306" s="267" t="s">
        <v>29</v>
      </c>
      <c r="C306" s="268"/>
      <c r="D306" s="268"/>
      <c r="E306" s="268"/>
      <c r="F306" s="268"/>
      <c r="G306" s="268"/>
      <c r="H306" s="268"/>
      <c r="I306" s="269"/>
      <c r="J306" s="255" t="s">
        <v>43</v>
      </c>
      <c r="K306" s="318" t="s">
        <v>27</v>
      </c>
      <c r="L306" s="319"/>
      <c r="M306" s="319"/>
      <c r="N306" s="320"/>
      <c r="O306" s="282" t="s">
        <v>44</v>
      </c>
      <c r="P306" s="283"/>
      <c r="Q306" s="283"/>
      <c r="R306" s="282" t="s">
        <v>26</v>
      </c>
      <c r="S306" s="282"/>
      <c r="T306" s="282"/>
      <c r="U306" s="282" t="s">
        <v>25</v>
      </c>
      <c r="V306" s="171"/>
      <c r="W306" s="171"/>
      <c r="X306" s="171"/>
      <c r="Y306" s="171"/>
      <c r="Z306" s="171"/>
      <c r="AA306" s="171"/>
      <c r="AB306" s="171"/>
      <c r="AC306" s="171"/>
      <c r="AD306" s="171"/>
    </row>
    <row r="307" spans="1:30">
      <c r="A307" s="263"/>
      <c r="B307" s="270"/>
      <c r="C307" s="271"/>
      <c r="D307" s="271"/>
      <c r="E307" s="271"/>
      <c r="F307" s="271"/>
      <c r="G307" s="271"/>
      <c r="H307" s="271"/>
      <c r="I307" s="272"/>
      <c r="J307" s="256"/>
      <c r="K307" s="13" t="s">
        <v>31</v>
      </c>
      <c r="L307" s="13" t="s">
        <v>32</v>
      </c>
      <c r="M307" s="46" t="s">
        <v>278</v>
      </c>
      <c r="N307" s="46" t="s">
        <v>279</v>
      </c>
      <c r="O307" s="13" t="s">
        <v>36</v>
      </c>
      <c r="P307" s="13" t="s">
        <v>8</v>
      </c>
      <c r="Q307" s="13" t="s">
        <v>33</v>
      </c>
      <c r="R307" s="13" t="s">
        <v>34</v>
      </c>
      <c r="S307" s="13" t="s">
        <v>31</v>
      </c>
      <c r="T307" s="13" t="s">
        <v>35</v>
      </c>
      <c r="U307" s="282"/>
      <c r="V307" s="171"/>
      <c r="W307" s="171"/>
      <c r="X307" s="171"/>
      <c r="Y307" s="171"/>
      <c r="Z307" s="171"/>
      <c r="AA307" s="171"/>
      <c r="AB307" s="171"/>
      <c r="AC307" s="171"/>
      <c r="AD307" s="171"/>
    </row>
    <row r="308" spans="1:30">
      <c r="A308" s="298" t="s">
        <v>63</v>
      </c>
      <c r="B308" s="299"/>
      <c r="C308" s="299"/>
      <c r="D308" s="299"/>
      <c r="E308" s="299"/>
      <c r="F308" s="299"/>
      <c r="G308" s="299"/>
      <c r="H308" s="299"/>
      <c r="I308" s="299"/>
      <c r="J308" s="299"/>
      <c r="K308" s="299"/>
      <c r="L308" s="299"/>
      <c r="M308" s="299"/>
      <c r="N308" s="299"/>
      <c r="O308" s="299"/>
      <c r="P308" s="299"/>
      <c r="Q308" s="299"/>
      <c r="R308" s="299"/>
      <c r="S308" s="299"/>
      <c r="T308" s="299"/>
      <c r="U308" s="300"/>
      <c r="V308" s="171"/>
      <c r="W308" s="171"/>
      <c r="X308" s="171"/>
      <c r="Y308" s="171"/>
      <c r="Z308" s="171"/>
      <c r="AA308" s="171"/>
      <c r="AB308" s="171"/>
      <c r="AC308" s="171"/>
      <c r="AD308" s="171"/>
    </row>
    <row r="309" spans="1:30">
      <c r="A309" s="160" t="s">
        <v>266</v>
      </c>
      <c r="B309" s="198" t="s">
        <v>267</v>
      </c>
      <c r="C309" s="198"/>
      <c r="D309" s="198"/>
      <c r="E309" s="198"/>
      <c r="F309" s="198"/>
      <c r="G309" s="198"/>
      <c r="H309" s="198"/>
      <c r="I309" s="198"/>
      <c r="J309" s="162">
        <v>3</v>
      </c>
      <c r="K309" s="162">
        <v>2</v>
      </c>
      <c r="L309" s="162">
        <v>0</v>
      </c>
      <c r="M309" s="162">
        <v>0</v>
      </c>
      <c r="N309" s="162">
        <v>1</v>
      </c>
      <c r="O309" s="22">
        <f>K309+L309+M309</f>
        <v>2</v>
      </c>
      <c r="P309" s="22">
        <f>Q309-O309</f>
        <v>3</v>
      </c>
      <c r="Q309" s="22">
        <f>ROUND(PRODUCT(J309,25)/14,0)</f>
        <v>5</v>
      </c>
      <c r="R309" s="29"/>
      <c r="S309" s="12" t="s">
        <v>31</v>
      </c>
      <c r="T309" s="30"/>
      <c r="U309" s="164" t="s">
        <v>39</v>
      </c>
      <c r="V309" s="171"/>
      <c r="W309" s="171"/>
      <c r="X309" s="171"/>
      <c r="Y309" s="171"/>
      <c r="Z309" s="171"/>
      <c r="AA309" s="171"/>
      <c r="AB309" s="171"/>
      <c r="AC309" s="171"/>
      <c r="AD309" s="171"/>
    </row>
    <row r="310" spans="1:30" s="156" customFormat="1" ht="14.25" customHeight="1">
      <c r="A310" s="160" t="s">
        <v>268</v>
      </c>
      <c r="B310" s="198" t="s">
        <v>269</v>
      </c>
      <c r="C310" s="198"/>
      <c r="D310" s="198"/>
      <c r="E310" s="198"/>
      <c r="F310" s="198"/>
      <c r="G310" s="198"/>
      <c r="H310" s="198"/>
      <c r="I310" s="198"/>
      <c r="J310" s="162">
        <v>4</v>
      </c>
      <c r="K310" s="162">
        <v>2</v>
      </c>
      <c r="L310" s="162">
        <v>0</v>
      </c>
      <c r="M310" s="162">
        <v>2</v>
      </c>
      <c r="N310" s="162">
        <v>0</v>
      </c>
      <c r="O310" s="157">
        <f>K310+L310+M310</f>
        <v>4</v>
      </c>
      <c r="P310" s="157">
        <f>Q310-O310</f>
        <v>3</v>
      </c>
      <c r="Q310" s="157">
        <f>ROUND(PRODUCT(J310,25)/14,0)</f>
        <v>7</v>
      </c>
      <c r="R310" s="29"/>
      <c r="S310" s="12" t="s">
        <v>31</v>
      </c>
      <c r="T310" s="30"/>
      <c r="U310" s="164" t="s">
        <v>39</v>
      </c>
      <c r="V310" s="171"/>
      <c r="W310" s="171"/>
      <c r="X310" s="171"/>
      <c r="Y310" s="171"/>
      <c r="Z310" s="171"/>
      <c r="AA310" s="171"/>
      <c r="AB310" s="171"/>
      <c r="AC310" s="171"/>
      <c r="AD310" s="171"/>
    </row>
    <row r="311" spans="1:30" s="156" customFormat="1">
      <c r="A311" s="161" t="s">
        <v>270</v>
      </c>
      <c r="B311" s="198" t="s">
        <v>271</v>
      </c>
      <c r="C311" s="198"/>
      <c r="D311" s="198"/>
      <c r="E311" s="198"/>
      <c r="F311" s="198"/>
      <c r="G311" s="198"/>
      <c r="H311" s="198"/>
      <c r="I311" s="198"/>
      <c r="J311" s="162">
        <v>3</v>
      </c>
      <c r="K311" s="162">
        <v>1</v>
      </c>
      <c r="L311" s="162">
        <v>0</v>
      </c>
      <c r="M311" s="162">
        <v>2</v>
      </c>
      <c r="N311" s="162">
        <v>0</v>
      </c>
      <c r="O311" s="157">
        <f>K311+L311+M311</f>
        <v>3</v>
      </c>
      <c r="P311" s="157">
        <f>Q311-O311</f>
        <v>2</v>
      </c>
      <c r="Q311" s="157">
        <f>ROUND(PRODUCT(J311,25)/14,0)</f>
        <v>5</v>
      </c>
      <c r="R311" s="29"/>
      <c r="S311" s="12" t="s">
        <v>31</v>
      </c>
      <c r="T311" s="30"/>
      <c r="U311" s="164" t="s">
        <v>39</v>
      </c>
      <c r="V311" s="171"/>
      <c r="W311" s="171"/>
      <c r="X311" s="171"/>
      <c r="Y311" s="171"/>
      <c r="Z311" s="171"/>
      <c r="AA311" s="171"/>
      <c r="AB311" s="171"/>
      <c r="AC311" s="171"/>
      <c r="AD311" s="171"/>
    </row>
    <row r="312" spans="1:30">
      <c r="A312" s="160" t="s">
        <v>272</v>
      </c>
      <c r="B312" s="297" t="s">
        <v>273</v>
      </c>
      <c r="C312" s="316"/>
      <c r="D312" s="316"/>
      <c r="E312" s="316"/>
      <c r="F312" s="316"/>
      <c r="G312" s="316"/>
      <c r="H312" s="316"/>
      <c r="I312" s="317"/>
      <c r="J312" s="163">
        <v>3</v>
      </c>
      <c r="K312" s="163">
        <v>0</v>
      </c>
      <c r="L312" s="163">
        <v>2</v>
      </c>
      <c r="M312" s="163">
        <v>0</v>
      </c>
      <c r="N312" s="163">
        <v>1</v>
      </c>
      <c r="O312" s="22">
        <f>K312+L312+M312</f>
        <v>2</v>
      </c>
      <c r="P312" s="22">
        <f>Q312-O312</f>
        <v>3</v>
      </c>
      <c r="Q312" s="22">
        <f>ROUND(PRODUCT(J312,25)/14,0)</f>
        <v>5</v>
      </c>
      <c r="R312" s="29"/>
      <c r="S312" s="12" t="s">
        <v>31</v>
      </c>
      <c r="T312" s="30"/>
      <c r="U312" s="164" t="s">
        <v>42</v>
      </c>
      <c r="V312" s="171"/>
      <c r="W312" s="171"/>
      <c r="X312" s="171"/>
      <c r="Y312" s="171"/>
      <c r="Z312" s="171"/>
      <c r="AA312" s="171"/>
      <c r="AB312" s="171"/>
      <c r="AC312" s="171"/>
      <c r="AD312" s="171"/>
    </row>
    <row r="313" spans="1:30">
      <c r="A313" s="160" t="s">
        <v>274</v>
      </c>
      <c r="B313" s="297" t="s">
        <v>275</v>
      </c>
      <c r="C313" s="316"/>
      <c r="D313" s="316"/>
      <c r="E313" s="316"/>
      <c r="F313" s="316"/>
      <c r="G313" s="316"/>
      <c r="H313" s="316"/>
      <c r="I313" s="317"/>
      <c r="J313" s="163">
        <v>3</v>
      </c>
      <c r="K313" s="163">
        <v>0</v>
      </c>
      <c r="L313" s="163">
        <v>0</v>
      </c>
      <c r="M313" s="163">
        <v>2</v>
      </c>
      <c r="N313" s="163">
        <v>0</v>
      </c>
      <c r="O313" s="22">
        <f>K313+L313+M313</f>
        <v>2</v>
      </c>
      <c r="P313" s="22">
        <f>Q313-O313</f>
        <v>3</v>
      </c>
      <c r="Q313" s="22">
        <f>ROUND(PRODUCT(J313,25)/14,0)</f>
        <v>5</v>
      </c>
      <c r="R313" s="29"/>
      <c r="S313" s="12" t="s">
        <v>31</v>
      </c>
      <c r="T313" s="30"/>
      <c r="U313" s="164" t="s">
        <v>39</v>
      </c>
      <c r="V313" s="171"/>
      <c r="W313" s="171"/>
      <c r="X313" s="171"/>
      <c r="Y313" s="171"/>
      <c r="Z313" s="171"/>
      <c r="AA313" s="171"/>
      <c r="AB313" s="171"/>
      <c r="AC313" s="171"/>
      <c r="AD313" s="171"/>
    </row>
    <row r="314" spans="1:30">
      <c r="A314" s="23" t="s">
        <v>28</v>
      </c>
      <c r="B314" s="307"/>
      <c r="C314" s="308"/>
      <c r="D314" s="308"/>
      <c r="E314" s="308"/>
      <c r="F314" s="308"/>
      <c r="G314" s="308"/>
      <c r="H314" s="308"/>
      <c r="I314" s="309"/>
      <c r="J314" s="38">
        <f t="shared" ref="J314:Q314" si="105">SUM(J309:J313)</f>
        <v>16</v>
      </c>
      <c r="K314" s="38">
        <f t="shared" si="105"/>
        <v>5</v>
      </c>
      <c r="L314" s="38">
        <f t="shared" si="105"/>
        <v>2</v>
      </c>
      <c r="M314" s="38">
        <f t="shared" si="105"/>
        <v>6</v>
      </c>
      <c r="N314" s="38">
        <f t="shared" si="105"/>
        <v>2</v>
      </c>
      <c r="O314" s="27">
        <f t="shared" si="105"/>
        <v>13</v>
      </c>
      <c r="P314" s="27">
        <f t="shared" si="105"/>
        <v>14</v>
      </c>
      <c r="Q314" s="27">
        <f t="shared" si="105"/>
        <v>27</v>
      </c>
      <c r="R314" s="25">
        <f>COUNTIF(R309:R313,"E")</f>
        <v>0</v>
      </c>
      <c r="S314" s="25">
        <f>COUNTIF(S309:S313,"C")</f>
        <v>5</v>
      </c>
      <c r="T314" s="25">
        <f>COUNTIF(T309:T313,"VP")</f>
        <v>0</v>
      </c>
      <c r="U314" s="21"/>
      <c r="V314" s="171"/>
      <c r="W314" s="171"/>
      <c r="X314" s="171"/>
      <c r="Y314" s="171"/>
      <c r="Z314" s="171"/>
      <c r="AA314" s="171"/>
      <c r="AB314" s="171"/>
      <c r="AC314" s="171"/>
      <c r="AD314" s="171"/>
    </row>
    <row r="315" spans="1:30">
      <c r="A315" s="310" t="s">
        <v>76</v>
      </c>
      <c r="B315" s="311"/>
      <c r="C315" s="311"/>
      <c r="D315" s="311"/>
      <c r="E315" s="311"/>
      <c r="F315" s="311"/>
      <c r="G315" s="311"/>
      <c r="H315" s="311"/>
      <c r="I315" s="311"/>
      <c r="J315" s="311"/>
      <c r="K315" s="311"/>
      <c r="L315" s="311"/>
      <c r="M315" s="311"/>
      <c r="N315" s="311"/>
      <c r="O315" s="311"/>
      <c r="P315" s="311"/>
      <c r="Q315" s="311"/>
      <c r="R315" s="311"/>
      <c r="S315" s="311"/>
      <c r="T315" s="311"/>
      <c r="U315" s="312"/>
      <c r="V315" s="171"/>
      <c r="W315" s="171"/>
      <c r="X315" s="171"/>
      <c r="Y315" s="171"/>
      <c r="Z315" s="171"/>
      <c r="AA315" s="171"/>
      <c r="AB315" s="171"/>
      <c r="AC315" s="171"/>
      <c r="AD315" s="171"/>
    </row>
    <row r="316" spans="1:30">
      <c r="A316" s="167" t="s">
        <v>276</v>
      </c>
      <c r="B316" s="195" t="s">
        <v>277</v>
      </c>
      <c r="C316" s="196"/>
      <c r="D316" s="196"/>
      <c r="E316" s="196"/>
      <c r="F316" s="196"/>
      <c r="G316" s="196"/>
      <c r="H316" s="196"/>
      <c r="I316" s="197"/>
      <c r="J316" s="166">
        <v>3</v>
      </c>
      <c r="K316" s="166">
        <v>1</v>
      </c>
      <c r="L316" s="166">
        <v>0</v>
      </c>
      <c r="M316" s="166">
        <v>1</v>
      </c>
      <c r="N316" s="166">
        <v>0</v>
      </c>
      <c r="O316" s="165">
        <f>K316+L316+M316</f>
        <v>2</v>
      </c>
      <c r="P316" s="165">
        <f>Q316-O316</f>
        <v>3</v>
      </c>
      <c r="Q316" s="169">
        <v>5</v>
      </c>
      <c r="R316" s="29"/>
      <c r="S316" s="12" t="s">
        <v>31</v>
      </c>
      <c r="T316" s="30"/>
      <c r="U316" s="164" t="s">
        <v>42</v>
      </c>
      <c r="V316" s="171"/>
      <c r="W316" s="171"/>
      <c r="X316" s="171"/>
      <c r="Y316" s="171"/>
      <c r="Z316" s="171"/>
      <c r="AA316" s="171"/>
      <c r="AB316" s="171"/>
      <c r="AC316" s="171"/>
      <c r="AD316" s="171"/>
    </row>
    <row r="317" spans="1:30">
      <c r="A317" s="25" t="s">
        <v>28</v>
      </c>
      <c r="B317" s="216"/>
      <c r="C317" s="217"/>
      <c r="D317" s="217"/>
      <c r="E317" s="217"/>
      <c r="F317" s="217"/>
      <c r="G317" s="217"/>
      <c r="H317" s="217"/>
      <c r="I317" s="218"/>
      <c r="J317" s="27">
        <f t="shared" ref="J317:Q317" si="106">SUM(J316:J316)</f>
        <v>3</v>
      </c>
      <c r="K317" s="27">
        <f t="shared" si="106"/>
        <v>1</v>
      </c>
      <c r="L317" s="27">
        <f t="shared" si="106"/>
        <v>0</v>
      </c>
      <c r="M317" s="27">
        <f t="shared" si="106"/>
        <v>1</v>
      </c>
      <c r="N317" s="136">
        <f t="shared" si="106"/>
        <v>0</v>
      </c>
      <c r="O317" s="27">
        <f t="shared" si="106"/>
        <v>2</v>
      </c>
      <c r="P317" s="27">
        <f t="shared" si="106"/>
        <v>3</v>
      </c>
      <c r="Q317" s="27">
        <f t="shared" si="106"/>
        <v>5</v>
      </c>
      <c r="R317" s="25">
        <f>COUNTIF(R316:R316,"E")</f>
        <v>0</v>
      </c>
      <c r="S317" s="25">
        <f>COUNTIF(S316:S316,"C")</f>
        <v>1</v>
      </c>
      <c r="T317" s="25">
        <f>COUNTIF(T316:T316,"VP")</f>
        <v>0</v>
      </c>
      <c r="U317" s="26"/>
      <c r="V317" s="171"/>
      <c r="W317" s="171"/>
      <c r="X317" s="171"/>
      <c r="Y317" s="171"/>
      <c r="Z317" s="171"/>
      <c r="AA317" s="171"/>
      <c r="AB317" s="171"/>
      <c r="AC317" s="171"/>
      <c r="AD317" s="171"/>
    </row>
    <row r="318" spans="1:30">
      <c r="A318" s="222" t="s">
        <v>53</v>
      </c>
      <c r="B318" s="223"/>
      <c r="C318" s="223"/>
      <c r="D318" s="223"/>
      <c r="E318" s="223"/>
      <c r="F318" s="223"/>
      <c r="G318" s="223"/>
      <c r="H318" s="223"/>
      <c r="I318" s="224"/>
      <c r="J318" s="27">
        <f>SUM(J314)</f>
        <v>16</v>
      </c>
      <c r="K318" s="27">
        <f t="shared" ref="K318:T318" si="107">SUM(K314,K317)</f>
        <v>6</v>
      </c>
      <c r="L318" s="27">
        <f t="shared" si="107"/>
        <v>2</v>
      </c>
      <c r="M318" s="27">
        <f t="shared" si="107"/>
        <v>7</v>
      </c>
      <c r="N318" s="136">
        <f t="shared" si="107"/>
        <v>2</v>
      </c>
      <c r="O318" s="27">
        <f t="shared" si="107"/>
        <v>15</v>
      </c>
      <c r="P318" s="27">
        <f t="shared" si="107"/>
        <v>17</v>
      </c>
      <c r="Q318" s="27">
        <f t="shared" si="107"/>
        <v>32</v>
      </c>
      <c r="R318" s="27">
        <f t="shared" si="107"/>
        <v>0</v>
      </c>
      <c r="S318" s="27">
        <f t="shared" si="107"/>
        <v>6</v>
      </c>
      <c r="T318" s="27">
        <f t="shared" si="107"/>
        <v>0</v>
      </c>
      <c r="U318" s="129">
        <f>6/(38+6)</f>
        <v>0.13636363636363635</v>
      </c>
      <c r="V318" s="171"/>
      <c r="W318" s="171"/>
      <c r="X318" s="171"/>
      <c r="Y318" s="171"/>
      <c r="Z318" s="171"/>
      <c r="AA318" s="171"/>
      <c r="AB318" s="171"/>
      <c r="AC318" s="171"/>
      <c r="AD318" s="171"/>
    </row>
    <row r="319" spans="1:30">
      <c r="A319" s="199" t="s">
        <v>54</v>
      </c>
      <c r="B319" s="200"/>
      <c r="C319" s="200"/>
      <c r="D319" s="200"/>
      <c r="E319" s="200"/>
      <c r="F319" s="200"/>
      <c r="G319" s="200"/>
      <c r="H319" s="200"/>
      <c r="I319" s="200"/>
      <c r="J319" s="201"/>
      <c r="K319" s="27">
        <f t="shared" ref="K319:Q319" si="108">K314*14+K317*12</f>
        <v>82</v>
      </c>
      <c r="L319" s="27">
        <f t="shared" si="108"/>
        <v>28</v>
      </c>
      <c r="M319" s="27">
        <f t="shared" si="108"/>
        <v>96</v>
      </c>
      <c r="N319" s="136">
        <f t="shared" si="108"/>
        <v>28</v>
      </c>
      <c r="O319" s="27">
        <f t="shared" si="108"/>
        <v>206</v>
      </c>
      <c r="P319" s="27">
        <f t="shared" si="108"/>
        <v>232</v>
      </c>
      <c r="Q319" s="27">
        <f t="shared" si="108"/>
        <v>438</v>
      </c>
      <c r="R319" s="205"/>
      <c r="S319" s="206"/>
      <c r="T319" s="206"/>
      <c r="U319" s="207"/>
      <c r="V319" s="171"/>
      <c r="W319" s="171"/>
      <c r="X319" s="171"/>
      <c r="Y319" s="171"/>
      <c r="Z319" s="171"/>
      <c r="AA319" s="171"/>
      <c r="AB319" s="171"/>
      <c r="AC319" s="171"/>
      <c r="AD319" s="171"/>
    </row>
    <row r="320" spans="1:30">
      <c r="A320" s="202"/>
      <c r="B320" s="203"/>
      <c r="C320" s="203"/>
      <c r="D320" s="203"/>
      <c r="E320" s="203"/>
      <c r="F320" s="203"/>
      <c r="G320" s="203"/>
      <c r="H320" s="203"/>
      <c r="I320" s="203"/>
      <c r="J320" s="204"/>
      <c r="K320" s="366">
        <f>SUM(K319:N319)</f>
        <v>234</v>
      </c>
      <c r="L320" s="367"/>
      <c r="M320" s="367"/>
      <c r="N320" s="368"/>
      <c r="O320" s="313">
        <f>SUM(O319:P319)</f>
        <v>438</v>
      </c>
      <c r="P320" s="314"/>
      <c r="Q320" s="315"/>
      <c r="R320" s="208"/>
      <c r="S320" s="209"/>
      <c r="T320" s="209"/>
      <c r="U320" s="210"/>
      <c r="V320" s="171"/>
      <c r="W320" s="171"/>
      <c r="X320" s="171"/>
      <c r="Y320" s="171"/>
      <c r="Z320" s="171"/>
      <c r="AA320" s="171"/>
      <c r="AB320" s="171"/>
      <c r="AC320" s="171"/>
      <c r="AD320" s="171"/>
    </row>
    <row r="321" spans="1:30">
      <c r="A321" s="14"/>
      <c r="B321" s="14"/>
      <c r="C321" s="14"/>
      <c r="D321" s="14"/>
      <c r="E321" s="14"/>
      <c r="F321" s="14"/>
      <c r="G321" s="14"/>
      <c r="H321" s="14"/>
      <c r="I321" s="14"/>
      <c r="J321" s="14"/>
      <c r="K321" s="15"/>
      <c r="L321" s="15"/>
      <c r="M321" s="15"/>
      <c r="N321" s="15"/>
      <c r="O321" s="16"/>
      <c r="P321" s="16"/>
      <c r="Q321" s="16"/>
      <c r="R321" s="17"/>
      <c r="S321" s="17"/>
      <c r="T321" s="17"/>
      <c r="U321" s="17"/>
      <c r="V321" s="171"/>
      <c r="W321" s="171"/>
      <c r="X321" s="171"/>
      <c r="Y321" s="171"/>
      <c r="Z321" s="171"/>
      <c r="AA321" s="171"/>
      <c r="AB321" s="171"/>
      <c r="AC321" s="171"/>
      <c r="AD321" s="171"/>
    </row>
    <row r="322" spans="1:30">
      <c r="V322" s="171"/>
      <c r="W322" s="171"/>
      <c r="X322" s="171"/>
      <c r="Y322" s="171"/>
      <c r="Z322" s="171"/>
      <c r="AA322" s="171"/>
      <c r="AB322" s="171"/>
      <c r="AC322" s="171"/>
      <c r="AD322" s="171"/>
    </row>
    <row r="323" spans="1:30">
      <c r="A323" s="191" t="s">
        <v>77</v>
      </c>
      <c r="B323" s="191"/>
      <c r="V323" s="171"/>
      <c r="W323" s="171"/>
      <c r="X323" s="171"/>
      <c r="Y323" s="171"/>
      <c r="Z323" s="171"/>
      <c r="AA323" s="171"/>
      <c r="AB323" s="171"/>
      <c r="AC323" s="171"/>
      <c r="AD323" s="171"/>
    </row>
    <row r="324" spans="1:30">
      <c r="A324" s="211" t="s">
        <v>30</v>
      </c>
      <c r="B324" s="349" t="s">
        <v>66</v>
      </c>
      <c r="C324" s="361"/>
      <c r="D324" s="361"/>
      <c r="E324" s="361"/>
      <c r="F324" s="361"/>
      <c r="G324" s="350"/>
      <c r="H324" s="349" t="s">
        <v>69</v>
      </c>
      <c r="I324" s="350"/>
      <c r="J324" s="225" t="s">
        <v>70</v>
      </c>
      <c r="K324" s="226"/>
      <c r="L324" s="226"/>
      <c r="M324" s="226"/>
      <c r="N324" s="226"/>
      <c r="O324" s="226"/>
      <c r="P324" s="227"/>
      <c r="Q324" s="349" t="s">
        <v>52</v>
      </c>
      <c r="R324" s="350"/>
      <c r="S324" s="225" t="s">
        <v>71</v>
      </c>
      <c r="T324" s="226"/>
      <c r="U324" s="227"/>
      <c r="V324" s="171"/>
      <c r="W324" s="171"/>
      <c r="X324" s="171"/>
      <c r="Y324" s="171"/>
      <c r="Z324" s="171"/>
      <c r="AA324" s="171"/>
      <c r="AB324" s="171"/>
      <c r="AC324" s="171"/>
      <c r="AD324" s="171"/>
    </row>
    <row r="325" spans="1:30">
      <c r="A325" s="211"/>
      <c r="B325" s="351"/>
      <c r="C325" s="362"/>
      <c r="D325" s="362"/>
      <c r="E325" s="362"/>
      <c r="F325" s="362"/>
      <c r="G325" s="352"/>
      <c r="H325" s="351"/>
      <c r="I325" s="352"/>
      <c r="J325" s="225" t="s">
        <v>36</v>
      </c>
      <c r="K325" s="227"/>
      <c r="L325" s="225" t="s">
        <v>8</v>
      </c>
      <c r="M325" s="226"/>
      <c r="N325" s="227"/>
      <c r="O325" s="225" t="s">
        <v>33</v>
      </c>
      <c r="P325" s="227"/>
      <c r="Q325" s="351"/>
      <c r="R325" s="352"/>
      <c r="S325" s="37" t="s">
        <v>72</v>
      </c>
      <c r="T325" s="37" t="s">
        <v>73</v>
      </c>
      <c r="U325" s="37" t="s">
        <v>74</v>
      </c>
      <c r="V325" s="171"/>
      <c r="W325" s="171"/>
      <c r="X325" s="171"/>
      <c r="Y325" s="171"/>
      <c r="Z325" s="171"/>
      <c r="AA325" s="171"/>
      <c r="AB325" s="171"/>
      <c r="AC325" s="171"/>
      <c r="AD325" s="171"/>
    </row>
    <row r="326" spans="1:30">
      <c r="A326" s="37">
        <v>1</v>
      </c>
      <c r="B326" s="225" t="s">
        <v>67</v>
      </c>
      <c r="C326" s="226"/>
      <c r="D326" s="226"/>
      <c r="E326" s="226"/>
      <c r="F326" s="226"/>
      <c r="G326" s="227"/>
      <c r="H326" s="348">
        <f>J326</f>
        <v>126</v>
      </c>
      <c r="I326" s="348"/>
      <c r="J326" s="353">
        <f>O46+O58+O68+O78+O90+O101-J327</f>
        <v>126</v>
      </c>
      <c r="K326" s="354"/>
      <c r="L326" s="353">
        <f>P46+P58+P68+P78+P90+P101-L327</f>
        <v>161</v>
      </c>
      <c r="M326" s="369"/>
      <c r="N326" s="354"/>
      <c r="O326" s="355">
        <f>SUM(J326:M326)</f>
        <v>287</v>
      </c>
      <c r="P326" s="356"/>
      <c r="Q326" s="357">
        <f>H326/H328</f>
        <v>0.86896551724137927</v>
      </c>
      <c r="R326" s="358"/>
      <c r="S326" s="21">
        <f>J46+J58-S327</f>
        <v>60</v>
      </c>
      <c r="T326" s="21">
        <f>J68+J78-T327</f>
        <v>60</v>
      </c>
      <c r="U326" s="21">
        <f>J90+J101-U327</f>
        <v>34</v>
      </c>
      <c r="V326" s="171"/>
      <c r="W326" s="171"/>
      <c r="X326" s="171"/>
      <c r="Y326" s="171"/>
      <c r="Z326" s="171"/>
      <c r="AA326" s="171"/>
      <c r="AB326" s="171"/>
      <c r="AC326" s="171"/>
      <c r="AD326" s="171"/>
    </row>
    <row r="327" spans="1:30">
      <c r="A327" s="37">
        <v>2</v>
      </c>
      <c r="B327" s="225" t="s">
        <v>68</v>
      </c>
      <c r="C327" s="226"/>
      <c r="D327" s="226"/>
      <c r="E327" s="226"/>
      <c r="F327" s="226"/>
      <c r="G327" s="227"/>
      <c r="H327" s="348">
        <f>J327</f>
        <v>19</v>
      </c>
      <c r="I327" s="348"/>
      <c r="J327" s="359">
        <f>O183</f>
        <v>19</v>
      </c>
      <c r="K327" s="360"/>
      <c r="L327" s="370">
        <f>P183</f>
        <v>33</v>
      </c>
      <c r="M327" s="371"/>
      <c r="N327" s="372"/>
      <c r="O327" s="355">
        <f>SUM(J327:M327)</f>
        <v>52</v>
      </c>
      <c r="P327" s="356"/>
      <c r="Q327" s="357">
        <f>H327/H328</f>
        <v>0.1310344827586207</v>
      </c>
      <c r="R327" s="358"/>
      <c r="S327" s="20">
        <v>0</v>
      </c>
      <c r="T327" s="20">
        <v>0</v>
      </c>
      <c r="U327" s="20">
        <v>26</v>
      </c>
      <c r="V327" s="171"/>
      <c r="W327" s="171"/>
      <c r="X327" s="171"/>
      <c r="Y327" s="171"/>
      <c r="Z327" s="171"/>
      <c r="AA327" s="171"/>
      <c r="AB327" s="171"/>
      <c r="AC327" s="171"/>
      <c r="AD327" s="171"/>
    </row>
    <row r="328" spans="1:30">
      <c r="A328" s="225" t="s">
        <v>28</v>
      </c>
      <c r="B328" s="226"/>
      <c r="C328" s="226"/>
      <c r="D328" s="226"/>
      <c r="E328" s="226"/>
      <c r="F328" s="226"/>
      <c r="G328" s="227"/>
      <c r="H328" s="211">
        <f>SUM(H326:I327)</f>
        <v>145</v>
      </c>
      <c r="I328" s="211"/>
      <c r="J328" s="211">
        <f>SUM(J326:K327)</f>
        <v>145</v>
      </c>
      <c r="K328" s="211"/>
      <c r="L328" s="216">
        <f>SUM(L326:M327)</f>
        <v>194</v>
      </c>
      <c r="M328" s="217"/>
      <c r="N328" s="218"/>
      <c r="O328" s="216">
        <f>SUM(O326:P327)</f>
        <v>339</v>
      </c>
      <c r="P328" s="218"/>
      <c r="Q328" s="363">
        <f>SUM(Q326:R327)</f>
        <v>1</v>
      </c>
      <c r="R328" s="364"/>
      <c r="S328" s="25">
        <f>SUM(S326:S327)</f>
        <v>60</v>
      </c>
      <c r="T328" s="25">
        <f>SUM(T326:T327)</f>
        <v>60</v>
      </c>
      <c r="U328" s="25">
        <f>SUM(U326:U327)</f>
        <v>60</v>
      </c>
      <c r="V328" s="171"/>
      <c r="W328" s="171"/>
      <c r="X328" s="171"/>
      <c r="Y328" s="171"/>
      <c r="Z328" s="171"/>
      <c r="AA328" s="171"/>
      <c r="AB328" s="171"/>
      <c r="AC328" s="171"/>
      <c r="AD328" s="171"/>
    </row>
    <row r="329" spans="1:30" s="171" customFormat="1">
      <c r="A329" s="172"/>
      <c r="B329" s="172"/>
      <c r="C329" s="172"/>
      <c r="D329" s="172"/>
      <c r="E329" s="172"/>
      <c r="F329" s="172"/>
      <c r="G329" s="172"/>
      <c r="H329" s="172"/>
      <c r="I329" s="172"/>
      <c r="J329" s="172"/>
      <c r="K329" s="172"/>
      <c r="L329" s="173"/>
      <c r="M329" s="173"/>
      <c r="N329" s="173"/>
      <c r="O329" s="173"/>
      <c r="P329" s="173"/>
      <c r="Q329" s="174"/>
      <c r="R329" s="174"/>
      <c r="S329" s="173"/>
      <c r="T329" s="173"/>
      <c r="U329" s="173"/>
    </row>
    <row r="330" spans="1:30" s="171" customFormat="1">
      <c r="A330" s="172"/>
      <c r="B330" s="172"/>
      <c r="C330" s="172"/>
      <c r="D330" s="172"/>
      <c r="E330" s="172"/>
      <c r="F330" s="172"/>
      <c r="G330" s="172"/>
      <c r="H330" s="172"/>
      <c r="I330" s="172"/>
      <c r="J330" s="172"/>
      <c r="K330" s="172"/>
      <c r="L330" s="173"/>
      <c r="M330" s="173"/>
      <c r="N330" s="173"/>
      <c r="O330" s="173"/>
      <c r="P330" s="173"/>
      <c r="Q330" s="174"/>
      <c r="R330" s="174"/>
      <c r="S330" s="173"/>
      <c r="T330" s="173"/>
      <c r="U330" s="173"/>
    </row>
    <row r="331" spans="1:30" s="171" customFormat="1">
      <c r="A331" s="172"/>
      <c r="B331" s="172"/>
      <c r="C331" s="172"/>
      <c r="D331" s="172"/>
      <c r="E331" s="172"/>
      <c r="F331" s="172"/>
      <c r="G331" s="172"/>
      <c r="H331" s="172"/>
      <c r="I331" s="172"/>
      <c r="J331" s="172"/>
      <c r="K331" s="172"/>
      <c r="L331" s="173"/>
      <c r="M331" s="173"/>
      <c r="N331" s="173"/>
      <c r="O331" s="173"/>
      <c r="P331" s="173"/>
      <c r="Q331" s="174"/>
      <c r="R331" s="174"/>
      <c r="S331" s="173"/>
      <c r="T331" s="173"/>
      <c r="U331" s="173"/>
    </row>
    <row r="332" spans="1:30" s="171" customFormat="1">
      <c r="A332" s="172"/>
      <c r="B332" s="172"/>
      <c r="C332" s="172"/>
      <c r="D332" s="172"/>
      <c r="E332" s="172"/>
      <c r="F332" s="172"/>
      <c r="G332" s="172"/>
      <c r="H332" s="172"/>
      <c r="I332" s="172"/>
      <c r="J332" s="172"/>
      <c r="K332" s="172"/>
      <c r="L332" s="173"/>
      <c r="M332" s="173"/>
      <c r="N332" s="173"/>
      <c r="O332" s="173"/>
      <c r="P332" s="173"/>
      <c r="Q332" s="174"/>
      <c r="R332" s="174"/>
      <c r="S332" s="173"/>
      <c r="T332" s="173"/>
      <c r="U332" s="173"/>
    </row>
    <row r="333" spans="1:30" s="171" customFormat="1">
      <c r="A333" s="172"/>
      <c r="B333" s="172"/>
      <c r="C333" s="172"/>
      <c r="D333" s="172"/>
      <c r="E333" s="172"/>
      <c r="F333" s="172"/>
      <c r="G333" s="172"/>
      <c r="H333" s="172"/>
      <c r="I333" s="172"/>
      <c r="J333" s="172"/>
      <c r="K333" s="172"/>
      <c r="L333" s="173"/>
      <c r="M333" s="173"/>
      <c r="N333" s="173"/>
      <c r="O333" s="173"/>
      <c r="P333" s="173"/>
      <c r="Q333" s="174"/>
      <c r="R333" s="174"/>
      <c r="S333" s="173"/>
      <c r="T333" s="173"/>
      <c r="U333" s="173"/>
    </row>
    <row r="334" spans="1:30" s="171" customFormat="1">
      <c r="A334" s="172"/>
      <c r="B334" s="172"/>
      <c r="C334" s="172"/>
      <c r="D334" s="172"/>
      <c r="E334" s="172"/>
      <c r="F334" s="172"/>
      <c r="G334" s="172"/>
      <c r="H334" s="172"/>
      <c r="I334" s="172"/>
      <c r="J334" s="172"/>
      <c r="K334" s="172"/>
      <c r="L334" s="173"/>
      <c r="M334" s="173"/>
      <c r="N334" s="173"/>
      <c r="O334" s="173"/>
      <c r="P334" s="173"/>
      <c r="Q334" s="174"/>
      <c r="R334" s="174"/>
      <c r="S334" s="173"/>
      <c r="T334" s="173"/>
      <c r="U334" s="173"/>
    </row>
    <row r="335" spans="1:30" s="171" customFormat="1">
      <c r="A335" s="172"/>
      <c r="B335" s="172"/>
      <c r="C335" s="172"/>
      <c r="D335" s="172"/>
      <c r="E335" s="172"/>
      <c r="F335" s="172"/>
      <c r="G335" s="172"/>
      <c r="H335" s="172"/>
      <c r="I335" s="172"/>
      <c r="J335" s="172"/>
      <c r="K335" s="172"/>
      <c r="L335" s="173"/>
      <c r="M335" s="173"/>
      <c r="N335" s="173"/>
      <c r="O335" s="173"/>
      <c r="P335" s="173"/>
      <c r="Q335" s="174"/>
      <c r="R335" s="174"/>
      <c r="S335" s="173"/>
      <c r="T335" s="173"/>
      <c r="U335" s="173"/>
    </row>
    <row r="336" spans="1:30">
      <c r="V336" s="171"/>
      <c r="W336" s="171"/>
      <c r="X336" s="171"/>
      <c r="Y336" s="171"/>
      <c r="Z336" s="171"/>
      <c r="AA336" s="171"/>
      <c r="AB336" s="171"/>
      <c r="AC336" s="171"/>
      <c r="AD336" s="171"/>
    </row>
    <row r="337" spans="1:100">
      <c r="B337" s="2"/>
      <c r="C337" s="2"/>
      <c r="D337" s="2"/>
      <c r="E337" s="2"/>
      <c r="F337" s="2"/>
      <c r="G337" s="2"/>
      <c r="M337" s="9"/>
      <c r="N337" s="125"/>
      <c r="O337" s="9"/>
      <c r="P337" s="9"/>
      <c r="Q337" s="9"/>
      <c r="R337" s="9"/>
      <c r="S337" s="9"/>
      <c r="T337" s="9"/>
      <c r="V337" s="171"/>
      <c r="W337" s="171"/>
      <c r="X337" s="171"/>
      <c r="Y337" s="171"/>
      <c r="Z337" s="171"/>
      <c r="AA337" s="171"/>
      <c r="AB337" s="171"/>
      <c r="AC337" s="171"/>
      <c r="AD337" s="171"/>
    </row>
    <row r="338" spans="1:100">
      <c r="A338" s="277" t="s">
        <v>97</v>
      </c>
      <c r="B338" s="277"/>
      <c r="C338" s="277"/>
      <c r="D338" s="277"/>
      <c r="E338" s="277"/>
      <c r="F338" s="277"/>
      <c r="G338" s="277"/>
      <c r="H338" s="277"/>
      <c r="I338" s="277"/>
      <c r="J338" s="277"/>
      <c r="K338" s="277"/>
      <c r="L338" s="277"/>
      <c r="M338" s="277"/>
      <c r="N338" s="277"/>
      <c r="O338" s="277"/>
      <c r="P338" s="277"/>
      <c r="Q338" s="277"/>
      <c r="R338" s="277"/>
      <c r="S338" s="277"/>
      <c r="T338" s="277"/>
      <c r="U338" s="277"/>
      <c r="V338" s="171"/>
      <c r="W338" s="171"/>
      <c r="X338" s="171"/>
      <c r="Y338" s="171"/>
      <c r="Z338" s="171"/>
      <c r="AA338" s="171"/>
      <c r="AB338" s="171"/>
      <c r="AC338" s="171"/>
      <c r="AD338" s="171"/>
    </row>
    <row r="339" spans="1:100">
      <c r="V339" s="171"/>
      <c r="W339" s="171"/>
      <c r="X339" s="171"/>
      <c r="Y339" s="171"/>
      <c r="Z339" s="171"/>
      <c r="AA339" s="171"/>
      <c r="AB339" s="171"/>
      <c r="AC339" s="171"/>
      <c r="AD339" s="171"/>
    </row>
    <row r="340" spans="1:100">
      <c r="A340" s="254" t="s">
        <v>81</v>
      </c>
      <c r="B340" s="254"/>
      <c r="C340" s="254"/>
      <c r="D340" s="254"/>
      <c r="E340" s="254"/>
      <c r="F340" s="254"/>
      <c r="G340" s="254"/>
      <c r="H340" s="254"/>
      <c r="I340" s="254"/>
      <c r="J340" s="254"/>
      <c r="K340" s="254"/>
      <c r="L340" s="254"/>
      <c r="M340" s="254"/>
      <c r="N340" s="254"/>
      <c r="O340" s="254"/>
      <c r="P340" s="254"/>
      <c r="Q340" s="254"/>
      <c r="R340" s="254"/>
      <c r="S340" s="254"/>
      <c r="T340" s="254"/>
      <c r="U340" s="176"/>
      <c r="V340" s="171"/>
      <c r="W340" s="171"/>
      <c r="X340" s="171"/>
      <c r="Y340" s="171"/>
      <c r="Z340" s="171"/>
      <c r="AA340" s="171"/>
      <c r="AB340" s="171"/>
      <c r="AC340" s="171"/>
      <c r="AD340" s="171"/>
    </row>
    <row r="341" spans="1:100">
      <c r="A341" s="262" t="s">
        <v>30</v>
      </c>
      <c r="B341" s="267" t="s">
        <v>29</v>
      </c>
      <c r="C341" s="268"/>
      <c r="D341" s="268"/>
      <c r="E341" s="268"/>
      <c r="F341" s="268"/>
      <c r="G341" s="268"/>
      <c r="H341" s="268"/>
      <c r="I341" s="269"/>
      <c r="J341" s="255" t="s">
        <v>43</v>
      </c>
      <c r="K341" s="282" t="s">
        <v>27</v>
      </c>
      <c r="L341" s="282"/>
      <c r="M341" s="282"/>
      <c r="N341" s="282" t="s">
        <v>44</v>
      </c>
      <c r="O341" s="283"/>
      <c r="P341" s="283"/>
      <c r="Q341" s="282" t="s">
        <v>26</v>
      </c>
      <c r="R341" s="282"/>
      <c r="S341" s="282"/>
      <c r="T341" s="282" t="s">
        <v>25</v>
      </c>
      <c r="U341" s="176"/>
      <c r="V341" s="171"/>
      <c r="W341" s="171"/>
      <c r="X341" s="171"/>
      <c r="Y341" s="171"/>
      <c r="Z341" s="171"/>
      <c r="AA341" s="171"/>
      <c r="AB341" s="171"/>
      <c r="AC341" s="171"/>
      <c r="AD341" s="171"/>
    </row>
    <row r="342" spans="1:100">
      <c r="A342" s="263"/>
      <c r="B342" s="270"/>
      <c r="C342" s="271"/>
      <c r="D342" s="271"/>
      <c r="E342" s="271"/>
      <c r="F342" s="271"/>
      <c r="G342" s="271"/>
      <c r="H342" s="271"/>
      <c r="I342" s="272"/>
      <c r="J342" s="256"/>
      <c r="K342" s="175" t="s">
        <v>31</v>
      </c>
      <c r="L342" s="175" t="s">
        <v>32</v>
      </c>
      <c r="M342" s="175" t="s">
        <v>289</v>
      </c>
      <c r="N342" s="175" t="s">
        <v>36</v>
      </c>
      <c r="O342" s="175" t="s">
        <v>8</v>
      </c>
      <c r="P342" s="175" t="s">
        <v>33</v>
      </c>
      <c r="Q342" s="175" t="s">
        <v>34</v>
      </c>
      <c r="R342" s="175" t="s">
        <v>31</v>
      </c>
      <c r="S342" s="175" t="s">
        <v>35</v>
      </c>
      <c r="T342" s="282"/>
      <c r="U342" s="176"/>
      <c r="V342" s="171"/>
      <c r="W342" s="171"/>
      <c r="X342" s="171"/>
      <c r="Y342" s="171"/>
      <c r="Z342" s="171"/>
      <c r="AA342" s="171"/>
      <c r="AB342" s="171"/>
      <c r="AC342" s="171"/>
      <c r="AD342" s="171"/>
    </row>
    <row r="343" spans="1:100">
      <c r="A343" s="284" t="s">
        <v>56</v>
      </c>
      <c r="B343" s="284"/>
      <c r="C343" s="284"/>
      <c r="D343" s="284"/>
      <c r="E343" s="284"/>
      <c r="F343" s="284"/>
      <c r="G343" s="284"/>
      <c r="H343" s="284"/>
      <c r="I343" s="284"/>
      <c r="J343" s="284"/>
      <c r="K343" s="284"/>
      <c r="L343" s="284"/>
      <c r="M343" s="284"/>
      <c r="N343" s="284"/>
      <c r="O343" s="284"/>
      <c r="P343" s="284"/>
      <c r="Q343" s="284"/>
      <c r="R343" s="284"/>
      <c r="S343" s="284"/>
      <c r="T343" s="284"/>
      <c r="U343" s="176"/>
      <c r="V343" s="171"/>
      <c r="W343" s="171"/>
      <c r="X343" s="171"/>
      <c r="Y343" s="171"/>
      <c r="Z343" s="171"/>
      <c r="AA343" s="171"/>
      <c r="AB343" s="171"/>
      <c r="AC343" s="171"/>
      <c r="AD343" s="171"/>
    </row>
    <row r="344" spans="1:100">
      <c r="A344" s="177" t="s">
        <v>82</v>
      </c>
      <c r="B344" s="273" t="s">
        <v>84</v>
      </c>
      <c r="C344" s="273"/>
      <c r="D344" s="273"/>
      <c r="E344" s="273"/>
      <c r="F344" s="273"/>
      <c r="G344" s="273"/>
      <c r="H344" s="273"/>
      <c r="I344" s="273"/>
      <c r="J344" s="178">
        <v>5</v>
      </c>
      <c r="K344" s="178">
        <v>2</v>
      </c>
      <c r="L344" s="178">
        <v>2</v>
      </c>
      <c r="M344" s="178">
        <v>0</v>
      </c>
      <c r="N344" s="179">
        <v>4</v>
      </c>
      <c r="O344" s="179">
        <v>5</v>
      </c>
      <c r="P344" s="179">
        <v>9</v>
      </c>
      <c r="Q344" s="178" t="s">
        <v>34</v>
      </c>
      <c r="R344" s="178"/>
      <c r="S344" s="180"/>
      <c r="T344" s="180" t="s">
        <v>98</v>
      </c>
      <c r="U344" s="176"/>
      <c r="V344" s="171"/>
      <c r="W344" s="171"/>
      <c r="X344" s="171"/>
      <c r="Y344" s="171"/>
      <c r="Z344" s="171"/>
      <c r="AA344" s="171"/>
      <c r="AB344" s="171"/>
      <c r="AC344" s="171"/>
      <c r="AD344" s="171"/>
    </row>
    <row r="345" spans="1:100">
      <c r="A345" s="278" t="s">
        <v>57</v>
      </c>
      <c r="B345" s="279"/>
      <c r="C345" s="279"/>
      <c r="D345" s="279"/>
      <c r="E345" s="279"/>
      <c r="F345" s="279"/>
      <c r="G345" s="279"/>
      <c r="H345" s="279"/>
      <c r="I345" s="279"/>
      <c r="J345" s="279"/>
      <c r="K345" s="279"/>
      <c r="L345" s="279"/>
      <c r="M345" s="279"/>
      <c r="N345" s="279"/>
      <c r="O345" s="279"/>
      <c r="P345" s="279"/>
      <c r="Q345" s="279"/>
      <c r="R345" s="279"/>
      <c r="S345" s="279"/>
      <c r="T345" s="280"/>
      <c r="U345" s="176"/>
      <c r="V345" s="171"/>
      <c r="W345" s="171"/>
      <c r="X345" s="171"/>
      <c r="Y345" s="171"/>
      <c r="Z345" s="171"/>
      <c r="AA345" s="171"/>
      <c r="AB345" s="171"/>
      <c r="AC345" s="171"/>
      <c r="AD345" s="171"/>
    </row>
    <row r="346" spans="1:100" ht="41.25" customHeight="1">
      <c r="A346" s="177" t="s">
        <v>83</v>
      </c>
      <c r="B346" s="274" t="s">
        <v>85</v>
      </c>
      <c r="C346" s="275"/>
      <c r="D346" s="275"/>
      <c r="E346" s="275"/>
      <c r="F346" s="275"/>
      <c r="G346" s="275"/>
      <c r="H346" s="275"/>
      <c r="I346" s="276"/>
      <c r="J346" s="178">
        <v>5</v>
      </c>
      <c r="K346" s="178">
        <v>2</v>
      </c>
      <c r="L346" s="178">
        <v>2</v>
      </c>
      <c r="M346" s="178">
        <v>0</v>
      </c>
      <c r="N346" s="179">
        <v>4</v>
      </c>
      <c r="O346" s="179">
        <v>5</v>
      </c>
      <c r="P346" s="179">
        <v>9</v>
      </c>
      <c r="Q346" s="178" t="s">
        <v>34</v>
      </c>
      <c r="R346" s="178"/>
      <c r="S346" s="180"/>
      <c r="T346" s="180" t="s">
        <v>98</v>
      </c>
      <c r="U346" s="176"/>
      <c r="V346" s="171"/>
      <c r="W346" s="171"/>
      <c r="X346" s="171"/>
      <c r="Y346" s="171"/>
      <c r="Z346" s="171"/>
      <c r="AA346" s="171"/>
      <c r="AB346" s="171"/>
      <c r="AC346" s="171"/>
      <c r="AD346" s="171"/>
    </row>
    <row r="347" spans="1:100">
      <c r="A347" s="278" t="s">
        <v>58</v>
      </c>
      <c r="B347" s="279"/>
      <c r="C347" s="279"/>
      <c r="D347" s="279"/>
      <c r="E347" s="279"/>
      <c r="F347" s="279"/>
      <c r="G347" s="279"/>
      <c r="H347" s="279"/>
      <c r="I347" s="279"/>
      <c r="J347" s="279"/>
      <c r="K347" s="279"/>
      <c r="L347" s="279"/>
      <c r="M347" s="279"/>
      <c r="N347" s="279"/>
      <c r="O347" s="279"/>
      <c r="P347" s="279"/>
      <c r="Q347" s="279"/>
      <c r="R347" s="279"/>
      <c r="S347" s="279"/>
      <c r="T347" s="280"/>
      <c r="U347" s="176"/>
      <c r="V347" s="171"/>
      <c r="W347" s="171"/>
      <c r="X347" s="171"/>
      <c r="Y347" s="171"/>
      <c r="Z347" s="171"/>
      <c r="AA347" s="171"/>
      <c r="AB347" s="171"/>
      <c r="AC347" s="171"/>
      <c r="AD347" s="171"/>
    </row>
    <row r="348" spans="1:100" ht="41.25" customHeight="1">
      <c r="A348" s="177" t="s">
        <v>87</v>
      </c>
      <c r="B348" s="274" t="s">
        <v>86</v>
      </c>
      <c r="C348" s="275"/>
      <c r="D348" s="275"/>
      <c r="E348" s="275"/>
      <c r="F348" s="275"/>
      <c r="G348" s="275"/>
      <c r="H348" s="275"/>
      <c r="I348" s="276"/>
      <c r="J348" s="178">
        <v>5</v>
      </c>
      <c r="K348" s="178">
        <v>2</v>
      </c>
      <c r="L348" s="178">
        <v>2</v>
      </c>
      <c r="M348" s="178">
        <v>0</v>
      </c>
      <c r="N348" s="179">
        <v>4</v>
      </c>
      <c r="O348" s="179">
        <v>5</v>
      </c>
      <c r="P348" s="179">
        <v>9</v>
      </c>
      <c r="Q348" s="178" t="s">
        <v>34</v>
      </c>
      <c r="R348" s="178"/>
      <c r="S348" s="180"/>
      <c r="T348" s="180" t="s">
        <v>98</v>
      </c>
      <c r="U348" s="176"/>
      <c r="V348" s="171"/>
      <c r="W348" s="171"/>
      <c r="X348" s="171"/>
      <c r="Y348" s="171"/>
      <c r="Z348" s="171"/>
      <c r="AA348" s="171"/>
      <c r="AB348" s="171"/>
      <c r="AC348" s="171"/>
      <c r="AD348" s="171"/>
    </row>
    <row r="349" spans="1:100">
      <c r="A349" s="298" t="s">
        <v>59</v>
      </c>
      <c r="B349" s="299"/>
      <c r="C349" s="299"/>
      <c r="D349" s="299"/>
      <c r="E349" s="299"/>
      <c r="F349" s="299"/>
      <c r="G349" s="299"/>
      <c r="H349" s="299"/>
      <c r="I349" s="299"/>
      <c r="J349" s="299"/>
      <c r="K349" s="299"/>
      <c r="L349" s="299"/>
      <c r="M349" s="299"/>
      <c r="N349" s="299"/>
      <c r="O349" s="299"/>
      <c r="P349" s="299"/>
      <c r="Q349" s="299"/>
      <c r="R349" s="299"/>
      <c r="S349" s="299"/>
      <c r="T349" s="300"/>
      <c r="U349" s="176"/>
      <c r="V349" s="171"/>
      <c r="W349" s="171"/>
      <c r="X349" s="171"/>
      <c r="Y349" s="171"/>
      <c r="Z349" s="171"/>
      <c r="AA349" s="171"/>
      <c r="AB349" s="171"/>
      <c r="AC349" s="171"/>
      <c r="AD349" s="171"/>
    </row>
    <row r="350" spans="1:100">
      <c r="A350" s="177" t="s">
        <v>88</v>
      </c>
      <c r="B350" s="297" t="s">
        <v>290</v>
      </c>
      <c r="C350" s="196"/>
      <c r="D350" s="196"/>
      <c r="E350" s="196"/>
      <c r="F350" s="196"/>
      <c r="G350" s="196"/>
      <c r="H350" s="196"/>
      <c r="I350" s="197"/>
      <c r="J350" s="178">
        <v>5</v>
      </c>
      <c r="K350" s="178">
        <v>2</v>
      </c>
      <c r="L350" s="178">
        <v>2</v>
      </c>
      <c r="M350" s="178">
        <v>0</v>
      </c>
      <c r="N350" s="179">
        <v>4</v>
      </c>
      <c r="O350" s="179">
        <v>5</v>
      </c>
      <c r="P350" s="179">
        <v>9</v>
      </c>
      <c r="Q350" s="178" t="s">
        <v>34</v>
      </c>
      <c r="R350" s="178"/>
      <c r="S350" s="180"/>
      <c r="T350" s="181" t="s">
        <v>99</v>
      </c>
      <c r="U350" s="176"/>
      <c r="V350" s="171"/>
      <c r="W350" s="171"/>
      <c r="X350" s="171"/>
      <c r="Y350" s="171"/>
      <c r="Z350" s="171"/>
      <c r="AA350" s="171"/>
      <c r="AB350" s="171"/>
      <c r="AC350" s="171"/>
      <c r="AD350" s="171"/>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c r="BF350" s="43"/>
      <c r="BG350" s="43"/>
      <c r="BH350" s="43"/>
      <c r="BI350" s="43"/>
      <c r="BJ350" s="43"/>
      <c r="BK350" s="43"/>
      <c r="BL350" s="43"/>
      <c r="BM350" s="43"/>
      <c r="BN350" s="43"/>
      <c r="BO350" s="43"/>
      <c r="BP350" s="43"/>
      <c r="BQ350" s="43"/>
      <c r="BR350" s="43"/>
      <c r="BS350" s="43"/>
      <c r="BT350" s="43"/>
      <c r="BU350" s="43"/>
      <c r="BV350" s="43"/>
      <c r="BW350" s="43"/>
      <c r="BX350" s="43"/>
      <c r="BY350" s="43"/>
      <c r="BZ350" s="43"/>
      <c r="CA350" s="43"/>
      <c r="CB350" s="43"/>
      <c r="CC350" s="43"/>
      <c r="CD350" s="43"/>
      <c r="CE350" s="43"/>
      <c r="CF350" s="43"/>
      <c r="CG350" s="43"/>
      <c r="CH350" s="43"/>
      <c r="CI350" s="43"/>
      <c r="CJ350" s="43"/>
      <c r="CK350" s="43"/>
      <c r="CL350" s="43"/>
      <c r="CM350" s="43"/>
      <c r="CN350" s="43"/>
      <c r="CO350" s="43"/>
      <c r="CP350" s="43"/>
      <c r="CQ350" s="43"/>
      <c r="CR350" s="43"/>
      <c r="CS350" s="43"/>
      <c r="CT350" s="43"/>
      <c r="CU350" s="43"/>
      <c r="CV350" s="43"/>
    </row>
    <row r="351" spans="1:100">
      <c r="A351" s="298" t="s">
        <v>60</v>
      </c>
      <c r="B351" s="299"/>
      <c r="C351" s="299"/>
      <c r="D351" s="299"/>
      <c r="E351" s="299"/>
      <c r="F351" s="299"/>
      <c r="G351" s="299"/>
      <c r="H351" s="299"/>
      <c r="I351" s="299"/>
      <c r="J351" s="299"/>
      <c r="K351" s="299"/>
      <c r="L351" s="299"/>
      <c r="M351" s="299"/>
      <c r="N351" s="299"/>
      <c r="O351" s="299"/>
      <c r="P351" s="299"/>
      <c r="Q351" s="299"/>
      <c r="R351" s="299"/>
      <c r="S351" s="299"/>
      <c r="T351" s="300"/>
      <c r="U351" s="176"/>
      <c r="V351" s="171"/>
      <c r="W351" s="171"/>
      <c r="X351" s="171"/>
      <c r="Y351" s="171"/>
      <c r="Z351" s="171"/>
      <c r="AA351" s="171"/>
      <c r="AB351" s="171"/>
      <c r="AC351" s="171"/>
      <c r="AD351" s="171"/>
    </row>
    <row r="352" spans="1:100" s="43" customFormat="1">
      <c r="A352" s="177" t="s">
        <v>89</v>
      </c>
      <c r="B352" s="281" t="s">
        <v>90</v>
      </c>
      <c r="C352" s="275"/>
      <c r="D352" s="275"/>
      <c r="E352" s="275"/>
      <c r="F352" s="275"/>
      <c r="G352" s="275"/>
      <c r="H352" s="275"/>
      <c r="I352" s="276"/>
      <c r="J352" s="178">
        <v>2</v>
      </c>
      <c r="K352" s="178">
        <v>1</v>
      </c>
      <c r="L352" s="178">
        <v>1</v>
      </c>
      <c r="M352" s="178">
        <v>0</v>
      </c>
      <c r="N352" s="179">
        <v>2</v>
      </c>
      <c r="O352" s="179">
        <v>2</v>
      </c>
      <c r="P352" s="179">
        <v>4</v>
      </c>
      <c r="Q352" s="178"/>
      <c r="R352" s="178" t="s">
        <v>31</v>
      </c>
      <c r="S352" s="180"/>
      <c r="T352" s="181" t="s">
        <v>99</v>
      </c>
      <c r="U352" s="176"/>
      <c r="V352" s="171"/>
      <c r="W352" s="171"/>
      <c r="X352" s="171"/>
      <c r="Y352" s="171"/>
      <c r="Z352" s="171"/>
      <c r="AA352" s="171"/>
      <c r="AB352" s="171"/>
      <c r="AC352" s="171"/>
      <c r="AD352" s="17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row>
    <row r="353" spans="1:30">
      <c r="A353" s="177" t="s">
        <v>92</v>
      </c>
      <c r="B353" s="281" t="s">
        <v>91</v>
      </c>
      <c r="C353" s="275"/>
      <c r="D353" s="275"/>
      <c r="E353" s="275"/>
      <c r="F353" s="275"/>
      <c r="G353" s="275"/>
      <c r="H353" s="275"/>
      <c r="I353" s="276"/>
      <c r="J353" s="178">
        <v>3</v>
      </c>
      <c r="K353" s="178">
        <v>0</v>
      </c>
      <c r="L353" s="178">
        <v>0</v>
      </c>
      <c r="M353" s="178">
        <v>3</v>
      </c>
      <c r="N353" s="179">
        <v>3</v>
      </c>
      <c r="O353" s="179">
        <v>2</v>
      </c>
      <c r="P353" s="179">
        <v>5</v>
      </c>
      <c r="Q353" s="178"/>
      <c r="R353" s="178" t="s">
        <v>31</v>
      </c>
      <c r="S353" s="180"/>
      <c r="T353" s="181" t="s">
        <v>99</v>
      </c>
      <c r="U353" s="176"/>
      <c r="V353" s="171"/>
      <c r="W353" s="171"/>
      <c r="X353" s="171"/>
      <c r="Y353" s="171"/>
      <c r="Z353" s="171"/>
      <c r="AA353" s="171"/>
      <c r="AB353" s="171"/>
      <c r="AC353" s="171"/>
      <c r="AD353" s="171"/>
    </row>
    <row r="354" spans="1:30">
      <c r="A354" s="278" t="s">
        <v>61</v>
      </c>
      <c r="B354" s="279"/>
      <c r="C354" s="279"/>
      <c r="D354" s="279"/>
      <c r="E354" s="279"/>
      <c r="F354" s="279"/>
      <c r="G354" s="279"/>
      <c r="H354" s="279"/>
      <c r="I354" s="279"/>
      <c r="J354" s="279"/>
      <c r="K354" s="279"/>
      <c r="L354" s="279"/>
      <c r="M354" s="279"/>
      <c r="N354" s="279"/>
      <c r="O354" s="279"/>
      <c r="P354" s="279"/>
      <c r="Q354" s="279"/>
      <c r="R354" s="279"/>
      <c r="S354" s="279"/>
      <c r="T354" s="280"/>
      <c r="U354" s="176"/>
      <c r="V354" s="171"/>
      <c r="W354" s="171"/>
      <c r="X354" s="171"/>
      <c r="Y354" s="171"/>
      <c r="Z354" s="171"/>
      <c r="AA354" s="171"/>
      <c r="AB354" s="171"/>
      <c r="AC354" s="171"/>
      <c r="AD354" s="171"/>
    </row>
    <row r="355" spans="1:30">
      <c r="A355" s="177" t="s">
        <v>93</v>
      </c>
      <c r="B355" s="281" t="s">
        <v>95</v>
      </c>
      <c r="C355" s="275"/>
      <c r="D355" s="275"/>
      <c r="E355" s="275"/>
      <c r="F355" s="275"/>
      <c r="G355" s="275"/>
      <c r="H355" s="275"/>
      <c r="I355" s="276"/>
      <c r="J355" s="178">
        <v>3</v>
      </c>
      <c r="K355" s="178">
        <v>1</v>
      </c>
      <c r="L355" s="178">
        <v>1</v>
      </c>
      <c r="M355" s="178">
        <v>0</v>
      </c>
      <c r="N355" s="179">
        <v>2</v>
      </c>
      <c r="O355" s="179">
        <v>4</v>
      </c>
      <c r="P355" s="179">
        <v>6</v>
      </c>
      <c r="Q355" s="178" t="s">
        <v>34</v>
      </c>
      <c r="R355" s="178"/>
      <c r="S355" s="180"/>
      <c r="T355" s="180" t="s">
        <v>98</v>
      </c>
      <c r="U355" s="176"/>
      <c r="V355" s="171"/>
      <c r="W355" s="171"/>
      <c r="X355" s="171"/>
      <c r="Y355" s="171"/>
      <c r="Z355" s="171"/>
      <c r="AA355" s="171"/>
      <c r="AB355" s="171"/>
      <c r="AC355" s="171"/>
      <c r="AD355" s="171"/>
    </row>
    <row r="356" spans="1:30">
      <c r="A356" s="177" t="s">
        <v>94</v>
      </c>
      <c r="B356" s="281" t="s">
        <v>96</v>
      </c>
      <c r="C356" s="275"/>
      <c r="D356" s="275"/>
      <c r="E356" s="275"/>
      <c r="F356" s="275"/>
      <c r="G356" s="275"/>
      <c r="H356" s="275"/>
      <c r="I356" s="276"/>
      <c r="J356" s="178">
        <v>2</v>
      </c>
      <c r="K356" s="178">
        <v>0</v>
      </c>
      <c r="L356" s="178">
        <v>0</v>
      </c>
      <c r="M356" s="178">
        <v>3</v>
      </c>
      <c r="N356" s="179">
        <v>3</v>
      </c>
      <c r="O356" s="179">
        <v>1</v>
      </c>
      <c r="P356" s="179">
        <v>4</v>
      </c>
      <c r="Q356" s="178"/>
      <c r="R356" s="178" t="s">
        <v>31</v>
      </c>
      <c r="S356" s="180"/>
      <c r="T356" s="181" t="s">
        <v>99</v>
      </c>
      <c r="U356" s="176"/>
      <c r="V356" s="171"/>
      <c r="W356" s="171"/>
      <c r="X356" s="171"/>
      <c r="Y356" s="171"/>
      <c r="Z356" s="171"/>
      <c r="AA356" s="171"/>
      <c r="AB356" s="171"/>
      <c r="AC356" s="171"/>
      <c r="AD356" s="171"/>
    </row>
    <row r="357" spans="1:30">
      <c r="A357" s="285" t="s">
        <v>80</v>
      </c>
      <c r="B357" s="286"/>
      <c r="C357" s="286"/>
      <c r="D357" s="286"/>
      <c r="E357" s="286"/>
      <c r="F357" s="286"/>
      <c r="G357" s="286"/>
      <c r="H357" s="286"/>
      <c r="I357" s="287"/>
      <c r="J357" s="182">
        <v>30</v>
      </c>
      <c r="K357" s="182">
        <v>10</v>
      </c>
      <c r="L357" s="182">
        <v>10</v>
      </c>
      <c r="M357" s="182">
        <v>6</v>
      </c>
      <c r="N357" s="182">
        <v>26</v>
      </c>
      <c r="O357" s="182">
        <v>29</v>
      </c>
      <c r="P357" s="182">
        <v>55</v>
      </c>
      <c r="Q357" s="182">
        <v>5</v>
      </c>
      <c r="R357" s="182">
        <v>3</v>
      </c>
      <c r="S357" s="182">
        <v>0</v>
      </c>
      <c r="T357" s="183"/>
      <c r="U357" s="176"/>
      <c r="V357" s="171"/>
      <c r="W357" s="171"/>
      <c r="X357" s="171"/>
      <c r="Y357" s="171"/>
      <c r="Z357" s="171"/>
      <c r="AA357" s="171"/>
      <c r="AB357" s="171"/>
      <c r="AC357" s="171"/>
      <c r="AD357" s="171"/>
    </row>
    <row r="358" spans="1:30">
      <c r="A358" s="288" t="s">
        <v>54</v>
      </c>
      <c r="B358" s="289"/>
      <c r="C358" s="289"/>
      <c r="D358" s="289"/>
      <c r="E358" s="289"/>
      <c r="F358" s="289"/>
      <c r="G358" s="289"/>
      <c r="H358" s="289"/>
      <c r="I358" s="289"/>
      <c r="J358" s="290"/>
      <c r="K358" s="182">
        <v>138</v>
      </c>
      <c r="L358" s="182">
        <v>138</v>
      </c>
      <c r="M358" s="182">
        <v>78</v>
      </c>
      <c r="N358" s="182">
        <v>354</v>
      </c>
      <c r="O358" s="182">
        <v>396</v>
      </c>
      <c r="P358" s="182">
        <v>750</v>
      </c>
      <c r="Q358" s="301"/>
      <c r="R358" s="302"/>
      <c r="S358" s="302"/>
      <c r="T358" s="303"/>
      <c r="U358" s="176"/>
      <c r="V358" s="171"/>
      <c r="W358" s="171"/>
      <c r="X358" s="171"/>
      <c r="Y358" s="171"/>
      <c r="Z358" s="171"/>
      <c r="AA358" s="171"/>
      <c r="AB358" s="171"/>
      <c r="AC358" s="171"/>
      <c r="AD358" s="171"/>
    </row>
    <row r="359" spans="1:30">
      <c r="A359" s="291"/>
      <c r="B359" s="292"/>
      <c r="C359" s="292"/>
      <c r="D359" s="292"/>
      <c r="E359" s="292"/>
      <c r="F359" s="292"/>
      <c r="G359" s="292"/>
      <c r="H359" s="292"/>
      <c r="I359" s="292"/>
      <c r="J359" s="293"/>
      <c r="K359" s="294">
        <v>354</v>
      </c>
      <c r="L359" s="295"/>
      <c r="M359" s="296"/>
      <c r="N359" s="294">
        <v>750</v>
      </c>
      <c r="O359" s="295"/>
      <c r="P359" s="296"/>
      <c r="Q359" s="304"/>
      <c r="R359" s="305"/>
      <c r="S359" s="305"/>
      <c r="T359" s="306"/>
      <c r="U359" s="176"/>
      <c r="V359" s="171"/>
      <c r="W359" s="171"/>
      <c r="X359" s="171"/>
      <c r="Y359" s="171"/>
      <c r="Z359" s="171"/>
      <c r="AA359" s="171"/>
      <c r="AB359" s="171"/>
      <c r="AC359" s="171"/>
      <c r="AD359" s="171"/>
    </row>
    <row r="360" spans="1:30">
      <c r="V360" s="171"/>
      <c r="W360" s="171"/>
      <c r="X360" s="171"/>
      <c r="Y360" s="171"/>
      <c r="Z360" s="171"/>
      <c r="AA360" s="171"/>
      <c r="AB360" s="171"/>
      <c r="AC360" s="171"/>
      <c r="AD360" s="171"/>
    </row>
    <row r="361" spans="1:30">
      <c r="A361" s="365" t="s">
        <v>100</v>
      </c>
      <c r="B361" s="365"/>
      <c r="C361" s="365"/>
      <c r="D361" s="365"/>
      <c r="E361" s="365"/>
      <c r="F361" s="365"/>
      <c r="G361" s="365"/>
      <c r="H361" s="365"/>
      <c r="I361" s="365"/>
      <c r="J361" s="365"/>
      <c r="K361" s="365"/>
      <c r="L361" s="365"/>
      <c r="M361" s="365"/>
      <c r="N361" s="365"/>
      <c r="O361" s="365"/>
      <c r="P361" s="365"/>
      <c r="Q361" s="365"/>
      <c r="R361" s="365"/>
      <c r="S361" s="365"/>
      <c r="T361" s="365"/>
      <c r="U361" s="365"/>
      <c r="V361" s="171"/>
      <c r="W361" s="171"/>
      <c r="X361" s="171"/>
      <c r="Y361" s="171"/>
      <c r="Z361" s="171"/>
      <c r="AA361" s="171"/>
      <c r="AB361" s="171"/>
      <c r="AC361" s="171"/>
      <c r="AD361" s="171"/>
    </row>
    <row r="362" spans="1:30">
      <c r="V362" s="171"/>
      <c r="W362" s="171"/>
      <c r="X362" s="171"/>
      <c r="Y362" s="171"/>
      <c r="Z362" s="171"/>
      <c r="AA362" s="171"/>
      <c r="AB362" s="171"/>
      <c r="AC362" s="171"/>
      <c r="AD362" s="171"/>
    </row>
    <row r="363" spans="1:30">
      <c r="V363" s="171"/>
      <c r="W363" s="171"/>
      <c r="X363" s="171"/>
      <c r="Y363" s="171"/>
      <c r="Z363" s="171"/>
      <c r="AA363" s="171"/>
      <c r="AB363" s="171"/>
      <c r="AC363" s="171"/>
      <c r="AD363" s="171"/>
    </row>
    <row r="364" spans="1:30">
      <c r="V364" s="171"/>
      <c r="W364" s="171"/>
      <c r="X364" s="171"/>
      <c r="Y364" s="171"/>
      <c r="Z364" s="171"/>
      <c r="AA364" s="171"/>
      <c r="AB364" s="171"/>
      <c r="AC364" s="171"/>
      <c r="AD364" s="171"/>
    </row>
    <row r="365" spans="1:30">
      <c r="V365" s="171"/>
      <c r="W365" s="171"/>
      <c r="X365" s="171"/>
      <c r="Y365" s="171"/>
      <c r="Z365" s="171"/>
      <c r="AA365" s="171"/>
      <c r="AB365" s="171"/>
      <c r="AC365" s="171"/>
      <c r="AD365" s="171"/>
    </row>
    <row r="366" spans="1:30">
      <c r="V366" s="171"/>
      <c r="W366" s="171"/>
      <c r="X366" s="171"/>
      <c r="Y366" s="171"/>
      <c r="Z366" s="171"/>
      <c r="AA366" s="171"/>
      <c r="AB366" s="171"/>
      <c r="AC366" s="171"/>
      <c r="AD366" s="171"/>
    </row>
    <row r="367" spans="1:30">
      <c r="V367" s="171"/>
      <c r="W367" s="171"/>
      <c r="X367" s="171"/>
      <c r="Y367" s="171"/>
      <c r="Z367" s="171"/>
      <c r="AA367" s="171"/>
      <c r="AB367" s="171"/>
      <c r="AC367" s="171"/>
      <c r="AD367" s="171"/>
    </row>
    <row r="368" spans="1:30">
      <c r="V368" s="171"/>
      <c r="W368" s="171"/>
      <c r="X368" s="171"/>
      <c r="Y368" s="171"/>
      <c r="Z368" s="171"/>
      <c r="AA368" s="171"/>
      <c r="AB368" s="171"/>
      <c r="AC368" s="171"/>
      <c r="AD368" s="171"/>
    </row>
    <row r="369" spans="22:30">
      <c r="V369" s="171"/>
      <c r="W369" s="171"/>
      <c r="X369" s="171"/>
      <c r="Y369" s="171"/>
      <c r="Z369" s="171"/>
      <c r="AA369" s="171"/>
      <c r="AB369" s="171"/>
      <c r="AC369" s="171"/>
      <c r="AD369" s="171"/>
    </row>
    <row r="370" spans="22:30">
      <c r="V370" s="171"/>
      <c r="W370" s="171"/>
      <c r="X370" s="171"/>
      <c r="Y370" s="171"/>
      <c r="Z370" s="171"/>
      <c r="AA370" s="171"/>
      <c r="AB370" s="171"/>
      <c r="AC370" s="171"/>
      <c r="AD370" s="171"/>
    </row>
    <row r="371" spans="22:30">
      <c r="V371" s="171"/>
      <c r="W371" s="171"/>
      <c r="X371" s="171"/>
      <c r="Y371" s="171"/>
      <c r="Z371" s="171"/>
      <c r="AA371" s="171"/>
      <c r="AB371" s="171"/>
      <c r="AC371" s="171"/>
      <c r="AD371" s="171"/>
    </row>
    <row r="372" spans="22:30">
      <c r="V372" s="171"/>
      <c r="W372" s="171"/>
      <c r="X372" s="171"/>
      <c r="Y372" s="171"/>
      <c r="Z372" s="171"/>
      <c r="AA372" s="171"/>
      <c r="AB372" s="171"/>
      <c r="AC372" s="171"/>
      <c r="AD372" s="171"/>
    </row>
    <row r="373" spans="22:30">
      <c r="V373" s="171"/>
      <c r="W373" s="171"/>
      <c r="X373" s="171"/>
      <c r="Y373" s="171"/>
      <c r="Z373" s="171"/>
      <c r="AA373" s="171"/>
      <c r="AB373" s="171"/>
      <c r="AC373" s="171"/>
      <c r="AD373" s="171"/>
    </row>
    <row r="374" spans="22:30">
      <c r="V374" s="171"/>
      <c r="W374" s="171"/>
      <c r="X374" s="171"/>
      <c r="Y374" s="171"/>
      <c r="Z374" s="171"/>
      <c r="AA374" s="171"/>
      <c r="AB374" s="171"/>
      <c r="AC374" s="171"/>
      <c r="AD374" s="171"/>
    </row>
    <row r="375" spans="22:30">
      <c r="V375" s="171"/>
      <c r="W375" s="171"/>
      <c r="X375" s="171"/>
      <c r="Y375" s="171"/>
      <c r="Z375" s="171"/>
      <c r="AA375" s="171"/>
      <c r="AB375" s="171"/>
      <c r="AC375" s="171"/>
      <c r="AD375" s="171"/>
    </row>
    <row r="376" spans="22:30">
      <c r="V376" s="171"/>
      <c r="W376" s="171"/>
      <c r="X376" s="171"/>
      <c r="Y376" s="171"/>
      <c r="Z376" s="171"/>
      <c r="AA376" s="171"/>
      <c r="AB376" s="171"/>
      <c r="AC376" s="171"/>
      <c r="AD376" s="171"/>
    </row>
    <row r="377" spans="22:30">
      <c r="V377" s="171"/>
      <c r="W377" s="171"/>
      <c r="X377" s="171"/>
      <c r="Y377" s="171"/>
      <c r="Z377" s="171"/>
      <c r="AA377" s="171"/>
      <c r="AB377" s="171"/>
      <c r="AC377" s="171"/>
      <c r="AD377" s="171"/>
    </row>
    <row r="378" spans="22:30">
      <c r="V378" s="171"/>
      <c r="W378" s="171"/>
      <c r="X378" s="171"/>
      <c r="Y378" s="171"/>
      <c r="Z378" s="171"/>
      <c r="AA378" s="171"/>
      <c r="AB378" s="171"/>
      <c r="AC378" s="171"/>
      <c r="AD378" s="171"/>
    </row>
    <row r="379" spans="22:30">
      <c r="V379" s="171"/>
      <c r="W379" s="171"/>
      <c r="X379" s="171"/>
      <c r="Y379" s="171"/>
      <c r="Z379" s="171"/>
      <c r="AA379" s="171"/>
      <c r="AB379" s="171"/>
      <c r="AC379" s="171"/>
      <c r="AD379" s="171"/>
    </row>
    <row r="380" spans="22:30">
      <c r="V380" s="171"/>
      <c r="W380" s="171"/>
      <c r="X380" s="171"/>
      <c r="Y380" s="171"/>
      <c r="Z380" s="171"/>
      <c r="AA380" s="171"/>
      <c r="AB380" s="171"/>
      <c r="AC380" s="171"/>
      <c r="AD380" s="171"/>
    </row>
    <row r="381" spans="22:30">
      <c r="V381" s="171"/>
      <c r="W381" s="171"/>
      <c r="X381" s="171"/>
      <c r="Y381" s="171"/>
      <c r="Z381" s="171"/>
      <c r="AA381" s="171"/>
      <c r="AB381" s="171"/>
      <c r="AC381" s="171"/>
      <c r="AD381" s="171"/>
    </row>
    <row r="382" spans="22:30">
      <c r="V382" s="171"/>
      <c r="W382" s="171"/>
      <c r="X382" s="171"/>
      <c r="Y382" s="171"/>
      <c r="Z382" s="171"/>
      <c r="AA382" s="171"/>
      <c r="AB382" s="171"/>
      <c r="AC382" s="171"/>
      <c r="AD382" s="171"/>
    </row>
    <row r="383" spans="22:30">
      <c r="V383" s="171"/>
      <c r="W383" s="171"/>
      <c r="X383" s="171"/>
      <c r="Y383" s="171"/>
      <c r="Z383" s="171"/>
      <c r="AA383" s="171"/>
      <c r="AB383" s="171"/>
      <c r="AC383" s="171"/>
      <c r="AD383" s="171"/>
    </row>
    <row r="384" spans="22:30">
      <c r="V384" s="171"/>
      <c r="W384" s="171"/>
      <c r="X384" s="171"/>
      <c r="Y384" s="171"/>
      <c r="Z384" s="171"/>
      <c r="AA384" s="171"/>
      <c r="AB384" s="171"/>
      <c r="AC384" s="171"/>
      <c r="AD384" s="171"/>
    </row>
    <row r="385" spans="22:30">
      <c r="V385" s="171"/>
      <c r="W385" s="171"/>
      <c r="X385" s="171"/>
      <c r="Y385" s="171"/>
      <c r="Z385" s="171"/>
      <c r="AA385" s="171"/>
      <c r="AB385" s="171"/>
      <c r="AC385" s="171"/>
      <c r="AD385" s="171"/>
    </row>
    <row r="386" spans="22:30">
      <c r="V386" s="171"/>
      <c r="W386" s="171"/>
      <c r="X386" s="171"/>
      <c r="Y386" s="171"/>
      <c r="Z386" s="171"/>
      <c r="AA386" s="171"/>
      <c r="AB386" s="171"/>
      <c r="AC386" s="171"/>
      <c r="AD386" s="171"/>
    </row>
    <row r="387" spans="22:30">
      <c r="V387" s="171"/>
      <c r="W387" s="171"/>
      <c r="X387" s="171"/>
      <c r="Y387" s="171"/>
      <c r="Z387" s="171"/>
      <c r="AA387" s="171"/>
      <c r="AB387" s="171"/>
      <c r="AC387" s="171"/>
      <c r="AD387" s="171"/>
    </row>
    <row r="388" spans="22:30">
      <c r="V388" s="171"/>
      <c r="W388" s="171"/>
      <c r="X388" s="171"/>
      <c r="Y388" s="171"/>
      <c r="Z388" s="171"/>
      <c r="AA388" s="171"/>
      <c r="AB388" s="171"/>
      <c r="AC388" s="171"/>
      <c r="AD388" s="171"/>
    </row>
    <row r="389" spans="22:30">
      <c r="V389" s="171"/>
      <c r="W389" s="171"/>
      <c r="X389" s="171"/>
      <c r="Y389" s="171"/>
      <c r="Z389" s="171"/>
      <c r="AA389" s="171"/>
      <c r="AB389" s="171"/>
      <c r="AC389" s="171"/>
      <c r="AD389" s="171"/>
    </row>
    <row r="390" spans="22:30">
      <c r="V390" s="171"/>
      <c r="W390" s="171"/>
      <c r="X390" s="171"/>
      <c r="Y390" s="171"/>
      <c r="Z390" s="171"/>
      <c r="AA390" s="171"/>
      <c r="AB390" s="171"/>
      <c r="AC390" s="171"/>
      <c r="AD390" s="171"/>
    </row>
    <row r="391" spans="22:30">
      <c r="V391" s="171"/>
      <c r="W391" s="171"/>
      <c r="X391" s="171"/>
      <c r="Y391" s="171"/>
      <c r="Z391" s="171"/>
      <c r="AA391" s="171"/>
      <c r="AB391" s="171"/>
      <c r="AC391" s="171"/>
      <c r="AD391" s="171"/>
    </row>
    <row r="392" spans="22:30">
      <c r="V392" s="171"/>
      <c r="W392" s="171"/>
      <c r="X392" s="171"/>
      <c r="Y392" s="171"/>
      <c r="Z392" s="171"/>
      <c r="AA392" s="171"/>
      <c r="AB392" s="171"/>
      <c r="AC392" s="171"/>
      <c r="AD392" s="171"/>
    </row>
    <row r="393" spans="22:30">
      <c r="V393" s="171"/>
      <c r="W393" s="171"/>
      <c r="X393" s="171"/>
      <c r="Y393" s="171"/>
      <c r="Z393" s="171"/>
      <c r="AA393" s="171"/>
      <c r="AB393" s="171"/>
      <c r="AC393" s="171"/>
      <c r="AD393" s="171"/>
    </row>
    <row r="394" spans="22:30">
      <c r="V394" s="171"/>
      <c r="W394" s="171"/>
      <c r="X394" s="171"/>
      <c r="Y394" s="171"/>
      <c r="Z394" s="171"/>
      <c r="AA394" s="171"/>
      <c r="AB394" s="171"/>
      <c r="AC394" s="171"/>
      <c r="AD394" s="171"/>
    </row>
    <row r="395" spans="22:30">
      <c r="V395" s="171"/>
      <c r="W395" s="171"/>
      <c r="X395" s="171"/>
      <c r="Y395" s="171"/>
      <c r="Z395" s="171"/>
      <c r="AA395" s="171"/>
      <c r="AB395" s="171"/>
      <c r="AC395" s="171"/>
      <c r="AD395" s="171"/>
    </row>
    <row r="396" spans="22:30">
      <c r="V396" s="171"/>
      <c r="W396" s="171"/>
      <c r="X396" s="171"/>
      <c r="Y396" s="171"/>
      <c r="Z396" s="171"/>
      <c r="AA396" s="171"/>
      <c r="AB396" s="171"/>
      <c r="AC396" s="171"/>
      <c r="AD396" s="171"/>
    </row>
  </sheetData>
  <sheetProtection deleteColumns="0" deleteRows="0" selectLockedCells="1" selectUnlockedCells="1"/>
  <mergeCells count="418">
    <mergeCell ref="B130:I130"/>
    <mergeCell ref="B54:I54"/>
    <mergeCell ref="B55:I55"/>
    <mergeCell ref="U71:U72"/>
    <mergeCell ref="B68:I68"/>
    <mergeCell ref="B71:I72"/>
    <mergeCell ref="B93:I94"/>
    <mergeCell ref="S324:U324"/>
    <mergeCell ref="A235:J236"/>
    <mergeCell ref="R235:U236"/>
    <mergeCell ref="O236:Q236"/>
    <mergeCell ref="A200:U200"/>
    <mergeCell ref="B289:I289"/>
    <mergeCell ref="U272:U273"/>
    <mergeCell ref="A202:I202"/>
    <mergeCell ref="A203:J204"/>
    <mergeCell ref="A209:A210"/>
    <mergeCell ref="B209:I210"/>
    <mergeCell ref="J209:J210"/>
    <mergeCell ref="U246:U247"/>
    <mergeCell ref="K246:N246"/>
    <mergeCell ref="R319:U320"/>
    <mergeCell ref="B227:I227"/>
    <mergeCell ref="B225:I225"/>
    <mergeCell ref="B215:I215"/>
    <mergeCell ref="A80:U80"/>
    <mergeCell ref="J81:J82"/>
    <mergeCell ref="O81:Q81"/>
    <mergeCell ref="R81:T81"/>
    <mergeCell ref="A81:A82"/>
    <mergeCell ref="U81:U82"/>
    <mergeCell ref="B81:I82"/>
    <mergeCell ref="B66:I66"/>
    <mergeCell ref="O209:Q209"/>
    <mergeCell ref="R209:T209"/>
    <mergeCell ref="B194:I194"/>
    <mergeCell ref="K123:N123"/>
    <mergeCell ref="B140:I140"/>
    <mergeCell ref="B139:I139"/>
    <mergeCell ref="B141:I141"/>
    <mergeCell ref="B143:I143"/>
    <mergeCell ref="B145:I145"/>
    <mergeCell ref="B101:I101"/>
    <mergeCell ref="A208:U208"/>
    <mergeCell ref="A193:U193"/>
    <mergeCell ref="A191:A192"/>
    <mergeCell ref="B191:I192"/>
    <mergeCell ref="O191:Q191"/>
    <mergeCell ref="A60:U60"/>
    <mergeCell ref="J61:J62"/>
    <mergeCell ref="J328:K328"/>
    <mergeCell ref="O328:P328"/>
    <mergeCell ref="Q328:R328"/>
    <mergeCell ref="A361:U361"/>
    <mergeCell ref="B78:I78"/>
    <mergeCell ref="A328:G328"/>
    <mergeCell ref="H324:I325"/>
    <mergeCell ref="R61:T61"/>
    <mergeCell ref="U61:U62"/>
    <mergeCell ref="K204:N204"/>
    <mergeCell ref="K185:N185"/>
    <mergeCell ref="K236:N236"/>
    <mergeCell ref="K266:N266"/>
    <mergeCell ref="K293:N293"/>
    <mergeCell ref="K320:N320"/>
    <mergeCell ref="L325:N325"/>
    <mergeCell ref="L326:N326"/>
    <mergeCell ref="L327:N327"/>
    <mergeCell ref="A230:U230"/>
    <mergeCell ref="B229:I229"/>
    <mergeCell ref="R203:U204"/>
    <mergeCell ref="O204:Q204"/>
    <mergeCell ref="H328:I328"/>
    <mergeCell ref="B327:G327"/>
    <mergeCell ref="B326:G326"/>
    <mergeCell ref="J327:K327"/>
    <mergeCell ref="B324:G325"/>
    <mergeCell ref="L328:N328"/>
    <mergeCell ref="A38:A39"/>
    <mergeCell ref="A21:K24"/>
    <mergeCell ref="I27:K27"/>
    <mergeCell ref="B27:C27"/>
    <mergeCell ref="H27:H28"/>
    <mergeCell ref="A26:G26"/>
    <mergeCell ref="G27:G28"/>
    <mergeCell ref="J38:J39"/>
    <mergeCell ref="A37:U37"/>
    <mergeCell ref="K38:N38"/>
    <mergeCell ref="A197:U197"/>
    <mergeCell ref="A144:U144"/>
    <mergeCell ref="B131:I131"/>
    <mergeCell ref="A168:U168"/>
    <mergeCell ref="B134:I134"/>
    <mergeCell ref="B146:I146"/>
    <mergeCell ref="A149:U149"/>
    <mergeCell ref="Q327:R327"/>
    <mergeCell ref="M21:U21"/>
    <mergeCell ref="M26:U30"/>
    <mergeCell ref="A16:K16"/>
    <mergeCell ref="A14:K14"/>
    <mergeCell ref="M20:U20"/>
    <mergeCell ref="M22:U22"/>
    <mergeCell ref="M24:U24"/>
    <mergeCell ref="A15:K15"/>
    <mergeCell ref="H327:I327"/>
    <mergeCell ref="Q324:R325"/>
    <mergeCell ref="J325:K325"/>
    <mergeCell ref="O325:P325"/>
    <mergeCell ref="J324:P324"/>
    <mergeCell ref="J326:K326"/>
    <mergeCell ref="O326:P326"/>
    <mergeCell ref="Q326:R326"/>
    <mergeCell ref="A324:A325"/>
    <mergeCell ref="H326:I326"/>
    <mergeCell ref="O327:P327"/>
    <mergeCell ref="K49:N49"/>
    <mergeCell ref="K61:N61"/>
    <mergeCell ref="K71:N71"/>
    <mergeCell ref="K81:N81"/>
    <mergeCell ref="K93:N93"/>
    <mergeCell ref="A1:K1"/>
    <mergeCell ref="A3:K3"/>
    <mergeCell ref="M1:U1"/>
    <mergeCell ref="A35:U35"/>
    <mergeCell ref="M3:O3"/>
    <mergeCell ref="M5:O5"/>
    <mergeCell ref="D27:F27"/>
    <mergeCell ref="O49:Q49"/>
    <mergeCell ref="R49:T49"/>
    <mergeCell ref="U38:U39"/>
    <mergeCell ref="O38:Q38"/>
    <mergeCell ref="U49:U50"/>
    <mergeCell ref="R38:T38"/>
    <mergeCell ref="A48:U48"/>
    <mergeCell ref="S3:U3"/>
    <mergeCell ref="J49:J50"/>
    <mergeCell ref="A49:A50"/>
    <mergeCell ref="A12:K12"/>
    <mergeCell ref="B46:I46"/>
    <mergeCell ref="A4:K5"/>
    <mergeCell ref="P4:R4"/>
    <mergeCell ref="A13:K13"/>
    <mergeCell ref="M19:U19"/>
    <mergeCell ref="B38:I39"/>
    <mergeCell ref="A18:K18"/>
    <mergeCell ref="M13:U13"/>
    <mergeCell ref="A2:K2"/>
    <mergeCell ref="P3:R3"/>
    <mergeCell ref="M4:O4"/>
    <mergeCell ref="B147:I147"/>
    <mergeCell ref="B148:I148"/>
    <mergeCell ref="A161:U161"/>
    <mergeCell ref="A125:U125"/>
    <mergeCell ref="A132:U132"/>
    <mergeCell ref="B116:H116"/>
    <mergeCell ref="A117:U117"/>
    <mergeCell ref="A119:U119"/>
    <mergeCell ref="B118:I118"/>
    <mergeCell ref="B120:I120"/>
    <mergeCell ref="B128:I128"/>
    <mergeCell ref="B127:I127"/>
    <mergeCell ref="B133:I133"/>
    <mergeCell ref="U123:U124"/>
    <mergeCell ref="B123:I124"/>
    <mergeCell ref="A156:U156"/>
    <mergeCell ref="J123:J124"/>
    <mergeCell ref="O123:Q123"/>
    <mergeCell ref="K115:N115"/>
    <mergeCell ref="B228:I228"/>
    <mergeCell ref="A234:I234"/>
    <mergeCell ref="B233:I233"/>
    <mergeCell ref="B231:I231"/>
    <mergeCell ref="B232:I232"/>
    <mergeCell ref="B90:I90"/>
    <mergeCell ref="B165:I165"/>
    <mergeCell ref="B167:I167"/>
    <mergeCell ref="A123:A124"/>
    <mergeCell ref="B100:I100"/>
    <mergeCell ref="B98:I98"/>
    <mergeCell ref="B97:I97"/>
    <mergeCell ref="B99:I99"/>
    <mergeCell ref="B95:I95"/>
    <mergeCell ref="B96:I96"/>
    <mergeCell ref="A92:U92"/>
    <mergeCell ref="A93:A94"/>
    <mergeCell ref="U93:U94"/>
    <mergeCell ref="R93:T93"/>
    <mergeCell ref="J93:J94"/>
    <mergeCell ref="O93:Q93"/>
    <mergeCell ref="B196:I196"/>
    <mergeCell ref="A122:U122"/>
    <mergeCell ref="A138:U138"/>
    <mergeCell ref="R191:T191"/>
    <mergeCell ref="U191:U192"/>
    <mergeCell ref="B159:I159"/>
    <mergeCell ref="B160:I160"/>
    <mergeCell ref="A162:U162"/>
    <mergeCell ref="B163:I163"/>
    <mergeCell ref="B164:I164"/>
    <mergeCell ref="B180:I180"/>
    <mergeCell ref="B182:I182"/>
    <mergeCell ref="B169:I169"/>
    <mergeCell ref="A174:U174"/>
    <mergeCell ref="R115:T115"/>
    <mergeCell ref="B263:I263"/>
    <mergeCell ref="A264:I264"/>
    <mergeCell ref="O266:Q266"/>
    <mergeCell ref="B262:I262"/>
    <mergeCell ref="A248:U248"/>
    <mergeCell ref="B258:I258"/>
    <mergeCell ref="A259:U259"/>
    <mergeCell ref="A246:A247"/>
    <mergeCell ref="A245:U245"/>
    <mergeCell ref="J246:J247"/>
    <mergeCell ref="O246:Q246"/>
    <mergeCell ref="B246:I247"/>
    <mergeCell ref="R246:T246"/>
    <mergeCell ref="J191:J192"/>
    <mergeCell ref="A150:U150"/>
    <mergeCell ref="B152:I152"/>
    <mergeCell ref="B151:I151"/>
    <mergeCell ref="B153:I153"/>
    <mergeCell ref="B155:I155"/>
    <mergeCell ref="B157:I157"/>
    <mergeCell ref="B158:I158"/>
    <mergeCell ref="B115:I115"/>
    <mergeCell ref="O185:Q185"/>
    <mergeCell ref="R123:T123"/>
    <mergeCell ref="A190:U190"/>
    <mergeCell ref="B316:I316"/>
    <mergeCell ref="A274:U274"/>
    <mergeCell ref="R272:T272"/>
    <mergeCell ref="A272:A273"/>
    <mergeCell ref="B272:I273"/>
    <mergeCell ref="J272:J273"/>
    <mergeCell ref="K272:N272"/>
    <mergeCell ref="R184:U185"/>
    <mergeCell ref="A183:I183"/>
    <mergeCell ref="B173:I173"/>
    <mergeCell ref="A184:J185"/>
    <mergeCell ref="K191:N191"/>
    <mergeCell ref="B170:I170"/>
    <mergeCell ref="B136:I136"/>
    <mergeCell ref="A175:U175"/>
    <mergeCell ref="A179:U179"/>
    <mergeCell ref="B177:I177"/>
    <mergeCell ref="B176:I176"/>
    <mergeCell ref="B178:I178"/>
    <mergeCell ref="B171:I171"/>
    <mergeCell ref="A137:U137"/>
    <mergeCell ref="B195:I195"/>
    <mergeCell ref="B314:I314"/>
    <mergeCell ref="B317:I317"/>
    <mergeCell ref="A318:I318"/>
    <mergeCell ref="A319:J320"/>
    <mergeCell ref="A305:U305"/>
    <mergeCell ref="U306:U307"/>
    <mergeCell ref="B306:I307"/>
    <mergeCell ref="R292:U293"/>
    <mergeCell ref="O293:Q293"/>
    <mergeCell ref="A292:J293"/>
    <mergeCell ref="O320:Q320"/>
    <mergeCell ref="A308:U308"/>
    <mergeCell ref="J306:J307"/>
    <mergeCell ref="O306:Q306"/>
    <mergeCell ref="R306:T306"/>
    <mergeCell ref="A306:A307"/>
    <mergeCell ref="A315:U315"/>
    <mergeCell ref="B309:I309"/>
    <mergeCell ref="B310:I310"/>
    <mergeCell ref="B311:I311"/>
    <mergeCell ref="B312:I312"/>
    <mergeCell ref="B313:I313"/>
    <mergeCell ref="K306:N306"/>
    <mergeCell ref="A357:I357"/>
    <mergeCell ref="A358:J359"/>
    <mergeCell ref="K359:M359"/>
    <mergeCell ref="B348:I348"/>
    <mergeCell ref="B350:I350"/>
    <mergeCell ref="B352:I352"/>
    <mergeCell ref="B353:I353"/>
    <mergeCell ref="B355:I355"/>
    <mergeCell ref="A349:T349"/>
    <mergeCell ref="A351:T351"/>
    <mergeCell ref="A354:T354"/>
    <mergeCell ref="Q358:T359"/>
    <mergeCell ref="N359:P359"/>
    <mergeCell ref="B344:I344"/>
    <mergeCell ref="B346:I346"/>
    <mergeCell ref="A338:U338"/>
    <mergeCell ref="A341:A342"/>
    <mergeCell ref="B341:I342"/>
    <mergeCell ref="J341:J342"/>
    <mergeCell ref="A345:T345"/>
    <mergeCell ref="A347:T347"/>
    <mergeCell ref="B356:I356"/>
    <mergeCell ref="A340:T340"/>
    <mergeCell ref="K341:M341"/>
    <mergeCell ref="N341:P341"/>
    <mergeCell ref="Q341:S341"/>
    <mergeCell ref="T341:T342"/>
    <mergeCell ref="A343:T343"/>
    <mergeCell ref="A11:K11"/>
    <mergeCell ref="A8:K8"/>
    <mergeCell ref="A9:K9"/>
    <mergeCell ref="A10:K10"/>
    <mergeCell ref="A6:K6"/>
    <mergeCell ref="A7:K7"/>
    <mergeCell ref="A70:U70"/>
    <mergeCell ref="J71:J72"/>
    <mergeCell ref="O71:Q71"/>
    <mergeCell ref="R71:T71"/>
    <mergeCell ref="A71:A72"/>
    <mergeCell ref="S6:U6"/>
    <mergeCell ref="B49:I50"/>
    <mergeCell ref="B53:I53"/>
    <mergeCell ref="B56:I56"/>
    <mergeCell ref="B51:I51"/>
    <mergeCell ref="B52:I52"/>
    <mergeCell ref="B58:I58"/>
    <mergeCell ref="O61:Q61"/>
    <mergeCell ref="B64:I64"/>
    <mergeCell ref="B63:I63"/>
    <mergeCell ref="A61:A62"/>
    <mergeCell ref="B61:I62"/>
    <mergeCell ref="B57:I57"/>
    <mergeCell ref="P6:R6"/>
    <mergeCell ref="S4:U4"/>
    <mergeCell ref="S5:U5"/>
    <mergeCell ref="P5:R5"/>
    <mergeCell ref="M8:U11"/>
    <mergeCell ref="M14:U14"/>
    <mergeCell ref="M16:U16"/>
    <mergeCell ref="M18:U18"/>
    <mergeCell ref="M15:U15"/>
    <mergeCell ref="M17:U17"/>
    <mergeCell ref="M6:O6"/>
    <mergeCell ref="B201:I201"/>
    <mergeCell ref="B198:I198"/>
    <mergeCell ref="B199:I199"/>
    <mergeCell ref="B45:I45"/>
    <mergeCell ref="B40:I40"/>
    <mergeCell ref="B43:I43"/>
    <mergeCell ref="B44:I44"/>
    <mergeCell ref="B42:I42"/>
    <mergeCell ref="B41:I41"/>
    <mergeCell ref="B84:I84"/>
    <mergeCell ref="B88:I88"/>
    <mergeCell ref="B65:I65"/>
    <mergeCell ref="B67:I67"/>
    <mergeCell ref="B75:I75"/>
    <mergeCell ref="B73:I73"/>
    <mergeCell ref="B76:I76"/>
    <mergeCell ref="B77:I77"/>
    <mergeCell ref="B74:I74"/>
    <mergeCell ref="B83:I83"/>
    <mergeCell ref="B85:I85"/>
    <mergeCell ref="B87:I87"/>
    <mergeCell ref="B86:I86"/>
    <mergeCell ref="A126:U126"/>
    <mergeCell ref="O115:Q115"/>
    <mergeCell ref="B281:I281"/>
    <mergeCell ref="B282:I282"/>
    <mergeCell ref="B284:I284"/>
    <mergeCell ref="B285:I285"/>
    <mergeCell ref="B283:I283"/>
    <mergeCell ref="B277:I277"/>
    <mergeCell ref="B280:I280"/>
    <mergeCell ref="B279:I279"/>
    <mergeCell ref="B278:I278"/>
    <mergeCell ref="A211:U211"/>
    <mergeCell ref="U209:U210"/>
    <mergeCell ref="B275:I275"/>
    <mergeCell ref="B276:I276"/>
    <mergeCell ref="B286:I286"/>
    <mergeCell ref="A287:U287"/>
    <mergeCell ref="B290:I290"/>
    <mergeCell ref="A291:I291"/>
    <mergeCell ref="B288:I288"/>
    <mergeCell ref="K209:N209"/>
    <mergeCell ref="B218:I218"/>
    <mergeCell ref="B213:I213"/>
    <mergeCell ref="B217:I217"/>
    <mergeCell ref="B224:I224"/>
    <mergeCell ref="B220:I220"/>
    <mergeCell ref="B222:I222"/>
    <mergeCell ref="B219:I219"/>
    <mergeCell ref="B221:I221"/>
    <mergeCell ref="B216:I216"/>
    <mergeCell ref="B223:I223"/>
    <mergeCell ref="B226:I226"/>
    <mergeCell ref="B214:I214"/>
    <mergeCell ref="B212:I212"/>
    <mergeCell ref="B256:I256"/>
    <mergeCell ref="A207:U207"/>
    <mergeCell ref="B89:I89"/>
    <mergeCell ref="A323:B323"/>
    <mergeCell ref="B166:I166"/>
    <mergeCell ref="B172:I172"/>
    <mergeCell ref="B129:I129"/>
    <mergeCell ref="B135:I135"/>
    <mergeCell ref="B142:I142"/>
    <mergeCell ref="B154:I154"/>
    <mergeCell ref="A265:J266"/>
    <mergeCell ref="R265:U266"/>
    <mergeCell ref="O272:Q272"/>
    <mergeCell ref="A271:U271"/>
    <mergeCell ref="B257:I257"/>
    <mergeCell ref="B251:I251"/>
    <mergeCell ref="B255:I255"/>
    <mergeCell ref="B254:I254"/>
    <mergeCell ref="B252:I252"/>
    <mergeCell ref="B253:I253"/>
    <mergeCell ref="B250:I250"/>
    <mergeCell ref="B249:I249"/>
    <mergeCell ref="B261:I261"/>
    <mergeCell ref="B260:I260"/>
    <mergeCell ref="B181:I181"/>
  </mergeCells>
  <phoneticPr fontId="6" type="noConversion"/>
  <conditionalFormatting sqref="L30:L31">
    <cfRule type="cellIs" dxfId="0" priority="149" operator="equal">
      <formula>"E bine"</formula>
    </cfRule>
  </conditionalFormatting>
  <dataValidations count="10">
    <dataValidation type="list" allowBlank="1" showInputMessage="1" showErrorMessage="1" sqref="S309:S313 S157:S160 S316 S163:S167 S133:S135 S139 S151:S155 S169:S173 S176:S178 S145 S180:S182 S201 S194:S196 S198:S199 S127:S130 S95:S100 S83:S89 S73:S77 S63:S67 S51:S57 S40:S45">
      <formula1>$S$39</formula1>
    </dataValidation>
    <dataValidation type="list" allowBlank="1" showInputMessage="1" showErrorMessage="1" sqref="R309:R313 R157:R160 R127:R130 R163:R167 R133:R135 R139 R151:R155 R169:R173 R176:R178 R145 R180:R182 R201 R194:R196 R198:R199 R316 R95:R100 R83:R89 R73:R77 R63:R67 R51:R57 R40:R45">
      <formula1>$R$39</formula1>
    </dataValidation>
    <dataValidation type="list" allowBlank="1" showInputMessage="1" showErrorMessage="1" sqref="T309:T313 T163:T167 T157:T160 T133:T135 T127:T130 T139 T151:T155 T169:T173 T176:T178 T145 T180:T182 T201 T194:T196 T198:T199 T316 T95:T100 T83:T89 T73:T77 T63:T67 T51:T57 T40:T45">
      <formula1>$T$39</formula1>
    </dataValidation>
    <dataValidation type="list" allowBlank="1" showInputMessage="1" showErrorMessage="1" sqref="U316 U157:U160 U163:U167 U133:U135 U127:U130 U139 U151:U155 U169:U173 U176:U178 U145 U249:U257 U275:U285 U288:U289 U309:U313 U260:U262 U212:U228 U231:U232 U180:U182 U194:U196 U198:U199 U201 U63:U67 U51:U57 U40:U45 U95:U100 U83:U89 U73:U77">
      <formula1>$P$36:$T$36</formula1>
    </dataValidation>
    <dataValidation type="list" allowBlank="1" showInputMessage="1" showErrorMessage="1" sqref="U314 U258 U286 U229">
      <formula1>$Q$36:$T$36</formula1>
    </dataValidation>
    <dataValidation type="list" allowBlank="1" showInputMessage="1" showErrorMessage="1" sqref="B249:I257 B288:I289 B275:I285 B260:I262 I228 C212:I226 B212:B228 B231:I232">
      <formula1>$B$38:$B$204</formula1>
    </dataValidation>
    <dataValidation type="list" allowBlank="1" showInputMessage="1" showErrorMessage="1" sqref="T131 T136 T140:T143 T146:T148">
      <formula1>$T$35</formula1>
    </dataValidation>
    <dataValidation type="list" allowBlank="1" showInputMessage="1" showErrorMessage="1" sqref="R131 R136 R140:R143 R146:R148">
      <formula1>$R$35</formula1>
    </dataValidation>
    <dataValidation type="list" allowBlank="1" showInputMessage="1" showErrorMessage="1" sqref="S131 S136 S140:S143 S146:S148">
      <formula1>$S$35</formula1>
    </dataValidation>
    <dataValidation type="list" allowBlank="1" showInputMessage="1" showErrorMessage="1" sqref="U131 U136 U140:U143 U146:U148">
      <formula1>$P$32:$T$32</formula1>
    </dataValidation>
  </dataValidations>
  <pageMargins left="0.70866141732283461" right="0.70866141732283461" top="0.74803149606299213" bottom="0.74803149606299213" header="0.31496062992125984" footer="0.31496062992125984"/>
  <pageSetup paperSize="9" orientation="landscape" blackAndWhite="1" r:id="rId1"/>
  <headerFooter>
    <oddFooter>&amp;LRECTOR,
Acad.Prof.univ.dr. Ioan Aurel POP&amp;CPag. &amp;P/&amp;N&amp;RDECAN,
Prof. univ. dr. Adrian PETRUȘEL</oddFooter>
  </headerFooter>
  <ignoredErrors>
    <ignoredError sqref="J327 L327 L326" unlocked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6C130D4-419D-4F96-94E5-0A21359601BC}">
  <ds:schemaRefs>
    <ds:schemaRef ds:uri="http://schemas.microsoft.com/office/2006/metadata/properties"/>
  </ds:schemaRefs>
</ds:datastoreItem>
</file>

<file path=customXml/itemProps2.xml><?xml version="1.0" encoding="utf-8"?>
<ds:datastoreItem xmlns:ds="http://schemas.openxmlformats.org/officeDocument/2006/customXml" ds:itemID="{2F0E4DC9-576B-428C-950D-55C39C53DF07}">
  <ds:schemaRefs>
    <ds:schemaRef ds:uri="http://schemas.microsoft.com/sharepoint/v3/contenttype/forms"/>
  </ds:schemaRefs>
</ds:datastoreItem>
</file>

<file path=customXml/itemProps3.xml><?xml version="1.0" encoding="utf-8"?>
<ds:datastoreItem xmlns:ds="http://schemas.openxmlformats.org/officeDocument/2006/customXml" ds:itemID="{9F1D3398-FA40-40A4-8132-5439925CB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APetrusel</cp:lastModifiedBy>
  <cp:lastPrinted>2015-11-20T09:50:28Z</cp:lastPrinted>
  <dcterms:created xsi:type="dcterms:W3CDTF">2013-06-27T08:19:59Z</dcterms:created>
  <dcterms:modified xsi:type="dcterms:W3CDTF">2016-05-19T09:25:44Z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