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20" yWindow="-20" windowWidth="15600" windowHeight="51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6" i="1"/>
  <c r="J136"/>
  <c r="K136"/>
  <c r="L136"/>
  <c r="M136"/>
  <c r="N136"/>
  <c r="O136"/>
  <c r="P136"/>
  <c r="Q136"/>
  <c r="R136"/>
  <c r="S136"/>
  <c r="T136"/>
  <c r="Q68" l="1"/>
  <c r="M187" l="1"/>
  <c r="M186"/>
  <c r="O183"/>
  <c r="O182"/>
  <c r="O180"/>
  <c r="O179"/>
  <c r="O177"/>
  <c r="O176"/>
  <c r="T154"/>
  <c r="S154"/>
  <c r="R154"/>
  <c r="Q154"/>
  <c r="P154"/>
  <c r="O154"/>
  <c r="N154"/>
  <c r="M154"/>
  <c r="L154"/>
  <c r="K154"/>
  <c r="J154"/>
  <c r="T151"/>
  <c r="S151"/>
  <c r="R151"/>
  <c r="N151"/>
  <c r="M151"/>
  <c r="L151"/>
  <c r="K151"/>
  <c r="J151"/>
  <c r="T150"/>
  <c r="S150"/>
  <c r="R150"/>
  <c r="N150"/>
  <c r="M150"/>
  <c r="L150"/>
  <c r="K150"/>
  <c r="J150"/>
  <c r="T149"/>
  <c r="S149"/>
  <c r="R149"/>
  <c r="N149"/>
  <c r="M149"/>
  <c r="L149"/>
  <c r="K149"/>
  <c r="J149"/>
  <c r="T133"/>
  <c r="S133"/>
  <c r="R133"/>
  <c r="N133"/>
  <c r="M133"/>
  <c r="L133"/>
  <c r="K133"/>
  <c r="J133"/>
  <c r="T132"/>
  <c r="S132"/>
  <c r="R132"/>
  <c r="N132"/>
  <c r="M132"/>
  <c r="L132"/>
  <c r="K132"/>
  <c r="J132"/>
  <c r="T131"/>
  <c r="S131"/>
  <c r="R131"/>
  <c r="N131"/>
  <c r="M131"/>
  <c r="L131"/>
  <c r="K131"/>
  <c r="J131"/>
  <c r="T130"/>
  <c r="S130"/>
  <c r="R130"/>
  <c r="N130"/>
  <c r="M130"/>
  <c r="L130"/>
  <c r="K130"/>
  <c r="J130"/>
  <c r="T129"/>
  <c r="S129"/>
  <c r="R129"/>
  <c r="N129"/>
  <c r="M129"/>
  <c r="L129"/>
  <c r="K129"/>
  <c r="J129"/>
  <c r="T128"/>
  <c r="S128"/>
  <c r="R128"/>
  <c r="N128"/>
  <c r="M128"/>
  <c r="L128"/>
  <c r="K128"/>
  <c r="J128"/>
  <c r="T127"/>
  <c r="S127"/>
  <c r="R127"/>
  <c r="N127"/>
  <c r="M127"/>
  <c r="L127"/>
  <c r="K127"/>
  <c r="J127"/>
  <c r="T114"/>
  <c r="S114"/>
  <c r="R114"/>
  <c r="N114"/>
  <c r="M114"/>
  <c r="L114"/>
  <c r="K114"/>
  <c r="J114"/>
  <c r="T113"/>
  <c r="S113"/>
  <c r="R113"/>
  <c r="N113"/>
  <c r="M113"/>
  <c r="L113"/>
  <c r="K113"/>
  <c r="J113"/>
  <c r="T112"/>
  <c r="S112"/>
  <c r="R112"/>
  <c r="Q112"/>
  <c r="N112"/>
  <c r="M112"/>
  <c r="L112"/>
  <c r="K112"/>
  <c r="J112"/>
  <c r="T109"/>
  <c r="S109"/>
  <c r="R109"/>
  <c r="N109"/>
  <c r="M109"/>
  <c r="L109"/>
  <c r="K109"/>
  <c r="J109"/>
  <c r="T108"/>
  <c r="S108"/>
  <c r="R108"/>
  <c r="N108"/>
  <c r="M108"/>
  <c r="O96"/>
  <c r="O94"/>
  <c r="O93"/>
  <c r="O92"/>
  <c r="O91"/>
  <c r="O89"/>
  <c r="O88"/>
  <c r="O87"/>
  <c r="O86"/>
  <c r="O85"/>
  <c r="O83"/>
  <c r="O82"/>
  <c r="O81"/>
  <c r="O80"/>
  <c r="M98"/>
  <c r="M97"/>
  <c r="M71"/>
  <c r="O70"/>
  <c r="O114" s="1"/>
  <c r="O69"/>
  <c r="O113" s="1"/>
  <c r="O68"/>
  <c r="O112" s="1"/>
  <c r="O62"/>
  <c r="O131" s="1"/>
  <c r="O61"/>
  <c r="O130" s="1"/>
  <c r="O60"/>
  <c r="O133" s="1"/>
  <c r="O59"/>
  <c r="O151" s="1"/>
  <c r="M63"/>
  <c r="O53"/>
  <c r="O52"/>
  <c r="O109" s="1"/>
  <c r="O51"/>
  <c r="O129" s="1"/>
  <c r="O50"/>
  <c r="M54"/>
  <c r="O44"/>
  <c r="O150" s="1"/>
  <c r="O43"/>
  <c r="O149" s="1"/>
  <c r="O42"/>
  <c r="O132" s="1"/>
  <c r="O41"/>
  <c r="O40"/>
  <c r="O108" s="1"/>
  <c r="M45"/>
  <c r="O127" l="1"/>
  <c r="O128"/>
  <c r="M110"/>
  <c r="M137"/>
  <c r="M115"/>
  <c r="M134"/>
  <c r="M152"/>
  <c r="M155"/>
  <c r="M117" l="1"/>
  <c r="M139"/>
  <c r="M156"/>
  <c r="M116"/>
  <c r="M138"/>
  <c r="M157"/>
  <c r="U71"/>
  <c r="J97" l="1"/>
  <c r="P68" l="1"/>
  <c r="P112" s="1"/>
  <c r="U63" l="1"/>
  <c r="U54" l="1"/>
  <c r="U45"/>
  <c r="N187" l="1"/>
  <c r="L187"/>
  <c r="K187"/>
  <c r="T186"/>
  <c r="S186"/>
  <c r="R186"/>
  <c r="N186"/>
  <c r="L186"/>
  <c r="K186"/>
  <c r="J186"/>
  <c r="Q182"/>
  <c r="Q176"/>
  <c r="Q180"/>
  <c r="Q183"/>
  <c r="Q179"/>
  <c r="Q177"/>
  <c r="P180" l="1"/>
  <c r="O186"/>
  <c r="Q186"/>
  <c r="O187"/>
  <c r="Q187"/>
  <c r="K188"/>
  <c r="P182"/>
  <c r="P176"/>
  <c r="P183"/>
  <c r="P177"/>
  <c r="P179"/>
  <c r="P187" l="1"/>
  <c r="O188" s="1"/>
  <c r="P186"/>
  <c r="N98" l="1"/>
  <c r="L98"/>
  <c r="K98"/>
  <c r="T97"/>
  <c r="S97"/>
  <c r="R97"/>
  <c r="N97"/>
  <c r="L97"/>
  <c r="K97"/>
  <c r="Q96"/>
  <c r="Q94"/>
  <c r="Q93"/>
  <c r="Q92"/>
  <c r="Q88"/>
  <c r="Q87"/>
  <c r="Q86"/>
  <c r="Q83"/>
  <c r="Q82"/>
  <c r="Q70"/>
  <c r="Q114" s="1"/>
  <c r="Q69"/>
  <c r="Q113" s="1"/>
  <c r="P82" l="1"/>
  <c r="P83"/>
  <c r="P86"/>
  <c r="P87"/>
  <c r="P88"/>
  <c r="P92"/>
  <c r="P93"/>
  <c r="P94"/>
  <c r="A154"/>
  <c r="A151"/>
  <c r="A150"/>
  <c r="A149"/>
  <c r="A133"/>
  <c r="A132"/>
  <c r="A131"/>
  <c r="A130"/>
  <c r="A129"/>
  <c r="A128"/>
  <c r="A127"/>
  <c r="A114"/>
  <c r="A113"/>
  <c r="A112"/>
  <c r="A109" l="1"/>
  <c r="L108"/>
  <c r="K108"/>
  <c r="J108"/>
  <c r="A108"/>
  <c r="Q43" l="1"/>
  <c r="T155"/>
  <c r="S155"/>
  <c r="R155"/>
  <c r="N155"/>
  <c r="L155"/>
  <c r="K155"/>
  <c r="J155"/>
  <c r="T152"/>
  <c r="S152"/>
  <c r="N152"/>
  <c r="L152"/>
  <c r="K152"/>
  <c r="J152"/>
  <c r="T137"/>
  <c r="S137"/>
  <c r="R137"/>
  <c r="N137"/>
  <c r="L137"/>
  <c r="K137"/>
  <c r="J137"/>
  <c r="T134"/>
  <c r="S134"/>
  <c r="N134"/>
  <c r="L134"/>
  <c r="K134"/>
  <c r="J134"/>
  <c r="T115"/>
  <c r="S115"/>
  <c r="R115"/>
  <c r="N115"/>
  <c r="L115"/>
  <c r="K115"/>
  <c r="J115"/>
  <c r="Q85"/>
  <c r="Q89"/>
  <c r="P96"/>
  <c r="Q91"/>
  <c r="Q81"/>
  <c r="Q80"/>
  <c r="P80" s="1"/>
  <c r="T71"/>
  <c r="S71"/>
  <c r="R71"/>
  <c r="N71"/>
  <c r="L71"/>
  <c r="K71"/>
  <c r="J71"/>
  <c r="T63"/>
  <c r="S63"/>
  <c r="R63"/>
  <c r="N63"/>
  <c r="L63"/>
  <c r="K63"/>
  <c r="J63"/>
  <c r="Q62"/>
  <c r="Q131" s="1"/>
  <c r="Q61"/>
  <c r="Q130" s="1"/>
  <c r="Q60"/>
  <c r="Q133" s="1"/>
  <c r="Q59"/>
  <c r="T54"/>
  <c r="S54"/>
  <c r="R54"/>
  <c r="N54"/>
  <c r="L54"/>
  <c r="K54"/>
  <c r="J54"/>
  <c r="Q53"/>
  <c r="Q52"/>
  <c r="Q109" s="1"/>
  <c r="Q51"/>
  <c r="Q129" s="1"/>
  <c r="Q50"/>
  <c r="K45"/>
  <c r="Q44"/>
  <c r="Q150" s="1"/>
  <c r="Q42"/>
  <c r="Q132" s="1"/>
  <c r="Q41"/>
  <c r="T45"/>
  <c r="S45"/>
  <c r="R45"/>
  <c r="Q40"/>
  <c r="Q108" s="1"/>
  <c r="N45"/>
  <c r="L45"/>
  <c r="J45"/>
  <c r="Q149" l="1"/>
  <c r="Q151"/>
  <c r="Q127"/>
  <c r="Q128"/>
  <c r="R152"/>
  <c r="R156" s="1"/>
  <c r="R134"/>
  <c r="R138" s="1"/>
  <c r="S166"/>
  <c r="O63"/>
  <c r="T166"/>
  <c r="T168" s="1"/>
  <c r="P81"/>
  <c r="O97"/>
  <c r="O98"/>
  <c r="J167" s="1"/>
  <c r="Q97"/>
  <c r="Q98"/>
  <c r="J156"/>
  <c r="Q63"/>
  <c r="P51"/>
  <c r="P129" s="1"/>
  <c r="P52"/>
  <c r="P109" s="1"/>
  <c r="P53"/>
  <c r="P61"/>
  <c r="P130" s="1"/>
  <c r="P62"/>
  <c r="P131" s="1"/>
  <c r="P85"/>
  <c r="N156"/>
  <c r="K156"/>
  <c r="S156"/>
  <c r="L138"/>
  <c r="K157"/>
  <c r="N139"/>
  <c r="S138"/>
  <c r="N157"/>
  <c r="O137"/>
  <c r="O134"/>
  <c r="O155"/>
  <c r="O115"/>
  <c r="Q54"/>
  <c r="P69"/>
  <c r="P113" s="1"/>
  <c r="P91"/>
  <c r="Q137"/>
  <c r="Q155"/>
  <c r="Q115"/>
  <c r="P43"/>
  <c r="O45"/>
  <c r="P40"/>
  <c r="P108" s="1"/>
  <c r="J138"/>
  <c r="L139"/>
  <c r="T138"/>
  <c r="N110"/>
  <c r="N116" s="1"/>
  <c r="K110"/>
  <c r="K116" s="1"/>
  <c r="S110"/>
  <c r="S116" s="1"/>
  <c r="L110"/>
  <c r="L116" s="1"/>
  <c r="R110"/>
  <c r="R116" s="1"/>
  <c r="T110"/>
  <c r="T116" s="1"/>
  <c r="P59"/>
  <c r="J110"/>
  <c r="J116" s="1"/>
  <c r="P42"/>
  <c r="P132" s="1"/>
  <c r="T156"/>
  <c r="O71"/>
  <c r="Q45"/>
  <c r="P44"/>
  <c r="P150" s="1"/>
  <c r="P50"/>
  <c r="P41"/>
  <c r="O54"/>
  <c r="P60"/>
  <c r="P133" s="1"/>
  <c r="P70"/>
  <c r="P114" s="1"/>
  <c r="P89"/>
  <c r="K99"/>
  <c r="Q71"/>
  <c r="N138"/>
  <c r="K139"/>
  <c r="K138"/>
  <c r="L156"/>
  <c r="L157"/>
  <c r="P149" l="1"/>
  <c r="P151"/>
  <c r="P152" s="1"/>
  <c r="P127"/>
  <c r="P128"/>
  <c r="P134" s="1"/>
  <c r="S168"/>
  <c r="U167" s="1"/>
  <c r="Q134"/>
  <c r="Q152"/>
  <c r="J166"/>
  <c r="O152"/>
  <c r="O156" s="1"/>
  <c r="H167"/>
  <c r="P97"/>
  <c r="P98"/>
  <c r="K158"/>
  <c r="K140"/>
  <c r="Q110"/>
  <c r="Q117" s="1"/>
  <c r="K117"/>
  <c r="P155"/>
  <c r="P137"/>
  <c r="P115"/>
  <c r="O138"/>
  <c r="O139"/>
  <c r="O110"/>
  <c r="O116" s="1"/>
  <c r="N117"/>
  <c r="L117"/>
  <c r="P54"/>
  <c r="P45"/>
  <c r="P71"/>
  <c r="P63"/>
  <c r="U166" l="1"/>
  <c r="U168" s="1"/>
  <c r="Q157"/>
  <c r="Q156"/>
  <c r="Q138"/>
  <c r="Q139"/>
  <c r="O99"/>
  <c r="L167"/>
  <c r="O167" s="1"/>
  <c r="O157"/>
  <c r="Q116"/>
  <c r="H166"/>
  <c r="J168"/>
  <c r="K118"/>
  <c r="P110"/>
  <c r="P117" s="1"/>
  <c r="P139"/>
  <c r="O140" s="1"/>
  <c r="P157"/>
  <c r="P138"/>
  <c r="P156"/>
  <c r="O117"/>
  <c r="L166" l="1"/>
  <c r="L168" s="1"/>
  <c r="O158"/>
  <c r="O118"/>
  <c r="H168"/>
  <c r="Q167" s="1"/>
  <c r="P116"/>
  <c r="O166" l="1"/>
  <c r="O168" s="1"/>
  <c r="Q166"/>
  <c r="Q168" s="1"/>
</calcChain>
</file>

<file path=xl/sharedStrings.xml><?xml version="1.0" encoding="utf-8"?>
<sst xmlns="http://schemas.openxmlformats.org/spreadsheetml/2006/main" count="429" uniqueCount="176">
  <si>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</si>
  <si>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</si>
  <si>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</si>
  <si>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</si>
  <si>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</si>
  <si>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</si>
  <si>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</si>
  <si>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</si>
  <si>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</si>
  <si>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</si>
  <si>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</si>
  <si>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</si>
  <si>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</si>
  <si>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</si>
  <si>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</si>
  <si>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</si>
  <si>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</si>
  <si>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</si>
  <si>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</si>
  <si>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</si>
  <si>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</si>
  <si>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</si>
  <si>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</si>
  <si>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</si>
  <si>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</si>
  <si>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</si>
  <si>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</si>
  <si>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</si>
  <si>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</si>
  <si>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</si>
  <si>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</si>
  <si>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</si>
  <si>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</si>
  <si>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</si>
  <si>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</si>
  <si>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</si>
  <si>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</si>
  <si>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</si>
  <si>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</si>
  <si>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</si>
  <si>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</si>
  <si>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</si>
  <si>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</si>
  <si>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</si>
  <si>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</si>
  <si>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</si>
  <si>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</si>
  <si>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CURS OPȚIONAL 1 (An I, Semestrul 1)</t>
  </si>
  <si>
    <t>CURS OPȚIONAL 2 (An I, Semestrul 2)</t>
  </si>
  <si>
    <t>CURS OPȚIONAL 3 (An II, Semestrul 3)</t>
  </si>
  <si>
    <t>CURS OPȚIONAL 4 (An II, Semestrul 4)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</si>
  <si>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</si>
  <si>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</si>
  <si>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</si>
  <si>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</si>
  <si>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</si>
  <si>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</si>
  <si>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</si>
  <si>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</si>
  <si>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</si>
  <si>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</si>
  <si>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</si>
  <si>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</si>
  <si>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</si>
  <si>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</si>
  <si>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</si>
  <si>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</si>
  <si>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</si>
  <si>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</si>
  <si>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</si>
  <si>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</si>
  <si>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</si>
  <si>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</si>
  <si>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 xml:space="preserve">Titlul absolventului: MASTER'S DEGREE </t>
  </si>
  <si>
    <t>DISCIPLINE DE SPECIALITATE (DS)</t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</si>
  <si>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</si>
  <si>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</si>
  <si>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</si>
  <si>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</si>
  <si>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</si>
  <si>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</si>
  <si>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</si>
  <si>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</si>
  <si>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</si>
  <si>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</si>
  <si>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</si>
  <si>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</si>
  <si>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</si>
  <si>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</si>
  <si>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</si>
  <si>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</si>
  <si>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</si>
  <si>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</si>
  <si>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</si>
  <si>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</si>
  <si>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</si>
  <si>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</si>
  <si>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</si>
  <si>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</si>
  <si>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2017-2018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</si>
  <si>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</si>
  <si>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</si>
  <si>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</si>
  <si>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</si>
  <si>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L</t>
  </si>
  <si>
    <t>P</t>
  </si>
  <si>
    <t>MMR8012</t>
  </si>
  <si>
    <t>Tehnologii si platforme Java pentru aplicatii distribuite</t>
  </si>
  <si>
    <t>Data mining</t>
  </si>
  <si>
    <t>MME8026</t>
  </si>
  <si>
    <t>Modele de calcul pentru sisteme embedded</t>
  </si>
  <si>
    <t>MMR9001</t>
  </si>
  <si>
    <t>Metodologia cercetării ştiinţifice de informatică</t>
  </si>
  <si>
    <t>MMX9401</t>
  </si>
  <si>
    <t>Curs opţional 1</t>
  </si>
  <si>
    <t>MMR8007</t>
  </si>
  <si>
    <t>Servicii web si tehnologii middleware</t>
  </si>
  <si>
    <t>MMR8001</t>
  </si>
  <si>
    <t>Protocoale de securitate în comunicaţii</t>
  </si>
  <si>
    <t>MME8110</t>
  </si>
  <si>
    <t>Algoritmi, modele si concepte in sisteme distribuite</t>
  </si>
  <si>
    <t>MMX9402</t>
  </si>
  <si>
    <t>Curs opţional 2</t>
  </si>
  <si>
    <t>MME8094</t>
  </si>
  <si>
    <t>Modelarea formala a proceselor concurente</t>
  </si>
  <si>
    <t>MME8111</t>
  </si>
  <si>
    <t>Programare pe arhitecturi GPU si distribuite</t>
  </si>
  <si>
    <t>MMR8015</t>
  </si>
  <si>
    <t>Retele dinamice si sisteme de operare specializate</t>
  </si>
  <si>
    <t>MMR9005</t>
  </si>
  <si>
    <t>Proiect de cercetare în sisteme distribuite</t>
  </si>
  <si>
    <t>MMR3401</t>
  </si>
  <si>
    <t>Curs opţional 3</t>
  </si>
  <si>
    <t>Domeniul: Informatică</t>
  </si>
  <si>
    <t>FACULTATEA DE MATEMATICĂ ŞI INFORMATICĂ</t>
  </si>
  <si>
    <t>Specializarea/Programul de studiu: SISTEME DISTRIBUITE ÎN INTERNET</t>
  </si>
  <si>
    <t>Limba de predare: ROMÂNĂ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</si>
  <si>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Rutgers The State University of New Jersey, Universite de la Mediteraniee Marseille, Alpen Adria Univ. Klagenfurt
Planul reflectă recomandările Association of Computing Machinery şi IEEE Computer Society</t>
    </r>
  </si>
  <si>
    <t>Modelare matematica</t>
  </si>
  <si>
    <t>Aritmetica modulara si criptografie</t>
  </si>
  <si>
    <t>Fundamentele matematice ale procesului decizional</t>
  </si>
  <si>
    <t>Metode statistice computationale</t>
  </si>
  <si>
    <t>Computer Vision şi procesare avansată de imagini în medii virtuale distribuite</t>
  </si>
  <si>
    <t>Concepte avansate de testare</t>
  </si>
  <si>
    <t>Antreprenoriat in IT</t>
  </si>
  <si>
    <t>Capitole avansate de baze de date</t>
  </si>
  <si>
    <t>Adaptive Web Design</t>
  </si>
  <si>
    <t>Fluxuri de date</t>
  </si>
  <si>
    <t>MME8143</t>
  </si>
  <si>
    <t>Metodologii Agile de Dezvoltare a Aplicatiilor Software</t>
  </si>
  <si>
    <t>MME8004</t>
  </si>
  <si>
    <t>Grid, Cluster and Cloud Computing</t>
  </si>
  <si>
    <t>Practica in specialitate</t>
  </si>
  <si>
    <t>MMR9012</t>
  </si>
  <si>
    <t>Elaborarea lucrării de disertaţie</t>
  </si>
  <si>
    <t>MME8152</t>
  </si>
  <si>
    <t>Sisteme multiagent</t>
  </si>
  <si>
    <t>MMR8056</t>
  </si>
  <si>
    <t>MME8120</t>
  </si>
  <si>
    <t>MMR8087</t>
  </si>
  <si>
    <t>MMR8030</t>
  </si>
  <si>
    <t>MMR8057</t>
  </si>
  <si>
    <t>MME8148</t>
  </si>
  <si>
    <t>MME8150</t>
  </si>
  <si>
    <t>MME3030</t>
  </si>
  <si>
    <t>MME3051</t>
  </si>
  <si>
    <t>MME3006</t>
  </si>
  <si>
    <t>MME8088</t>
  </si>
  <si>
    <t>(*) Stagiul de practica se desfasoara pe durata semestrului 4</t>
  </si>
  <si>
    <t>În contul a cel mult o disciplină opţională generală, studentul are dreptul să aleagă o disciplină de la alte specializări ale facultăţilor din Universitatea „Babeş-Bolyai”.</t>
  </si>
  <si>
    <t>MMX9403</t>
  </si>
  <si>
    <t>Sem. 1: Se alege  o disciplină din pachetul: MMX9401</t>
  </si>
  <si>
    <t>Sem. 2: Se alege  o disciplină din pachetul: MMX9402</t>
  </si>
  <si>
    <t>Sem. 3: Se alege  o disciplină din pachetul: MMX9403</t>
  </si>
  <si>
    <r>
      <rPr>
        <b/>
        <sz val="10"/>
        <color indexed="8"/>
        <rFont val="Times New Roman"/>
        <family val="1"/>
      </rPr>
      <t xml:space="preserve">20   </t>
    </r>
    <r>
      <rPr>
        <sz val="10"/>
        <color indexed="8"/>
        <rFont val="Times New Roman"/>
        <family val="1"/>
      </rPr>
      <t xml:space="preserve"> de credite la disciplinele opţionale;</t>
    </r>
  </si>
  <si>
    <r>
      <rPr>
        <b/>
        <sz val="10"/>
        <color indexed="8"/>
        <rFont val="Times New Roman"/>
        <family val="1"/>
      </rPr>
      <t xml:space="preserve">100    </t>
    </r>
    <r>
      <rPr>
        <sz val="10"/>
        <color indexed="8"/>
        <rFont val="Times New Roman"/>
        <family val="1"/>
      </rPr>
      <t>de credite la disciplinele obligatorii;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</si>
</sst>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5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9" fontId="8" fillId="0" borderId="1" xfId="0" applyNumberFormat="1" applyFont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Protection="1">
      <protection locked="0"/>
    </xf>
    <xf numFmtId="1" fontId="13" fillId="0" borderId="1" xfId="0" applyNumberFormat="1" applyFont="1" applyBorder="1" applyAlignment="1" applyProtection="1">
      <alignment horizontal="center" vertical="center"/>
    </xf>
    <xf numFmtId="164" fontId="13" fillId="0" borderId="1" xfId="0" applyNumberFormat="1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0" fillId="0" borderId="0" xfId="0" applyAlignment="1"/>
    <xf numFmtId="0" fontId="14" fillId="0" borderId="14" xfId="0" applyFont="1" applyFill="1" applyBorder="1" applyAlignment="1" applyProtection="1">
      <alignment wrapText="1"/>
    </xf>
    <xf numFmtId="0" fontId="14" fillId="4" borderId="14" xfId="0" applyFont="1" applyFill="1" applyBorder="1" applyAlignment="1" applyProtection="1">
      <alignment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</cellXfs>
  <cellStyles count="1">
    <cellStyle name="Normal" xfId="0" builtinId="0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  <color rgb="FFCC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7"/>
  <sheetViews>
    <sheetView tabSelected="1" zoomScaleNormal="100" zoomScalePageLayoutView="130" workbookViewId="0">
      <selection sqref="A1:K1"/>
    </sheetView>
  </sheetViews>
  <sheetFormatPr defaultColWidth="9.1796875" defaultRowHeight="13"/>
  <cols>
    <col min="1" max="1" width="9.26953125" style="1" customWidth="1"/>
    <col min="2" max="2" width="5.453125" style="1" customWidth="1"/>
    <col min="3" max="3" width="5.7265625" style="1" customWidth="1"/>
    <col min="4" max="4" width="3.7265625" style="1" customWidth="1"/>
    <col min="5" max="5" width="3.81640625" style="1" customWidth="1"/>
    <col min="6" max="6" width="3.7265625" style="1" customWidth="1"/>
    <col min="7" max="7" width="7.81640625" style="1" customWidth="1"/>
    <col min="8" max="8" width="7.26953125" style="1" customWidth="1"/>
    <col min="9" max="9" width="5.81640625" style="1" customWidth="1"/>
    <col min="10" max="10" width="7.26953125" style="1" customWidth="1"/>
    <col min="11" max="11" width="5.7265625" style="1" customWidth="1"/>
    <col min="12" max="12" width="6.1796875" style="1" customWidth="1"/>
    <col min="13" max="13" width="6.1796875" style="55" customWidth="1"/>
    <col min="14" max="14" width="5.54296875" style="1" customWidth="1"/>
    <col min="15" max="19" width="6" style="1" customWidth="1"/>
    <col min="20" max="20" width="7.1796875" style="1" customWidth="1"/>
    <col min="21" max="21" width="9.26953125" style="1" customWidth="1"/>
    <col min="22" max="22" width="11" style="1" customWidth="1"/>
    <col min="23" max="16384" width="9.1796875" style="1"/>
  </cols>
  <sheetData>
    <row r="1" spans="1:22" ht="15.75" customHeight="1">
      <c r="A1" s="88" t="s">
        <v>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M1" s="163" t="s">
        <v>19</v>
      </c>
      <c r="N1" s="163"/>
      <c r="O1" s="163"/>
      <c r="P1" s="163"/>
      <c r="Q1" s="163"/>
      <c r="R1" s="163"/>
      <c r="S1" s="163"/>
      <c r="T1" s="163"/>
    </row>
    <row r="2" spans="1:22" ht="6.7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M2" s="1"/>
    </row>
    <row r="3" spans="1:22" ht="39" customHeight="1">
      <c r="A3" s="162" t="s">
        <v>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M3" s="167"/>
      <c r="N3" s="168"/>
      <c r="O3" s="148" t="s">
        <v>34</v>
      </c>
      <c r="P3" s="149"/>
      <c r="Q3" s="150"/>
      <c r="R3" s="148" t="s">
        <v>35</v>
      </c>
      <c r="S3" s="149"/>
      <c r="T3" s="150"/>
      <c r="U3" s="86"/>
    </row>
    <row r="4" spans="1:22" ht="17.25" customHeight="1">
      <c r="A4" s="164" t="s">
        <v>134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M4" s="157" t="s">
        <v>14</v>
      </c>
      <c r="N4" s="158"/>
      <c r="O4" s="153">
        <v>20</v>
      </c>
      <c r="P4" s="154"/>
      <c r="Q4" s="155"/>
      <c r="R4" s="153">
        <v>16</v>
      </c>
      <c r="S4" s="154"/>
      <c r="T4" s="155"/>
      <c r="U4" s="87"/>
    </row>
    <row r="5" spans="1:22" ht="16.5" customHeigh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M5" s="157" t="s">
        <v>15</v>
      </c>
      <c r="N5" s="158"/>
      <c r="O5" s="153">
        <v>16</v>
      </c>
      <c r="P5" s="154"/>
      <c r="Q5" s="155"/>
      <c r="R5" s="153">
        <v>24</v>
      </c>
      <c r="S5" s="154"/>
      <c r="T5" s="155"/>
      <c r="U5" s="87"/>
    </row>
    <row r="6" spans="1:22" ht="15" customHeight="1">
      <c r="A6" s="152" t="s">
        <v>133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M6" s="159"/>
      <c r="N6" s="159"/>
      <c r="O6" s="156"/>
      <c r="P6" s="156"/>
      <c r="Q6" s="156"/>
      <c r="R6" s="156"/>
      <c r="S6" s="156"/>
      <c r="T6" s="156"/>
      <c r="U6" s="87"/>
    </row>
    <row r="7" spans="1:22" ht="18" customHeight="1">
      <c r="A7" s="146" t="s">
        <v>135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M7" s="1"/>
    </row>
    <row r="8" spans="1:22" ht="18.75" customHeight="1">
      <c r="A8" s="144" t="s">
        <v>136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M8" s="146" t="s">
        <v>100</v>
      </c>
      <c r="N8" s="146"/>
      <c r="O8" s="146"/>
      <c r="P8" s="146"/>
      <c r="Q8" s="146"/>
      <c r="R8" s="146"/>
      <c r="S8" s="146"/>
      <c r="T8" s="146"/>
    </row>
    <row r="9" spans="1:22" ht="15" customHeight="1">
      <c r="A9" s="144" t="s">
        <v>73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M9" s="146"/>
      <c r="N9" s="146"/>
      <c r="O9" s="146"/>
      <c r="P9" s="146"/>
      <c r="Q9" s="146"/>
      <c r="R9" s="146"/>
      <c r="S9" s="146"/>
      <c r="T9" s="146"/>
      <c r="U9" s="93"/>
    </row>
    <row r="10" spans="1:22" ht="21.75" customHeight="1">
      <c r="A10" s="144" t="s">
        <v>66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M10" s="146"/>
      <c r="N10" s="146"/>
      <c r="O10" s="146"/>
      <c r="P10" s="146"/>
      <c r="Q10" s="146"/>
      <c r="R10" s="146"/>
      <c r="S10" s="146"/>
      <c r="T10" s="146"/>
      <c r="U10" s="94"/>
    </row>
    <row r="11" spans="1:22" ht="22.5" customHeight="1">
      <c r="A11" s="144" t="s">
        <v>17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M11" s="146"/>
      <c r="N11" s="146"/>
      <c r="O11" s="146"/>
      <c r="P11" s="146"/>
      <c r="Q11" s="146"/>
      <c r="R11" s="146"/>
      <c r="S11" s="146"/>
      <c r="T11" s="146"/>
      <c r="U11" s="94"/>
    </row>
    <row r="12" spans="1:22" ht="10.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M12" s="2"/>
      <c r="N12" s="2"/>
      <c r="O12" s="2"/>
      <c r="P12" s="2"/>
      <c r="Q12" s="2"/>
      <c r="R12" s="2"/>
      <c r="U12" s="94"/>
    </row>
    <row r="13" spans="1:22">
      <c r="A13" s="139" t="s">
        <v>71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M13" s="142" t="s">
        <v>20</v>
      </c>
      <c r="N13" s="142"/>
      <c r="O13" s="142"/>
      <c r="P13" s="142"/>
      <c r="Q13" s="142"/>
      <c r="R13" s="142"/>
      <c r="S13" s="142"/>
      <c r="T13" s="142"/>
      <c r="U13" s="51"/>
    </row>
    <row r="14" spans="1:22" ht="12.75" customHeight="1">
      <c r="A14" s="139" t="s">
        <v>67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M14" s="143" t="s">
        <v>171</v>
      </c>
      <c r="N14" s="143"/>
      <c r="O14" s="143"/>
      <c r="P14" s="143"/>
      <c r="Q14" s="143"/>
      <c r="R14" s="143"/>
      <c r="S14" s="143"/>
      <c r="T14" s="143"/>
      <c r="U14" s="51"/>
    </row>
    <row r="15" spans="1:22" ht="12.75" customHeight="1">
      <c r="A15" s="140" t="s">
        <v>175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M15" s="143" t="s">
        <v>172</v>
      </c>
      <c r="N15" s="143"/>
      <c r="O15" s="143"/>
      <c r="P15" s="143"/>
      <c r="Q15" s="143"/>
      <c r="R15" s="143"/>
      <c r="S15" s="143"/>
      <c r="T15" s="143"/>
      <c r="U15" s="95"/>
    </row>
    <row r="16" spans="1:22" ht="12.75" customHeight="1">
      <c r="A16" s="140" t="s">
        <v>174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M16" s="143" t="s">
        <v>173</v>
      </c>
      <c r="N16" s="143"/>
      <c r="O16" s="143"/>
      <c r="P16" s="143"/>
      <c r="Q16" s="143"/>
      <c r="R16" s="143"/>
      <c r="S16" s="143"/>
      <c r="T16" s="143"/>
      <c r="U16" s="95"/>
      <c r="V16" s="85"/>
    </row>
    <row r="17" spans="1:21" ht="12.75" customHeight="1">
      <c r="A17" s="144" t="s">
        <v>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M17" s="141"/>
      <c r="N17" s="141"/>
      <c r="O17" s="141"/>
      <c r="P17" s="141"/>
      <c r="Q17" s="141"/>
      <c r="R17" s="141"/>
      <c r="S17" s="141"/>
      <c r="T17" s="141"/>
      <c r="U17" s="95"/>
    </row>
    <row r="18" spans="1:21" ht="14.25" customHeight="1">
      <c r="A18" s="144" t="s">
        <v>72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M18" s="141"/>
      <c r="N18" s="141"/>
      <c r="O18" s="141"/>
      <c r="P18" s="141"/>
      <c r="Q18" s="141"/>
      <c r="R18" s="141"/>
      <c r="S18" s="141"/>
      <c r="T18" s="141"/>
      <c r="U18" s="51"/>
    </row>
    <row r="19" spans="1:21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M19" s="141"/>
      <c r="N19" s="141"/>
      <c r="O19" s="141"/>
      <c r="P19" s="141"/>
      <c r="Q19" s="141"/>
      <c r="R19" s="141"/>
      <c r="S19" s="141"/>
      <c r="T19" s="141"/>
      <c r="U19" s="51"/>
    </row>
    <row r="20" spans="1:21" ht="7.5" customHeight="1">
      <c r="A20" s="146" t="s">
        <v>87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M20" s="2"/>
      <c r="N20" s="2"/>
      <c r="O20" s="2"/>
      <c r="P20" s="2"/>
      <c r="Q20" s="2"/>
      <c r="R20" s="2"/>
      <c r="U20" s="96"/>
    </row>
    <row r="21" spans="1:21" ht="15" customHeight="1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M21" s="147" t="s">
        <v>169</v>
      </c>
      <c r="N21" s="147"/>
      <c r="O21" s="147"/>
      <c r="P21" s="147"/>
      <c r="Q21" s="147"/>
      <c r="R21" s="147"/>
      <c r="S21" s="147"/>
      <c r="T21" s="147"/>
      <c r="U21" s="97"/>
    </row>
    <row r="22" spans="1:21" ht="15" customHeight="1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M22" s="147"/>
      <c r="N22" s="147"/>
      <c r="O22" s="147"/>
      <c r="P22" s="147"/>
      <c r="Q22" s="147"/>
      <c r="R22" s="147"/>
      <c r="S22" s="147"/>
      <c r="T22" s="147"/>
      <c r="U22" s="97"/>
    </row>
    <row r="23" spans="1:21" ht="21.75" customHeight="1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M23" s="147"/>
      <c r="N23" s="147"/>
      <c r="O23" s="147"/>
      <c r="P23" s="147"/>
      <c r="Q23" s="147"/>
      <c r="R23" s="147"/>
      <c r="S23" s="147"/>
      <c r="T23" s="147"/>
      <c r="U23" s="97"/>
    </row>
    <row r="24" spans="1:21" ht="9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1">
      <c r="A25" s="151" t="s">
        <v>16</v>
      </c>
      <c r="B25" s="151"/>
      <c r="C25" s="151"/>
      <c r="D25" s="151"/>
      <c r="E25" s="151"/>
      <c r="F25" s="151"/>
      <c r="G25" s="151"/>
      <c r="M25" s="145" t="s">
        <v>137</v>
      </c>
      <c r="N25" s="145"/>
      <c r="O25" s="145"/>
      <c r="P25" s="145"/>
      <c r="Q25" s="145"/>
      <c r="R25" s="145"/>
      <c r="S25" s="145"/>
      <c r="T25" s="145"/>
    </row>
    <row r="26" spans="1:21" ht="26.25" customHeight="1">
      <c r="A26" s="4"/>
      <c r="B26" s="148" t="s">
        <v>2</v>
      </c>
      <c r="C26" s="150"/>
      <c r="D26" s="148" t="s">
        <v>3</v>
      </c>
      <c r="E26" s="149"/>
      <c r="F26" s="150"/>
      <c r="G26" s="133" t="s">
        <v>18</v>
      </c>
      <c r="H26" s="133" t="s">
        <v>10</v>
      </c>
      <c r="I26" s="148" t="s">
        <v>4</v>
      </c>
      <c r="J26" s="149"/>
      <c r="K26" s="150"/>
      <c r="M26" s="145"/>
      <c r="N26" s="145"/>
      <c r="O26" s="145"/>
      <c r="P26" s="145"/>
      <c r="Q26" s="145"/>
      <c r="R26" s="145"/>
      <c r="S26" s="145"/>
      <c r="T26" s="145"/>
    </row>
    <row r="27" spans="1:21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99"/>
      <c r="H27" s="99"/>
      <c r="I27" s="5" t="s">
        <v>11</v>
      </c>
      <c r="J27" s="5" t="s">
        <v>12</v>
      </c>
      <c r="K27" s="5" t="s">
        <v>13</v>
      </c>
      <c r="M27" s="145"/>
      <c r="N27" s="145"/>
      <c r="O27" s="145"/>
      <c r="P27" s="145"/>
      <c r="Q27" s="145"/>
      <c r="R27" s="145"/>
      <c r="S27" s="145"/>
      <c r="T27" s="145"/>
    </row>
    <row r="28" spans="1:21" ht="17.25" customHeight="1">
      <c r="A28" s="6" t="s">
        <v>14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40"/>
      <c r="I28" s="25">
        <v>3</v>
      </c>
      <c r="J28" s="25">
        <v>1</v>
      </c>
      <c r="K28" s="25">
        <v>12</v>
      </c>
      <c r="M28" s="145"/>
      <c r="N28" s="145"/>
      <c r="O28" s="145"/>
      <c r="P28" s="145"/>
      <c r="Q28" s="145"/>
      <c r="R28" s="145"/>
      <c r="S28" s="145"/>
      <c r="T28" s="145"/>
      <c r="U28" s="84"/>
    </row>
    <row r="29" spans="1:21" ht="15" customHeight="1">
      <c r="A29" s="6" t="s">
        <v>15</v>
      </c>
      <c r="B29" s="7">
        <v>14</v>
      </c>
      <c r="C29" s="7">
        <v>12</v>
      </c>
      <c r="D29" s="25">
        <v>3</v>
      </c>
      <c r="E29" s="25">
        <v>3</v>
      </c>
      <c r="F29" s="25">
        <v>2</v>
      </c>
      <c r="G29" s="25">
        <v>2</v>
      </c>
      <c r="H29" s="25"/>
      <c r="I29" s="25">
        <v>3</v>
      </c>
      <c r="J29" s="25">
        <v>1</v>
      </c>
      <c r="K29" s="25">
        <v>12</v>
      </c>
      <c r="M29" s="145"/>
      <c r="N29" s="145"/>
      <c r="O29" s="145"/>
      <c r="P29" s="145"/>
      <c r="Q29" s="145"/>
      <c r="R29" s="145"/>
      <c r="S29" s="145"/>
      <c r="T29" s="145"/>
      <c r="U29" s="84"/>
    </row>
    <row r="30" spans="1:21" ht="15.75" customHeight="1">
      <c r="A30" s="79" t="s">
        <v>168</v>
      </c>
      <c r="B30" s="34"/>
      <c r="C30" s="34"/>
      <c r="D30" s="34"/>
      <c r="E30" s="34"/>
      <c r="F30" s="34"/>
      <c r="G30" s="34"/>
      <c r="H30" s="34"/>
      <c r="I30" s="34"/>
      <c r="J30" s="34"/>
      <c r="K30" s="36"/>
      <c r="M30" s="145"/>
      <c r="N30" s="145"/>
      <c r="O30" s="145"/>
      <c r="P30" s="145"/>
      <c r="Q30" s="145"/>
      <c r="R30" s="145"/>
      <c r="S30" s="145"/>
      <c r="T30" s="145"/>
    </row>
    <row r="31" spans="1:21" ht="21" customHeight="1">
      <c r="A31" s="35"/>
      <c r="B31" s="35"/>
      <c r="C31" s="35"/>
      <c r="D31" s="35"/>
      <c r="E31" s="35"/>
      <c r="F31" s="35"/>
      <c r="G31" s="35"/>
      <c r="M31" s="145"/>
      <c r="N31" s="145"/>
      <c r="O31" s="145"/>
      <c r="P31" s="145"/>
      <c r="Q31" s="145"/>
      <c r="R31" s="145"/>
      <c r="S31" s="145"/>
      <c r="T31" s="145"/>
    </row>
    <row r="32" spans="1:21" ht="15" customHeight="1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1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1" ht="16.5" customHeight="1">
      <c r="A35" s="165" t="s">
        <v>21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</row>
    <row r="36" spans="1:21" ht="8.25" hidden="1" customHeight="1">
      <c r="O36" s="9"/>
      <c r="P36" s="10" t="s">
        <v>36</v>
      </c>
      <c r="Q36" s="10" t="s">
        <v>37</v>
      </c>
      <c r="R36" s="10" t="s">
        <v>38</v>
      </c>
      <c r="S36" s="10" t="s">
        <v>39</v>
      </c>
      <c r="T36" s="10" t="s">
        <v>55</v>
      </c>
      <c r="U36" s="10"/>
    </row>
    <row r="37" spans="1:21" ht="17.25" customHeight="1">
      <c r="A37" s="89" t="s">
        <v>42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ht="25.5" customHeight="1">
      <c r="A38" s="124" t="s">
        <v>27</v>
      </c>
      <c r="B38" s="126" t="s">
        <v>26</v>
      </c>
      <c r="C38" s="127"/>
      <c r="D38" s="127"/>
      <c r="E38" s="127"/>
      <c r="F38" s="127"/>
      <c r="G38" s="127"/>
      <c r="H38" s="127"/>
      <c r="I38" s="128"/>
      <c r="J38" s="133" t="s">
        <v>40</v>
      </c>
      <c r="K38" s="113" t="s">
        <v>24</v>
      </c>
      <c r="L38" s="116"/>
      <c r="M38" s="116"/>
      <c r="N38" s="117"/>
      <c r="O38" s="113" t="s">
        <v>41</v>
      </c>
      <c r="P38" s="114"/>
      <c r="Q38" s="115"/>
      <c r="R38" s="113" t="s">
        <v>23</v>
      </c>
      <c r="S38" s="116"/>
      <c r="T38" s="117"/>
      <c r="U38" s="98" t="s">
        <v>22</v>
      </c>
    </row>
    <row r="39" spans="1:21" ht="13.5" customHeight="1">
      <c r="A39" s="125"/>
      <c r="B39" s="129"/>
      <c r="C39" s="130"/>
      <c r="D39" s="130"/>
      <c r="E39" s="130"/>
      <c r="F39" s="130"/>
      <c r="G39" s="130"/>
      <c r="H39" s="130"/>
      <c r="I39" s="131"/>
      <c r="J39" s="99"/>
      <c r="K39" s="5" t="s">
        <v>28</v>
      </c>
      <c r="L39" s="5" t="s">
        <v>29</v>
      </c>
      <c r="M39" s="54" t="s">
        <v>104</v>
      </c>
      <c r="N39" s="5" t="s">
        <v>105</v>
      </c>
      <c r="O39" s="5" t="s">
        <v>33</v>
      </c>
      <c r="P39" s="5" t="s">
        <v>7</v>
      </c>
      <c r="Q39" s="5" t="s">
        <v>30</v>
      </c>
      <c r="R39" s="5" t="s">
        <v>31</v>
      </c>
      <c r="S39" s="5" t="s">
        <v>28</v>
      </c>
      <c r="T39" s="5" t="s">
        <v>32</v>
      </c>
      <c r="U39" s="99"/>
    </row>
    <row r="40" spans="1:21">
      <c r="A40" s="63" t="s">
        <v>106</v>
      </c>
      <c r="B40" s="122" t="s">
        <v>107</v>
      </c>
      <c r="C40" s="122"/>
      <c r="D40" s="122"/>
      <c r="E40" s="122"/>
      <c r="F40" s="122"/>
      <c r="G40" s="122"/>
      <c r="H40" s="122"/>
      <c r="I40" s="122"/>
      <c r="J40" s="64">
        <v>7</v>
      </c>
      <c r="K40" s="64">
        <v>2</v>
      </c>
      <c r="L40" s="64">
        <v>1</v>
      </c>
      <c r="M40" s="64">
        <v>0</v>
      </c>
      <c r="N40" s="64">
        <v>1</v>
      </c>
      <c r="O40" s="18">
        <f>K40+L40+M40+N40</f>
        <v>4</v>
      </c>
      <c r="P40" s="19">
        <f>Q40-O40</f>
        <v>9</v>
      </c>
      <c r="Q40" s="19">
        <f>ROUND(PRODUCT(J40,25)/14,0)</f>
        <v>13</v>
      </c>
      <c r="R40" s="24" t="s">
        <v>31</v>
      </c>
      <c r="S40" s="11"/>
      <c r="T40" s="25"/>
      <c r="U40" s="11" t="s">
        <v>36</v>
      </c>
    </row>
    <row r="41" spans="1:21">
      <c r="A41" s="65" t="s">
        <v>157</v>
      </c>
      <c r="B41" s="161" t="s">
        <v>108</v>
      </c>
      <c r="C41" s="161"/>
      <c r="D41" s="161"/>
      <c r="E41" s="161"/>
      <c r="F41" s="161"/>
      <c r="G41" s="161"/>
      <c r="H41" s="161"/>
      <c r="I41" s="161"/>
      <c r="J41" s="66">
        <v>6</v>
      </c>
      <c r="K41" s="66">
        <v>2</v>
      </c>
      <c r="L41" s="66">
        <v>1</v>
      </c>
      <c r="M41" s="66">
        <v>0</v>
      </c>
      <c r="N41" s="66">
        <v>1</v>
      </c>
      <c r="O41" s="58">
        <f t="shared" ref="O41:O44" si="0">K41+L41+M41+N41</f>
        <v>4</v>
      </c>
      <c r="P41" s="19">
        <f t="shared" ref="P41:P44" si="1">Q41-O41</f>
        <v>7</v>
      </c>
      <c r="Q41" s="19">
        <f t="shared" ref="Q41:Q44" si="2">ROUND(PRODUCT(J41,25)/14,0)</f>
        <v>11</v>
      </c>
      <c r="R41" s="24" t="s">
        <v>31</v>
      </c>
      <c r="S41" s="11"/>
      <c r="T41" s="25"/>
      <c r="U41" s="11" t="s">
        <v>38</v>
      </c>
    </row>
    <row r="42" spans="1:21">
      <c r="A42" s="68" t="s">
        <v>109</v>
      </c>
      <c r="B42" s="160" t="s">
        <v>110</v>
      </c>
      <c r="C42" s="160"/>
      <c r="D42" s="160"/>
      <c r="E42" s="160"/>
      <c r="F42" s="160"/>
      <c r="G42" s="160"/>
      <c r="H42" s="160"/>
      <c r="I42" s="160"/>
      <c r="J42" s="67">
        <v>7</v>
      </c>
      <c r="K42" s="67">
        <v>2</v>
      </c>
      <c r="L42" s="67">
        <v>1</v>
      </c>
      <c r="M42" s="67">
        <v>0</v>
      </c>
      <c r="N42" s="67">
        <v>1</v>
      </c>
      <c r="O42" s="58">
        <f t="shared" si="0"/>
        <v>4</v>
      </c>
      <c r="P42" s="19">
        <f t="shared" si="1"/>
        <v>9</v>
      </c>
      <c r="Q42" s="19">
        <f t="shared" si="2"/>
        <v>13</v>
      </c>
      <c r="R42" s="24" t="s">
        <v>31</v>
      </c>
      <c r="S42" s="11"/>
      <c r="T42" s="25"/>
      <c r="U42" s="11" t="s">
        <v>38</v>
      </c>
    </row>
    <row r="43" spans="1:21">
      <c r="A43" s="63" t="s">
        <v>111</v>
      </c>
      <c r="B43" s="122" t="s">
        <v>112</v>
      </c>
      <c r="C43" s="122"/>
      <c r="D43" s="122"/>
      <c r="E43" s="122"/>
      <c r="F43" s="122"/>
      <c r="G43" s="122"/>
      <c r="H43" s="122"/>
      <c r="I43" s="122"/>
      <c r="J43" s="64">
        <v>4</v>
      </c>
      <c r="K43" s="64">
        <v>2</v>
      </c>
      <c r="L43" s="64">
        <v>1</v>
      </c>
      <c r="M43" s="64">
        <v>0</v>
      </c>
      <c r="N43" s="64">
        <v>0</v>
      </c>
      <c r="O43" s="58">
        <f t="shared" si="0"/>
        <v>3</v>
      </c>
      <c r="P43" s="19">
        <f t="shared" si="1"/>
        <v>4</v>
      </c>
      <c r="Q43" s="19">
        <f t="shared" si="2"/>
        <v>7</v>
      </c>
      <c r="R43" s="24"/>
      <c r="S43" s="11" t="s">
        <v>28</v>
      </c>
      <c r="T43" s="25"/>
      <c r="U43" s="11" t="s">
        <v>39</v>
      </c>
    </row>
    <row r="44" spans="1:21">
      <c r="A44" s="63" t="s">
        <v>113</v>
      </c>
      <c r="B44" s="119" t="s">
        <v>114</v>
      </c>
      <c r="C44" s="119"/>
      <c r="D44" s="119"/>
      <c r="E44" s="119"/>
      <c r="F44" s="119"/>
      <c r="G44" s="119"/>
      <c r="H44" s="119"/>
      <c r="I44" s="119"/>
      <c r="J44" s="67">
        <v>6</v>
      </c>
      <c r="K44" s="67">
        <v>2</v>
      </c>
      <c r="L44" s="67">
        <v>1</v>
      </c>
      <c r="M44" s="67">
        <v>0</v>
      </c>
      <c r="N44" s="67">
        <v>1</v>
      </c>
      <c r="O44" s="58">
        <f t="shared" si="0"/>
        <v>4</v>
      </c>
      <c r="P44" s="19">
        <f t="shared" si="1"/>
        <v>7</v>
      </c>
      <c r="Q44" s="19">
        <f t="shared" si="2"/>
        <v>11</v>
      </c>
      <c r="R44" s="24" t="s">
        <v>31</v>
      </c>
      <c r="S44" s="11"/>
      <c r="T44" s="25"/>
      <c r="U44" s="11" t="s">
        <v>39</v>
      </c>
    </row>
    <row r="45" spans="1:21">
      <c r="A45" s="21" t="s">
        <v>25</v>
      </c>
      <c r="B45" s="108"/>
      <c r="C45" s="109"/>
      <c r="D45" s="109"/>
      <c r="E45" s="109"/>
      <c r="F45" s="109"/>
      <c r="G45" s="109"/>
      <c r="H45" s="109"/>
      <c r="I45" s="110"/>
      <c r="J45" s="21">
        <f t="shared" ref="J45:Q45" si="3">SUM(J40:J44)</f>
        <v>30</v>
      </c>
      <c r="K45" s="21">
        <f t="shared" si="3"/>
        <v>10</v>
      </c>
      <c r="L45" s="21">
        <f t="shared" si="3"/>
        <v>5</v>
      </c>
      <c r="M45" s="56">
        <f t="shared" si="3"/>
        <v>0</v>
      </c>
      <c r="N45" s="21">
        <f t="shared" si="3"/>
        <v>4</v>
      </c>
      <c r="O45" s="21">
        <f t="shared" si="3"/>
        <v>19</v>
      </c>
      <c r="P45" s="21">
        <f t="shared" si="3"/>
        <v>36</v>
      </c>
      <c r="Q45" s="21">
        <f t="shared" si="3"/>
        <v>55</v>
      </c>
      <c r="R45" s="21">
        <f>COUNTIF(R40:R44,"E")</f>
        <v>4</v>
      </c>
      <c r="S45" s="21">
        <f>COUNTIF(S40:S44,"C")</f>
        <v>1</v>
      </c>
      <c r="T45" s="21">
        <f>COUNTIF(T40:T44,"VP")</f>
        <v>0</v>
      </c>
      <c r="U45" s="53">
        <f>COUNTA(U40:U44)</f>
        <v>5</v>
      </c>
    </row>
    <row r="47" spans="1:21" ht="16.5" customHeight="1">
      <c r="A47" s="89" t="s">
        <v>43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</row>
    <row r="48" spans="1:21" ht="26.25" customHeight="1">
      <c r="A48" s="124" t="s">
        <v>27</v>
      </c>
      <c r="B48" s="126" t="s">
        <v>26</v>
      </c>
      <c r="C48" s="127"/>
      <c r="D48" s="127"/>
      <c r="E48" s="127"/>
      <c r="F48" s="127"/>
      <c r="G48" s="127"/>
      <c r="H48" s="127"/>
      <c r="I48" s="128"/>
      <c r="J48" s="133" t="s">
        <v>40</v>
      </c>
      <c r="K48" s="113" t="s">
        <v>24</v>
      </c>
      <c r="L48" s="116"/>
      <c r="M48" s="116"/>
      <c r="N48" s="117"/>
      <c r="O48" s="113" t="s">
        <v>41</v>
      </c>
      <c r="P48" s="114"/>
      <c r="Q48" s="115"/>
      <c r="R48" s="113" t="s">
        <v>23</v>
      </c>
      <c r="S48" s="116"/>
      <c r="T48" s="117"/>
      <c r="U48" s="98" t="s">
        <v>22</v>
      </c>
    </row>
    <row r="49" spans="1:21" ht="12.75" customHeight="1">
      <c r="A49" s="125"/>
      <c r="B49" s="129"/>
      <c r="C49" s="130"/>
      <c r="D49" s="130"/>
      <c r="E49" s="130"/>
      <c r="F49" s="130"/>
      <c r="G49" s="130"/>
      <c r="H49" s="130"/>
      <c r="I49" s="131"/>
      <c r="J49" s="99"/>
      <c r="K49" s="5" t="s">
        <v>28</v>
      </c>
      <c r="L49" s="5" t="s">
        <v>29</v>
      </c>
      <c r="M49" s="54" t="s">
        <v>104</v>
      </c>
      <c r="N49" s="5" t="s">
        <v>105</v>
      </c>
      <c r="O49" s="5" t="s">
        <v>33</v>
      </c>
      <c r="P49" s="5" t="s">
        <v>7</v>
      </c>
      <c r="Q49" s="5" t="s">
        <v>30</v>
      </c>
      <c r="R49" s="5" t="s">
        <v>31</v>
      </c>
      <c r="S49" s="5" t="s">
        <v>28</v>
      </c>
      <c r="T49" s="5" t="s">
        <v>32</v>
      </c>
      <c r="U49" s="99"/>
    </row>
    <row r="50" spans="1:21">
      <c r="A50" s="63" t="s">
        <v>115</v>
      </c>
      <c r="B50" s="122" t="s">
        <v>116</v>
      </c>
      <c r="C50" s="122"/>
      <c r="D50" s="122"/>
      <c r="E50" s="122"/>
      <c r="F50" s="122"/>
      <c r="G50" s="122"/>
      <c r="H50" s="122"/>
      <c r="I50" s="122"/>
      <c r="J50" s="64">
        <v>8</v>
      </c>
      <c r="K50" s="64">
        <v>2</v>
      </c>
      <c r="L50" s="64">
        <v>1</v>
      </c>
      <c r="M50" s="64">
        <v>0</v>
      </c>
      <c r="N50" s="64">
        <v>1</v>
      </c>
      <c r="O50" s="58">
        <f t="shared" ref="O50:O53" si="4">K50+L50+M50+N50</f>
        <v>4</v>
      </c>
      <c r="P50" s="19">
        <f>Q50-O50</f>
        <v>10</v>
      </c>
      <c r="Q50" s="19">
        <f>ROUND(PRODUCT(J50,25)/14,0)</f>
        <v>14</v>
      </c>
      <c r="R50" s="24" t="s">
        <v>31</v>
      </c>
      <c r="S50" s="11"/>
      <c r="T50" s="25"/>
      <c r="U50" s="11" t="s">
        <v>38</v>
      </c>
    </row>
    <row r="51" spans="1:21">
      <c r="A51" s="63" t="s">
        <v>117</v>
      </c>
      <c r="B51" s="122" t="s">
        <v>118</v>
      </c>
      <c r="C51" s="122"/>
      <c r="D51" s="122"/>
      <c r="E51" s="122"/>
      <c r="F51" s="122"/>
      <c r="G51" s="122"/>
      <c r="H51" s="122"/>
      <c r="I51" s="122"/>
      <c r="J51" s="64">
        <v>8</v>
      </c>
      <c r="K51" s="64">
        <v>2</v>
      </c>
      <c r="L51" s="64">
        <v>1</v>
      </c>
      <c r="M51" s="64">
        <v>0</v>
      </c>
      <c r="N51" s="64">
        <v>1</v>
      </c>
      <c r="O51" s="58">
        <f t="shared" si="4"/>
        <v>4</v>
      </c>
      <c r="P51" s="19">
        <f t="shared" ref="P51:P53" si="5">Q51-O51</f>
        <v>10</v>
      </c>
      <c r="Q51" s="19">
        <f t="shared" ref="Q51:Q53" si="6">ROUND(PRODUCT(J51,25)/14,0)</f>
        <v>14</v>
      </c>
      <c r="R51" s="24" t="s">
        <v>31</v>
      </c>
      <c r="S51" s="11"/>
      <c r="T51" s="25"/>
      <c r="U51" s="11" t="s">
        <v>38</v>
      </c>
    </row>
    <row r="52" spans="1:21">
      <c r="A52" s="63" t="s">
        <v>119</v>
      </c>
      <c r="B52" s="122" t="s">
        <v>120</v>
      </c>
      <c r="C52" s="122"/>
      <c r="D52" s="122"/>
      <c r="E52" s="122"/>
      <c r="F52" s="122"/>
      <c r="G52" s="122"/>
      <c r="H52" s="122"/>
      <c r="I52" s="122"/>
      <c r="J52" s="64">
        <v>7</v>
      </c>
      <c r="K52" s="64">
        <v>2</v>
      </c>
      <c r="L52" s="64">
        <v>1</v>
      </c>
      <c r="M52" s="64">
        <v>0</v>
      </c>
      <c r="N52" s="64">
        <v>1</v>
      </c>
      <c r="O52" s="58">
        <f t="shared" si="4"/>
        <v>4</v>
      </c>
      <c r="P52" s="19">
        <f t="shared" si="5"/>
        <v>9</v>
      </c>
      <c r="Q52" s="19">
        <f t="shared" si="6"/>
        <v>13</v>
      </c>
      <c r="R52" s="24" t="s">
        <v>31</v>
      </c>
      <c r="S52" s="11"/>
      <c r="T52" s="25"/>
      <c r="U52" s="11" t="s">
        <v>36</v>
      </c>
    </row>
    <row r="53" spans="1:21">
      <c r="A53" s="62" t="s">
        <v>121</v>
      </c>
      <c r="B53" s="121" t="s">
        <v>122</v>
      </c>
      <c r="C53" s="122"/>
      <c r="D53" s="122"/>
      <c r="E53" s="122"/>
      <c r="F53" s="122"/>
      <c r="G53" s="122"/>
      <c r="H53" s="122"/>
      <c r="I53" s="123"/>
      <c r="J53" s="67">
        <v>7</v>
      </c>
      <c r="K53" s="67">
        <v>2</v>
      </c>
      <c r="L53" s="67">
        <v>1</v>
      </c>
      <c r="M53" s="67">
        <v>0</v>
      </c>
      <c r="N53" s="67">
        <v>1</v>
      </c>
      <c r="O53" s="58">
        <f t="shared" si="4"/>
        <v>4</v>
      </c>
      <c r="P53" s="19">
        <f t="shared" si="5"/>
        <v>9</v>
      </c>
      <c r="Q53" s="19">
        <f t="shared" si="6"/>
        <v>13</v>
      </c>
      <c r="R53" s="24" t="s">
        <v>31</v>
      </c>
      <c r="S53" s="11"/>
      <c r="T53" s="25"/>
      <c r="U53" s="11" t="s">
        <v>38</v>
      </c>
    </row>
    <row r="54" spans="1:21">
      <c r="A54" s="21" t="s">
        <v>25</v>
      </c>
      <c r="B54" s="108"/>
      <c r="C54" s="109"/>
      <c r="D54" s="109"/>
      <c r="E54" s="109"/>
      <c r="F54" s="109"/>
      <c r="G54" s="109"/>
      <c r="H54" s="109"/>
      <c r="I54" s="110"/>
      <c r="J54" s="21">
        <f t="shared" ref="J54:Q54" si="7">SUM(J50:J53)</f>
        <v>30</v>
      </c>
      <c r="K54" s="21">
        <f t="shared" si="7"/>
        <v>8</v>
      </c>
      <c r="L54" s="21">
        <f t="shared" si="7"/>
        <v>4</v>
      </c>
      <c r="M54" s="56">
        <f t="shared" si="7"/>
        <v>0</v>
      </c>
      <c r="N54" s="21">
        <f t="shared" si="7"/>
        <v>4</v>
      </c>
      <c r="O54" s="21">
        <f t="shared" si="7"/>
        <v>16</v>
      </c>
      <c r="P54" s="21">
        <f t="shared" si="7"/>
        <v>38</v>
      </c>
      <c r="Q54" s="21">
        <f t="shared" si="7"/>
        <v>54</v>
      </c>
      <c r="R54" s="21">
        <f>COUNTIF(R50:R53,"E")</f>
        <v>4</v>
      </c>
      <c r="S54" s="21">
        <f>COUNTIF(S50:S53,"C")</f>
        <v>0</v>
      </c>
      <c r="T54" s="21">
        <f>COUNTIF(T50:T53,"VP")</f>
        <v>0</v>
      </c>
      <c r="U54" s="53">
        <f>COUNTA(U50:U53)</f>
        <v>4</v>
      </c>
    </row>
    <row r="55" spans="1:21" ht="11.25" customHeight="1"/>
    <row r="56" spans="1:21" ht="18" customHeight="1">
      <c r="A56" s="89" t="s">
        <v>44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</row>
    <row r="57" spans="1:21" ht="25.5" customHeight="1">
      <c r="A57" s="124" t="s">
        <v>27</v>
      </c>
      <c r="B57" s="126" t="s">
        <v>26</v>
      </c>
      <c r="C57" s="127"/>
      <c r="D57" s="127"/>
      <c r="E57" s="127"/>
      <c r="F57" s="127"/>
      <c r="G57" s="127"/>
      <c r="H57" s="127"/>
      <c r="I57" s="128"/>
      <c r="J57" s="133" t="s">
        <v>40</v>
      </c>
      <c r="K57" s="113" t="s">
        <v>24</v>
      </c>
      <c r="L57" s="116"/>
      <c r="M57" s="116"/>
      <c r="N57" s="117"/>
      <c r="O57" s="113" t="s">
        <v>41</v>
      </c>
      <c r="P57" s="114"/>
      <c r="Q57" s="115"/>
      <c r="R57" s="113" t="s">
        <v>23</v>
      </c>
      <c r="S57" s="116"/>
      <c r="T57" s="117"/>
      <c r="U57" s="98" t="s">
        <v>22</v>
      </c>
    </row>
    <row r="58" spans="1:21" ht="16.5" customHeight="1">
      <c r="A58" s="125"/>
      <c r="B58" s="129"/>
      <c r="C58" s="130"/>
      <c r="D58" s="130"/>
      <c r="E58" s="130"/>
      <c r="F58" s="130"/>
      <c r="G58" s="130"/>
      <c r="H58" s="130"/>
      <c r="I58" s="131"/>
      <c r="J58" s="99"/>
      <c r="K58" s="5" t="s">
        <v>28</v>
      </c>
      <c r="L58" s="5" t="s">
        <v>29</v>
      </c>
      <c r="M58" s="54" t="s">
        <v>104</v>
      </c>
      <c r="N58" s="5" t="s">
        <v>105</v>
      </c>
      <c r="O58" s="5" t="s">
        <v>33</v>
      </c>
      <c r="P58" s="5" t="s">
        <v>7</v>
      </c>
      <c r="Q58" s="5" t="s">
        <v>30</v>
      </c>
      <c r="R58" s="5" t="s">
        <v>31</v>
      </c>
      <c r="S58" s="5" t="s">
        <v>28</v>
      </c>
      <c r="T58" s="5" t="s">
        <v>32</v>
      </c>
      <c r="U58" s="99"/>
    </row>
    <row r="59" spans="1:21">
      <c r="A59" s="71" t="s">
        <v>123</v>
      </c>
      <c r="B59" s="160" t="s">
        <v>124</v>
      </c>
      <c r="C59" s="160"/>
      <c r="D59" s="160"/>
      <c r="E59" s="160"/>
      <c r="F59" s="160"/>
      <c r="G59" s="160"/>
      <c r="H59" s="160"/>
      <c r="I59" s="160"/>
      <c r="J59" s="72">
        <v>7</v>
      </c>
      <c r="K59" s="72">
        <v>2</v>
      </c>
      <c r="L59" s="72">
        <v>1</v>
      </c>
      <c r="M59" s="72">
        <v>0</v>
      </c>
      <c r="N59" s="72">
        <v>2</v>
      </c>
      <c r="O59" s="58">
        <f t="shared" ref="O59:O62" si="8">K59+L59+M59+N59</f>
        <v>5</v>
      </c>
      <c r="P59" s="19">
        <f>Q59-O59</f>
        <v>8</v>
      </c>
      <c r="Q59" s="19">
        <f>ROUND(PRODUCT(J59,25)/14,0)</f>
        <v>13</v>
      </c>
      <c r="R59" s="24" t="s">
        <v>31</v>
      </c>
      <c r="S59" s="11"/>
      <c r="T59" s="25" t="s">
        <v>32</v>
      </c>
      <c r="U59" s="11" t="s">
        <v>39</v>
      </c>
    </row>
    <row r="60" spans="1:21">
      <c r="A60" s="63" t="s">
        <v>125</v>
      </c>
      <c r="B60" s="122" t="s">
        <v>126</v>
      </c>
      <c r="C60" s="122"/>
      <c r="D60" s="122"/>
      <c r="E60" s="122"/>
      <c r="F60" s="122"/>
      <c r="G60" s="122"/>
      <c r="H60" s="122"/>
      <c r="I60" s="122"/>
      <c r="J60" s="64">
        <v>8</v>
      </c>
      <c r="K60" s="64">
        <v>2</v>
      </c>
      <c r="L60" s="64">
        <v>1</v>
      </c>
      <c r="M60" s="64">
        <v>0</v>
      </c>
      <c r="N60" s="64">
        <v>1</v>
      </c>
      <c r="O60" s="58">
        <f t="shared" si="8"/>
        <v>4</v>
      </c>
      <c r="P60" s="19">
        <f t="shared" ref="P60:P62" si="9">Q60-O60</f>
        <v>10</v>
      </c>
      <c r="Q60" s="19">
        <f t="shared" ref="Q60:Q62" si="10">ROUND(PRODUCT(J60,25)/14,0)</f>
        <v>14</v>
      </c>
      <c r="R60" s="24" t="s">
        <v>31</v>
      </c>
      <c r="S60" s="11"/>
      <c r="T60" s="25"/>
      <c r="U60" s="11" t="s">
        <v>38</v>
      </c>
    </row>
    <row r="61" spans="1:21">
      <c r="A61" s="69" t="s">
        <v>127</v>
      </c>
      <c r="B61" s="121" t="s">
        <v>128</v>
      </c>
      <c r="C61" s="122"/>
      <c r="D61" s="122"/>
      <c r="E61" s="122"/>
      <c r="F61" s="122"/>
      <c r="G61" s="122"/>
      <c r="H61" s="122"/>
      <c r="I61" s="123"/>
      <c r="J61" s="70">
        <v>8</v>
      </c>
      <c r="K61" s="70">
        <v>2</v>
      </c>
      <c r="L61" s="70">
        <v>1</v>
      </c>
      <c r="M61" s="70">
        <v>0</v>
      </c>
      <c r="N61" s="70">
        <v>1</v>
      </c>
      <c r="O61" s="58">
        <f t="shared" si="8"/>
        <v>4</v>
      </c>
      <c r="P61" s="19">
        <f t="shared" si="9"/>
        <v>10</v>
      </c>
      <c r="Q61" s="19">
        <f t="shared" si="10"/>
        <v>14</v>
      </c>
      <c r="R61" s="24" t="s">
        <v>31</v>
      </c>
      <c r="S61" s="11"/>
      <c r="T61" s="25"/>
      <c r="U61" s="11" t="s">
        <v>38</v>
      </c>
    </row>
    <row r="62" spans="1:21">
      <c r="A62" s="78" t="s">
        <v>170</v>
      </c>
      <c r="B62" s="118" t="s">
        <v>132</v>
      </c>
      <c r="C62" s="119"/>
      <c r="D62" s="119"/>
      <c r="E62" s="119"/>
      <c r="F62" s="119"/>
      <c r="G62" s="119"/>
      <c r="H62" s="119"/>
      <c r="I62" s="120"/>
      <c r="J62" s="70">
        <v>7</v>
      </c>
      <c r="K62" s="70">
        <v>2</v>
      </c>
      <c r="L62" s="70">
        <v>1</v>
      </c>
      <c r="M62" s="70">
        <v>0</v>
      </c>
      <c r="N62" s="70">
        <v>1</v>
      </c>
      <c r="O62" s="58">
        <f t="shared" si="8"/>
        <v>4</v>
      </c>
      <c r="P62" s="19">
        <f t="shared" si="9"/>
        <v>9</v>
      </c>
      <c r="Q62" s="19">
        <f t="shared" si="10"/>
        <v>13</v>
      </c>
      <c r="R62" s="24" t="s">
        <v>31</v>
      </c>
      <c r="S62" s="11"/>
      <c r="T62" s="25"/>
      <c r="U62" s="11" t="s">
        <v>38</v>
      </c>
    </row>
    <row r="63" spans="1:21">
      <c r="A63" s="21" t="s">
        <v>25</v>
      </c>
      <c r="B63" s="108"/>
      <c r="C63" s="109"/>
      <c r="D63" s="109"/>
      <c r="E63" s="109"/>
      <c r="F63" s="109"/>
      <c r="G63" s="109"/>
      <c r="H63" s="109"/>
      <c r="I63" s="110"/>
      <c r="J63" s="21">
        <f t="shared" ref="J63:Q63" si="11">SUM(J59:J62)</f>
        <v>30</v>
      </c>
      <c r="K63" s="21">
        <f t="shared" si="11"/>
        <v>8</v>
      </c>
      <c r="L63" s="21">
        <f t="shared" si="11"/>
        <v>4</v>
      </c>
      <c r="M63" s="56">
        <f t="shared" si="11"/>
        <v>0</v>
      </c>
      <c r="N63" s="21">
        <f t="shared" si="11"/>
        <v>5</v>
      </c>
      <c r="O63" s="21">
        <f t="shared" si="11"/>
        <v>17</v>
      </c>
      <c r="P63" s="21">
        <f t="shared" si="11"/>
        <v>37</v>
      </c>
      <c r="Q63" s="21">
        <f t="shared" si="11"/>
        <v>54</v>
      </c>
      <c r="R63" s="21">
        <f>COUNTIF(R59:R62,"E")</f>
        <v>4</v>
      </c>
      <c r="S63" s="21">
        <f>COUNTIF(S59:S62,"C")</f>
        <v>0</v>
      </c>
      <c r="T63" s="21">
        <f>COUNTIF(T59:T62,"VP")</f>
        <v>1</v>
      </c>
      <c r="U63" s="53">
        <f>COUNTA(U59:U62)</f>
        <v>4</v>
      </c>
    </row>
    <row r="65" spans="1:21">
      <c r="A65" s="89" t="s">
        <v>45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</row>
    <row r="66" spans="1:21" ht="24.75" customHeight="1">
      <c r="A66" s="124" t="s">
        <v>27</v>
      </c>
      <c r="B66" s="126" t="s">
        <v>26</v>
      </c>
      <c r="C66" s="127"/>
      <c r="D66" s="127"/>
      <c r="E66" s="127"/>
      <c r="F66" s="127"/>
      <c r="G66" s="127"/>
      <c r="H66" s="127"/>
      <c r="I66" s="128"/>
      <c r="J66" s="133" t="s">
        <v>40</v>
      </c>
      <c r="K66" s="113" t="s">
        <v>24</v>
      </c>
      <c r="L66" s="116"/>
      <c r="M66" s="116"/>
      <c r="N66" s="117"/>
      <c r="O66" s="113" t="s">
        <v>41</v>
      </c>
      <c r="P66" s="114"/>
      <c r="Q66" s="115"/>
      <c r="R66" s="113" t="s">
        <v>23</v>
      </c>
      <c r="S66" s="116"/>
      <c r="T66" s="117"/>
      <c r="U66" s="98" t="s">
        <v>22</v>
      </c>
    </row>
    <row r="67" spans="1:21">
      <c r="A67" s="125"/>
      <c r="B67" s="129"/>
      <c r="C67" s="130"/>
      <c r="D67" s="130"/>
      <c r="E67" s="130"/>
      <c r="F67" s="130"/>
      <c r="G67" s="130"/>
      <c r="H67" s="130"/>
      <c r="I67" s="131"/>
      <c r="J67" s="99"/>
      <c r="K67" s="5" t="s">
        <v>28</v>
      </c>
      <c r="L67" s="5" t="s">
        <v>29</v>
      </c>
      <c r="M67" s="54" t="s">
        <v>104</v>
      </c>
      <c r="N67" s="5" t="s">
        <v>105</v>
      </c>
      <c r="O67" s="5" t="s">
        <v>33</v>
      </c>
      <c r="P67" s="5" t="s">
        <v>7</v>
      </c>
      <c r="Q67" s="5" t="s">
        <v>30</v>
      </c>
      <c r="R67" s="5" t="s">
        <v>31</v>
      </c>
      <c r="S67" s="5" t="s">
        <v>28</v>
      </c>
      <c r="T67" s="5" t="s">
        <v>32</v>
      </c>
      <c r="U67" s="99"/>
    </row>
    <row r="68" spans="1:21">
      <c r="A68" s="52" t="s">
        <v>153</v>
      </c>
      <c r="B68" s="118" t="s">
        <v>152</v>
      </c>
      <c r="C68" s="119"/>
      <c r="D68" s="119"/>
      <c r="E68" s="119"/>
      <c r="F68" s="119"/>
      <c r="G68" s="119"/>
      <c r="H68" s="119"/>
      <c r="I68" s="120"/>
      <c r="J68" s="11">
        <v>20</v>
      </c>
      <c r="K68" s="11">
        <v>0</v>
      </c>
      <c r="L68" s="11">
        <v>0</v>
      </c>
      <c r="M68" s="11">
        <v>0</v>
      </c>
      <c r="N68" s="11">
        <v>16</v>
      </c>
      <c r="O68" s="58">
        <f t="shared" ref="O68:O70" si="12">K68+L68+M68+N68</f>
        <v>16</v>
      </c>
      <c r="P68" s="19">
        <f>Q68-O68</f>
        <v>26</v>
      </c>
      <c r="Q68" s="19">
        <f>ROUND(PRODUCT(J68,25)/12,0)</f>
        <v>42</v>
      </c>
      <c r="R68" s="24"/>
      <c r="S68" s="11" t="s">
        <v>28</v>
      </c>
      <c r="T68" s="25"/>
      <c r="U68" s="11" t="s">
        <v>36</v>
      </c>
    </row>
    <row r="69" spans="1:21">
      <c r="A69" s="69" t="s">
        <v>129</v>
      </c>
      <c r="B69" s="121" t="s">
        <v>130</v>
      </c>
      <c r="C69" s="122"/>
      <c r="D69" s="122"/>
      <c r="E69" s="122"/>
      <c r="F69" s="122"/>
      <c r="G69" s="122"/>
      <c r="H69" s="122"/>
      <c r="I69" s="123"/>
      <c r="J69" s="70">
        <v>6</v>
      </c>
      <c r="K69" s="70">
        <v>0</v>
      </c>
      <c r="L69" s="70">
        <v>0</v>
      </c>
      <c r="M69" s="70">
        <v>1</v>
      </c>
      <c r="N69" s="70">
        <v>2</v>
      </c>
      <c r="O69" s="58">
        <f t="shared" si="12"/>
        <v>3</v>
      </c>
      <c r="P69" s="19">
        <f t="shared" ref="P69:P70" si="13">Q69-O69</f>
        <v>10</v>
      </c>
      <c r="Q69" s="19">
        <f t="shared" ref="Q69:Q70" si="14">ROUND(PRODUCT(J69,25)/12,0)</f>
        <v>13</v>
      </c>
      <c r="R69" s="24"/>
      <c r="S69" s="11" t="s">
        <v>28</v>
      </c>
      <c r="T69" s="25"/>
      <c r="U69" s="11" t="s">
        <v>36</v>
      </c>
    </row>
    <row r="70" spans="1:21">
      <c r="A70" s="77" t="s">
        <v>131</v>
      </c>
      <c r="B70" s="118" t="s">
        <v>154</v>
      </c>
      <c r="C70" s="119"/>
      <c r="D70" s="119"/>
      <c r="E70" s="119"/>
      <c r="F70" s="119"/>
      <c r="G70" s="119"/>
      <c r="H70" s="119"/>
      <c r="I70" s="120"/>
      <c r="J70" s="70">
        <v>4</v>
      </c>
      <c r="K70" s="70">
        <v>0</v>
      </c>
      <c r="L70" s="70">
        <v>0</v>
      </c>
      <c r="M70" s="70">
        <v>0</v>
      </c>
      <c r="N70" s="70">
        <v>5</v>
      </c>
      <c r="O70" s="58">
        <f t="shared" si="12"/>
        <v>5</v>
      </c>
      <c r="P70" s="19">
        <f t="shared" si="13"/>
        <v>3</v>
      </c>
      <c r="Q70" s="19">
        <f t="shared" si="14"/>
        <v>8</v>
      </c>
      <c r="R70" s="24"/>
      <c r="S70" s="11"/>
      <c r="T70" s="25" t="s">
        <v>32</v>
      </c>
      <c r="U70" s="11" t="s">
        <v>36</v>
      </c>
    </row>
    <row r="71" spans="1:21">
      <c r="A71" s="21" t="s">
        <v>25</v>
      </c>
      <c r="B71" s="108"/>
      <c r="C71" s="109"/>
      <c r="D71" s="109"/>
      <c r="E71" s="109"/>
      <c r="F71" s="109"/>
      <c r="G71" s="109"/>
      <c r="H71" s="109"/>
      <c r="I71" s="110"/>
      <c r="J71" s="21">
        <f t="shared" ref="J71:Q71" si="15">SUM(J68:J70)</f>
        <v>30</v>
      </c>
      <c r="K71" s="21">
        <f t="shared" si="15"/>
        <v>0</v>
      </c>
      <c r="L71" s="21">
        <f t="shared" si="15"/>
        <v>0</v>
      </c>
      <c r="M71" s="56">
        <f t="shared" si="15"/>
        <v>1</v>
      </c>
      <c r="N71" s="21">
        <f t="shared" si="15"/>
        <v>23</v>
      </c>
      <c r="O71" s="21">
        <f t="shared" si="15"/>
        <v>24</v>
      </c>
      <c r="P71" s="21">
        <f t="shared" si="15"/>
        <v>39</v>
      </c>
      <c r="Q71" s="21">
        <f t="shared" si="15"/>
        <v>63</v>
      </c>
      <c r="R71" s="21">
        <f>COUNTIF(R68:R70,"E")</f>
        <v>0</v>
      </c>
      <c r="S71" s="21">
        <f>COUNTIF(S68:S70,"C")</f>
        <v>2</v>
      </c>
      <c r="T71" s="21">
        <f>COUNTIF(T68:T70,"VP")</f>
        <v>1</v>
      </c>
      <c r="U71" s="53">
        <f>COUNTA(U68:U70)</f>
        <v>3</v>
      </c>
    </row>
    <row r="72" spans="1:21" ht="9" customHeight="1"/>
    <row r="73" spans="1:21">
      <c r="B73" s="2"/>
      <c r="C73" s="2"/>
      <c r="D73" s="2"/>
      <c r="E73" s="2"/>
      <c r="F73" s="2"/>
      <c r="G73" s="2"/>
      <c r="N73" s="8"/>
      <c r="O73" s="8"/>
      <c r="P73" s="8"/>
      <c r="Q73" s="8"/>
      <c r="R73" s="8"/>
      <c r="S73" s="8"/>
      <c r="T73" s="8"/>
    </row>
    <row r="76" spans="1:21" ht="19.5" customHeight="1">
      <c r="A76" s="132" t="s">
        <v>46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</row>
    <row r="77" spans="1:21" ht="27.75" customHeight="1">
      <c r="A77" s="124" t="s">
        <v>27</v>
      </c>
      <c r="B77" s="126" t="s">
        <v>26</v>
      </c>
      <c r="C77" s="127"/>
      <c r="D77" s="127"/>
      <c r="E77" s="127"/>
      <c r="F77" s="127"/>
      <c r="G77" s="127"/>
      <c r="H77" s="127"/>
      <c r="I77" s="128"/>
      <c r="J77" s="133" t="s">
        <v>40</v>
      </c>
      <c r="K77" s="90" t="s">
        <v>24</v>
      </c>
      <c r="L77" s="90"/>
      <c r="M77" s="90"/>
      <c r="N77" s="90"/>
      <c r="O77" s="90" t="s">
        <v>41</v>
      </c>
      <c r="P77" s="91"/>
      <c r="Q77" s="91"/>
      <c r="R77" s="90" t="s">
        <v>23</v>
      </c>
      <c r="S77" s="90"/>
      <c r="T77" s="90"/>
      <c r="U77" s="90" t="s">
        <v>22</v>
      </c>
    </row>
    <row r="78" spans="1:21" ht="12.75" customHeight="1">
      <c r="A78" s="125"/>
      <c r="B78" s="129"/>
      <c r="C78" s="130"/>
      <c r="D78" s="130"/>
      <c r="E78" s="130"/>
      <c r="F78" s="130"/>
      <c r="G78" s="130"/>
      <c r="H78" s="130"/>
      <c r="I78" s="131"/>
      <c r="J78" s="99"/>
      <c r="K78" s="5" t="s">
        <v>28</v>
      </c>
      <c r="L78" s="5" t="s">
        <v>29</v>
      </c>
      <c r="M78" s="54" t="s">
        <v>104</v>
      </c>
      <c r="N78" s="5" t="s">
        <v>105</v>
      </c>
      <c r="O78" s="5" t="s">
        <v>33</v>
      </c>
      <c r="P78" s="5" t="s">
        <v>7</v>
      </c>
      <c r="Q78" s="5" t="s">
        <v>30</v>
      </c>
      <c r="R78" s="5" t="s">
        <v>31</v>
      </c>
      <c r="S78" s="5" t="s">
        <v>28</v>
      </c>
      <c r="T78" s="5" t="s">
        <v>32</v>
      </c>
      <c r="U78" s="90"/>
    </row>
    <row r="79" spans="1:21">
      <c r="A79" s="104" t="s">
        <v>47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6"/>
    </row>
    <row r="80" spans="1:21">
      <c r="A80" s="31" t="s">
        <v>164</v>
      </c>
      <c r="B80" s="136" t="s">
        <v>138</v>
      </c>
      <c r="C80" s="137"/>
      <c r="D80" s="137"/>
      <c r="E80" s="137"/>
      <c r="F80" s="137"/>
      <c r="G80" s="137"/>
      <c r="H80" s="137"/>
      <c r="I80" s="138"/>
      <c r="J80" s="70">
        <v>6</v>
      </c>
      <c r="K80" s="70">
        <v>2</v>
      </c>
      <c r="L80" s="70">
        <v>1</v>
      </c>
      <c r="M80" s="70">
        <v>0</v>
      </c>
      <c r="N80" s="70">
        <v>1</v>
      </c>
      <c r="O80" s="58">
        <f t="shared" ref="O80:O96" si="16">K80+L80+M80+N80</f>
        <v>4</v>
      </c>
      <c r="P80" s="19">
        <f>Q80-O80</f>
        <v>7</v>
      </c>
      <c r="Q80" s="19">
        <f>ROUND(PRODUCT(J80,25)/14,0)</f>
        <v>11</v>
      </c>
      <c r="R80" s="26"/>
      <c r="S80" s="26"/>
      <c r="T80" s="27"/>
      <c r="U80" s="11" t="s">
        <v>39</v>
      </c>
    </row>
    <row r="81" spans="1:21">
      <c r="A81" s="31" t="s">
        <v>165</v>
      </c>
      <c r="B81" s="136" t="s">
        <v>139</v>
      </c>
      <c r="C81" s="137"/>
      <c r="D81" s="137"/>
      <c r="E81" s="137"/>
      <c r="F81" s="137"/>
      <c r="G81" s="137"/>
      <c r="H81" s="137"/>
      <c r="I81" s="138"/>
      <c r="J81" s="70">
        <v>6</v>
      </c>
      <c r="K81" s="70">
        <v>2</v>
      </c>
      <c r="L81" s="70">
        <v>1</v>
      </c>
      <c r="M81" s="70">
        <v>0</v>
      </c>
      <c r="N81" s="70">
        <v>1</v>
      </c>
      <c r="O81" s="58">
        <f t="shared" si="16"/>
        <v>4</v>
      </c>
      <c r="P81" s="19">
        <f t="shared" ref="P81:P91" si="17">Q81-O81</f>
        <v>7</v>
      </c>
      <c r="Q81" s="19">
        <f t="shared" ref="Q81:Q91" si="18">ROUND(PRODUCT(J81,25)/14,0)</f>
        <v>11</v>
      </c>
      <c r="R81" s="26"/>
      <c r="S81" s="26"/>
      <c r="T81" s="27"/>
      <c r="U81" s="11" t="s">
        <v>39</v>
      </c>
    </row>
    <row r="82" spans="1:21">
      <c r="A82" s="33" t="s">
        <v>166</v>
      </c>
      <c r="B82" s="136" t="s">
        <v>140</v>
      </c>
      <c r="C82" s="137"/>
      <c r="D82" s="137"/>
      <c r="E82" s="137"/>
      <c r="F82" s="137"/>
      <c r="G82" s="137"/>
      <c r="H82" s="137"/>
      <c r="I82" s="138"/>
      <c r="J82" s="70">
        <v>6</v>
      </c>
      <c r="K82" s="70">
        <v>2</v>
      </c>
      <c r="L82" s="70">
        <v>1</v>
      </c>
      <c r="M82" s="70">
        <v>0</v>
      </c>
      <c r="N82" s="70">
        <v>1</v>
      </c>
      <c r="O82" s="58">
        <f t="shared" si="16"/>
        <v>4</v>
      </c>
      <c r="P82" s="19">
        <f t="shared" ref="P82:P83" si="19">Q82-O82</f>
        <v>7</v>
      </c>
      <c r="Q82" s="19">
        <f t="shared" ref="Q82:Q83" si="20">ROUND(PRODUCT(J82,25)/14,0)</f>
        <v>11</v>
      </c>
      <c r="R82" s="26"/>
      <c r="S82" s="26"/>
      <c r="T82" s="27"/>
      <c r="U82" s="11" t="s">
        <v>39</v>
      </c>
    </row>
    <row r="83" spans="1:21">
      <c r="A83" s="33" t="s">
        <v>167</v>
      </c>
      <c r="B83" s="136" t="s">
        <v>141</v>
      </c>
      <c r="C83" s="137"/>
      <c r="D83" s="137"/>
      <c r="E83" s="137"/>
      <c r="F83" s="137"/>
      <c r="G83" s="137"/>
      <c r="H83" s="137"/>
      <c r="I83" s="138"/>
      <c r="J83" s="70">
        <v>6</v>
      </c>
      <c r="K83" s="70">
        <v>2</v>
      </c>
      <c r="L83" s="70">
        <v>1</v>
      </c>
      <c r="M83" s="70">
        <v>0</v>
      </c>
      <c r="N83" s="70">
        <v>1</v>
      </c>
      <c r="O83" s="58">
        <f t="shared" si="16"/>
        <v>4</v>
      </c>
      <c r="P83" s="19">
        <f t="shared" si="19"/>
        <v>7</v>
      </c>
      <c r="Q83" s="19">
        <f t="shared" si="20"/>
        <v>11</v>
      </c>
      <c r="R83" s="26"/>
      <c r="S83" s="26"/>
      <c r="T83" s="27"/>
      <c r="U83" s="11" t="s">
        <v>39</v>
      </c>
    </row>
    <row r="84" spans="1:21">
      <c r="A84" s="100" t="s">
        <v>48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5"/>
    </row>
    <row r="85" spans="1:21">
      <c r="A85" s="63" t="s">
        <v>150</v>
      </c>
      <c r="B85" s="122" t="s">
        <v>151</v>
      </c>
      <c r="C85" s="122"/>
      <c r="D85" s="122"/>
      <c r="E85" s="122"/>
      <c r="F85" s="122"/>
      <c r="G85" s="122"/>
      <c r="H85" s="122"/>
      <c r="I85" s="122"/>
      <c r="J85" s="70">
        <v>7</v>
      </c>
      <c r="K85" s="70">
        <v>2</v>
      </c>
      <c r="L85" s="70">
        <v>1</v>
      </c>
      <c r="M85" s="70">
        <v>0</v>
      </c>
      <c r="N85" s="70">
        <v>1</v>
      </c>
      <c r="O85" s="58">
        <f t="shared" si="16"/>
        <v>4</v>
      </c>
      <c r="P85" s="19">
        <f t="shared" si="17"/>
        <v>9</v>
      </c>
      <c r="Q85" s="19">
        <f t="shared" si="18"/>
        <v>13</v>
      </c>
      <c r="R85" s="26"/>
      <c r="S85" s="26"/>
      <c r="T85" s="27"/>
      <c r="U85" s="11" t="s">
        <v>38</v>
      </c>
    </row>
    <row r="86" spans="1:21">
      <c r="A86" s="33" t="s">
        <v>155</v>
      </c>
      <c r="B86" s="103" t="s">
        <v>156</v>
      </c>
      <c r="C86" s="103"/>
      <c r="D86" s="103"/>
      <c r="E86" s="103"/>
      <c r="F86" s="103"/>
      <c r="G86" s="103"/>
      <c r="H86" s="103"/>
      <c r="I86" s="103"/>
      <c r="J86" s="70">
        <v>7</v>
      </c>
      <c r="K86" s="70">
        <v>2</v>
      </c>
      <c r="L86" s="70">
        <v>1</v>
      </c>
      <c r="M86" s="70">
        <v>0</v>
      </c>
      <c r="N86" s="70">
        <v>1</v>
      </c>
      <c r="O86" s="58">
        <f t="shared" si="16"/>
        <v>4</v>
      </c>
      <c r="P86" s="19">
        <f t="shared" ref="P86:P88" si="21">Q86-O86</f>
        <v>9</v>
      </c>
      <c r="Q86" s="19">
        <f t="shared" ref="Q86:Q88" si="22">ROUND(PRODUCT(J86,25)/14,0)</f>
        <v>13</v>
      </c>
      <c r="R86" s="26"/>
      <c r="S86" s="26"/>
      <c r="T86" s="27"/>
      <c r="U86" s="11" t="s">
        <v>38</v>
      </c>
    </row>
    <row r="87" spans="1:21">
      <c r="A87" s="65" t="s">
        <v>158</v>
      </c>
      <c r="B87" s="73" t="s">
        <v>146</v>
      </c>
      <c r="C87" s="74"/>
      <c r="D87" s="74"/>
      <c r="E87" s="74"/>
      <c r="F87" s="74"/>
      <c r="G87" s="74"/>
      <c r="H87" s="74"/>
      <c r="I87" s="75"/>
      <c r="J87" s="70">
        <v>7</v>
      </c>
      <c r="K87" s="70">
        <v>2</v>
      </c>
      <c r="L87" s="70">
        <v>1</v>
      </c>
      <c r="M87" s="70">
        <v>0</v>
      </c>
      <c r="N87" s="70">
        <v>1</v>
      </c>
      <c r="O87" s="58">
        <f t="shared" si="16"/>
        <v>4</v>
      </c>
      <c r="P87" s="19">
        <f t="shared" si="21"/>
        <v>9</v>
      </c>
      <c r="Q87" s="19">
        <f t="shared" si="22"/>
        <v>13</v>
      </c>
      <c r="R87" s="26"/>
      <c r="S87" s="26"/>
      <c r="T87" s="27"/>
      <c r="U87" s="11" t="s">
        <v>38</v>
      </c>
    </row>
    <row r="88" spans="1:21">
      <c r="A88" s="33" t="s">
        <v>159</v>
      </c>
      <c r="B88" s="136" t="s">
        <v>147</v>
      </c>
      <c r="C88" s="137"/>
      <c r="D88" s="137"/>
      <c r="E88" s="137"/>
      <c r="F88" s="137"/>
      <c r="G88" s="137"/>
      <c r="H88" s="137"/>
      <c r="I88" s="138"/>
      <c r="J88" s="70">
        <v>7</v>
      </c>
      <c r="K88" s="70">
        <v>2</v>
      </c>
      <c r="L88" s="70">
        <v>1</v>
      </c>
      <c r="M88" s="70">
        <v>0</v>
      </c>
      <c r="N88" s="70">
        <v>1</v>
      </c>
      <c r="O88" s="58">
        <f t="shared" si="16"/>
        <v>4</v>
      </c>
      <c r="P88" s="19">
        <f t="shared" si="21"/>
        <v>9</v>
      </c>
      <c r="Q88" s="19">
        <f t="shared" si="22"/>
        <v>13</v>
      </c>
      <c r="R88" s="26"/>
      <c r="S88" s="26"/>
      <c r="T88" s="27"/>
      <c r="U88" s="11" t="s">
        <v>38</v>
      </c>
    </row>
    <row r="89" spans="1:21">
      <c r="A89" s="65" t="s">
        <v>161</v>
      </c>
      <c r="B89" s="103" t="s">
        <v>145</v>
      </c>
      <c r="C89" s="103"/>
      <c r="D89" s="103"/>
      <c r="E89" s="103"/>
      <c r="F89" s="103"/>
      <c r="G89" s="103"/>
      <c r="H89" s="103"/>
      <c r="I89" s="103"/>
      <c r="J89" s="70">
        <v>7</v>
      </c>
      <c r="K89" s="70">
        <v>2</v>
      </c>
      <c r="L89" s="70">
        <v>1</v>
      </c>
      <c r="M89" s="70">
        <v>0</v>
      </c>
      <c r="N89" s="70">
        <v>1</v>
      </c>
      <c r="O89" s="58">
        <f t="shared" si="16"/>
        <v>4</v>
      </c>
      <c r="P89" s="19">
        <f>Q89-O89</f>
        <v>9</v>
      </c>
      <c r="Q89" s="19">
        <f>ROUND(PRODUCT(J89,25)/14,0)</f>
        <v>13</v>
      </c>
      <c r="R89" s="26"/>
      <c r="S89" s="26"/>
      <c r="T89" s="27"/>
      <c r="U89" s="11" t="s">
        <v>38</v>
      </c>
    </row>
    <row r="90" spans="1:21">
      <c r="A90" s="100" t="s">
        <v>49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5"/>
    </row>
    <row r="91" spans="1:21">
      <c r="A91" s="76" t="s">
        <v>160</v>
      </c>
      <c r="B91" s="136" t="s">
        <v>142</v>
      </c>
      <c r="C91" s="137"/>
      <c r="D91" s="137"/>
      <c r="E91" s="137"/>
      <c r="F91" s="137"/>
      <c r="G91" s="137"/>
      <c r="H91" s="137"/>
      <c r="I91" s="138"/>
      <c r="J91" s="70">
        <v>7</v>
      </c>
      <c r="K91" s="70">
        <v>2</v>
      </c>
      <c r="L91" s="70">
        <v>1</v>
      </c>
      <c r="M91" s="70">
        <v>0</v>
      </c>
      <c r="N91" s="70">
        <v>1</v>
      </c>
      <c r="O91" s="58">
        <f t="shared" si="16"/>
        <v>4</v>
      </c>
      <c r="P91" s="19">
        <f t="shared" si="17"/>
        <v>9</v>
      </c>
      <c r="Q91" s="19">
        <f t="shared" si="18"/>
        <v>13</v>
      </c>
      <c r="R91" s="26"/>
      <c r="S91" s="26"/>
      <c r="T91" s="27"/>
      <c r="U91" s="11" t="s">
        <v>38</v>
      </c>
    </row>
    <row r="92" spans="1:21">
      <c r="A92" s="33" t="s">
        <v>163</v>
      </c>
      <c r="B92" s="136" t="s">
        <v>143</v>
      </c>
      <c r="C92" s="137"/>
      <c r="D92" s="137"/>
      <c r="E92" s="137"/>
      <c r="F92" s="137"/>
      <c r="G92" s="137"/>
      <c r="H92" s="137"/>
      <c r="I92" s="138"/>
      <c r="J92" s="70">
        <v>7</v>
      </c>
      <c r="K92" s="70">
        <v>2</v>
      </c>
      <c r="L92" s="70">
        <v>1</v>
      </c>
      <c r="M92" s="70">
        <v>0</v>
      </c>
      <c r="N92" s="70">
        <v>1</v>
      </c>
      <c r="O92" s="58">
        <f t="shared" si="16"/>
        <v>4</v>
      </c>
      <c r="P92" s="19">
        <f t="shared" ref="P92:P94" si="23">Q92-O92</f>
        <v>9</v>
      </c>
      <c r="Q92" s="19">
        <f t="shared" ref="Q92:Q94" si="24">ROUND(PRODUCT(J92,25)/14,0)</f>
        <v>13</v>
      </c>
      <c r="R92" s="26"/>
      <c r="S92" s="26"/>
      <c r="T92" s="27"/>
      <c r="U92" s="11" t="s">
        <v>38</v>
      </c>
    </row>
    <row r="93" spans="1:21">
      <c r="A93" s="33" t="s">
        <v>162</v>
      </c>
      <c r="B93" s="136" t="s">
        <v>144</v>
      </c>
      <c r="C93" s="137"/>
      <c r="D93" s="137"/>
      <c r="E93" s="137"/>
      <c r="F93" s="137"/>
      <c r="G93" s="137"/>
      <c r="H93" s="137"/>
      <c r="I93" s="138"/>
      <c r="J93" s="70">
        <v>7</v>
      </c>
      <c r="K93" s="70">
        <v>2</v>
      </c>
      <c r="L93" s="70">
        <v>1</v>
      </c>
      <c r="M93" s="70">
        <v>0</v>
      </c>
      <c r="N93" s="70">
        <v>1</v>
      </c>
      <c r="O93" s="58">
        <f t="shared" si="16"/>
        <v>4</v>
      </c>
      <c r="P93" s="19">
        <f t="shared" si="23"/>
        <v>9</v>
      </c>
      <c r="Q93" s="19">
        <f t="shared" si="24"/>
        <v>13</v>
      </c>
      <c r="R93" s="26"/>
      <c r="S93" s="26"/>
      <c r="T93" s="27"/>
      <c r="U93" s="11" t="s">
        <v>38</v>
      </c>
    </row>
    <row r="94" spans="1:21">
      <c r="A94" s="63" t="s">
        <v>148</v>
      </c>
      <c r="B94" s="107" t="s">
        <v>149</v>
      </c>
      <c r="C94" s="107"/>
      <c r="D94" s="107"/>
      <c r="E94" s="107"/>
      <c r="F94" s="107"/>
      <c r="G94" s="107"/>
      <c r="H94" s="107"/>
      <c r="I94" s="107"/>
      <c r="J94" s="70">
        <v>7</v>
      </c>
      <c r="K94" s="70">
        <v>2</v>
      </c>
      <c r="L94" s="70">
        <v>1</v>
      </c>
      <c r="M94" s="70">
        <v>0</v>
      </c>
      <c r="N94" s="70">
        <v>1</v>
      </c>
      <c r="O94" s="58">
        <f t="shared" si="16"/>
        <v>4</v>
      </c>
      <c r="P94" s="19">
        <f t="shared" si="23"/>
        <v>9</v>
      </c>
      <c r="Q94" s="19">
        <f t="shared" si="24"/>
        <v>13</v>
      </c>
      <c r="R94" s="26"/>
      <c r="S94" s="26"/>
      <c r="T94" s="27"/>
      <c r="U94" s="11" t="s">
        <v>38</v>
      </c>
    </row>
    <row r="95" spans="1:21">
      <c r="A95" s="100" t="s">
        <v>50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  <row r="96" spans="1:21">
      <c r="A96" s="31"/>
      <c r="B96" s="103"/>
      <c r="C96" s="103"/>
      <c r="D96" s="103"/>
      <c r="E96" s="103"/>
      <c r="F96" s="103"/>
      <c r="G96" s="103"/>
      <c r="H96" s="103"/>
      <c r="I96" s="103"/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58">
        <f t="shared" si="16"/>
        <v>0</v>
      </c>
      <c r="P96" s="19">
        <f t="shared" ref="P96" si="25">Q96-O96</f>
        <v>0</v>
      </c>
      <c r="Q96" s="19">
        <f t="shared" ref="Q96" si="26">ROUND(PRODUCT(J96,25)/12,0)</f>
        <v>0</v>
      </c>
      <c r="R96" s="26"/>
      <c r="S96" s="26"/>
      <c r="T96" s="27"/>
      <c r="U96" s="11"/>
    </row>
    <row r="97" spans="1:21" ht="24.75" customHeight="1">
      <c r="A97" s="182" t="s">
        <v>52</v>
      </c>
      <c r="B97" s="183"/>
      <c r="C97" s="183"/>
      <c r="D97" s="183"/>
      <c r="E97" s="183"/>
      <c r="F97" s="183"/>
      <c r="G97" s="183"/>
      <c r="H97" s="183"/>
      <c r="I97" s="184"/>
      <c r="J97" s="23">
        <f t="shared" ref="J97:Q97" si="27">SUM(J80,J85,J91,J96)</f>
        <v>20</v>
      </c>
      <c r="K97" s="23">
        <f t="shared" si="27"/>
        <v>6</v>
      </c>
      <c r="L97" s="23">
        <f t="shared" si="27"/>
        <v>3</v>
      </c>
      <c r="M97" s="23">
        <f t="shared" si="27"/>
        <v>0</v>
      </c>
      <c r="N97" s="23">
        <f t="shared" si="27"/>
        <v>3</v>
      </c>
      <c r="O97" s="23">
        <f t="shared" si="27"/>
        <v>12</v>
      </c>
      <c r="P97" s="23">
        <f t="shared" si="27"/>
        <v>25</v>
      </c>
      <c r="Q97" s="23">
        <f t="shared" si="27"/>
        <v>37</v>
      </c>
      <c r="R97" s="23">
        <f>COUNTIF(R80,"E")+COUNTIF(R85,"E")+COUNTIF(R91,"E")+COUNTIF(R96,"E")</f>
        <v>0</v>
      </c>
      <c r="S97" s="23">
        <f>COUNTIF(S80,"C")+COUNTIF(S85,"C")+COUNTIF(S91,"C")+COUNTIF(S96,"C")</f>
        <v>0</v>
      </c>
      <c r="T97" s="23">
        <f>COUNTIF(T80,"VP")+COUNTIF(T85,"VP")+COUNTIF(T91,"VP")+COUNTIF(T96,"VP")</f>
        <v>0</v>
      </c>
      <c r="U97" s="28"/>
    </row>
    <row r="98" spans="1:21" ht="13.5" customHeight="1">
      <c r="A98" s="185" t="s">
        <v>53</v>
      </c>
      <c r="B98" s="186"/>
      <c r="C98" s="186"/>
      <c r="D98" s="186"/>
      <c r="E98" s="186"/>
      <c r="F98" s="186"/>
      <c r="G98" s="186"/>
      <c r="H98" s="186"/>
      <c r="I98" s="186"/>
      <c r="J98" s="187"/>
      <c r="K98" s="23">
        <f t="shared" ref="K98:Q98" si="28">SUM(K80,K85,K91)*14+K96*12</f>
        <v>84</v>
      </c>
      <c r="L98" s="23">
        <f t="shared" si="28"/>
        <v>42</v>
      </c>
      <c r="M98" s="23">
        <f t="shared" si="28"/>
        <v>0</v>
      </c>
      <c r="N98" s="23">
        <f t="shared" si="28"/>
        <v>42</v>
      </c>
      <c r="O98" s="23">
        <f t="shared" si="28"/>
        <v>168</v>
      </c>
      <c r="P98" s="23">
        <f t="shared" si="28"/>
        <v>350</v>
      </c>
      <c r="Q98" s="23">
        <f t="shared" si="28"/>
        <v>518</v>
      </c>
      <c r="R98" s="176"/>
      <c r="S98" s="177"/>
      <c r="T98" s="177"/>
      <c r="U98" s="178"/>
    </row>
    <row r="99" spans="1:21">
      <c r="A99" s="188"/>
      <c r="B99" s="189"/>
      <c r="C99" s="189"/>
      <c r="D99" s="189"/>
      <c r="E99" s="189"/>
      <c r="F99" s="189"/>
      <c r="G99" s="189"/>
      <c r="H99" s="189"/>
      <c r="I99" s="189"/>
      <c r="J99" s="190"/>
      <c r="K99" s="170">
        <f>SUM(K98:N98)</f>
        <v>168</v>
      </c>
      <c r="L99" s="171"/>
      <c r="M99" s="171"/>
      <c r="N99" s="172"/>
      <c r="O99" s="173">
        <f>SUM(O98:P98)</f>
        <v>518</v>
      </c>
      <c r="P99" s="174"/>
      <c r="Q99" s="175"/>
      <c r="R99" s="179"/>
      <c r="S99" s="180"/>
      <c r="T99" s="180"/>
      <c r="U99" s="181"/>
    </row>
    <row r="100" spans="1:2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3"/>
      <c r="L100" s="13"/>
      <c r="M100" s="13"/>
      <c r="N100" s="13"/>
      <c r="O100" s="14"/>
      <c r="P100" s="14"/>
      <c r="Q100" s="14"/>
      <c r="R100" s="15"/>
      <c r="S100" s="15"/>
      <c r="T100" s="15"/>
      <c r="U100" s="15"/>
    </row>
    <row r="101" spans="1:21">
      <c r="B101" s="2"/>
      <c r="C101" s="2"/>
      <c r="D101" s="2"/>
      <c r="E101" s="2"/>
      <c r="F101" s="2"/>
      <c r="G101" s="2"/>
      <c r="N101" s="8"/>
      <c r="O101" s="8"/>
      <c r="P101" s="8"/>
      <c r="Q101" s="8"/>
      <c r="R101" s="8"/>
      <c r="S101" s="8"/>
      <c r="T101" s="8"/>
    </row>
    <row r="102" spans="1:21" ht="1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3"/>
      <c r="L102" s="13"/>
      <c r="M102" s="13"/>
      <c r="N102" s="13"/>
      <c r="O102" s="16"/>
      <c r="P102" s="16"/>
      <c r="Q102" s="16"/>
      <c r="R102" s="16"/>
      <c r="S102" s="16"/>
      <c r="T102" s="16"/>
      <c r="U102" s="16"/>
    </row>
    <row r="103" spans="1:21" ht="24" customHeight="1">
      <c r="A103" s="130" t="s">
        <v>54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</row>
    <row r="104" spans="1:21" ht="16.5" customHeight="1">
      <c r="A104" s="108" t="s">
        <v>56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10"/>
    </row>
    <row r="105" spans="1:21" ht="34.5" customHeight="1">
      <c r="A105" s="112" t="s">
        <v>27</v>
      </c>
      <c r="B105" s="112" t="s">
        <v>26</v>
      </c>
      <c r="C105" s="112"/>
      <c r="D105" s="112"/>
      <c r="E105" s="112"/>
      <c r="F105" s="112"/>
      <c r="G105" s="112"/>
      <c r="H105" s="112"/>
      <c r="I105" s="112"/>
      <c r="J105" s="111" t="s">
        <v>40</v>
      </c>
      <c r="K105" s="111" t="s">
        <v>24</v>
      </c>
      <c r="L105" s="111"/>
      <c r="M105" s="111"/>
      <c r="N105" s="111"/>
      <c r="O105" s="111" t="s">
        <v>41</v>
      </c>
      <c r="P105" s="111"/>
      <c r="Q105" s="111"/>
      <c r="R105" s="111" t="s">
        <v>23</v>
      </c>
      <c r="S105" s="111"/>
      <c r="T105" s="111"/>
      <c r="U105" s="111" t="s">
        <v>22</v>
      </c>
    </row>
    <row r="106" spans="1:21">
      <c r="A106" s="112"/>
      <c r="B106" s="112"/>
      <c r="C106" s="112"/>
      <c r="D106" s="112"/>
      <c r="E106" s="112"/>
      <c r="F106" s="112"/>
      <c r="G106" s="112"/>
      <c r="H106" s="112"/>
      <c r="I106" s="112"/>
      <c r="J106" s="111"/>
      <c r="K106" s="30" t="s">
        <v>28</v>
      </c>
      <c r="L106" s="30" t="s">
        <v>29</v>
      </c>
      <c r="M106" s="57" t="s">
        <v>104</v>
      </c>
      <c r="N106" s="30" t="s">
        <v>105</v>
      </c>
      <c r="O106" s="30" t="s">
        <v>33</v>
      </c>
      <c r="P106" s="30" t="s">
        <v>7</v>
      </c>
      <c r="Q106" s="30" t="s">
        <v>30</v>
      </c>
      <c r="R106" s="30" t="s">
        <v>31</v>
      </c>
      <c r="S106" s="30" t="s">
        <v>28</v>
      </c>
      <c r="T106" s="30" t="s">
        <v>32</v>
      </c>
      <c r="U106" s="111"/>
    </row>
    <row r="107" spans="1:21" ht="17.25" customHeight="1">
      <c r="A107" s="108" t="s">
        <v>68</v>
      </c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10"/>
    </row>
    <row r="108" spans="1:21">
      <c r="A108" s="32" t="str">
        <f>IF(ISNA(INDEX($A$37:$U$101,MATCH($B108,$B$37:$B$101,0),1)),"",INDEX($A$37:$U$101,MATCH($B108,$B$37:$B$101,0),1))</f>
        <v>MMR8012</v>
      </c>
      <c r="B108" s="107" t="s">
        <v>107</v>
      </c>
      <c r="C108" s="107"/>
      <c r="D108" s="107"/>
      <c r="E108" s="107"/>
      <c r="F108" s="107"/>
      <c r="G108" s="107"/>
      <c r="H108" s="107"/>
      <c r="I108" s="107"/>
      <c r="J108" s="19">
        <f>IF(ISNA(INDEX($A$37:$U$101,MATCH($B108,$B$37:$B$101,0),10)),"",INDEX($A$37:$U$101,MATCH($B108,$B$37:$B$101,0),10))</f>
        <v>7</v>
      </c>
      <c r="K108" s="19">
        <f>IF(ISNA(INDEX($A$37:$U$101,MATCH($B108,$B$37:$B$101,0),11)),"",INDEX($A$37:$U$101,MATCH($B108,$B$37:$B$101,0),11))</f>
        <v>2</v>
      </c>
      <c r="L108" s="19">
        <f>IF(ISNA(INDEX($A$37:$U$101,MATCH($B108,$B$37:$B$101,0),12)),"",INDEX($A$37:$U$101,MATCH($B108,$B$37:$B$101,0),12))</f>
        <v>1</v>
      </c>
      <c r="M108" s="19">
        <f>IF(ISNA(INDEX($A$37:$U$101,MATCH($B108,$B$37:$B$101,0),13)),"",INDEX($A$37:$U$101,MATCH($B108,$B$37:$B$101,0),13))</f>
        <v>0</v>
      </c>
      <c r="N108" s="19">
        <f>IF(ISNA(INDEX($A$37:$U$101,MATCH($B108,$B$37:$B$101,0),14)),"",INDEX($A$37:$U$101,MATCH($B108,$B$37:$B$101,0),14))</f>
        <v>1</v>
      </c>
      <c r="O108" s="19">
        <f>IF(ISNA(INDEX($A$37:$U$101,MATCH($B108,$B$37:$B$101,0),15)),"",INDEX($A$37:$U$101,MATCH($B108,$B$37:$B$101,0),15))</f>
        <v>4</v>
      </c>
      <c r="P108" s="19">
        <f>IF(ISNA(INDEX($A$37:$U$101,MATCH($B108,$B$37:$B$101,0),16)),"",INDEX($A$37:$U$101,MATCH($B108,$B$37:$B$101,0),16))</f>
        <v>9</v>
      </c>
      <c r="Q108" s="19">
        <f>IF(ISNA(INDEX($A$37:$U$101,MATCH($B108,$B$37:$B$101,0),17)),"",INDEX($A$37:$U$101,MATCH($B108,$B$37:$B$101,0),17))</f>
        <v>13</v>
      </c>
      <c r="R108" s="29" t="str">
        <f>IF(ISNA(INDEX($A$37:$U$101,MATCH($B108,$B$37:$B$101,0),18)),"",INDEX($A$37:$U$101,MATCH($B108,$B$37:$B$101,0),18))</f>
        <v>E</v>
      </c>
      <c r="S108" s="29">
        <f>IF(ISNA(INDEX($A$37:$U$101,MATCH($B108,$B$37:$B$101,0),19)),"",INDEX($A$37:$U$101,MATCH($B108,$B$37:$B$101,0),19))</f>
        <v>0</v>
      </c>
      <c r="T108" s="29">
        <f>IF(ISNA(INDEX($A$37:$U$101,MATCH($B108,$B$37:$B$101,0),20)),"",INDEX($A$37:$U$101,MATCH($B108,$B$37:$B$101,0),20))</f>
        <v>0</v>
      </c>
      <c r="U108" s="20" t="s">
        <v>36</v>
      </c>
    </row>
    <row r="109" spans="1:21">
      <c r="A109" s="32" t="str">
        <f>IF(ISNA(INDEX($A$37:$U$101,MATCH($B109,$B$37:$B$101,0),1)),"",INDEX($A$37:$U$101,MATCH($B109,$B$37:$B$101,0),1))</f>
        <v>MME8110</v>
      </c>
      <c r="B109" s="107" t="s">
        <v>120</v>
      </c>
      <c r="C109" s="107"/>
      <c r="D109" s="107"/>
      <c r="E109" s="107"/>
      <c r="F109" s="107"/>
      <c r="G109" s="107"/>
      <c r="H109" s="107"/>
      <c r="I109" s="107"/>
      <c r="J109" s="19">
        <f>IF(ISNA(INDEX($A$37:$U$101,MATCH($B109,$B$37:$B$101,0),10)),"",INDEX($A$37:$U$101,MATCH($B109,$B$37:$B$101,0),10))</f>
        <v>7</v>
      </c>
      <c r="K109" s="19">
        <f>IF(ISNA(INDEX($A$37:$U$101,MATCH($B109,$B$37:$B$101,0),11)),"",INDEX($A$37:$U$101,MATCH($B109,$B$37:$B$101,0),11))</f>
        <v>2</v>
      </c>
      <c r="L109" s="19">
        <f>IF(ISNA(INDEX($A$37:$U$101,MATCH($B109,$B$37:$B$101,0),12)),"",INDEX($A$37:$U$101,MATCH($B109,$B$37:$B$101,0),12))</f>
        <v>1</v>
      </c>
      <c r="M109" s="19">
        <f>IF(ISNA(INDEX($A$37:$U$101,MATCH($B109,$B$37:$B$101,0),13)),"",INDEX($A$37:$U$101,MATCH($B109,$B$37:$B$101,0),13))</f>
        <v>0</v>
      </c>
      <c r="N109" s="19">
        <f>IF(ISNA(INDEX($A$37:$U$101,MATCH($B109,$B$37:$B$101,0),14)),"",INDEX($A$37:$U$101,MATCH($B109,$B$37:$B$101,0),14))</f>
        <v>1</v>
      </c>
      <c r="O109" s="19">
        <f>IF(ISNA(INDEX($A$37:$U$101,MATCH($B109,$B$37:$B$101,0),15)),"",INDEX($A$37:$U$101,MATCH($B109,$B$37:$B$101,0),15))</f>
        <v>4</v>
      </c>
      <c r="P109" s="19">
        <f>IF(ISNA(INDEX($A$37:$U$101,MATCH($B109,$B$37:$B$101,0),16)),"",INDEX($A$37:$U$101,MATCH($B109,$B$37:$B$101,0),16))</f>
        <v>9</v>
      </c>
      <c r="Q109" s="19">
        <f>IF(ISNA(INDEX($A$37:$U$101,MATCH($B109,$B$37:$B$101,0),17)),"",INDEX($A$37:$U$101,MATCH($B109,$B$37:$B$101,0),17))</f>
        <v>13</v>
      </c>
      <c r="R109" s="29" t="str">
        <f>IF(ISNA(INDEX($A$37:$U$101,MATCH($B109,$B$37:$B$101,0),18)),"",INDEX($A$37:$U$101,MATCH($B109,$B$37:$B$101,0),18))</f>
        <v>E</v>
      </c>
      <c r="S109" s="29">
        <f>IF(ISNA(INDEX($A$37:$U$101,MATCH($B109,$B$37:$B$101,0),19)),"",INDEX($A$37:$U$101,MATCH($B109,$B$37:$B$101,0),19))</f>
        <v>0</v>
      </c>
      <c r="T109" s="29">
        <f>IF(ISNA(INDEX($A$37:$U$101,MATCH($B109,$B$37:$B$101,0),20)),"",INDEX($A$37:$U$101,MATCH($B109,$B$37:$B$101,0),20))</f>
        <v>0</v>
      </c>
      <c r="U109" s="20" t="s">
        <v>36</v>
      </c>
    </row>
    <row r="110" spans="1:21">
      <c r="A110" s="21" t="s">
        <v>25</v>
      </c>
      <c r="B110" s="191"/>
      <c r="C110" s="192"/>
      <c r="D110" s="192"/>
      <c r="E110" s="192"/>
      <c r="F110" s="192"/>
      <c r="G110" s="192"/>
      <c r="H110" s="192"/>
      <c r="I110" s="193"/>
      <c r="J110" s="23">
        <f>IF(ISNA(SUM(J108:J109)),"",SUM(J108:J109))</f>
        <v>14</v>
      </c>
      <c r="K110" s="23">
        <f t="shared" ref="K110:Q110" si="29">SUM(K108:K109)</f>
        <v>4</v>
      </c>
      <c r="L110" s="23">
        <f t="shared" si="29"/>
        <v>2</v>
      </c>
      <c r="M110" s="23">
        <f t="shared" si="29"/>
        <v>0</v>
      </c>
      <c r="N110" s="23">
        <f t="shared" si="29"/>
        <v>2</v>
      </c>
      <c r="O110" s="23">
        <f t="shared" si="29"/>
        <v>8</v>
      </c>
      <c r="P110" s="23">
        <f t="shared" si="29"/>
        <v>18</v>
      </c>
      <c r="Q110" s="23">
        <f t="shared" si="29"/>
        <v>26</v>
      </c>
      <c r="R110" s="21">
        <f>COUNTIF(R108:R109,"E")</f>
        <v>2</v>
      </c>
      <c r="S110" s="21">
        <f>COUNTIF(S108:S109,"C")</f>
        <v>0</v>
      </c>
      <c r="T110" s="21">
        <f>COUNTIF(T108:T109,"VP")</f>
        <v>0</v>
      </c>
      <c r="U110" s="20"/>
    </row>
    <row r="111" spans="1:21" ht="17.25" customHeight="1">
      <c r="A111" s="108" t="s">
        <v>69</v>
      </c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10"/>
    </row>
    <row r="112" spans="1:21">
      <c r="A112" s="32" t="str">
        <f>IF(ISNA(INDEX($A$37:$U$101,MATCH($B112,$B$37:$B$101,0),1)),"",INDEX($A$37:$U$101,MATCH($B112,$B$37:$B$101,0),1))</f>
        <v>MMR9012</v>
      </c>
      <c r="B112" s="107" t="s">
        <v>152</v>
      </c>
      <c r="C112" s="107"/>
      <c r="D112" s="107"/>
      <c r="E112" s="107"/>
      <c r="F112" s="107"/>
      <c r="G112" s="107"/>
      <c r="H112" s="107"/>
      <c r="I112" s="107"/>
      <c r="J112" s="19">
        <f>IF(ISNA(INDEX($A$37:$U$101,MATCH($B112,$B$37:$B$101,0),10)),"",INDEX($A$37:$U$101,MATCH($B112,$B$37:$B$101,0),10))</f>
        <v>20</v>
      </c>
      <c r="K112" s="19">
        <f>IF(ISNA(INDEX($A$37:$U$101,MATCH($B112,$B$37:$B$101,0),11)),"",INDEX($A$37:$U$101,MATCH($B112,$B$37:$B$101,0),11))</f>
        <v>0</v>
      </c>
      <c r="L112" s="19">
        <f>IF(ISNA(INDEX($A$37:$U$101,MATCH($B112,$B$37:$B$101,0),12)),"",INDEX($A$37:$U$101,MATCH($B112,$B$37:$B$101,0),12))</f>
        <v>0</v>
      </c>
      <c r="M112" s="19">
        <f>IF(ISNA(INDEX($A$37:$U$101,MATCH($B112,$B$37:$B$101,0),13)),"",INDEX($A$37:$U$101,MATCH($B112,$B$37:$B$101,0),13))</f>
        <v>0</v>
      </c>
      <c r="N112" s="19">
        <f>IF(ISNA(INDEX($A$37:$U$101,MATCH($B112,$B$37:$B$101,0),14)),"",INDEX($A$37:$U$101,MATCH($B112,$B$37:$B$101,0),14))</f>
        <v>16</v>
      </c>
      <c r="O112" s="19">
        <f>IF(ISNA(INDEX($A$37:$U$101,MATCH($B112,$B$37:$B$101,0),15)),"",INDEX($A$37:$U$101,MATCH($B112,$B$37:$B$101,0),15))</f>
        <v>16</v>
      </c>
      <c r="P112" s="19">
        <f>IF(ISNA(INDEX($A$37:$U$101,MATCH($B112,$B$37:$B$101,0),16)),"",INDEX($A$37:$U$101,MATCH($B112,$B$37:$B$101,0),16))</f>
        <v>26</v>
      </c>
      <c r="Q112" s="19">
        <f>IF(ISNA(INDEX($A$37:$U$101,MATCH($B112,$B$37:$B$101,0),17)),"",INDEX($A$37:$U$101,MATCH($B112,$B$37:$B$101,0),17))</f>
        <v>42</v>
      </c>
      <c r="R112" s="29">
        <f>IF(ISNA(INDEX($A$37:$U$101,MATCH($B112,$B$37:$B$101,0),18)),"",INDEX($A$37:$U$101,MATCH($B112,$B$37:$B$101,0),18))</f>
        <v>0</v>
      </c>
      <c r="S112" s="29" t="str">
        <f>IF(ISNA(INDEX($A$37:$U$101,MATCH($B112,$B$37:$B$101,0),19)),"",INDEX($A$37:$U$101,MATCH($B112,$B$37:$B$101,0),19))</f>
        <v>C</v>
      </c>
      <c r="T112" s="29">
        <f>IF(ISNA(INDEX($A$37:$U$101,MATCH($B112,$B$37:$B$101,0),20)),"",INDEX($A$37:$U$101,MATCH($B112,$B$37:$B$101,0),20))</f>
        <v>0</v>
      </c>
      <c r="U112" s="20" t="s">
        <v>36</v>
      </c>
    </row>
    <row r="113" spans="1:21">
      <c r="A113" s="32" t="str">
        <f>IF(ISNA(INDEX($A$37:$U$101,MATCH($B113,$B$37:$B$101,0),1)),"",INDEX($A$37:$U$101,MATCH($B113,$B$37:$B$101,0),1))</f>
        <v>MMR9005</v>
      </c>
      <c r="B113" s="107" t="s">
        <v>130</v>
      </c>
      <c r="C113" s="107"/>
      <c r="D113" s="107"/>
      <c r="E113" s="107"/>
      <c r="F113" s="107"/>
      <c r="G113" s="107"/>
      <c r="H113" s="107"/>
      <c r="I113" s="107"/>
      <c r="J113" s="19">
        <f>IF(ISNA(INDEX($A$37:$U$101,MATCH($B113,$B$37:$B$101,0),10)),"",INDEX($A$37:$U$101,MATCH($B113,$B$37:$B$101,0),10))</f>
        <v>6</v>
      </c>
      <c r="K113" s="19">
        <f>IF(ISNA(INDEX($A$37:$U$101,MATCH($B113,$B$37:$B$101,0),11)),"",INDEX($A$37:$U$101,MATCH($B113,$B$37:$B$101,0),11))</f>
        <v>0</v>
      </c>
      <c r="L113" s="19">
        <f>IF(ISNA(INDEX($A$37:$U$101,MATCH($B113,$B$37:$B$101,0),12)),"",INDEX($A$37:$U$101,MATCH($B113,$B$37:$B$101,0),12))</f>
        <v>0</v>
      </c>
      <c r="M113" s="19">
        <f>IF(ISNA(INDEX($A$37:$U$101,MATCH($B113,$B$37:$B$101,0),13)),"",INDEX($A$37:$U$101,MATCH($B113,$B$37:$B$101,0),13))</f>
        <v>1</v>
      </c>
      <c r="N113" s="19">
        <f>IF(ISNA(INDEX($A$37:$U$101,MATCH($B113,$B$37:$B$101,0),14)),"",INDEX($A$37:$U$101,MATCH($B113,$B$37:$B$101,0),14))</f>
        <v>2</v>
      </c>
      <c r="O113" s="19">
        <f>IF(ISNA(INDEX($A$37:$U$101,MATCH($B113,$B$37:$B$101,0),15)),"",INDEX($A$37:$U$101,MATCH($B113,$B$37:$B$101,0),15))</f>
        <v>3</v>
      </c>
      <c r="P113" s="19">
        <f>IF(ISNA(INDEX($A$37:$U$101,MATCH($B113,$B$37:$B$101,0),16)),"",INDEX($A$37:$U$101,MATCH($B113,$B$37:$B$101,0),16))</f>
        <v>10</v>
      </c>
      <c r="Q113" s="19">
        <f>IF(ISNA(INDEX($A$37:$U$101,MATCH($B113,$B$37:$B$101,0),17)),"",INDEX($A$37:$U$101,MATCH($B113,$B$37:$B$101,0),17))</f>
        <v>13</v>
      </c>
      <c r="R113" s="29">
        <f>IF(ISNA(INDEX($A$37:$U$101,MATCH($B113,$B$37:$B$101,0),18)),"",INDEX($A$37:$U$101,MATCH($B113,$B$37:$B$101,0),18))</f>
        <v>0</v>
      </c>
      <c r="S113" s="29" t="str">
        <f>IF(ISNA(INDEX($A$37:$U$101,MATCH($B113,$B$37:$B$101,0),19)),"",INDEX($A$37:$U$101,MATCH($B113,$B$37:$B$101,0),19))</f>
        <v>C</v>
      </c>
      <c r="T113" s="29">
        <f>IF(ISNA(INDEX($A$37:$U$101,MATCH($B113,$B$37:$B$101,0),20)),"",INDEX($A$37:$U$101,MATCH($B113,$B$37:$B$101,0),20))</f>
        <v>0</v>
      </c>
      <c r="U113" s="20" t="s">
        <v>36</v>
      </c>
    </row>
    <row r="114" spans="1:21">
      <c r="A114" s="32" t="str">
        <f>IF(ISNA(INDEX($A$37:$U$101,MATCH($B114,$B$37:$B$101,0),1)),"",INDEX($A$37:$U$101,MATCH($B114,$B$37:$B$101,0),1))</f>
        <v>MMR3401</v>
      </c>
      <c r="B114" s="107" t="s">
        <v>154</v>
      </c>
      <c r="C114" s="107"/>
      <c r="D114" s="107"/>
      <c r="E114" s="107"/>
      <c r="F114" s="107"/>
      <c r="G114" s="107"/>
      <c r="H114" s="107"/>
      <c r="I114" s="107"/>
      <c r="J114" s="19">
        <f>IF(ISNA(INDEX($A$37:$U$101,MATCH($B114,$B$37:$B$101,0),10)),"",INDEX($A$37:$U$101,MATCH($B114,$B$37:$B$101,0),10))</f>
        <v>4</v>
      </c>
      <c r="K114" s="19">
        <f>IF(ISNA(INDEX($A$37:$U$101,MATCH($B114,$B$37:$B$101,0),11)),"",INDEX($A$37:$U$101,MATCH($B114,$B$37:$B$101,0),11))</f>
        <v>0</v>
      </c>
      <c r="L114" s="19">
        <f>IF(ISNA(INDEX($A$37:$U$101,MATCH($B114,$B$37:$B$101,0),12)),"",INDEX($A$37:$U$101,MATCH($B114,$B$37:$B$101,0),12))</f>
        <v>0</v>
      </c>
      <c r="M114" s="19">
        <f>IF(ISNA(INDEX($A$37:$U$101,MATCH($B114,$B$37:$B$101,0),13)),"",INDEX($A$37:$U$101,MATCH($B114,$B$37:$B$101,0),13))</f>
        <v>0</v>
      </c>
      <c r="N114" s="19">
        <f>IF(ISNA(INDEX($A$37:$U$101,MATCH($B114,$B$37:$B$101,0),14)),"",INDEX($A$37:$U$101,MATCH($B114,$B$37:$B$101,0),14))</f>
        <v>5</v>
      </c>
      <c r="O114" s="19">
        <f>IF(ISNA(INDEX($A$37:$U$101,MATCH($B114,$B$37:$B$101,0),15)),"",INDEX($A$37:$U$101,MATCH($B114,$B$37:$B$101,0),15))</f>
        <v>5</v>
      </c>
      <c r="P114" s="19">
        <f>IF(ISNA(INDEX($A$37:$U$101,MATCH($B114,$B$37:$B$101,0),16)),"",INDEX($A$37:$U$101,MATCH($B114,$B$37:$B$101,0),16))</f>
        <v>3</v>
      </c>
      <c r="Q114" s="19">
        <f>IF(ISNA(INDEX($A$37:$U$101,MATCH($B114,$B$37:$B$101,0),17)),"",INDEX($A$37:$U$101,MATCH($B114,$B$37:$B$101,0),17))</f>
        <v>8</v>
      </c>
      <c r="R114" s="29">
        <f>IF(ISNA(INDEX($A$37:$U$101,MATCH($B114,$B$37:$B$101,0),18)),"",INDEX($A$37:$U$101,MATCH($B114,$B$37:$B$101,0),18))</f>
        <v>0</v>
      </c>
      <c r="S114" s="29">
        <f>IF(ISNA(INDEX($A$37:$U$101,MATCH($B114,$B$37:$B$101,0),19)),"",INDEX($A$37:$U$101,MATCH($B114,$B$37:$B$101,0),19))</f>
        <v>0</v>
      </c>
      <c r="T114" s="29" t="str">
        <f>IF(ISNA(INDEX($A$37:$U$101,MATCH($B114,$B$37:$B$101,0),20)),"",INDEX($A$37:$U$101,MATCH($B114,$B$37:$B$101,0),20))</f>
        <v>VP</v>
      </c>
      <c r="U114" s="20" t="s">
        <v>36</v>
      </c>
    </row>
    <row r="115" spans="1:21">
      <c r="A115" s="21" t="s">
        <v>25</v>
      </c>
      <c r="B115" s="112"/>
      <c r="C115" s="112"/>
      <c r="D115" s="112"/>
      <c r="E115" s="112"/>
      <c r="F115" s="112"/>
      <c r="G115" s="112"/>
      <c r="H115" s="112"/>
      <c r="I115" s="112"/>
      <c r="J115" s="23">
        <f t="shared" ref="J115:Q115" si="30">SUM(J112:J114)</f>
        <v>30</v>
      </c>
      <c r="K115" s="23">
        <f t="shared" si="30"/>
        <v>0</v>
      </c>
      <c r="L115" s="23">
        <f t="shared" si="30"/>
        <v>0</v>
      </c>
      <c r="M115" s="23">
        <f t="shared" si="30"/>
        <v>1</v>
      </c>
      <c r="N115" s="23">
        <f t="shared" si="30"/>
        <v>23</v>
      </c>
      <c r="O115" s="23">
        <f t="shared" si="30"/>
        <v>24</v>
      </c>
      <c r="P115" s="23">
        <f t="shared" si="30"/>
        <v>39</v>
      </c>
      <c r="Q115" s="23">
        <f t="shared" si="30"/>
        <v>63</v>
      </c>
      <c r="R115" s="21">
        <f>COUNTIF(R112:R114,"E")</f>
        <v>0</v>
      </c>
      <c r="S115" s="21">
        <f>COUNTIF(S112:S114,"C")</f>
        <v>2</v>
      </c>
      <c r="T115" s="21">
        <f>COUNTIF(T112:T114,"VP")</f>
        <v>1</v>
      </c>
      <c r="U115" s="22"/>
    </row>
    <row r="116" spans="1:21" ht="27" customHeight="1">
      <c r="A116" s="182" t="s">
        <v>52</v>
      </c>
      <c r="B116" s="183"/>
      <c r="C116" s="183"/>
      <c r="D116" s="183"/>
      <c r="E116" s="183"/>
      <c r="F116" s="183"/>
      <c r="G116" s="183"/>
      <c r="H116" s="183"/>
      <c r="I116" s="184"/>
      <c r="J116" s="23">
        <f t="shared" ref="J116:T116" si="31">SUM(J110,J115)</f>
        <v>44</v>
      </c>
      <c r="K116" s="23">
        <f t="shared" si="31"/>
        <v>4</v>
      </c>
      <c r="L116" s="23">
        <f t="shared" si="31"/>
        <v>2</v>
      </c>
      <c r="M116" s="23">
        <f t="shared" si="31"/>
        <v>1</v>
      </c>
      <c r="N116" s="23">
        <f t="shared" si="31"/>
        <v>25</v>
      </c>
      <c r="O116" s="23">
        <f t="shared" si="31"/>
        <v>32</v>
      </c>
      <c r="P116" s="23">
        <f t="shared" si="31"/>
        <v>57</v>
      </c>
      <c r="Q116" s="23">
        <f t="shared" si="31"/>
        <v>89</v>
      </c>
      <c r="R116" s="23">
        <f t="shared" si="31"/>
        <v>2</v>
      </c>
      <c r="S116" s="23">
        <f t="shared" si="31"/>
        <v>2</v>
      </c>
      <c r="T116" s="23">
        <f t="shared" si="31"/>
        <v>1</v>
      </c>
      <c r="U116" s="28"/>
    </row>
    <row r="117" spans="1:21">
      <c r="A117" s="185" t="s">
        <v>53</v>
      </c>
      <c r="B117" s="186"/>
      <c r="C117" s="186"/>
      <c r="D117" s="186"/>
      <c r="E117" s="186"/>
      <c r="F117" s="186"/>
      <c r="G117" s="186"/>
      <c r="H117" s="186"/>
      <c r="I117" s="186"/>
      <c r="J117" s="187"/>
      <c r="K117" s="23">
        <f t="shared" ref="K117:Q117" si="32">K110*14+K115*12</f>
        <v>56</v>
      </c>
      <c r="L117" s="23">
        <f t="shared" si="32"/>
        <v>28</v>
      </c>
      <c r="M117" s="23">
        <f t="shared" si="32"/>
        <v>12</v>
      </c>
      <c r="N117" s="23">
        <f t="shared" si="32"/>
        <v>304</v>
      </c>
      <c r="O117" s="23">
        <f t="shared" si="32"/>
        <v>400</v>
      </c>
      <c r="P117" s="23">
        <f t="shared" si="32"/>
        <v>720</v>
      </c>
      <c r="Q117" s="23">
        <f t="shared" si="32"/>
        <v>1120</v>
      </c>
      <c r="R117" s="176"/>
      <c r="S117" s="177"/>
      <c r="T117" s="177"/>
      <c r="U117" s="178"/>
    </row>
    <row r="118" spans="1:21">
      <c r="A118" s="188"/>
      <c r="B118" s="189"/>
      <c r="C118" s="189"/>
      <c r="D118" s="189"/>
      <c r="E118" s="189"/>
      <c r="F118" s="189"/>
      <c r="G118" s="189"/>
      <c r="H118" s="189"/>
      <c r="I118" s="189"/>
      <c r="J118" s="190"/>
      <c r="K118" s="170">
        <f>SUM(K117:N117)</f>
        <v>400</v>
      </c>
      <c r="L118" s="171"/>
      <c r="M118" s="171"/>
      <c r="N118" s="172"/>
      <c r="O118" s="173">
        <f>SUM(O117:P117)</f>
        <v>1120</v>
      </c>
      <c r="P118" s="174"/>
      <c r="Q118" s="175"/>
      <c r="R118" s="179"/>
      <c r="S118" s="180"/>
      <c r="T118" s="180"/>
      <c r="U118" s="181"/>
    </row>
    <row r="120" spans="1:21">
      <c r="B120" s="2"/>
      <c r="C120" s="2"/>
      <c r="D120" s="2"/>
      <c r="E120" s="2"/>
      <c r="F120" s="2"/>
      <c r="G120" s="2"/>
      <c r="N120" s="8"/>
      <c r="O120" s="8"/>
      <c r="P120" s="8"/>
      <c r="Q120" s="8"/>
      <c r="R120" s="8"/>
      <c r="S120" s="8"/>
      <c r="T120" s="8"/>
    </row>
    <row r="121" spans="1:21">
      <c r="B121" s="8"/>
      <c r="C121" s="8"/>
      <c r="D121" s="8"/>
      <c r="E121" s="8"/>
      <c r="F121" s="8"/>
      <c r="G121" s="8"/>
      <c r="H121" s="17"/>
      <c r="I121" s="17"/>
      <c r="J121" s="17"/>
      <c r="N121" s="8"/>
      <c r="O121" s="8"/>
      <c r="P121" s="8"/>
      <c r="Q121" s="8"/>
      <c r="R121" s="8"/>
      <c r="S121" s="8"/>
      <c r="T121" s="8"/>
    </row>
    <row r="122" spans="1:21" ht="12.75" customHeight="1"/>
    <row r="123" spans="1:21" ht="23.25" customHeight="1">
      <c r="A123" s="112" t="s">
        <v>74</v>
      </c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</row>
    <row r="124" spans="1:21" ht="26.25" customHeight="1">
      <c r="A124" s="112" t="s">
        <v>27</v>
      </c>
      <c r="B124" s="112" t="s">
        <v>26</v>
      </c>
      <c r="C124" s="112"/>
      <c r="D124" s="112"/>
      <c r="E124" s="112"/>
      <c r="F124" s="112"/>
      <c r="G124" s="112"/>
      <c r="H124" s="112"/>
      <c r="I124" s="112"/>
      <c r="J124" s="111" t="s">
        <v>40</v>
      </c>
      <c r="K124" s="111" t="s">
        <v>24</v>
      </c>
      <c r="L124" s="111"/>
      <c r="M124" s="111"/>
      <c r="N124" s="111"/>
      <c r="O124" s="111" t="s">
        <v>41</v>
      </c>
      <c r="P124" s="111"/>
      <c r="Q124" s="111"/>
      <c r="R124" s="111" t="s">
        <v>23</v>
      </c>
      <c r="S124" s="111"/>
      <c r="T124" s="111"/>
      <c r="U124" s="111" t="s">
        <v>22</v>
      </c>
    </row>
    <row r="125" spans="1:21">
      <c r="A125" s="112"/>
      <c r="B125" s="112"/>
      <c r="C125" s="112"/>
      <c r="D125" s="112"/>
      <c r="E125" s="112"/>
      <c r="F125" s="112"/>
      <c r="G125" s="112"/>
      <c r="H125" s="112"/>
      <c r="I125" s="112"/>
      <c r="J125" s="111"/>
      <c r="K125" s="30" t="s">
        <v>28</v>
      </c>
      <c r="L125" s="30" t="s">
        <v>29</v>
      </c>
      <c r="M125" s="57" t="s">
        <v>104</v>
      </c>
      <c r="N125" s="30" t="s">
        <v>105</v>
      </c>
      <c r="O125" s="30" t="s">
        <v>33</v>
      </c>
      <c r="P125" s="30" t="s">
        <v>7</v>
      </c>
      <c r="Q125" s="30" t="s">
        <v>30</v>
      </c>
      <c r="R125" s="30" t="s">
        <v>31</v>
      </c>
      <c r="S125" s="30" t="s">
        <v>28</v>
      </c>
      <c r="T125" s="30" t="s">
        <v>32</v>
      </c>
      <c r="U125" s="111"/>
    </row>
    <row r="126" spans="1:21" ht="18.75" customHeight="1">
      <c r="A126" s="108" t="s">
        <v>68</v>
      </c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10"/>
    </row>
    <row r="127" spans="1:21">
      <c r="A127" s="32" t="str">
        <f t="shared" ref="A127:A133" si="33">IF(ISNA(INDEX($A$37:$U$101,MATCH($B127,$B$37:$B$101,0),1)),"",INDEX($A$37:$U$101,MATCH($B127,$B$37:$B$101,0),1))</f>
        <v>MMR8056</v>
      </c>
      <c r="B127" s="107" t="s">
        <v>108</v>
      </c>
      <c r="C127" s="107"/>
      <c r="D127" s="107"/>
      <c r="E127" s="107"/>
      <c r="F127" s="107"/>
      <c r="G127" s="107"/>
      <c r="H127" s="107"/>
      <c r="I127" s="107"/>
      <c r="J127" s="19">
        <f t="shared" ref="J127:J133" si="34">IF(ISNA(INDEX($A$37:$U$101,MATCH($B127,$B$37:$B$101,0),10)),"",INDEX($A$37:$U$101,MATCH($B127,$B$37:$B$101,0),10))</f>
        <v>6</v>
      </c>
      <c r="K127" s="19">
        <f t="shared" ref="K127:K133" si="35">IF(ISNA(INDEX($A$37:$U$101,MATCH($B127,$B$37:$B$101,0),11)),"",INDEX($A$37:$U$101,MATCH($B127,$B$37:$B$101,0),11))</f>
        <v>2</v>
      </c>
      <c r="L127" s="19">
        <f t="shared" ref="L127:L133" si="36">IF(ISNA(INDEX($A$37:$U$101,MATCH($B127,$B$37:$B$101,0),12)),"",INDEX($A$37:$U$101,MATCH($B127,$B$37:$B$101,0),12))</f>
        <v>1</v>
      </c>
      <c r="M127" s="19">
        <f t="shared" ref="M127:M133" si="37">IF(ISNA(INDEX($A$37:$U$101,MATCH($B127,$B$37:$B$101,0),13)),"",INDEX($A$37:$U$101,MATCH($B127,$B$37:$B$101,0),13))</f>
        <v>0</v>
      </c>
      <c r="N127" s="19">
        <f t="shared" ref="N127:N133" si="38">IF(ISNA(INDEX($A$37:$U$101,MATCH($B127,$B$37:$B$101,0),14)),"",INDEX($A$37:$U$101,MATCH($B127,$B$37:$B$101,0),14))</f>
        <v>1</v>
      </c>
      <c r="O127" s="19">
        <f t="shared" ref="O127:O133" si="39">IF(ISNA(INDEX($A$37:$U$101,MATCH($B127,$B$37:$B$101,0),15)),"",INDEX($A$37:$U$101,MATCH($B127,$B$37:$B$101,0),15))</f>
        <v>4</v>
      </c>
      <c r="P127" s="19">
        <f t="shared" ref="P127:P133" si="40">IF(ISNA(INDEX($A$37:$U$101,MATCH($B127,$B$37:$B$101,0),16)),"",INDEX($A$37:$U$101,MATCH($B127,$B$37:$B$101,0),16))</f>
        <v>7</v>
      </c>
      <c r="Q127" s="19">
        <f t="shared" ref="Q127:Q133" si="41">IF(ISNA(INDEX($A$37:$U$101,MATCH($B127,$B$37:$B$101,0),17)),"",INDEX($A$37:$U$101,MATCH($B127,$B$37:$B$101,0),17))</f>
        <v>11</v>
      </c>
      <c r="R127" s="29" t="str">
        <f t="shared" ref="R127:R133" si="42">IF(ISNA(INDEX($A$37:$U$101,MATCH($B127,$B$37:$B$101,0),18)),"",INDEX($A$37:$U$101,MATCH($B127,$B$37:$B$101,0),18))</f>
        <v>E</v>
      </c>
      <c r="S127" s="29">
        <f t="shared" ref="S127:S133" si="43">IF(ISNA(INDEX($A$37:$U$101,MATCH($B127,$B$37:$B$101,0),19)),"",INDEX($A$37:$U$101,MATCH($B127,$B$37:$B$101,0),19))</f>
        <v>0</v>
      </c>
      <c r="T127" s="29">
        <f t="shared" ref="T127:T133" si="44">IF(ISNA(INDEX($A$37:$U$101,MATCH($B127,$B$37:$B$101,0),20)),"",INDEX($A$37:$U$101,MATCH($B127,$B$37:$B$101,0),20))</f>
        <v>0</v>
      </c>
      <c r="U127" s="18" t="s">
        <v>38</v>
      </c>
    </row>
    <row r="128" spans="1:21">
      <c r="A128" s="32" t="str">
        <f t="shared" si="33"/>
        <v>MMR8007</v>
      </c>
      <c r="B128" s="107" t="s">
        <v>116</v>
      </c>
      <c r="C128" s="107"/>
      <c r="D128" s="107"/>
      <c r="E128" s="107"/>
      <c r="F128" s="107"/>
      <c r="G128" s="107"/>
      <c r="H128" s="107"/>
      <c r="I128" s="107"/>
      <c r="J128" s="19">
        <f t="shared" si="34"/>
        <v>8</v>
      </c>
      <c r="K128" s="19">
        <f t="shared" si="35"/>
        <v>2</v>
      </c>
      <c r="L128" s="19">
        <f t="shared" si="36"/>
        <v>1</v>
      </c>
      <c r="M128" s="19">
        <f t="shared" si="37"/>
        <v>0</v>
      </c>
      <c r="N128" s="19">
        <f t="shared" si="38"/>
        <v>1</v>
      </c>
      <c r="O128" s="19">
        <f t="shared" si="39"/>
        <v>4</v>
      </c>
      <c r="P128" s="19">
        <f t="shared" si="40"/>
        <v>10</v>
      </c>
      <c r="Q128" s="19">
        <f t="shared" si="41"/>
        <v>14</v>
      </c>
      <c r="R128" s="29" t="str">
        <f t="shared" si="42"/>
        <v>E</v>
      </c>
      <c r="S128" s="29">
        <f t="shared" si="43"/>
        <v>0</v>
      </c>
      <c r="T128" s="29">
        <f t="shared" si="44"/>
        <v>0</v>
      </c>
      <c r="U128" s="18" t="s">
        <v>38</v>
      </c>
    </row>
    <row r="129" spans="1:21">
      <c r="A129" s="32" t="str">
        <f t="shared" si="33"/>
        <v>MMR8001</v>
      </c>
      <c r="B129" s="121" t="s">
        <v>118</v>
      </c>
      <c r="C129" s="122"/>
      <c r="D129" s="122"/>
      <c r="E129" s="122"/>
      <c r="F129" s="122"/>
      <c r="G129" s="122"/>
      <c r="H129" s="122"/>
      <c r="I129" s="123"/>
      <c r="J129" s="19">
        <f t="shared" si="34"/>
        <v>8</v>
      </c>
      <c r="K129" s="19">
        <f t="shared" si="35"/>
        <v>2</v>
      </c>
      <c r="L129" s="19">
        <f t="shared" si="36"/>
        <v>1</v>
      </c>
      <c r="M129" s="19">
        <f t="shared" si="37"/>
        <v>0</v>
      </c>
      <c r="N129" s="19">
        <f t="shared" si="38"/>
        <v>1</v>
      </c>
      <c r="O129" s="19">
        <f t="shared" si="39"/>
        <v>4</v>
      </c>
      <c r="P129" s="19">
        <f t="shared" si="40"/>
        <v>10</v>
      </c>
      <c r="Q129" s="19">
        <f t="shared" si="41"/>
        <v>14</v>
      </c>
      <c r="R129" s="29" t="str">
        <f t="shared" si="42"/>
        <v>E</v>
      </c>
      <c r="S129" s="29">
        <f t="shared" si="43"/>
        <v>0</v>
      </c>
      <c r="T129" s="29">
        <f t="shared" si="44"/>
        <v>0</v>
      </c>
      <c r="U129" s="18" t="s">
        <v>38</v>
      </c>
    </row>
    <row r="130" spans="1:21">
      <c r="A130" s="32" t="str">
        <f t="shared" si="33"/>
        <v>MMR8015</v>
      </c>
      <c r="B130" s="121" t="s">
        <v>128</v>
      </c>
      <c r="C130" s="122"/>
      <c r="D130" s="122"/>
      <c r="E130" s="122"/>
      <c r="F130" s="122"/>
      <c r="G130" s="122"/>
      <c r="H130" s="122"/>
      <c r="I130" s="123"/>
      <c r="J130" s="19">
        <f t="shared" si="34"/>
        <v>8</v>
      </c>
      <c r="K130" s="19">
        <f t="shared" si="35"/>
        <v>2</v>
      </c>
      <c r="L130" s="19">
        <f t="shared" si="36"/>
        <v>1</v>
      </c>
      <c r="M130" s="19">
        <f t="shared" si="37"/>
        <v>0</v>
      </c>
      <c r="N130" s="19">
        <f t="shared" si="38"/>
        <v>1</v>
      </c>
      <c r="O130" s="19">
        <f t="shared" si="39"/>
        <v>4</v>
      </c>
      <c r="P130" s="19">
        <f t="shared" si="40"/>
        <v>10</v>
      </c>
      <c r="Q130" s="19">
        <f t="shared" si="41"/>
        <v>14</v>
      </c>
      <c r="R130" s="29" t="str">
        <f t="shared" si="42"/>
        <v>E</v>
      </c>
      <c r="S130" s="29">
        <f t="shared" si="43"/>
        <v>0</v>
      </c>
      <c r="T130" s="29">
        <f t="shared" si="44"/>
        <v>0</v>
      </c>
      <c r="U130" s="18" t="s">
        <v>38</v>
      </c>
    </row>
    <row r="131" spans="1:21">
      <c r="A131" s="32" t="str">
        <f t="shared" si="33"/>
        <v>MMX9403</v>
      </c>
      <c r="B131" s="121" t="s">
        <v>132</v>
      </c>
      <c r="C131" s="122"/>
      <c r="D131" s="122"/>
      <c r="E131" s="122"/>
      <c r="F131" s="122"/>
      <c r="G131" s="122"/>
      <c r="H131" s="122"/>
      <c r="I131" s="123"/>
      <c r="J131" s="19">
        <f t="shared" si="34"/>
        <v>7</v>
      </c>
      <c r="K131" s="19">
        <f t="shared" si="35"/>
        <v>2</v>
      </c>
      <c r="L131" s="19">
        <f t="shared" si="36"/>
        <v>1</v>
      </c>
      <c r="M131" s="19">
        <f t="shared" si="37"/>
        <v>0</v>
      </c>
      <c r="N131" s="19">
        <f t="shared" si="38"/>
        <v>1</v>
      </c>
      <c r="O131" s="19">
        <f t="shared" si="39"/>
        <v>4</v>
      </c>
      <c r="P131" s="19">
        <f t="shared" si="40"/>
        <v>9</v>
      </c>
      <c r="Q131" s="19">
        <f t="shared" si="41"/>
        <v>13</v>
      </c>
      <c r="R131" s="29" t="str">
        <f t="shared" si="42"/>
        <v>E</v>
      </c>
      <c r="S131" s="29">
        <f t="shared" si="43"/>
        <v>0</v>
      </c>
      <c r="T131" s="29">
        <f t="shared" si="44"/>
        <v>0</v>
      </c>
      <c r="U131" s="18" t="s">
        <v>38</v>
      </c>
    </row>
    <row r="132" spans="1:21">
      <c r="A132" s="32" t="str">
        <f t="shared" si="33"/>
        <v>MME8026</v>
      </c>
      <c r="B132" s="121" t="s">
        <v>110</v>
      </c>
      <c r="C132" s="122"/>
      <c r="D132" s="122"/>
      <c r="E132" s="122"/>
      <c r="F132" s="122"/>
      <c r="G132" s="122"/>
      <c r="H132" s="122"/>
      <c r="I132" s="123"/>
      <c r="J132" s="19">
        <f t="shared" si="34"/>
        <v>7</v>
      </c>
      <c r="K132" s="19">
        <f t="shared" si="35"/>
        <v>2</v>
      </c>
      <c r="L132" s="19">
        <f t="shared" si="36"/>
        <v>1</v>
      </c>
      <c r="M132" s="19">
        <f t="shared" si="37"/>
        <v>0</v>
      </c>
      <c r="N132" s="19">
        <f t="shared" si="38"/>
        <v>1</v>
      </c>
      <c r="O132" s="19">
        <f t="shared" si="39"/>
        <v>4</v>
      </c>
      <c r="P132" s="19">
        <f t="shared" si="40"/>
        <v>9</v>
      </c>
      <c r="Q132" s="19">
        <f t="shared" si="41"/>
        <v>13</v>
      </c>
      <c r="R132" s="29" t="str">
        <f t="shared" si="42"/>
        <v>E</v>
      </c>
      <c r="S132" s="29">
        <f t="shared" si="43"/>
        <v>0</v>
      </c>
      <c r="T132" s="29">
        <f t="shared" si="44"/>
        <v>0</v>
      </c>
      <c r="U132" s="18" t="s">
        <v>38</v>
      </c>
    </row>
    <row r="133" spans="1:21">
      <c r="A133" s="32" t="str">
        <f t="shared" si="33"/>
        <v>MME8111</v>
      </c>
      <c r="B133" s="107" t="s">
        <v>126</v>
      </c>
      <c r="C133" s="107"/>
      <c r="D133" s="107"/>
      <c r="E133" s="107"/>
      <c r="F133" s="107"/>
      <c r="G133" s="107"/>
      <c r="H133" s="107"/>
      <c r="I133" s="107"/>
      <c r="J133" s="19">
        <f t="shared" si="34"/>
        <v>8</v>
      </c>
      <c r="K133" s="19">
        <f t="shared" si="35"/>
        <v>2</v>
      </c>
      <c r="L133" s="19">
        <f t="shared" si="36"/>
        <v>1</v>
      </c>
      <c r="M133" s="19">
        <f t="shared" si="37"/>
        <v>0</v>
      </c>
      <c r="N133" s="19">
        <f t="shared" si="38"/>
        <v>1</v>
      </c>
      <c r="O133" s="19">
        <f t="shared" si="39"/>
        <v>4</v>
      </c>
      <c r="P133" s="19">
        <f t="shared" si="40"/>
        <v>10</v>
      </c>
      <c r="Q133" s="19">
        <f t="shared" si="41"/>
        <v>14</v>
      </c>
      <c r="R133" s="29" t="str">
        <f t="shared" si="42"/>
        <v>E</v>
      </c>
      <c r="S133" s="29">
        <f t="shared" si="43"/>
        <v>0</v>
      </c>
      <c r="T133" s="29">
        <f t="shared" si="44"/>
        <v>0</v>
      </c>
      <c r="U133" s="18" t="s">
        <v>38</v>
      </c>
    </row>
    <row r="134" spans="1:21">
      <c r="A134" s="21" t="s">
        <v>25</v>
      </c>
      <c r="B134" s="191"/>
      <c r="C134" s="192"/>
      <c r="D134" s="192"/>
      <c r="E134" s="192"/>
      <c r="F134" s="192"/>
      <c r="G134" s="192"/>
      <c r="H134" s="192"/>
      <c r="I134" s="193"/>
      <c r="J134" s="23">
        <f t="shared" ref="J134:Q134" si="45">SUM(J127:J133)</f>
        <v>52</v>
      </c>
      <c r="K134" s="23">
        <f t="shared" si="45"/>
        <v>14</v>
      </c>
      <c r="L134" s="23">
        <f t="shared" si="45"/>
        <v>7</v>
      </c>
      <c r="M134" s="23">
        <f t="shared" si="45"/>
        <v>0</v>
      </c>
      <c r="N134" s="23">
        <f t="shared" si="45"/>
        <v>7</v>
      </c>
      <c r="O134" s="23">
        <f t="shared" si="45"/>
        <v>28</v>
      </c>
      <c r="P134" s="23">
        <f t="shared" si="45"/>
        <v>65</v>
      </c>
      <c r="Q134" s="23">
        <f t="shared" si="45"/>
        <v>93</v>
      </c>
      <c r="R134" s="21">
        <f>COUNTIF(R127:R133,"E")</f>
        <v>7</v>
      </c>
      <c r="S134" s="21">
        <f>COUNTIF(S127:S133,"C")</f>
        <v>0</v>
      </c>
      <c r="T134" s="21">
        <f>COUNTIF(T127:T133,"VP")</f>
        <v>0</v>
      </c>
      <c r="U134" s="18"/>
    </row>
    <row r="135" spans="1:21" ht="18" customHeight="1">
      <c r="A135" s="108" t="s">
        <v>70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10"/>
    </row>
    <row r="136" spans="1:21">
      <c r="A136" s="32" t="str">
        <f>IF(ISNA(INDEX($A$37:$U$101,MATCH($B136,$B$37:$B$101,0),1)),"",INDEX($A$37:$U$101,MATCH($B136,$B$37:$B$101,0),1))</f>
        <v/>
      </c>
      <c r="B136" s="121"/>
      <c r="C136" s="122"/>
      <c r="D136" s="122"/>
      <c r="E136" s="122"/>
      <c r="F136" s="122"/>
      <c r="G136" s="122"/>
      <c r="H136" s="122"/>
      <c r="I136" s="123"/>
      <c r="J136" s="19" t="str">
        <f>IF(ISNA(INDEX($A$37:$U$101,MATCH($B136,$B$37:$B$101,0),10)),"",INDEX($A$37:$U$101,MATCH($B136,$B$37:$B$101,0),10))</f>
        <v/>
      </c>
      <c r="K136" s="19" t="str">
        <f>IF(ISNA(INDEX($A$37:$U$101,MATCH($B136,$B$37:$B$101,0),11)),"",INDEX($A$37:$U$101,MATCH($B136,$B$37:$B$101,0),11))</f>
        <v/>
      </c>
      <c r="L136" s="19" t="str">
        <f>IF(ISNA(INDEX($A$37:$U$101,MATCH($B136,$B$37:$B$101,0),12)),"",INDEX($A$37:$U$101,MATCH($B136,$B$37:$B$101,0),12))</f>
        <v/>
      </c>
      <c r="M136" s="19" t="str">
        <f>IF(ISNA(INDEX($A$37:$U$101,MATCH($B136,$B$37:$B$101,0),13)),"",INDEX($A$37:$U$101,MATCH($B136,$B$37:$B$101,0),13))</f>
        <v/>
      </c>
      <c r="N136" s="19" t="str">
        <f>IF(ISNA(INDEX($A$37:$U$101,MATCH($B136,$B$37:$B$101,0),14)),"",INDEX($A$37:$U$101,MATCH($B136,$B$37:$B$101,0),14))</f>
        <v/>
      </c>
      <c r="O136" s="19" t="str">
        <f>IF(ISNA(INDEX($A$37:$U$101,MATCH($B136,$B$37:$B$101,0),15)),"",INDEX($A$37:$U$101,MATCH($B136,$B$37:$B$101,0),15))</f>
        <v/>
      </c>
      <c r="P136" s="19" t="str">
        <f>IF(ISNA(INDEX($A$37:$U$101,MATCH($B136,$B$37:$B$101,0),16)),"",INDEX($A$37:$U$101,MATCH($B136,$B$37:$B$101,0),16))</f>
        <v/>
      </c>
      <c r="Q136" s="80" t="str">
        <f>IF(ISNA(INDEX($A$37:$U$101,MATCH($B136,$B$37:$B$101,0),17)),"",INDEX($A$37:$U$101,MATCH($B136,$B$37:$B$101,0),17))</f>
        <v/>
      </c>
      <c r="R136" s="81" t="str">
        <f>IF(ISNA(INDEX($A$37:$U$101,MATCH($B136,$B$37:$B$101,0),18)),"",INDEX($A$37:$U$101,MATCH($B136,$B$37:$B$101,0),18))</f>
        <v/>
      </c>
      <c r="S136" s="81" t="str">
        <f>IF(ISNA(INDEX($A$37:$U$101,MATCH($B136,$B$37:$B$101,0),19)),"",INDEX($A$37:$U$101,MATCH($B136,$B$37:$B$101,0),19))</f>
        <v/>
      </c>
      <c r="T136" s="81" t="str">
        <f>IF(ISNA(INDEX($A$37:$U$101,MATCH($B136,$B$37:$B$101,0),20)),"",INDEX($A$37:$U$101,MATCH($B136,$B$37:$B$101,0),20))</f>
        <v/>
      </c>
      <c r="U136" s="83" t="s">
        <v>38</v>
      </c>
    </row>
    <row r="137" spans="1:21">
      <c r="A137" s="21" t="s">
        <v>25</v>
      </c>
      <c r="B137" s="112"/>
      <c r="C137" s="112"/>
      <c r="D137" s="112"/>
      <c r="E137" s="112"/>
      <c r="F137" s="112"/>
      <c r="G137" s="112"/>
      <c r="H137" s="112"/>
      <c r="I137" s="112"/>
      <c r="J137" s="23">
        <f t="shared" ref="J137:Q137" si="46">SUM(J136:J136)</f>
        <v>0</v>
      </c>
      <c r="K137" s="23">
        <f t="shared" si="46"/>
        <v>0</v>
      </c>
      <c r="L137" s="23">
        <f t="shared" si="46"/>
        <v>0</v>
      </c>
      <c r="M137" s="23">
        <f t="shared" si="46"/>
        <v>0</v>
      </c>
      <c r="N137" s="23">
        <f t="shared" si="46"/>
        <v>0</v>
      </c>
      <c r="O137" s="23">
        <f t="shared" si="46"/>
        <v>0</v>
      </c>
      <c r="P137" s="23">
        <f t="shared" si="46"/>
        <v>0</v>
      </c>
      <c r="Q137" s="23">
        <f t="shared" si="46"/>
        <v>0</v>
      </c>
      <c r="R137" s="21">
        <f>COUNTIF(R136:R136,"E")</f>
        <v>0</v>
      </c>
      <c r="S137" s="21">
        <f>COUNTIF(S136:S136,"C")</f>
        <v>0</v>
      </c>
      <c r="T137" s="21">
        <f>COUNTIF(T136:T136,"VP")</f>
        <v>0</v>
      </c>
      <c r="U137" s="22"/>
    </row>
    <row r="138" spans="1:21" ht="25.5" customHeight="1">
      <c r="A138" s="182" t="s">
        <v>52</v>
      </c>
      <c r="B138" s="183"/>
      <c r="C138" s="183"/>
      <c r="D138" s="183"/>
      <c r="E138" s="183"/>
      <c r="F138" s="183"/>
      <c r="G138" s="183"/>
      <c r="H138" s="183"/>
      <c r="I138" s="184"/>
      <c r="J138" s="23">
        <f t="shared" ref="J138:T138" si="47">SUM(J134,J137)</f>
        <v>52</v>
      </c>
      <c r="K138" s="23">
        <f t="shared" si="47"/>
        <v>14</v>
      </c>
      <c r="L138" s="23">
        <f t="shared" si="47"/>
        <v>7</v>
      </c>
      <c r="M138" s="23">
        <f t="shared" si="47"/>
        <v>0</v>
      </c>
      <c r="N138" s="23">
        <f t="shared" si="47"/>
        <v>7</v>
      </c>
      <c r="O138" s="23">
        <f t="shared" si="47"/>
        <v>28</v>
      </c>
      <c r="P138" s="23">
        <f t="shared" si="47"/>
        <v>65</v>
      </c>
      <c r="Q138" s="23">
        <f t="shared" si="47"/>
        <v>93</v>
      </c>
      <c r="R138" s="23">
        <f t="shared" si="47"/>
        <v>7</v>
      </c>
      <c r="S138" s="23">
        <f t="shared" si="47"/>
        <v>0</v>
      </c>
      <c r="T138" s="23">
        <f t="shared" si="47"/>
        <v>0</v>
      </c>
      <c r="U138" s="28"/>
    </row>
    <row r="139" spans="1:21" ht="13.5" customHeight="1">
      <c r="A139" s="185" t="s">
        <v>53</v>
      </c>
      <c r="B139" s="186"/>
      <c r="C139" s="186"/>
      <c r="D139" s="186"/>
      <c r="E139" s="186"/>
      <c r="F139" s="186"/>
      <c r="G139" s="186"/>
      <c r="H139" s="186"/>
      <c r="I139" s="186"/>
      <c r="J139" s="187"/>
      <c r="K139" s="23">
        <f t="shared" ref="K139:Q139" si="48">K134*14+K137*12</f>
        <v>196</v>
      </c>
      <c r="L139" s="23">
        <f t="shared" si="48"/>
        <v>98</v>
      </c>
      <c r="M139" s="23">
        <f t="shared" si="48"/>
        <v>0</v>
      </c>
      <c r="N139" s="23">
        <f t="shared" si="48"/>
        <v>98</v>
      </c>
      <c r="O139" s="23">
        <f t="shared" si="48"/>
        <v>392</v>
      </c>
      <c r="P139" s="23">
        <f t="shared" si="48"/>
        <v>910</v>
      </c>
      <c r="Q139" s="23">
        <f t="shared" si="48"/>
        <v>1302</v>
      </c>
      <c r="R139" s="176"/>
      <c r="S139" s="177"/>
      <c r="T139" s="177"/>
      <c r="U139" s="178"/>
    </row>
    <row r="140" spans="1:21" ht="16.5" customHeight="1">
      <c r="A140" s="188"/>
      <c r="B140" s="189"/>
      <c r="C140" s="189"/>
      <c r="D140" s="189"/>
      <c r="E140" s="189"/>
      <c r="F140" s="189"/>
      <c r="G140" s="189"/>
      <c r="H140" s="189"/>
      <c r="I140" s="189"/>
      <c r="J140" s="190"/>
      <c r="K140" s="170">
        <f>SUM(K139:N139)</f>
        <v>392</v>
      </c>
      <c r="L140" s="171"/>
      <c r="M140" s="171"/>
      <c r="N140" s="172"/>
      <c r="O140" s="173">
        <f>SUM(O139:P139)</f>
        <v>1302</v>
      </c>
      <c r="P140" s="174"/>
      <c r="Q140" s="175"/>
      <c r="R140" s="179"/>
      <c r="S140" s="180"/>
      <c r="T140" s="180"/>
      <c r="U140" s="181"/>
    </row>
    <row r="141" spans="1:21" ht="8.25" customHeight="1"/>
    <row r="142" spans="1:21">
      <c r="B142" s="2"/>
      <c r="C142" s="2"/>
      <c r="D142" s="2"/>
      <c r="E142" s="2"/>
      <c r="F142" s="2"/>
      <c r="G142" s="2"/>
      <c r="N142" s="8"/>
      <c r="O142" s="8"/>
      <c r="P142" s="8"/>
      <c r="Q142" s="8"/>
      <c r="R142" s="8"/>
      <c r="S142" s="8"/>
      <c r="T142" s="8"/>
    </row>
    <row r="143" spans="1:21">
      <c r="B143" s="8"/>
      <c r="C143" s="8"/>
      <c r="D143" s="8"/>
      <c r="E143" s="8"/>
      <c r="F143" s="8"/>
      <c r="G143" s="8"/>
      <c r="H143" s="17"/>
      <c r="I143" s="17"/>
      <c r="J143" s="17"/>
      <c r="N143" s="8"/>
      <c r="O143" s="8"/>
      <c r="P143" s="8"/>
      <c r="Q143" s="8"/>
      <c r="R143" s="8"/>
      <c r="S143" s="8"/>
      <c r="T143" s="8"/>
    </row>
    <row r="144" spans="1:21" ht="12" customHeight="1"/>
    <row r="145" spans="1:21" ht="22.5" customHeight="1">
      <c r="A145" s="112" t="s">
        <v>75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</row>
    <row r="146" spans="1:21" ht="25.5" customHeight="1">
      <c r="A146" s="112" t="s">
        <v>27</v>
      </c>
      <c r="B146" s="112" t="s">
        <v>26</v>
      </c>
      <c r="C146" s="112"/>
      <c r="D146" s="112"/>
      <c r="E146" s="112"/>
      <c r="F146" s="112"/>
      <c r="G146" s="112"/>
      <c r="H146" s="112"/>
      <c r="I146" s="112"/>
      <c r="J146" s="111" t="s">
        <v>40</v>
      </c>
      <c r="K146" s="111" t="s">
        <v>24</v>
      </c>
      <c r="L146" s="111"/>
      <c r="M146" s="111"/>
      <c r="N146" s="111"/>
      <c r="O146" s="111" t="s">
        <v>41</v>
      </c>
      <c r="P146" s="111"/>
      <c r="Q146" s="111"/>
      <c r="R146" s="111" t="s">
        <v>23</v>
      </c>
      <c r="S146" s="111"/>
      <c r="T146" s="111"/>
      <c r="U146" s="111" t="s">
        <v>22</v>
      </c>
    </row>
    <row r="147" spans="1:21" ht="18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1"/>
      <c r="K147" s="30" t="s">
        <v>28</v>
      </c>
      <c r="L147" s="30" t="s">
        <v>29</v>
      </c>
      <c r="M147" s="57" t="s">
        <v>104</v>
      </c>
      <c r="N147" s="30" t="s">
        <v>105</v>
      </c>
      <c r="O147" s="30" t="s">
        <v>33</v>
      </c>
      <c r="P147" s="30" t="s">
        <v>7</v>
      </c>
      <c r="Q147" s="30" t="s">
        <v>30</v>
      </c>
      <c r="R147" s="30" t="s">
        <v>31</v>
      </c>
      <c r="S147" s="30" t="s">
        <v>28</v>
      </c>
      <c r="T147" s="30" t="s">
        <v>32</v>
      </c>
      <c r="U147" s="111"/>
    </row>
    <row r="148" spans="1:21" ht="19.5" customHeight="1">
      <c r="A148" s="108" t="s">
        <v>68</v>
      </c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10"/>
    </row>
    <row r="149" spans="1:21">
      <c r="A149" s="32" t="str">
        <f>IF(ISNA(INDEX($A$37:$U$101,MATCH($B149,$B$37:$B$101,0),1)),"",INDEX($A$37:$U$101,MATCH($B149,$B$37:$B$101,0),1))</f>
        <v>MMR9001</v>
      </c>
      <c r="B149" s="107" t="s">
        <v>112</v>
      </c>
      <c r="C149" s="107"/>
      <c r="D149" s="107"/>
      <c r="E149" s="107"/>
      <c r="F149" s="107"/>
      <c r="G149" s="107"/>
      <c r="H149" s="107"/>
      <c r="I149" s="107"/>
      <c r="J149" s="19">
        <f>IF(ISNA(INDEX($A$37:$U$101,MATCH($B149,$B$37:$B$101,0),10)),"",INDEX($A$37:$U$101,MATCH($B149,$B$37:$B$101,0),10))</f>
        <v>4</v>
      </c>
      <c r="K149" s="19">
        <f>IF(ISNA(INDEX($A$37:$U$101,MATCH($B149,$B$37:$B$101,0),11)),"",INDEX($A$37:$U$101,MATCH($B149,$B$37:$B$101,0),11))</f>
        <v>2</v>
      </c>
      <c r="L149" s="19">
        <f>IF(ISNA(INDEX($A$37:$U$101,MATCH($B149,$B$37:$B$101,0),12)),"",INDEX($A$37:$U$101,MATCH($B149,$B$37:$B$101,0),12))</f>
        <v>1</v>
      </c>
      <c r="M149" s="19">
        <f>IF(ISNA(INDEX($A$37:$U$101,MATCH($B149,$B$37:$B$101,0),13)),"",INDEX($A$37:$U$101,MATCH($B149,$B$37:$B$101,0),13))</f>
        <v>0</v>
      </c>
      <c r="N149" s="19">
        <f>IF(ISNA(INDEX($A$37:$U$101,MATCH($B149,$B$37:$B$101,0),14)),"",INDEX($A$37:$U$101,MATCH($B149,$B$37:$B$101,0),14))</f>
        <v>0</v>
      </c>
      <c r="O149" s="19">
        <f>IF(ISNA(INDEX($A$37:$U$101,MATCH($B149,$B$37:$B$101,0),15)),"",INDEX($A$37:$U$101,MATCH($B149,$B$37:$B$101,0),15))</f>
        <v>3</v>
      </c>
      <c r="P149" s="19">
        <f>IF(ISNA(INDEX($A$37:$U$101,MATCH($B149,$B$37:$B$101,0),16)),"",INDEX($A$37:$U$101,MATCH($B149,$B$37:$B$101,0),16))</f>
        <v>4</v>
      </c>
      <c r="Q149" s="19">
        <f>IF(ISNA(INDEX($A$37:$U$101,MATCH($B149,$B$37:$B$101,0),17)),"",INDEX($A$37:$U$101,MATCH($B149,$B$37:$B$101,0),17))</f>
        <v>7</v>
      </c>
      <c r="R149" s="29">
        <f>IF(ISNA(INDEX($A$37:$U$101,MATCH($B149,$B$37:$B$101,0),18)),"",INDEX($A$37:$U$101,MATCH($B149,$B$37:$B$101,0),18))</f>
        <v>0</v>
      </c>
      <c r="S149" s="29" t="str">
        <f>IF(ISNA(INDEX($A$37:$U$101,MATCH($B149,$B$37:$B$101,0),19)),"",INDEX($A$37:$U$101,MATCH($B149,$B$37:$B$101,0),19))</f>
        <v>C</v>
      </c>
      <c r="T149" s="29">
        <f>IF(ISNA(INDEX($A$37:$U$101,MATCH($B149,$B$37:$B$101,0),20)),"",INDEX($A$37:$U$101,MATCH($B149,$B$37:$B$101,0),20))</f>
        <v>0</v>
      </c>
      <c r="U149" s="18" t="s">
        <v>39</v>
      </c>
    </row>
    <row r="150" spans="1:21">
      <c r="A150" s="32" t="str">
        <f>IF(ISNA(INDEX($A$37:$U$101,MATCH($B150,$B$37:$B$101,0),1)),"",INDEX($A$37:$U$101,MATCH($B150,$B$37:$B$101,0),1))</f>
        <v>MMX9401</v>
      </c>
      <c r="B150" s="107" t="s">
        <v>114</v>
      </c>
      <c r="C150" s="107"/>
      <c r="D150" s="107"/>
      <c r="E150" s="107"/>
      <c r="F150" s="107"/>
      <c r="G150" s="107"/>
      <c r="H150" s="107"/>
      <c r="I150" s="107"/>
      <c r="J150" s="19">
        <f>IF(ISNA(INDEX($A$37:$U$101,MATCH($B150,$B$37:$B$101,0),10)),"",INDEX($A$37:$U$101,MATCH($B150,$B$37:$B$101,0),10))</f>
        <v>6</v>
      </c>
      <c r="K150" s="19">
        <f>IF(ISNA(INDEX($A$37:$U$101,MATCH($B150,$B$37:$B$101,0),11)),"",INDEX($A$37:$U$101,MATCH($B150,$B$37:$B$101,0),11))</f>
        <v>2</v>
      </c>
      <c r="L150" s="19">
        <f>IF(ISNA(INDEX($A$37:$U$101,MATCH($B150,$B$37:$B$101,0),12)),"",INDEX($A$37:$U$101,MATCH($B150,$B$37:$B$101,0),12))</f>
        <v>1</v>
      </c>
      <c r="M150" s="19">
        <f>IF(ISNA(INDEX($A$37:$U$101,MATCH($B150,$B$37:$B$101,0),13)),"",INDEX($A$37:$U$101,MATCH($B150,$B$37:$B$101,0),13))</f>
        <v>0</v>
      </c>
      <c r="N150" s="19">
        <f>IF(ISNA(INDEX($A$37:$U$101,MATCH($B150,$B$37:$B$101,0),14)),"",INDEX($A$37:$U$101,MATCH($B150,$B$37:$B$101,0),14))</f>
        <v>1</v>
      </c>
      <c r="O150" s="19">
        <f>IF(ISNA(INDEX($A$37:$U$101,MATCH($B150,$B$37:$B$101,0),15)),"",INDEX($A$37:$U$101,MATCH($B150,$B$37:$B$101,0),15))</f>
        <v>4</v>
      </c>
      <c r="P150" s="19">
        <f>IF(ISNA(INDEX($A$37:$U$101,MATCH($B150,$B$37:$B$101,0),16)),"",INDEX($A$37:$U$101,MATCH($B150,$B$37:$B$101,0),16))</f>
        <v>7</v>
      </c>
      <c r="Q150" s="19">
        <f>IF(ISNA(INDEX($A$37:$U$101,MATCH($B150,$B$37:$B$101,0),17)),"",INDEX($A$37:$U$101,MATCH($B150,$B$37:$B$101,0),17))</f>
        <v>11</v>
      </c>
      <c r="R150" s="29" t="str">
        <f>IF(ISNA(INDEX($A$37:$U$101,MATCH($B150,$B$37:$B$101,0),18)),"",INDEX($A$37:$U$101,MATCH($B150,$B$37:$B$101,0),18))</f>
        <v>E</v>
      </c>
      <c r="S150" s="29">
        <f>IF(ISNA(INDEX($A$37:$U$101,MATCH($B150,$B$37:$B$101,0),19)),"",INDEX($A$37:$U$101,MATCH($B150,$B$37:$B$101,0),19))</f>
        <v>0</v>
      </c>
      <c r="T150" s="29">
        <f>IF(ISNA(INDEX($A$37:$U$101,MATCH($B150,$B$37:$B$101,0),20)),"",INDEX($A$37:$U$101,MATCH($B150,$B$37:$B$101,0),20))</f>
        <v>0</v>
      </c>
      <c r="U150" s="18" t="s">
        <v>39</v>
      </c>
    </row>
    <row r="151" spans="1:21">
      <c r="A151" s="32" t="str">
        <f>IF(ISNA(INDEX($A$37:$U$101,MATCH($B151,$B$37:$B$101,0),1)),"",INDEX($A$37:$U$101,MATCH($B151,$B$37:$B$101,0),1))</f>
        <v>MME8094</v>
      </c>
      <c r="B151" s="107" t="s">
        <v>124</v>
      </c>
      <c r="C151" s="107"/>
      <c r="D151" s="107"/>
      <c r="E151" s="107"/>
      <c r="F151" s="107"/>
      <c r="G151" s="107"/>
      <c r="H151" s="107"/>
      <c r="I151" s="107"/>
      <c r="J151" s="19">
        <f>IF(ISNA(INDEX($A$37:$U$101,MATCH($B151,$B$37:$B$101,0),10)),"",INDEX($A$37:$U$101,MATCH($B151,$B$37:$B$101,0),10))</f>
        <v>7</v>
      </c>
      <c r="K151" s="19">
        <f>IF(ISNA(INDEX($A$37:$U$101,MATCH($B151,$B$37:$B$101,0),11)),"",INDEX($A$37:$U$101,MATCH($B151,$B$37:$B$101,0),11))</f>
        <v>2</v>
      </c>
      <c r="L151" s="19">
        <f>IF(ISNA(INDEX($A$37:$U$101,MATCH($B151,$B$37:$B$101,0),12)),"",INDEX($A$37:$U$101,MATCH($B151,$B$37:$B$101,0),12))</f>
        <v>1</v>
      </c>
      <c r="M151" s="19">
        <f>IF(ISNA(INDEX($A$37:$U$101,MATCH($B151,$B$37:$B$101,0),13)),"",INDEX($A$37:$U$101,MATCH($B151,$B$37:$B$101,0),13))</f>
        <v>0</v>
      </c>
      <c r="N151" s="19">
        <f>IF(ISNA(INDEX($A$37:$U$101,MATCH($B151,$B$37:$B$101,0),14)),"",INDEX($A$37:$U$101,MATCH($B151,$B$37:$B$101,0),14))</f>
        <v>2</v>
      </c>
      <c r="O151" s="19">
        <f>IF(ISNA(INDEX($A$37:$U$101,MATCH($B151,$B$37:$B$101,0),15)),"",INDEX($A$37:$U$101,MATCH($B151,$B$37:$B$101,0),15))</f>
        <v>5</v>
      </c>
      <c r="P151" s="19">
        <f>IF(ISNA(INDEX($A$37:$U$101,MATCH($B151,$B$37:$B$101,0),16)),"",INDEX($A$37:$U$101,MATCH($B151,$B$37:$B$101,0),16))</f>
        <v>8</v>
      </c>
      <c r="Q151" s="19">
        <f>IF(ISNA(INDEX($A$37:$U$101,MATCH($B151,$B$37:$B$101,0),17)),"",INDEX($A$37:$U$101,MATCH($B151,$B$37:$B$101,0),17))</f>
        <v>13</v>
      </c>
      <c r="R151" s="29" t="str">
        <f>IF(ISNA(INDEX($A$37:$U$101,MATCH($B151,$B$37:$B$101,0),18)),"",INDEX($A$37:$U$101,MATCH($B151,$B$37:$B$101,0),18))</f>
        <v>E</v>
      </c>
      <c r="S151" s="29">
        <f>IF(ISNA(INDEX($A$37:$U$101,MATCH($B151,$B$37:$B$101,0),19)),"",INDEX($A$37:$U$101,MATCH($B151,$B$37:$B$101,0),19))</f>
        <v>0</v>
      </c>
      <c r="T151" s="29" t="str">
        <f>IF(ISNA(INDEX($A$37:$U$101,MATCH($B151,$B$37:$B$101,0),20)),"",INDEX($A$37:$U$101,MATCH($B151,$B$37:$B$101,0),20))</f>
        <v>VP</v>
      </c>
      <c r="U151" s="18" t="s">
        <v>39</v>
      </c>
    </row>
    <row r="152" spans="1:21">
      <c r="A152" s="21" t="s">
        <v>25</v>
      </c>
      <c r="B152" s="191"/>
      <c r="C152" s="192"/>
      <c r="D152" s="192"/>
      <c r="E152" s="192"/>
      <c r="F152" s="192"/>
      <c r="G152" s="192"/>
      <c r="H152" s="192"/>
      <c r="I152" s="193"/>
      <c r="J152" s="23">
        <f t="shared" ref="J152:Q152" si="49">SUM(J149:J151)</f>
        <v>17</v>
      </c>
      <c r="K152" s="23">
        <f t="shared" si="49"/>
        <v>6</v>
      </c>
      <c r="L152" s="23">
        <f t="shared" si="49"/>
        <v>3</v>
      </c>
      <c r="M152" s="23">
        <f t="shared" si="49"/>
        <v>0</v>
      </c>
      <c r="N152" s="23">
        <f t="shared" si="49"/>
        <v>3</v>
      </c>
      <c r="O152" s="23">
        <f t="shared" si="49"/>
        <v>12</v>
      </c>
      <c r="P152" s="23">
        <f t="shared" si="49"/>
        <v>19</v>
      </c>
      <c r="Q152" s="23">
        <f t="shared" si="49"/>
        <v>31</v>
      </c>
      <c r="R152" s="21">
        <f>COUNTIF(R149:R151,"E")</f>
        <v>2</v>
      </c>
      <c r="S152" s="21">
        <f>COUNTIF(S149:S151,"C")</f>
        <v>1</v>
      </c>
      <c r="T152" s="21">
        <f>COUNTIF(T149:T151,"VP")</f>
        <v>1</v>
      </c>
      <c r="U152" s="18"/>
    </row>
    <row r="153" spans="1:21" ht="19.5" customHeight="1">
      <c r="A153" s="108" t="s">
        <v>70</v>
      </c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10"/>
    </row>
    <row r="154" spans="1:21">
      <c r="A154" s="32" t="str">
        <f>IF(ISNA(INDEX($A$37:$U$101,MATCH($B154,$B$37:$B$101,0),1)),"",INDEX($A$37:$U$101,MATCH($B154,$B$37:$B$101,0),1))</f>
        <v/>
      </c>
      <c r="B154" s="107"/>
      <c r="C154" s="107"/>
      <c r="D154" s="107"/>
      <c r="E154" s="107"/>
      <c r="F154" s="107"/>
      <c r="G154" s="107"/>
      <c r="H154" s="107"/>
      <c r="I154" s="107"/>
      <c r="J154" s="19" t="str">
        <f>IF(ISNA(INDEX($A$37:$U$101,MATCH($B154,$B$37:$B$101,0),10)),"",INDEX($A$37:$U$101,MATCH($B154,$B$37:$B$101,0),10))</f>
        <v/>
      </c>
      <c r="K154" s="19" t="str">
        <f>IF(ISNA(INDEX($A$37:$U$101,MATCH($B154,$B$37:$B$101,0),11)),"",INDEX($A$37:$U$101,MATCH($B154,$B$37:$B$101,0),11))</f>
        <v/>
      </c>
      <c r="L154" s="19" t="str">
        <f>IF(ISNA(INDEX($A$37:$U$101,MATCH($B154,$B$37:$B$101,0),12)),"",INDEX($A$37:$U$101,MATCH($B154,$B$37:$B$101,0),12))</f>
        <v/>
      </c>
      <c r="M154" s="19" t="str">
        <f>IF(ISNA(INDEX($A$37:$U$101,MATCH($B154,$B$37:$B$101,0),13)),"",INDEX($A$37:$U$101,MATCH($B154,$B$37:$B$101,0),13))</f>
        <v/>
      </c>
      <c r="N154" s="19" t="str">
        <f>IF(ISNA(INDEX($A$37:$U$101,MATCH($B154,$B$37:$B$101,0),14)),"",INDEX($A$37:$U$101,MATCH($B154,$B$37:$B$101,0),14))</f>
        <v/>
      </c>
      <c r="O154" s="19" t="str">
        <f>IF(ISNA(INDEX($A$37:$U$101,MATCH($B154,$B$37:$B$101,0),15)),"",INDEX($A$37:$U$101,MATCH($B154,$B$37:$B$101,0),15))</f>
        <v/>
      </c>
      <c r="P154" s="19" t="str">
        <f>IF(ISNA(INDEX($A$37:$U$101,MATCH($B154,$B$37:$B$101,0),16)),"",INDEX($A$37:$U$101,MATCH($B154,$B$37:$B$101,0),16))</f>
        <v/>
      </c>
      <c r="Q154" s="19" t="str">
        <f>IF(ISNA(INDEX($A$37:$U$101,MATCH($B154,$B$37:$B$101,0),17)),"",INDEX($A$37:$U$101,MATCH($B154,$B$37:$B$101,0),17))</f>
        <v/>
      </c>
      <c r="R154" s="81" t="str">
        <f>IF(ISNA(INDEX($A$37:$U$101,MATCH($B154,$B$37:$B$101,0),18)),"",INDEX($A$37:$U$101,MATCH($B154,$B$37:$B$101,0),18))</f>
        <v/>
      </c>
      <c r="S154" s="81" t="str">
        <f>IF(ISNA(INDEX($A$37:$U$101,MATCH($B154,$B$37:$B$101,0),19)),"",INDEX($A$37:$U$101,MATCH($B154,$B$37:$B$101,0),19))</f>
        <v/>
      </c>
      <c r="T154" s="81" t="str">
        <f>IF(ISNA(INDEX($A$37:$U$101,MATCH($B154,$B$37:$B$101,0),20)),"",INDEX($A$37:$U$101,MATCH($B154,$B$37:$B$101,0),20))</f>
        <v/>
      </c>
      <c r="U154" s="83" t="s">
        <v>39</v>
      </c>
    </row>
    <row r="155" spans="1:21">
      <c r="A155" s="21" t="s">
        <v>25</v>
      </c>
      <c r="B155" s="112"/>
      <c r="C155" s="112"/>
      <c r="D155" s="112"/>
      <c r="E155" s="112"/>
      <c r="F155" s="112"/>
      <c r="G155" s="112"/>
      <c r="H155" s="112"/>
      <c r="I155" s="112"/>
      <c r="J155" s="23">
        <f t="shared" ref="J155:Q155" si="50">SUM(J154:J154)</f>
        <v>0</v>
      </c>
      <c r="K155" s="23">
        <f t="shared" si="50"/>
        <v>0</v>
      </c>
      <c r="L155" s="23">
        <f t="shared" si="50"/>
        <v>0</v>
      </c>
      <c r="M155" s="23">
        <f t="shared" si="50"/>
        <v>0</v>
      </c>
      <c r="N155" s="23">
        <f t="shared" si="50"/>
        <v>0</v>
      </c>
      <c r="O155" s="23">
        <f t="shared" si="50"/>
        <v>0</v>
      </c>
      <c r="P155" s="23">
        <f t="shared" si="50"/>
        <v>0</v>
      </c>
      <c r="Q155" s="23">
        <f t="shared" si="50"/>
        <v>0</v>
      </c>
      <c r="R155" s="21">
        <f>COUNTIF(R154:R154,"E")</f>
        <v>0</v>
      </c>
      <c r="S155" s="21">
        <f>COUNTIF(S154:S154,"C")</f>
        <v>0</v>
      </c>
      <c r="T155" s="21">
        <f>COUNTIF(T154:T154,"VP")</f>
        <v>0</v>
      </c>
      <c r="U155" s="22"/>
    </row>
    <row r="156" spans="1:21" ht="27.75" customHeight="1">
      <c r="A156" s="182" t="s">
        <v>52</v>
      </c>
      <c r="B156" s="183"/>
      <c r="C156" s="183"/>
      <c r="D156" s="183"/>
      <c r="E156" s="183"/>
      <c r="F156" s="183"/>
      <c r="G156" s="183"/>
      <c r="H156" s="183"/>
      <c r="I156" s="184"/>
      <c r="J156" s="23">
        <f t="shared" ref="J156:T156" si="51">SUM(J152,J155)</f>
        <v>17</v>
      </c>
      <c r="K156" s="23">
        <f t="shared" si="51"/>
        <v>6</v>
      </c>
      <c r="L156" s="23">
        <f t="shared" si="51"/>
        <v>3</v>
      </c>
      <c r="M156" s="23">
        <f t="shared" si="51"/>
        <v>0</v>
      </c>
      <c r="N156" s="23">
        <f t="shared" si="51"/>
        <v>3</v>
      </c>
      <c r="O156" s="23">
        <f t="shared" si="51"/>
        <v>12</v>
      </c>
      <c r="P156" s="23">
        <f t="shared" si="51"/>
        <v>19</v>
      </c>
      <c r="Q156" s="23">
        <f t="shared" si="51"/>
        <v>31</v>
      </c>
      <c r="R156" s="23">
        <f t="shared" si="51"/>
        <v>2</v>
      </c>
      <c r="S156" s="23">
        <f t="shared" si="51"/>
        <v>1</v>
      </c>
      <c r="T156" s="23">
        <f t="shared" si="51"/>
        <v>1</v>
      </c>
      <c r="U156" s="28"/>
    </row>
    <row r="157" spans="1:21" ht="17.25" customHeight="1">
      <c r="A157" s="185" t="s">
        <v>53</v>
      </c>
      <c r="B157" s="186"/>
      <c r="C157" s="186"/>
      <c r="D157" s="186"/>
      <c r="E157" s="186"/>
      <c r="F157" s="186"/>
      <c r="G157" s="186"/>
      <c r="H157" s="186"/>
      <c r="I157" s="186"/>
      <c r="J157" s="187"/>
      <c r="K157" s="23">
        <f t="shared" ref="K157:Q157" si="52">K152*14+K155*12</f>
        <v>84</v>
      </c>
      <c r="L157" s="23">
        <f t="shared" si="52"/>
        <v>42</v>
      </c>
      <c r="M157" s="23">
        <f t="shared" si="52"/>
        <v>0</v>
      </c>
      <c r="N157" s="23">
        <f t="shared" si="52"/>
        <v>42</v>
      </c>
      <c r="O157" s="23">
        <f t="shared" si="52"/>
        <v>168</v>
      </c>
      <c r="P157" s="23">
        <f t="shared" si="52"/>
        <v>266</v>
      </c>
      <c r="Q157" s="23">
        <f t="shared" si="52"/>
        <v>434</v>
      </c>
      <c r="R157" s="176"/>
      <c r="S157" s="177"/>
      <c r="T157" s="177"/>
      <c r="U157" s="178"/>
    </row>
    <row r="158" spans="1:21">
      <c r="A158" s="188"/>
      <c r="B158" s="189"/>
      <c r="C158" s="189"/>
      <c r="D158" s="189"/>
      <c r="E158" s="189"/>
      <c r="F158" s="189"/>
      <c r="G158" s="189"/>
      <c r="H158" s="189"/>
      <c r="I158" s="189"/>
      <c r="J158" s="190"/>
      <c r="K158" s="170">
        <f>SUM(K157:N157)</f>
        <v>168</v>
      </c>
      <c r="L158" s="171"/>
      <c r="M158" s="171"/>
      <c r="N158" s="172"/>
      <c r="O158" s="173">
        <f>SUM(O157:P157)</f>
        <v>434</v>
      </c>
      <c r="P158" s="174"/>
      <c r="Q158" s="175"/>
      <c r="R158" s="179"/>
      <c r="S158" s="180"/>
      <c r="T158" s="180"/>
      <c r="U158" s="181"/>
    </row>
    <row r="159" spans="1:21" ht="8.25" customHeight="1"/>
    <row r="160" spans="1:21">
      <c r="B160" s="8"/>
      <c r="C160" s="8"/>
      <c r="D160" s="8"/>
      <c r="E160" s="8"/>
      <c r="F160" s="8"/>
      <c r="G160" s="8"/>
      <c r="H160" s="17"/>
      <c r="I160" s="17"/>
      <c r="J160" s="17"/>
      <c r="N160" s="8"/>
      <c r="O160" s="8"/>
      <c r="P160" s="8"/>
      <c r="Q160" s="8"/>
      <c r="R160" s="8"/>
      <c r="S160" s="8"/>
      <c r="T160" s="8"/>
    </row>
    <row r="163" spans="1:29">
      <c r="A163" s="197" t="s">
        <v>65</v>
      </c>
      <c r="B163" s="197"/>
    </row>
    <row r="164" spans="1:29">
      <c r="A164" s="198" t="s">
        <v>27</v>
      </c>
      <c r="B164" s="200" t="s">
        <v>57</v>
      </c>
      <c r="C164" s="201"/>
      <c r="D164" s="201"/>
      <c r="E164" s="201"/>
      <c r="F164" s="201"/>
      <c r="G164" s="202"/>
      <c r="H164" s="200" t="s">
        <v>60</v>
      </c>
      <c r="I164" s="202"/>
      <c r="J164" s="194" t="s">
        <v>61</v>
      </c>
      <c r="K164" s="195"/>
      <c r="L164" s="195"/>
      <c r="M164" s="195"/>
      <c r="N164" s="195"/>
      <c r="O164" s="195"/>
      <c r="P164" s="196"/>
      <c r="Q164" s="200" t="s">
        <v>51</v>
      </c>
      <c r="R164" s="202"/>
      <c r="S164" s="194" t="s">
        <v>62</v>
      </c>
      <c r="T164" s="195"/>
      <c r="U164" s="196"/>
    </row>
    <row r="165" spans="1:29">
      <c r="A165" s="199"/>
      <c r="B165" s="203"/>
      <c r="C165" s="204"/>
      <c r="D165" s="204"/>
      <c r="E165" s="204"/>
      <c r="F165" s="204"/>
      <c r="G165" s="205"/>
      <c r="H165" s="203"/>
      <c r="I165" s="205"/>
      <c r="J165" s="194" t="s">
        <v>33</v>
      </c>
      <c r="K165" s="196"/>
      <c r="L165" s="194" t="s">
        <v>7</v>
      </c>
      <c r="M165" s="195"/>
      <c r="N165" s="196"/>
      <c r="O165" s="194" t="s">
        <v>30</v>
      </c>
      <c r="P165" s="196"/>
      <c r="Q165" s="203"/>
      <c r="R165" s="205"/>
      <c r="S165" s="37" t="s">
        <v>63</v>
      </c>
      <c r="T165" s="37" t="s">
        <v>64</v>
      </c>
      <c r="U165" s="37" t="s">
        <v>51</v>
      </c>
    </row>
    <row r="166" spans="1:29">
      <c r="A166" s="37">
        <v>1</v>
      </c>
      <c r="B166" s="194" t="s">
        <v>58</v>
      </c>
      <c r="C166" s="195"/>
      <c r="D166" s="195"/>
      <c r="E166" s="195"/>
      <c r="F166" s="195"/>
      <c r="G166" s="196"/>
      <c r="H166" s="215">
        <f>J166</f>
        <v>848</v>
      </c>
      <c r="I166" s="215"/>
      <c r="J166" s="216">
        <f>SUM((O45+O54+O63)*14+(O71*12)-J167)</f>
        <v>848</v>
      </c>
      <c r="K166" s="217"/>
      <c r="L166" s="216">
        <f>SUM((P45+P54+P63)*14+(P71*12)-L167)</f>
        <v>1672</v>
      </c>
      <c r="M166" s="218"/>
      <c r="N166" s="217"/>
      <c r="O166" s="219">
        <f>SUM(J166:N166)</f>
        <v>2520</v>
      </c>
      <c r="P166" s="212"/>
      <c r="Q166" s="213">
        <f>H166/H168</f>
        <v>0.83464566929133854</v>
      </c>
      <c r="R166" s="214"/>
      <c r="S166" s="38">
        <f>J45+J54-S167</f>
        <v>47</v>
      </c>
      <c r="T166" s="38">
        <f>J63+J71-T167</f>
        <v>53</v>
      </c>
      <c r="U166" s="59">
        <f>SUM(S166:T166)/SUM(S168:T168)</f>
        <v>0.83333333333333337</v>
      </c>
    </row>
    <row r="167" spans="1:29">
      <c r="A167" s="37">
        <v>2</v>
      </c>
      <c r="B167" s="194" t="s">
        <v>59</v>
      </c>
      <c r="C167" s="195"/>
      <c r="D167" s="195"/>
      <c r="E167" s="195"/>
      <c r="F167" s="195"/>
      <c r="G167" s="196"/>
      <c r="H167" s="215">
        <f>J167</f>
        <v>168</v>
      </c>
      <c r="I167" s="215"/>
      <c r="J167" s="208">
        <f>O98</f>
        <v>168</v>
      </c>
      <c r="K167" s="210"/>
      <c r="L167" s="208">
        <f>P98</f>
        <v>350</v>
      </c>
      <c r="M167" s="209"/>
      <c r="N167" s="210"/>
      <c r="O167" s="211">
        <f>SUM(J167:N167)</f>
        <v>518</v>
      </c>
      <c r="P167" s="212"/>
      <c r="Q167" s="213">
        <f>H167/H168</f>
        <v>0.16535433070866143</v>
      </c>
      <c r="R167" s="214"/>
      <c r="S167" s="82">
        <v>13</v>
      </c>
      <c r="T167" s="82">
        <v>7</v>
      </c>
      <c r="U167" s="61">
        <f>SUM(S167:T167)/SUM(S168:T168)</f>
        <v>0.16666666666666666</v>
      </c>
    </row>
    <row r="168" spans="1:29">
      <c r="A168" s="194" t="s">
        <v>25</v>
      </c>
      <c r="B168" s="195"/>
      <c r="C168" s="195"/>
      <c r="D168" s="195"/>
      <c r="E168" s="195"/>
      <c r="F168" s="195"/>
      <c r="G168" s="196"/>
      <c r="H168" s="111">
        <f>SUM(H166:I167)</f>
        <v>1016</v>
      </c>
      <c r="I168" s="111"/>
      <c r="J168" s="111">
        <f>SUM(J166:K167)</f>
        <v>1016</v>
      </c>
      <c r="K168" s="111"/>
      <c r="L168" s="108">
        <f>SUM(L166:N167)</f>
        <v>2022</v>
      </c>
      <c r="M168" s="109"/>
      <c r="N168" s="110"/>
      <c r="O168" s="108">
        <f>SUM(O166:P167)</f>
        <v>3038</v>
      </c>
      <c r="P168" s="110"/>
      <c r="Q168" s="206">
        <f>SUM(Q166:R167)</f>
        <v>1</v>
      </c>
      <c r="R168" s="207"/>
      <c r="S168" s="39">
        <f>SUM(S166:S167)</f>
        <v>60</v>
      </c>
      <c r="T168" s="39">
        <f>SUM(T166:T167)</f>
        <v>60</v>
      </c>
      <c r="U168" s="60">
        <f>SUM(U166:U167)</f>
        <v>1</v>
      </c>
    </row>
    <row r="170" spans="1:29">
      <c r="A170" s="88" t="s">
        <v>88</v>
      </c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</row>
    <row r="171" spans="1:29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N171" s="44"/>
      <c r="O171" s="44"/>
      <c r="P171" s="44"/>
      <c r="Q171" s="44"/>
      <c r="R171" s="44"/>
      <c r="S171" s="44"/>
      <c r="T171" s="44"/>
      <c r="U171" s="44"/>
    </row>
    <row r="172" spans="1:29" ht="12.75" customHeight="1">
      <c r="A172" s="89" t="s">
        <v>82</v>
      </c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220"/>
      <c r="W172" s="220"/>
      <c r="X172" s="220"/>
      <c r="Y172" s="220"/>
      <c r="Z172" s="220"/>
      <c r="AA172" s="220"/>
      <c r="AB172" s="220"/>
      <c r="AC172" s="220"/>
    </row>
    <row r="173" spans="1:29" ht="27.75" customHeight="1">
      <c r="A173" s="89" t="s">
        <v>27</v>
      </c>
      <c r="B173" s="89" t="s">
        <v>26</v>
      </c>
      <c r="C173" s="89"/>
      <c r="D173" s="89"/>
      <c r="E173" s="89"/>
      <c r="F173" s="89"/>
      <c r="G173" s="89"/>
      <c r="H173" s="89"/>
      <c r="I173" s="89"/>
      <c r="J173" s="90" t="s">
        <v>40</v>
      </c>
      <c r="K173" s="90" t="s">
        <v>24</v>
      </c>
      <c r="L173" s="90"/>
      <c r="M173" s="90"/>
      <c r="N173" s="90"/>
      <c r="O173" s="90" t="s">
        <v>41</v>
      </c>
      <c r="P173" s="91"/>
      <c r="Q173" s="91"/>
      <c r="R173" s="90" t="s">
        <v>23</v>
      </c>
      <c r="S173" s="90"/>
      <c r="T173" s="90"/>
      <c r="U173" s="90" t="s">
        <v>22</v>
      </c>
      <c r="V173" s="220"/>
      <c r="W173" s="220"/>
      <c r="X173" s="220"/>
      <c r="Y173" s="220"/>
      <c r="Z173" s="220"/>
      <c r="AA173" s="220"/>
      <c r="AB173" s="220"/>
      <c r="AC173" s="220"/>
    </row>
    <row r="174" spans="1:29">
      <c r="A174" s="89"/>
      <c r="B174" s="89"/>
      <c r="C174" s="89"/>
      <c r="D174" s="89"/>
      <c r="E174" s="89"/>
      <c r="F174" s="89"/>
      <c r="G174" s="89"/>
      <c r="H174" s="89"/>
      <c r="I174" s="89"/>
      <c r="J174" s="90"/>
      <c r="K174" s="50" t="s">
        <v>28</v>
      </c>
      <c r="L174" s="50" t="s">
        <v>29</v>
      </c>
      <c r="M174" s="54" t="s">
        <v>104</v>
      </c>
      <c r="N174" s="50" t="s">
        <v>105</v>
      </c>
      <c r="O174" s="50" t="s">
        <v>33</v>
      </c>
      <c r="P174" s="50" t="s">
        <v>7</v>
      </c>
      <c r="Q174" s="50" t="s">
        <v>30</v>
      </c>
      <c r="R174" s="50" t="s">
        <v>31</v>
      </c>
      <c r="S174" s="50" t="s">
        <v>28</v>
      </c>
      <c r="T174" s="50" t="s">
        <v>32</v>
      </c>
      <c r="U174" s="90"/>
      <c r="V174" s="147"/>
      <c r="W174" s="147"/>
      <c r="X174" s="147"/>
      <c r="Y174" s="147"/>
      <c r="Z174" s="147"/>
      <c r="AA174" s="147"/>
      <c r="AB174" s="147"/>
      <c r="AC174" s="147"/>
    </row>
    <row r="175" spans="1:29">
      <c r="A175" s="92" t="s">
        <v>83</v>
      </c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147"/>
      <c r="W175" s="147"/>
      <c r="X175" s="147"/>
      <c r="Y175" s="147"/>
      <c r="Z175" s="147"/>
      <c r="AA175" s="147"/>
      <c r="AB175" s="147"/>
      <c r="AC175" s="147"/>
    </row>
    <row r="176" spans="1:29" s="44" customFormat="1">
      <c r="A176" s="45" t="s">
        <v>76</v>
      </c>
      <c r="B176" s="245" t="s">
        <v>89</v>
      </c>
      <c r="C176" s="245"/>
      <c r="D176" s="245"/>
      <c r="E176" s="245"/>
      <c r="F176" s="245"/>
      <c r="G176" s="245"/>
      <c r="H176" s="245"/>
      <c r="I176" s="245"/>
      <c r="J176" s="41">
        <v>5</v>
      </c>
      <c r="K176" s="41">
        <v>2</v>
      </c>
      <c r="L176" s="41">
        <v>1</v>
      </c>
      <c r="M176" s="41">
        <v>0</v>
      </c>
      <c r="N176" s="41">
        <v>0</v>
      </c>
      <c r="O176" s="42">
        <f>K176+L176+M176+N176</f>
        <v>3</v>
      </c>
      <c r="P176" s="42">
        <f>Q176-O176</f>
        <v>6</v>
      </c>
      <c r="Q176" s="42">
        <f>ROUND(PRODUCT(J176,25)/14,0)</f>
        <v>9</v>
      </c>
      <c r="R176" s="41" t="s">
        <v>31</v>
      </c>
      <c r="S176" s="41"/>
      <c r="T176" s="43"/>
      <c r="U176" s="43" t="s">
        <v>36</v>
      </c>
      <c r="V176" s="147"/>
      <c r="W176" s="147"/>
      <c r="X176" s="147"/>
      <c r="Y176" s="147"/>
      <c r="Z176" s="147"/>
      <c r="AA176" s="147"/>
      <c r="AB176" s="147"/>
      <c r="AC176" s="147"/>
    </row>
    <row r="177" spans="1:29">
      <c r="A177" s="45" t="s">
        <v>77</v>
      </c>
      <c r="B177" s="245" t="s">
        <v>90</v>
      </c>
      <c r="C177" s="245"/>
      <c r="D177" s="245"/>
      <c r="E177" s="245"/>
      <c r="F177" s="245"/>
      <c r="G177" s="245"/>
      <c r="H177" s="245"/>
      <c r="I177" s="245"/>
      <c r="J177" s="41">
        <v>5</v>
      </c>
      <c r="K177" s="41">
        <v>2</v>
      </c>
      <c r="L177" s="41">
        <v>1</v>
      </c>
      <c r="M177" s="41">
        <v>0</v>
      </c>
      <c r="N177" s="41">
        <v>0</v>
      </c>
      <c r="O177" s="42">
        <f>K177+L177+M177+N177</f>
        <v>3</v>
      </c>
      <c r="P177" s="42">
        <f>Q177-O177</f>
        <v>6</v>
      </c>
      <c r="Q177" s="42">
        <f>ROUND(PRODUCT(J177,25)/14,0)</f>
        <v>9</v>
      </c>
      <c r="R177" s="41" t="s">
        <v>31</v>
      </c>
      <c r="S177" s="41"/>
      <c r="T177" s="43"/>
      <c r="U177" s="43" t="s">
        <v>36</v>
      </c>
      <c r="V177" s="147"/>
      <c r="W177" s="147"/>
      <c r="X177" s="147"/>
      <c r="Y177" s="147"/>
      <c r="Z177" s="147"/>
      <c r="AA177" s="147"/>
      <c r="AB177" s="147"/>
      <c r="AC177" s="147"/>
    </row>
    <row r="178" spans="1:29">
      <c r="A178" s="221" t="s">
        <v>84</v>
      </c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3"/>
      <c r="V178" s="147"/>
      <c r="W178" s="147"/>
      <c r="X178" s="147"/>
      <c r="Y178" s="147"/>
      <c r="Z178" s="147"/>
      <c r="AA178" s="147"/>
      <c r="AB178" s="147"/>
      <c r="AC178" s="147"/>
    </row>
    <row r="179" spans="1:29" ht="36" customHeight="1">
      <c r="A179" s="45" t="s">
        <v>78</v>
      </c>
      <c r="B179" s="224" t="s">
        <v>101</v>
      </c>
      <c r="C179" s="225"/>
      <c r="D179" s="225"/>
      <c r="E179" s="225"/>
      <c r="F179" s="225"/>
      <c r="G179" s="225"/>
      <c r="H179" s="225"/>
      <c r="I179" s="226"/>
      <c r="J179" s="41">
        <v>5</v>
      </c>
      <c r="K179" s="41">
        <v>2</v>
      </c>
      <c r="L179" s="41">
        <v>1</v>
      </c>
      <c r="M179" s="41">
        <v>0</v>
      </c>
      <c r="N179" s="41">
        <v>0</v>
      </c>
      <c r="O179" s="42">
        <f>K179+L179+M179+N179</f>
        <v>3</v>
      </c>
      <c r="P179" s="42">
        <f>Q179-O179</f>
        <v>6</v>
      </c>
      <c r="Q179" s="42">
        <f>ROUND(PRODUCT(J179,25)/14,0)</f>
        <v>9</v>
      </c>
      <c r="R179" s="41" t="s">
        <v>31</v>
      </c>
      <c r="S179" s="41"/>
      <c r="T179" s="43"/>
      <c r="U179" s="43" t="s">
        <v>91</v>
      </c>
      <c r="V179" s="147"/>
      <c r="W179" s="147"/>
      <c r="X179" s="147"/>
      <c r="Y179" s="147"/>
      <c r="Z179" s="147"/>
      <c r="AA179" s="147"/>
      <c r="AB179" s="147"/>
      <c r="AC179" s="147"/>
    </row>
    <row r="180" spans="1:29" s="44" customFormat="1" ht="15" customHeight="1">
      <c r="A180" s="45" t="s">
        <v>79</v>
      </c>
      <c r="B180" s="224" t="s">
        <v>102</v>
      </c>
      <c r="C180" s="225"/>
      <c r="D180" s="225"/>
      <c r="E180" s="225"/>
      <c r="F180" s="225"/>
      <c r="G180" s="225"/>
      <c r="H180" s="225"/>
      <c r="I180" s="226"/>
      <c r="J180" s="41">
        <v>5</v>
      </c>
      <c r="K180" s="41">
        <v>1</v>
      </c>
      <c r="L180" s="41">
        <v>2</v>
      </c>
      <c r="M180" s="41">
        <v>0</v>
      </c>
      <c r="N180" s="41">
        <v>0</v>
      </c>
      <c r="O180" s="42">
        <f>K180+L180+M180+N180</f>
        <v>3</v>
      </c>
      <c r="P180" s="42">
        <f>Q180-O180</f>
        <v>6</v>
      </c>
      <c r="Q180" s="42">
        <f>ROUND(PRODUCT(J180,25)/14,0)</f>
        <v>9</v>
      </c>
      <c r="R180" s="41" t="s">
        <v>31</v>
      </c>
      <c r="S180" s="41"/>
      <c r="T180" s="43"/>
      <c r="U180" s="43" t="s">
        <v>92</v>
      </c>
      <c r="V180" s="147"/>
      <c r="W180" s="147"/>
      <c r="X180" s="147"/>
      <c r="Y180" s="147"/>
      <c r="Z180" s="147"/>
      <c r="AA180" s="147"/>
      <c r="AB180" s="147"/>
      <c r="AC180" s="147"/>
    </row>
    <row r="181" spans="1:29">
      <c r="A181" s="221" t="s">
        <v>85</v>
      </c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3"/>
      <c r="V181" s="147"/>
      <c r="W181" s="147"/>
      <c r="X181" s="147"/>
      <c r="Y181" s="147"/>
      <c r="Z181" s="147"/>
      <c r="AA181" s="147"/>
      <c r="AB181" s="147"/>
      <c r="AC181" s="147"/>
    </row>
    <row r="182" spans="1:29" s="44" customFormat="1" ht="36.75" customHeight="1">
      <c r="A182" s="45" t="s">
        <v>94</v>
      </c>
      <c r="B182" s="224" t="s">
        <v>93</v>
      </c>
      <c r="C182" s="225"/>
      <c r="D182" s="225"/>
      <c r="E182" s="225"/>
      <c r="F182" s="225"/>
      <c r="G182" s="225"/>
      <c r="H182" s="225"/>
      <c r="I182" s="226"/>
      <c r="J182" s="41">
        <v>5</v>
      </c>
      <c r="K182" s="41">
        <v>0</v>
      </c>
      <c r="L182" s="41">
        <v>0</v>
      </c>
      <c r="M182" s="41">
        <v>3</v>
      </c>
      <c r="N182" s="41">
        <v>0</v>
      </c>
      <c r="O182" s="42">
        <f>K182+L182+M182+N182</f>
        <v>3</v>
      </c>
      <c r="P182" s="42">
        <f>Q182-O182</f>
        <v>6</v>
      </c>
      <c r="Q182" s="42">
        <f>ROUND(PRODUCT(J182,25)/14,0)</f>
        <v>9</v>
      </c>
      <c r="R182" s="41"/>
      <c r="S182" s="41" t="s">
        <v>28</v>
      </c>
      <c r="T182" s="43"/>
      <c r="U182" s="43" t="s">
        <v>91</v>
      </c>
      <c r="V182" s="147"/>
      <c r="W182" s="147"/>
      <c r="X182" s="147"/>
      <c r="Y182" s="147"/>
      <c r="Z182" s="147"/>
      <c r="AA182" s="147"/>
      <c r="AB182" s="147"/>
      <c r="AC182" s="147"/>
    </row>
    <row r="183" spans="1:29" ht="18" customHeight="1">
      <c r="A183" s="45" t="s">
        <v>95</v>
      </c>
      <c r="B183" s="224" t="s">
        <v>103</v>
      </c>
      <c r="C183" s="225"/>
      <c r="D183" s="225"/>
      <c r="E183" s="225"/>
      <c r="F183" s="225"/>
      <c r="G183" s="225"/>
      <c r="H183" s="225"/>
      <c r="I183" s="226"/>
      <c r="J183" s="41">
        <v>5</v>
      </c>
      <c r="K183" s="41">
        <v>1</v>
      </c>
      <c r="L183" s="41">
        <v>2</v>
      </c>
      <c r="M183" s="41">
        <v>0</v>
      </c>
      <c r="N183" s="41">
        <v>0</v>
      </c>
      <c r="O183" s="42">
        <f>K183+L183+M183+N183</f>
        <v>3</v>
      </c>
      <c r="P183" s="42">
        <f>Q183-O183</f>
        <v>6</v>
      </c>
      <c r="Q183" s="42">
        <f>ROUND(PRODUCT(J183,25)/14,0)</f>
        <v>9</v>
      </c>
      <c r="R183" s="41" t="s">
        <v>31</v>
      </c>
      <c r="S183" s="41"/>
      <c r="T183" s="43"/>
      <c r="U183" s="43" t="s">
        <v>92</v>
      </c>
      <c r="V183" s="147"/>
      <c r="W183" s="147"/>
      <c r="X183" s="147"/>
      <c r="Y183" s="147"/>
      <c r="Z183" s="147"/>
      <c r="AA183" s="147"/>
      <c r="AB183" s="147"/>
      <c r="AC183" s="147"/>
    </row>
    <row r="184" spans="1:29">
      <c r="A184" s="100" t="s">
        <v>86</v>
      </c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2"/>
      <c r="V184" s="147"/>
      <c r="W184" s="147"/>
      <c r="X184" s="147"/>
      <c r="Y184" s="147"/>
      <c r="Z184" s="147"/>
      <c r="AA184" s="147"/>
      <c r="AB184" s="147"/>
      <c r="AC184" s="147"/>
    </row>
    <row r="185" spans="1:29" ht="18.75" customHeight="1">
      <c r="A185" s="45"/>
      <c r="B185" s="224" t="s">
        <v>80</v>
      </c>
      <c r="C185" s="225"/>
      <c r="D185" s="225"/>
      <c r="E185" s="225"/>
      <c r="F185" s="225"/>
      <c r="G185" s="225"/>
      <c r="H185" s="225"/>
      <c r="I185" s="226"/>
      <c r="J185" s="41">
        <v>5</v>
      </c>
      <c r="K185" s="41"/>
      <c r="L185" s="41"/>
      <c r="M185" s="41"/>
      <c r="N185" s="41"/>
      <c r="O185" s="42"/>
      <c r="P185" s="42"/>
      <c r="Q185" s="42"/>
      <c r="R185" s="41"/>
      <c r="S185" s="41"/>
      <c r="T185" s="43"/>
      <c r="U185" s="46"/>
      <c r="V185" s="147"/>
      <c r="W185" s="147"/>
      <c r="X185" s="147"/>
      <c r="Y185" s="147"/>
      <c r="Z185" s="147"/>
      <c r="AA185" s="147"/>
      <c r="AB185" s="147"/>
      <c r="AC185" s="147"/>
    </row>
    <row r="186" spans="1:29" ht="20.25" customHeight="1">
      <c r="A186" s="227" t="s">
        <v>81</v>
      </c>
      <c r="B186" s="228"/>
      <c r="C186" s="228"/>
      <c r="D186" s="228"/>
      <c r="E186" s="228"/>
      <c r="F186" s="228"/>
      <c r="G186" s="228"/>
      <c r="H186" s="228"/>
      <c r="I186" s="229"/>
      <c r="J186" s="47">
        <f>SUM(J176:J177,J179:J180,J182:J183,J185)</f>
        <v>35</v>
      </c>
      <c r="K186" s="47">
        <f t="shared" ref="K186:Q186" si="53">SUM(K176:K177,K179:K180,K182:K183,K185)</f>
        <v>8</v>
      </c>
      <c r="L186" s="47">
        <f t="shared" si="53"/>
        <v>7</v>
      </c>
      <c r="M186" s="47">
        <f t="shared" ref="M186" si="54">SUM(M176:M177,M179:M180,M182:M183,M185)</f>
        <v>3</v>
      </c>
      <c r="N186" s="47">
        <f t="shared" si="53"/>
        <v>0</v>
      </c>
      <c r="O186" s="47">
        <f t="shared" si="53"/>
        <v>18</v>
      </c>
      <c r="P186" s="47">
        <f t="shared" si="53"/>
        <v>36</v>
      </c>
      <c r="Q186" s="47">
        <f t="shared" si="53"/>
        <v>54</v>
      </c>
      <c r="R186" s="49">
        <f>COUNTIF(R176:R177,"E")+COUNTIF(R179:R180,"E")+COUNTIF(R182:R183,"E")+COUNTIF(R185,"E")</f>
        <v>5</v>
      </c>
      <c r="S186" s="49">
        <f>COUNTIF(S176:S177,"C")+COUNTIF(S179:S180,"C")+COUNTIF(S182:S183,"C")+COUNTIF(S185,"C")</f>
        <v>1</v>
      </c>
      <c r="T186" s="49">
        <f>COUNTIF(T176:T177,"VP")+COUNTIF(T179:T180,"VP")+COUNTIF(T182:T183,"VP")+COUNTIF(T185,"VP")</f>
        <v>0</v>
      </c>
      <c r="U186" s="48"/>
      <c r="V186" s="147"/>
      <c r="W186" s="147"/>
      <c r="X186" s="147"/>
      <c r="Y186" s="147"/>
      <c r="Z186" s="147"/>
      <c r="AA186" s="147"/>
      <c r="AB186" s="147"/>
      <c r="AC186" s="147"/>
    </row>
    <row r="187" spans="1:29" ht="20.25" customHeight="1">
      <c r="A187" s="230" t="s">
        <v>53</v>
      </c>
      <c r="B187" s="231"/>
      <c r="C187" s="231"/>
      <c r="D187" s="231"/>
      <c r="E187" s="231"/>
      <c r="F187" s="231"/>
      <c r="G187" s="231"/>
      <c r="H187" s="231"/>
      <c r="I187" s="231"/>
      <c r="J187" s="232"/>
      <c r="K187" s="47">
        <f>SUM(K176:K177,K179:K180,K182:K183)*14</f>
        <v>112</v>
      </c>
      <c r="L187" s="47">
        <f t="shared" ref="L187:Q187" si="55">SUM(L176:L177,L179:L180,L182:L183)*14</f>
        <v>98</v>
      </c>
      <c r="M187" s="47">
        <f t="shared" ref="M187" si="56">SUM(M176:M177,M179:M180,M182:M183)*14</f>
        <v>42</v>
      </c>
      <c r="N187" s="47">
        <f t="shared" si="55"/>
        <v>0</v>
      </c>
      <c r="O187" s="47">
        <f t="shared" si="55"/>
        <v>252</v>
      </c>
      <c r="P187" s="47">
        <f t="shared" si="55"/>
        <v>504</v>
      </c>
      <c r="Q187" s="47">
        <f t="shared" si="55"/>
        <v>756</v>
      </c>
      <c r="R187" s="236"/>
      <c r="S187" s="237"/>
      <c r="T187" s="237"/>
      <c r="U187" s="238"/>
      <c r="V187" s="147"/>
      <c r="W187" s="147"/>
      <c r="X187" s="147"/>
      <c r="Y187" s="147"/>
      <c r="Z187" s="147"/>
      <c r="AA187" s="147"/>
      <c r="AB187" s="147"/>
      <c r="AC187" s="147"/>
    </row>
    <row r="188" spans="1:29" ht="20.25" customHeight="1">
      <c r="A188" s="233"/>
      <c r="B188" s="234"/>
      <c r="C188" s="234"/>
      <c r="D188" s="234"/>
      <c r="E188" s="234"/>
      <c r="F188" s="234"/>
      <c r="G188" s="234"/>
      <c r="H188" s="234"/>
      <c r="I188" s="234"/>
      <c r="J188" s="235"/>
      <c r="K188" s="242">
        <f>SUM(K187:N187)</f>
        <v>252</v>
      </c>
      <c r="L188" s="243"/>
      <c r="M188" s="243"/>
      <c r="N188" s="244"/>
      <c r="O188" s="242">
        <f>SUM(O187:P187)</f>
        <v>756</v>
      </c>
      <c r="P188" s="243"/>
      <c r="Q188" s="244"/>
      <c r="R188" s="239"/>
      <c r="S188" s="240"/>
      <c r="T188" s="240"/>
      <c r="U188" s="241"/>
      <c r="V188" s="147"/>
      <c r="W188" s="147"/>
      <c r="X188" s="147"/>
      <c r="Y188" s="147"/>
      <c r="Z188" s="147"/>
      <c r="AA188" s="147"/>
      <c r="AB188" s="147"/>
      <c r="AC188" s="147"/>
    </row>
    <row r="189" spans="1:29">
      <c r="V189" s="147"/>
      <c r="W189" s="147"/>
      <c r="X189" s="147"/>
      <c r="Y189" s="147"/>
      <c r="Z189" s="147"/>
      <c r="AA189" s="147"/>
      <c r="AB189" s="147"/>
      <c r="AC189" s="147"/>
    </row>
    <row r="190" spans="1:29">
      <c r="A190" s="246" t="s">
        <v>96</v>
      </c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147"/>
      <c r="W190" s="147"/>
      <c r="X190" s="147"/>
      <c r="Y190" s="147"/>
      <c r="Z190" s="147"/>
      <c r="AA190" s="147"/>
      <c r="AB190" s="147"/>
      <c r="AC190" s="147"/>
    </row>
    <row r="191" spans="1:29">
      <c r="A191" s="246" t="s">
        <v>97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147"/>
      <c r="W191" s="147"/>
      <c r="X191" s="147"/>
      <c r="Y191" s="147"/>
      <c r="Z191" s="147"/>
      <c r="AA191" s="147"/>
      <c r="AB191" s="147"/>
      <c r="AC191" s="147"/>
    </row>
    <row r="192" spans="1:29">
      <c r="A192" s="246" t="s">
        <v>98</v>
      </c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147"/>
      <c r="W192" s="147"/>
      <c r="X192" s="147"/>
      <c r="Y192" s="147"/>
      <c r="Z192" s="147"/>
      <c r="AA192" s="147"/>
      <c r="AB192" s="147"/>
      <c r="AC192" s="147"/>
    </row>
    <row r="193" spans="22:29">
      <c r="V193" s="147"/>
      <c r="W193" s="147"/>
      <c r="X193" s="147"/>
      <c r="Y193" s="147"/>
      <c r="Z193" s="147"/>
      <c r="AA193" s="147"/>
      <c r="AB193" s="147"/>
      <c r="AC193" s="147"/>
    </row>
    <row r="194" spans="22:29">
      <c r="V194" s="147"/>
      <c r="W194" s="147"/>
      <c r="X194" s="147"/>
      <c r="Y194" s="147"/>
      <c r="Z194" s="147"/>
      <c r="AA194" s="147"/>
      <c r="AB194" s="147"/>
      <c r="AC194" s="147"/>
    </row>
    <row r="195" spans="22:29">
      <c r="V195" s="147"/>
      <c r="W195" s="147"/>
      <c r="X195" s="147"/>
      <c r="Y195" s="147"/>
      <c r="Z195" s="147"/>
      <c r="AA195" s="147"/>
      <c r="AB195" s="147"/>
      <c r="AC195" s="147"/>
    </row>
    <row r="196" spans="22:29">
      <c r="V196" s="147"/>
      <c r="W196" s="147"/>
      <c r="X196" s="147"/>
      <c r="Y196" s="147"/>
      <c r="Z196" s="147"/>
      <c r="AA196" s="147"/>
      <c r="AB196" s="147"/>
      <c r="AC196" s="147"/>
    </row>
    <row r="197" spans="22:29">
      <c r="V197" s="147"/>
      <c r="W197" s="147"/>
      <c r="X197" s="147"/>
      <c r="Y197" s="147"/>
      <c r="Z197" s="147"/>
      <c r="AA197" s="147"/>
      <c r="AB197" s="147"/>
      <c r="AC197" s="147"/>
    </row>
  </sheetData>
  <sheetProtection formatCells="0" formatRows="0" insertRows="0"/>
  <mergeCells count="262">
    <mergeCell ref="V172:AC173"/>
    <mergeCell ref="V174:V197"/>
    <mergeCell ref="W174:AC197"/>
    <mergeCell ref="A178:U178"/>
    <mergeCell ref="B179:I179"/>
    <mergeCell ref="A181:U181"/>
    <mergeCell ref="B183:I183"/>
    <mergeCell ref="A184:U184"/>
    <mergeCell ref="B185:I185"/>
    <mergeCell ref="A186:I186"/>
    <mergeCell ref="A187:J188"/>
    <mergeCell ref="R187:U188"/>
    <mergeCell ref="K188:N188"/>
    <mergeCell ref="O188:Q188"/>
    <mergeCell ref="B180:I180"/>
    <mergeCell ref="A172:U172"/>
    <mergeCell ref="B177:I177"/>
    <mergeCell ref="B176:I176"/>
    <mergeCell ref="B182:I182"/>
    <mergeCell ref="A190:U190"/>
    <mergeCell ref="A191:U191"/>
    <mergeCell ref="A192:U192"/>
    <mergeCell ref="A168:G168"/>
    <mergeCell ref="H168:I168"/>
    <mergeCell ref="J168:K168"/>
    <mergeCell ref="L168:N168"/>
    <mergeCell ref="O168:P168"/>
    <mergeCell ref="Q168:R168"/>
    <mergeCell ref="H164:I165"/>
    <mergeCell ref="J164:P164"/>
    <mergeCell ref="Q164:R165"/>
    <mergeCell ref="L167:N167"/>
    <mergeCell ref="O167:P167"/>
    <mergeCell ref="Q167:R167"/>
    <mergeCell ref="B166:G166"/>
    <mergeCell ref="H166:I166"/>
    <mergeCell ref="J166:K166"/>
    <mergeCell ref="L166:N166"/>
    <mergeCell ref="O166:P166"/>
    <mergeCell ref="Q166:R166"/>
    <mergeCell ref="B167:G167"/>
    <mergeCell ref="H167:I167"/>
    <mergeCell ref="J167:K167"/>
    <mergeCell ref="B59:I59"/>
    <mergeCell ref="A146:A147"/>
    <mergeCell ref="B151:I151"/>
    <mergeCell ref="R157:U158"/>
    <mergeCell ref="K158:N158"/>
    <mergeCell ref="O158:Q158"/>
    <mergeCell ref="B152:I152"/>
    <mergeCell ref="A153:U153"/>
    <mergeCell ref="R146:T146"/>
    <mergeCell ref="B146:I147"/>
    <mergeCell ref="J146:J147"/>
    <mergeCell ref="K146:N146"/>
    <mergeCell ref="A148:U148"/>
    <mergeCell ref="B149:I149"/>
    <mergeCell ref="B150:I150"/>
    <mergeCell ref="B136:I136"/>
    <mergeCell ref="B134:I134"/>
    <mergeCell ref="A135:U135"/>
    <mergeCell ref="U146:U147"/>
    <mergeCell ref="A145:U145"/>
    <mergeCell ref="A139:J140"/>
    <mergeCell ref="R139:U140"/>
    <mergeCell ref="O146:Q146"/>
    <mergeCell ref="B124:I125"/>
    <mergeCell ref="S164:U164"/>
    <mergeCell ref="J165:K165"/>
    <mergeCell ref="L165:N165"/>
    <mergeCell ref="O165:P165"/>
    <mergeCell ref="A163:B163"/>
    <mergeCell ref="A164:A165"/>
    <mergeCell ref="B164:G165"/>
    <mergeCell ref="A157:J158"/>
    <mergeCell ref="B154:I154"/>
    <mergeCell ref="B155:I155"/>
    <mergeCell ref="A156:I156"/>
    <mergeCell ref="R124:T124"/>
    <mergeCell ref="U124:U125"/>
    <mergeCell ref="B137:I137"/>
    <mergeCell ref="A138:I138"/>
    <mergeCell ref="K140:N140"/>
    <mergeCell ref="O140:Q140"/>
    <mergeCell ref="B131:I131"/>
    <mergeCell ref="B130:I130"/>
    <mergeCell ref="A103:U103"/>
    <mergeCell ref="B132:I132"/>
    <mergeCell ref="B133:I133"/>
    <mergeCell ref="B112:I112"/>
    <mergeCell ref="B114:I114"/>
    <mergeCell ref="A111:U111"/>
    <mergeCell ref="A126:U126"/>
    <mergeCell ref="B127:I127"/>
    <mergeCell ref="B128:I128"/>
    <mergeCell ref="B110:I110"/>
    <mergeCell ref="A117:J118"/>
    <mergeCell ref="R117:U118"/>
    <mergeCell ref="O118:Q118"/>
    <mergeCell ref="K118:N118"/>
    <mergeCell ref="A116:I116"/>
    <mergeCell ref="B115:I115"/>
    <mergeCell ref="B113:I113"/>
    <mergeCell ref="B129:I129"/>
    <mergeCell ref="A124:A125"/>
    <mergeCell ref="A123:U123"/>
    <mergeCell ref="J124:J125"/>
    <mergeCell ref="K124:N124"/>
    <mergeCell ref="O124:Q124"/>
    <mergeCell ref="R77:T77"/>
    <mergeCell ref="K99:N99"/>
    <mergeCell ref="O99:Q99"/>
    <mergeCell ref="R98:U99"/>
    <mergeCell ref="A97:I97"/>
    <mergeCell ref="A98:J99"/>
    <mergeCell ref="B81:I81"/>
    <mergeCell ref="U77:U78"/>
    <mergeCell ref="B77:I78"/>
    <mergeCell ref="B82:I82"/>
    <mergeCell ref="B86:I86"/>
    <mergeCell ref="B92:I92"/>
    <mergeCell ref="B93:I93"/>
    <mergeCell ref="B91:I91"/>
    <mergeCell ref="A90:U90"/>
    <mergeCell ref="B85:I85"/>
    <mergeCell ref="B80:I80"/>
    <mergeCell ref="B94:I94"/>
    <mergeCell ref="K66:N66"/>
    <mergeCell ref="A1:K1"/>
    <mergeCell ref="A3:K3"/>
    <mergeCell ref="K48:N48"/>
    <mergeCell ref="M19:T19"/>
    <mergeCell ref="M1:T1"/>
    <mergeCell ref="M14:T14"/>
    <mergeCell ref="A4:K5"/>
    <mergeCell ref="A35:U35"/>
    <mergeCell ref="A19:K19"/>
    <mergeCell ref="A17:K17"/>
    <mergeCell ref="M3:N3"/>
    <mergeCell ref="M5:N5"/>
    <mergeCell ref="D26:F26"/>
    <mergeCell ref="A18:K18"/>
    <mergeCell ref="O48:Q48"/>
    <mergeCell ref="R48:T48"/>
    <mergeCell ref="O38:Q38"/>
    <mergeCell ref="K38:N38"/>
    <mergeCell ref="U48:U49"/>
    <mergeCell ref="R38:T38"/>
    <mergeCell ref="A47:U47"/>
    <mergeCell ref="J48:J49"/>
    <mergeCell ref="B42:I42"/>
    <mergeCell ref="A56:U56"/>
    <mergeCell ref="J57:J58"/>
    <mergeCell ref="K57:N57"/>
    <mergeCell ref="B54:I54"/>
    <mergeCell ref="B52:I52"/>
    <mergeCell ref="B53:I53"/>
    <mergeCell ref="B40:I40"/>
    <mergeCell ref="B41:I41"/>
    <mergeCell ref="B45:I45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8:T11"/>
    <mergeCell ref="R4:T4"/>
    <mergeCell ref="R5:T5"/>
    <mergeCell ref="R6:T6"/>
    <mergeCell ref="R3:T3"/>
    <mergeCell ref="M13:T13"/>
    <mergeCell ref="M16:T16"/>
    <mergeCell ref="A11:K11"/>
    <mergeCell ref="A12:K12"/>
    <mergeCell ref="M15:T15"/>
    <mergeCell ref="A15:K15"/>
    <mergeCell ref="A37:U37"/>
    <mergeCell ref="M25:T31"/>
    <mergeCell ref="A20:K23"/>
    <mergeCell ref="M21:T23"/>
    <mergeCell ref="I26:K26"/>
    <mergeCell ref="B26:C26"/>
    <mergeCell ref="H26:H27"/>
    <mergeCell ref="A25:G25"/>
    <mergeCell ref="G26:G27"/>
    <mergeCell ref="A13:K13"/>
    <mergeCell ref="R66:T66"/>
    <mergeCell ref="A84:U84"/>
    <mergeCell ref="B96:I96"/>
    <mergeCell ref="B88:I88"/>
    <mergeCell ref="B83:I83"/>
    <mergeCell ref="A14:K14"/>
    <mergeCell ref="A16:K16"/>
    <mergeCell ref="B38:I39"/>
    <mergeCell ref="M17:T17"/>
    <mergeCell ref="M18:T18"/>
    <mergeCell ref="A48:A49"/>
    <mergeCell ref="A38:A39"/>
    <mergeCell ref="J77:J78"/>
    <mergeCell ref="K77:N77"/>
    <mergeCell ref="O77:Q77"/>
    <mergeCell ref="A77:A78"/>
    <mergeCell ref="B71:I71"/>
    <mergeCell ref="B50:I50"/>
    <mergeCell ref="B51:I51"/>
    <mergeCell ref="B43:I43"/>
    <mergeCell ref="B44:I44"/>
    <mergeCell ref="B48:I49"/>
    <mergeCell ref="J38:J39"/>
    <mergeCell ref="B60:I60"/>
    <mergeCell ref="K105:N105"/>
    <mergeCell ref="O105:Q105"/>
    <mergeCell ref="A105:A106"/>
    <mergeCell ref="B105:I106"/>
    <mergeCell ref="J105:J106"/>
    <mergeCell ref="R105:T105"/>
    <mergeCell ref="O57:Q57"/>
    <mergeCell ref="R57:T57"/>
    <mergeCell ref="U57:U58"/>
    <mergeCell ref="B68:I68"/>
    <mergeCell ref="B69:I69"/>
    <mergeCell ref="B70:I70"/>
    <mergeCell ref="A57:A58"/>
    <mergeCell ref="B57:I58"/>
    <mergeCell ref="A76:U76"/>
    <mergeCell ref="U66:U67"/>
    <mergeCell ref="B63:I63"/>
    <mergeCell ref="B66:I67"/>
    <mergeCell ref="B61:I61"/>
    <mergeCell ref="B62:I62"/>
    <mergeCell ref="A65:U65"/>
    <mergeCell ref="J66:J67"/>
    <mergeCell ref="A66:A67"/>
    <mergeCell ref="O66:Q66"/>
    <mergeCell ref="U9:U12"/>
    <mergeCell ref="U15:U17"/>
    <mergeCell ref="U20:U23"/>
    <mergeCell ref="U38:U39"/>
    <mergeCell ref="A95:U95"/>
    <mergeCell ref="B89:I89"/>
    <mergeCell ref="A79:U79"/>
    <mergeCell ref="B109:I109"/>
    <mergeCell ref="B108:I108"/>
    <mergeCell ref="A107:U107"/>
    <mergeCell ref="U105:U106"/>
    <mergeCell ref="A104:U104"/>
    <mergeCell ref="A170:U170"/>
    <mergeCell ref="A173:A174"/>
    <mergeCell ref="B173:I174"/>
    <mergeCell ref="J173:J174"/>
    <mergeCell ref="K173:N173"/>
    <mergeCell ref="O173:Q173"/>
    <mergeCell ref="R173:T173"/>
    <mergeCell ref="U173:U174"/>
    <mergeCell ref="A175:U175"/>
  </mergeCells>
  <phoneticPr fontId="6" type="noConversion"/>
  <conditionalFormatting sqref="U3:U6 U28:U29">
    <cfRule type="cellIs" dxfId="13" priority="47" operator="equal">
      <formula>"E bine"</formula>
    </cfRule>
  </conditionalFormatting>
  <conditionalFormatting sqref="U3:U6 U28:U29">
    <cfRule type="cellIs" dxfId="12" priority="46" operator="equal">
      <formula>"NU e bine"</formula>
    </cfRule>
  </conditionalFormatting>
  <conditionalFormatting sqref="U3:U6 U28:U29">
    <cfRule type="cellIs" dxfId="11" priority="39" operator="equal">
      <formula>"Suma trebuie să fie 52"</formula>
    </cfRule>
    <cfRule type="cellIs" dxfId="10" priority="40" operator="equal">
      <formula>"Corect"</formula>
    </cfRule>
    <cfRule type="cellIs" dxfId="9" priority="41" operator="equal">
      <formula>SUM($B$28:$J$28)</formula>
    </cfRule>
    <cfRule type="cellIs" dxfId="8" priority="42" operator="lessThan">
      <formula>"(SUM(B28:K28)=52"</formula>
    </cfRule>
    <cfRule type="cellIs" dxfId="7" priority="43" operator="equal">
      <formula>52</formula>
    </cfRule>
    <cfRule type="cellIs" dxfId="6" priority="44" operator="equal">
      <formula>$K$28</formula>
    </cfRule>
    <cfRule type="cellIs" dxfId="5" priority="45" operator="equal">
      <formula>$B$28:$K$28=52</formula>
    </cfRule>
  </conditionalFormatting>
  <conditionalFormatting sqref="U3:U6 U28:U29">
    <cfRule type="cellIs" dxfId="4" priority="37" operator="equal">
      <formula>"Suma trebuie să fie 52"</formula>
    </cfRule>
    <cfRule type="cellIs" dxfId="3" priority="38" operator="equal">
      <formula>"Corect"</formula>
    </cfRule>
  </conditionalFormatting>
  <conditionalFormatting sqref="U3:U6">
    <cfRule type="cellIs" dxfId="2" priority="36" operator="equal">
      <formula>"Trebuie alocate cel puțin 20 de ore pe săptămână"</formula>
    </cfRule>
  </conditionalFormatting>
  <conditionalFormatting sqref="U28:U29">
    <cfRule type="cellIs" dxfId="1" priority="24" operator="equal">
      <formula>"Corect"</formula>
    </cfRule>
  </conditionalFormatting>
  <conditionalFormatting sqref="U28">
    <cfRule type="cellIs" dxfId="0" priority="23" operator="equal">
      <formula>"Correct"</formula>
    </cfRule>
  </conditionalFormatting>
  <dataValidations count="6">
    <dataValidation type="list" allowBlank="1" showInputMessage="1" showErrorMessage="1" sqref="S179:S180 S85:S89 S91:S94 S50:S53 S80:S83 S40:S44 S68:S70 S59:S62 S96 S182:S183 S176:S177 S185">
      <formula1>$S$39</formula1>
    </dataValidation>
    <dataValidation type="list" allowBlank="1" showInputMessage="1" showErrorMessage="1" sqref="R179:R180 R85:R89 R91:R94 R50:R53 R80:R83 R40:R44 R68:R70 R59:R62 R96 R182:R183 R176:R177 R185">
      <formula1>$R$39</formula1>
    </dataValidation>
    <dataValidation type="list" allowBlank="1" showInputMessage="1" showErrorMessage="1" sqref="T179:T180 T85:T89 T59:T62 T50:T53 T68:T70 T80:T83 T91:T94 T40:T44 T96 T182:T183 T176:T177 T185">
      <formula1>$T$39</formula1>
    </dataValidation>
    <dataValidation type="list" allowBlank="1" showInputMessage="1" showErrorMessage="1" sqref="U108:U109 U85:U89 U112:U114 U136 U127:U133 U149:U151 U154 U50:U53 U68:U70 U80:U83 U91:U94 U40:U44 U59:U62 U96">
      <formula1>$P$36:$T$36</formula1>
    </dataValidation>
    <dataValidation type="list" allowBlank="1" showInputMessage="1" showErrorMessage="1" sqref="U152 U110 U134">
      <formula1>$Q$36:$T$36</formula1>
    </dataValidation>
    <dataValidation type="list" allowBlank="1" showInputMessage="1" showErrorMessage="1" sqref="B108:I109 B154:I154 B127:I133 B136:I136 B149:I151 B112:I114">
      <formula1>$B$38:$B$101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Prof.dr. Adrian Olimpiu PETRUȘEL&amp;RDIRECTOR DE DEPARTAMENT,
Prof.dr. Anca ANDREICA</oddFooter>
  </headerFooter>
  <ignoredErrors>
    <ignoredError sqref="R45" formula="1"/>
    <ignoredError sqref="K9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6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2017-04-11T19:13:26Z</dcterms:created>
  <dcterms:modified xsi:type="dcterms:W3CDTF">2017-04-11T19:13:28Z</dcterms:modified>
</cp:coreProperties>
</file>