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120" yWindow="470" windowWidth="19420" windowHeight="1102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2" i="1"/>
  <c r="Q71"/>
  <c r="Q70"/>
  <c r="O70"/>
  <c r="Q159"/>
  <c r="O159"/>
  <c r="P159"/>
  <c r="Q158"/>
  <c r="O158"/>
  <c r="P158"/>
  <c r="Q157"/>
  <c r="O157"/>
  <c r="P157"/>
  <c r="Q144"/>
  <c r="O144"/>
  <c r="P144"/>
  <c r="Q143"/>
  <c r="O143"/>
  <c r="P143"/>
  <c r="Q142"/>
  <c r="O142"/>
  <c r="P142"/>
  <c r="Q139"/>
  <c r="O139"/>
  <c r="P139"/>
  <c r="Q138"/>
  <c r="O138"/>
  <c r="P138"/>
  <c r="Q137"/>
  <c r="O137"/>
  <c r="P137"/>
  <c r="Q136"/>
  <c r="O136"/>
  <c r="P136"/>
  <c r="Q119"/>
  <c r="O119"/>
  <c r="P119"/>
  <c r="Q118"/>
  <c r="O118"/>
  <c r="P118"/>
  <c r="Q117"/>
  <c r="O117"/>
  <c r="P117"/>
  <c r="Q116"/>
  <c r="O116"/>
  <c r="P116"/>
  <c r="Q115"/>
  <c r="O115"/>
  <c r="P115"/>
  <c r="Q114"/>
  <c r="O114"/>
  <c r="P114"/>
  <c r="Q94"/>
  <c r="O94"/>
  <c r="P94"/>
  <c r="Q93"/>
  <c r="O93"/>
  <c r="P93"/>
  <c r="Q92"/>
  <c r="O92"/>
  <c r="P92"/>
  <c r="Q91"/>
  <c r="O91"/>
  <c r="P91"/>
  <c r="Q89"/>
  <c r="O89"/>
  <c r="P89"/>
  <c r="Q88"/>
  <c r="O88"/>
  <c r="P88"/>
  <c r="Q87"/>
  <c r="O87"/>
  <c r="P87"/>
  <c r="Q85"/>
  <c r="O85"/>
  <c r="P85"/>
  <c r="Q84"/>
  <c r="O84"/>
  <c r="P84"/>
  <c r="Q83"/>
  <c r="O83"/>
  <c r="P83"/>
  <c r="Q82"/>
  <c r="O82"/>
  <c r="P82"/>
  <c r="O72"/>
  <c r="P72"/>
  <c r="O71"/>
  <c r="P71"/>
  <c r="P70"/>
  <c r="Q64"/>
  <c r="O64"/>
  <c r="P64"/>
  <c r="Q63"/>
  <c r="O63"/>
  <c r="P63"/>
  <c r="Q62"/>
  <c r="O62"/>
  <c r="P62"/>
  <c r="Q61"/>
  <c r="O61"/>
  <c r="P61"/>
  <c r="Q53"/>
  <c r="O53"/>
  <c r="P53"/>
  <c r="Q52"/>
  <c r="O52"/>
  <c r="P52"/>
  <c r="Q51"/>
  <c r="O51"/>
  <c r="P51"/>
  <c r="Q50"/>
  <c r="O50"/>
  <c r="P50"/>
  <c r="Q44"/>
  <c r="O44"/>
  <c r="P44"/>
  <c r="Q43"/>
  <c r="O43"/>
  <c r="P43"/>
  <c r="Q42"/>
  <c r="O42"/>
  <c r="P42"/>
  <c r="Q41"/>
  <c r="O41"/>
  <c r="P41"/>
  <c r="Q40"/>
  <c r="O40"/>
  <c r="P40"/>
  <c r="O96"/>
  <c r="Q96"/>
  <c r="P96"/>
  <c r="O97"/>
  <c r="Q97"/>
  <c r="P97"/>
  <c r="O98"/>
  <c r="Q98"/>
  <c r="P98"/>
  <c r="O99"/>
  <c r="Q99"/>
  <c r="P99"/>
  <c r="O100"/>
  <c r="Q100"/>
  <c r="P100"/>
  <c r="O101"/>
  <c r="Q101"/>
  <c r="P101"/>
  <c r="J102"/>
  <c r="O103"/>
  <c r="J176"/>
  <c r="P103"/>
  <c r="L176"/>
  <c r="O176"/>
  <c r="Q103"/>
  <c r="M196"/>
  <c r="M195"/>
  <c r="O192"/>
  <c r="O191"/>
  <c r="O189"/>
  <c r="O188"/>
  <c r="O186"/>
  <c r="O185"/>
  <c r="T163"/>
  <c r="S163"/>
  <c r="R163"/>
  <c r="Q163"/>
  <c r="P163"/>
  <c r="O163"/>
  <c r="N163"/>
  <c r="M163"/>
  <c r="L163"/>
  <c r="K163"/>
  <c r="J163"/>
  <c r="T162"/>
  <c r="S162"/>
  <c r="R162"/>
  <c r="Q162"/>
  <c r="P162"/>
  <c r="O162"/>
  <c r="N162"/>
  <c r="M162"/>
  <c r="L162"/>
  <c r="K162"/>
  <c r="J162"/>
  <c r="T123"/>
  <c r="S123"/>
  <c r="R123"/>
  <c r="Q123"/>
  <c r="P123"/>
  <c r="O123"/>
  <c r="N123"/>
  <c r="M123"/>
  <c r="L123"/>
  <c r="K123"/>
  <c r="J123"/>
  <c r="T122"/>
  <c r="S122"/>
  <c r="R122"/>
  <c r="Q122"/>
  <c r="P122"/>
  <c r="O122"/>
  <c r="N122"/>
  <c r="M122"/>
  <c r="L122"/>
  <c r="K122"/>
  <c r="J122"/>
  <c r="M120"/>
  <c r="M103"/>
  <c r="M102"/>
  <c r="M73"/>
  <c r="M65"/>
  <c r="M54"/>
  <c r="M45"/>
  <c r="M145"/>
  <c r="M124"/>
  <c r="M140"/>
  <c r="M147"/>
  <c r="M160"/>
  <c r="M164"/>
  <c r="M165"/>
  <c r="M126"/>
  <c r="M125"/>
  <c r="M146"/>
  <c r="M166"/>
  <c r="N196"/>
  <c r="L196"/>
  <c r="K196"/>
  <c r="T195"/>
  <c r="S195"/>
  <c r="R195"/>
  <c r="N195"/>
  <c r="L195"/>
  <c r="K195"/>
  <c r="J195"/>
  <c r="Q191"/>
  <c r="Q185"/>
  <c r="Q189"/>
  <c r="Q192"/>
  <c r="Q188"/>
  <c r="Q186"/>
  <c r="P189"/>
  <c r="O195"/>
  <c r="Q195"/>
  <c r="O196"/>
  <c r="Q196"/>
  <c r="K197"/>
  <c r="P191"/>
  <c r="P185"/>
  <c r="P192"/>
  <c r="P186"/>
  <c r="P188"/>
  <c r="P196"/>
  <c r="O197"/>
  <c r="P195"/>
  <c r="N103"/>
  <c r="L103"/>
  <c r="K103"/>
  <c r="T102"/>
  <c r="S102"/>
  <c r="R102"/>
  <c r="N102"/>
  <c r="L102"/>
  <c r="K102"/>
  <c r="A163"/>
  <c r="A162"/>
  <c r="A123"/>
  <c r="A122"/>
  <c r="T164"/>
  <c r="S164"/>
  <c r="R164"/>
  <c r="N164"/>
  <c r="L164"/>
  <c r="K164"/>
  <c r="J164"/>
  <c r="T160"/>
  <c r="S160"/>
  <c r="N160"/>
  <c r="L160"/>
  <c r="K160"/>
  <c r="J160"/>
  <c r="T145"/>
  <c r="S145"/>
  <c r="R145"/>
  <c r="N145"/>
  <c r="L145"/>
  <c r="K145"/>
  <c r="J145"/>
  <c r="T140"/>
  <c r="S140"/>
  <c r="N140"/>
  <c r="L140"/>
  <c r="K140"/>
  <c r="J140"/>
  <c r="T124"/>
  <c r="S124"/>
  <c r="R124"/>
  <c r="N124"/>
  <c r="L124"/>
  <c r="K124"/>
  <c r="J124"/>
  <c r="T73"/>
  <c r="S73"/>
  <c r="R73"/>
  <c r="N73"/>
  <c r="L73"/>
  <c r="K73"/>
  <c r="J73"/>
  <c r="T65"/>
  <c r="S65"/>
  <c r="R65"/>
  <c r="N65"/>
  <c r="L65"/>
  <c r="K65"/>
  <c r="J65"/>
  <c r="T54"/>
  <c r="S54"/>
  <c r="R54"/>
  <c r="N54"/>
  <c r="L54"/>
  <c r="K54"/>
  <c r="J54"/>
  <c r="K45"/>
  <c r="T45"/>
  <c r="S45"/>
  <c r="R45"/>
  <c r="N45"/>
  <c r="L45"/>
  <c r="J45"/>
  <c r="R160"/>
  <c r="R165"/>
  <c r="R140"/>
  <c r="R146"/>
  <c r="S175"/>
  <c r="S177"/>
  <c r="O65"/>
  <c r="T175"/>
  <c r="T177"/>
  <c r="O102"/>
  <c r="Q102"/>
  <c r="J165"/>
  <c r="Q65"/>
  <c r="N165"/>
  <c r="K165"/>
  <c r="S165"/>
  <c r="L146"/>
  <c r="K166"/>
  <c r="N147"/>
  <c r="S146"/>
  <c r="N166"/>
  <c r="O145"/>
  <c r="O140"/>
  <c r="O164"/>
  <c r="O124"/>
  <c r="Q54"/>
  <c r="Q145"/>
  <c r="Q164"/>
  <c r="Q124"/>
  <c r="O45"/>
  <c r="J146"/>
  <c r="L147"/>
  <c r="T146"/>
  <c r="N120"/>
  <c r="N125"/>
  <c r="K120"/>
  <c r="K125"/>
  <c r="S120"/>
  <c r="S125"/>
  <c r="L120"/>
  <c r="L125"/>
  <c r="R120"/>
  <c r="R125"/>
  <c r="T120"/>
  <c r="T125"/>
  <c r="J120"/>
  <c r="J125"/>
  <c r="T165"/>
  <c r="O73"/>
  <c r="Q45"/>
  <c r="O54"/>
  <c r="K104"/>
  <c r="Q73"/>
  <c r="N146"/>
  <c r="K147"/>
  <c r="K146"/>
  <c r="L165"/>
  <c r="L166"/>
  <c r="Q140"/>
  <c r="Q160"/>
  <c r="J175"/>
  <c r="O160"/>
  <c r="O165"/>
  <c r="H176"/>
  <c r="P102"/>
  <c r="K167"/>
  <c r="K148"/>
  <c r="Q120"/>
  <c r="Q126"/>
  <c r="K126"/>
  <c r="P164"/>
  <c r="P160"/>
  <c r="P145"/>
  <c r="P140"/>
  <c r="P124"/>
  <c r="O146"/>
  <c r="O147"/>
  <c r="O120"/>
  <c r="O125"/>
  <c r="N126"/>
  <c r="L126"/>
  <c r="P54"/>
  <c r="P45"/>
  <c r="P73"/>
  <c r="P65"/>
  <c r="Q166"/>
  <c r="Q165"/>
  <c r="Q146"/>
  <c r="Q147"/>
  <c r="O104"/>
  <c r="L175"/>
  <c r="L177"/>
  <c r="O166"/>
  <c r="Q125"/>
  <c r="H175"/>
  <c r="J177"/>
  <c r="K127"/>
  <c r="P120"/>
  <c r="P126"/>
  <c r="P147"/>
  <c r="O148"/>
  <c r="P166"/>
  <c r="P146"/>
  <c r="P165"/>
  <c r="O126"/>
  <c r="O167"/>
  <c r="O127"/>
  <c r="O175"/>
  <c r="O177"/>
  <c r="H177"/>
  <c r="Q176"/>
  <c r="P125"/>
  <c r="Q175"/>
  <c r="Q177"/>
</calcChain>
</file>

<file path=xl/sharedStrings.xml><?xml version="1.0" encoding="utf-8"?>
<sst xmlns="http://schemas.openxmlformats.org/spreadsheetml/2006/main" count="407" uniqueCount="173">
  <si>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</si>
  <si>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</si>
  <si>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</si>
  <si>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</si>
  <si>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</si>
  <si>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</si>
  <si>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</si>
  <si>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</si>
  <si>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</si>
  <si>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</si>
  <si>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</si>
  <si>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</si>
  <si>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</si>
  <si>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</si>
  <si>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</si>
  <si>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</si>
  <si>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</si>
  <si>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t>L.P comasate</t>
  </si>
  <si>
    <t xml:space="preserve">III. NUMĂRUL ORELOR PE SĂPTĂMANĂ </t>
  </si>
  <si>
    <t>V. MODUL DE ALEGERE A DISCIPLINELOR OPŢIONALE</t>
  </si>
  <si>
    <t>VII. TABELUL DISCIPLINELOR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</si>
  <si>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</si>
  <si>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</si>
  <si>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</si>
  <si>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</si>
  <si>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</si>
  <si>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</si>
  <si>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</si>
  <si>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</si>
  <si>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</si>
  <si>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</si>
  <si>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</si>
  <si>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</si>
  <si>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</si>
  <si>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</si>
  <si>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</si>
  <si>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</si>
  <si>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</si>
  <si>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</si>
  <si>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</si>
  <si>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</si>
  <si>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</si>
  <si>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</si>
  <si>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</si>
  <si>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</si>
  <si>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CURS OPȚIONAL 3 (An II, Semestrul 3)</t>
  </si>
  <si>
    <t>CURS OPȚIONAL 4 (An II, Semestrul 4)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</si>
  <si>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</si>
  <si>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</si>
  <si>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</si>
  <si>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</si>
  <si>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</si>
  <si>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</si>
  <si>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</si>
  <si>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</si>
  <si>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</si>
  <si>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</si>
  <si>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</si>
  <si>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</si>
  <si>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</si>
  <si>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</si>
  <si>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</si>
  <si>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</si>
  <si>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</si>
  <si>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</si>
  <si>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</si>
  <si>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</si>
  <si>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t xml:space="preserve">Titlul absolventului: MASTER'S DEGREE </t>
  </si>
  <si>
    <t>DISCIPLINE DE SPECIALITATE (DS)</t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</si>
  <si>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</si>
  <si>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</si>
  <si>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</si>
  <si>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</si>
  <si>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</si>
  <si>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</si>
  <si>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</si>
  <si>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</si>
  <si>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</si>
  <si>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</si>
  <si>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</si>
  <si>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</si>
  <si>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</si>
  <si>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</si>
  <si>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</si>
  <si>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</si>
  <si>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</si>
  <si>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</si>
  <si>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</si>
  <si>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</si>
  <si>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</si>
  <si>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</si>
  <si>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2017-2018</t>
  </si>
  <si>
    <t>Didactica domeniului şi dezvoltăriI în didactica specialităţii (învăţământ liceal, postliceal, universitar)</t>
  </si>
  <si>
    <t>Disciplină opțională 1</t>
  </si>
  <si>
    <t>Disciplină opțională 2</t>
  </si>
  <si>
    <t>L</t>
  </si>
  <si>
    <t>P</t>
  </si>
  <si>
    <t>FACULTATEA DE MATEMATICA SI INFORMATICA</t>
  </si>
  <si>
    <t>Domeniul: Informatică</t>
  </si>
  <si>
    <t>Specializarea/Programul de studiu: Inginerie Software</t>
  </si>
  <si>
    <t>MME8028</t>
  </si>
  <si>
    <t>MME8005</t>
  </si>
  <si>
    <t>MME8143</t>
  </si>
  <si>
    <t>MME8025</t>
  </si>
  <si>
    <t>MME9001</t>
  </si>
  <si>
    <t>MME8023</t>
  </si>
  <si>
    <t>MME8024</t>
  </si>
  <si>
    <t>MME8022</t>
  </si>
  <si>
    <t>MMX9701</t>
  </si>
  <si>
    <t>MME8026</t>
  </si>
  <si>
    <t>MME8027</t>
  </si>
  <si>
    <t>MMX9702</t>
  </si>
  <si>
    <t>MME9012</t>
  </si>
  <si>
    <t>MME3401</t>
  </si>
  <si>
    <t>CURS OPȚIONAL 1 (An I, Semestrul 2)</t>
  </si>
  <si>
    <t>MME8065</t>
  </si>
  <si>
    <t>MME8059</t>
  </si>
  <si>
    <t>MME8051</t>
  </si>
  <si>
    <t>MME8006</t>
  </si>
  <si>
    <t>MME8063</t>
  </si>
  <si>
    <t>CURS OPȚIONAL 2 (An II, Semestrul 3)</t>
  </si>
  <si>
    <t>MME8009</t>
  </si>
  <si>
    <t>MME8048</t>
  </si>
  <si>
    <t>Metode avansate de analiza datelor</t>
  </si>
  <si>
    <t>Tehnologii si platforme Java pentru aplicatii distribuite</t>
  </si>
  <si>
    <t>MMR8012</t>
  </si>
  <si>
    <t>MME8120</t>
  </si>
  <si>
    <t>MME9009</t>
  </si>
  <si>
    <t>MMX9401</t>
  </si>
  <si>
    <t>MMX9703</t>
  </si>
  <si>
    <t>(*)</t>
  </si>
  <si>
    <t>(*) Stagiul de practica se desfasoara pe durata semestrului 4</t>
  </si>
  <si>
    <t>În contul a cel mult o disciplina opţionala generala, studentul are dreptul să aleagă o disciplina de la alte specializări ale facultăţilor din Universitatea „Babeş-Bolyai”.</t>
  </si>
  <si>
    <t>Sem. 2: Se alege  o disciplină din pachetul: MMX9701</t>
  </si>
  <si>
    <t>Sem. 3: Se alege  o disciplină din pachetul: MMX9702</t>
  </si>
  <si>
    <t>Sem. 3: Se alege  o disciplină din pachetul: MMX9703</t>
  </si>
  <si>
    <t>MME3042</t>
  </si>
  <si>
    <t>Paradigme de programare</t>
  </si>
  <si>
    <t>Metode formale in programare</t>
  </si>
  <si>
    <t>Metodologii agile de dezvoltare a aplicatiilor software</t>
  </si>
  <si>
    <t>Ingineria cerintelor</t>
  </si>
  <si>
    <t>Metodologia cercetarii stiintifice de informatica</t>
  </si>
  <si>
    <t>Calitatea sistemelor software</t>
  </si>
  <si>
    <t>Proiectarea sistemelor software interactive</t>
  </si>
  <si>
    <t>Metodologii pentru procese software</t>
  </si>
  <si>
    <t>Curs optional 1</t>
  </si>
  <si>
    <t>Modele de calcul pentru sisteme embedded</t>
  </si>
  <si>
    <t>Arhitecturi orientate pe servicii</t>
  </si>
  <si>
    <t>Curs optional 2</t>
  </si>
  <si>
    <t>Curs optional 3</t>
  </si>
  <si>
    <t>Practica de specialitate</t>
  </si>
  <si>
    <t>Proiect de cercetare in Ingineria Software</t>
  </si>
  <si>
    <t>Elaborarea lucrarii de dizertatie</t>
  </si>
  <si>
    <t>Proiectarea sistemelor software</t>
  </si>
  <si>
    <t>Vizualizarea stiintifica a datelor</t>
  </si>
  <si>
    <t>Proiectarea cadrelor de aplicatii</t>
  </si>
  <si>
    <t>Web Design adaptiv</t>
  </si>
  <si>
    <t>Concepte avansate de testare</t>
  </si>
  <si>
    <t>Modelarea comportamentului sistemelor software</t>
  </si>
  <si>
    <t>Inteligenta computationala aplicata in Inginerie Software</t>
  </si>
  <si>
    <t>Antreprenoriat in IT</t>
  </si>
  <si>
    <t>Sisteme de suport a deciziilor</t>
  </si>
  <si>
    <t>Curs optional  1</t>
  </si>
  <si>
    <t>Curs optional  2</t>
  </si>
  <si>
    <t>Modele computationale pentru sisteme embedded</t>
  </si>
  <si>
    <t>Limba de predare: Engleză</t>
  </si>
  <si>
    <r>
      <rPr>
        <b/>
        <sz val="10"/>
        <rFont val="Times New Roman"/>
        <family val="1"/>
      </rPr>
      <t>IV.EXAMENUL DE DISERTAȚIE</t>
    </r>
    <r>
      <rPr>
        <sz val="10"/>
        <rFont val="Times New Roman"/>
        <family val="1"/>
      </rPr>
      <t xml:space="preserve"> - perioada iunie-iulie (1 săptămână)
Proba: Prezentarea şi susţinerea lucrării de disertație - 10 credite
</t>
    </r>
  </si>
  <si>
    <r>
      <t xml:space="preserve">Durata studiilor: </t>
    </r>
    <r>
      <rPr>
        <b/>
        <sz val="10"/>
        <rFont val="Times New Roman"/>
        <family val="1"/>
      </rPr>
      <t>4 semestre</t>
    </r>
  </si>
  <si>
    <r>
      <t xml:space="preserve">Forma de învăţământ: </t>
    </r>
    <r>
      <rPr>
        <b/>
        <sz val="10"/>
        <rFont val="Times New Roman"/>
        <family val="1"/>
      </rPr>
      <t>cu frecvenţă</t>
    </r>
  </si>
  <si>
    <r>
      <rPr>
        <b/>
        <sz val="10"/>
        <rFont val="Times New Roman"/>
        <family val="1"/>
      </rPr>
      <t xml:space="preserve">   99 </t>
    </r>
    <r>
      <rPr>
        <sz val="10"/>
        <rFont val="Times New Roman"/>
        <family val="1"/>
      </rPr>
      <t>de credite la disciplinele obligatorii;</t>
    </r>
  </si>
  <si>
    <r>
      <rPr>
        <b/>
        <sz val="10"/>
        <rFont val="Times New Roman"/>
        <family val="1"/>
      </rPr>
      <t xml:space="preserve">   </t>
    </r>
    <r>
      <rPr>
        <sz val="10"/>
        <rFont val="Times New Roman"/>
        <family val="1"/>
      </rPr>
      <t xml:space="preserve">   21  de credite la disciplinele opţionale;</t>
    </r>
  </si>
  <si>
    <r>
      <rPr>
        <b/>
        <sz val="10"/>
        <rFont val="Times New Roman"/>
        <family val="1"/>
      </rPr>
      <t>10</t>
    </r>
    <r>
      <rPr>
        <sz val="10"/>
        <rFont val="Times New Roman"/>
        <family val="1"/>
      </rPr>
      <t xml:space="preserve"> credite la examenul de susținere a disertației</t>
    </r>
  </si>
  <si>
    <r>
      <rPr>
        <b/>
        <sz val="10"/>
        <rFont val="Times New Roman"/>
        <family val="1"/>
      </rPr>
      <t>VI.  UNIVERSITĂŢI EUROPENE DE REFERINŢĂ:</t>
    </r>
    <r>
      <rPr>
        <sz val="10"/>
        <rFont val="Times New Roman"/>
        <family val="1"/>
      </rPr>
      <t xml:space="preserve">
Univ. Paul Sabatier Toulouse III, Johannes Keppler Univ.Linz, Wayne State Univ. Detroit, ELTE Univ. Budapest.
Planul reflectă recomandările Association of Computing Machinery şi IEEE Computer Society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</si>
</sst>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8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4">
    <xf numFmtId="0" fontId="0" fillId="0" borderId="0" xfId="0"/>
    <xf numFmtId="1" fontId="2" fillId="4" borderId="1" xfId="0" applyNumberFormat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left" vertical="center"/>
      <protection locked="0"/>
    </xf>
    <xf numFmtId="1" fontId="3" fillId="3" borderId="2" xfId="0" applyNumberFormat="1" applyFont="1" applyFill="1" applyBorder="1" applyAlignment="1" applyProtection="1">
      <alignment horizontal="left" vertical="center"/>
      <protection locked="0"/>
    </xf>
    <xf numFmtId="1" fontId="3" fillId="3" borderId="5" xfId="0" applyNumberFormat="1" applyFont="1" applyFill="1" applyBorder="1" applyAlignment="1" applyProtection="1">
      <alignment horizontal="left" vertical="center"/>
      <protection locked="0"/>
    </xf>
    <xf numFmtId="1" fontId="3" fillId="3" borderId="6" xfId="0" applyNumberFormat="1" applyFont="1" applyFill="1" applyBorder="1" applyAlignment="1" applyProtection="1">
      <alignment horizontal="left" vertical="center"/>
      <protection locked="0"/>
    </xf>
    <xf numFmtId="1" fontId="3" fillId="3" borderId="2" xfId="0" applyNumberFormat="1" applyFont="1" applyFill="1" applyBorder="1" applyAlignment="1" applyProtection="1">
      <alignment horizontal="left" vertical="center"/>
      <protection locked="0"/>
    </xf>
    <xf numFmtId="1" fontId="3" fillId="3" borderId="5" xfId="0" applyNumberFormat="1" applyFont="1" applyFill="1" applyBorder="1" applyAlignment="1" applyProtection="1">
      <alignment horizontal="left" vertical="center"/>
      <protection locked="0"/>
    </xf>
    <xf numFmtId="1" fontId="3" fillId="3" borderId="6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/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2" fontId="3" fillId="0" borderId="9" xfId="0" applyNumberFormat="1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3" fillId="0" borderId="11" xfId="0" applyNumberFormat="1" applyFont="1" applyBorder="1" applyAlignment="1" applyProtection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9" fontId="3" fillId="0" borderId="2" xfId="0" applyNumberFormat="1" applyFont="1" applyBorder="1" applyAlignment="1" applyProtection="1">
      <alignment horizontal="center"/>
    </xf>
    <xf numFmtId="9" fontId="3" fillId="0" borderId="6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9" fontId="2" fillId="0" borderId="2" xfId="0" applyNumberFormat="1" applyFont="1" applyBorder="1" applyAlignment="1" applyProtection="1">
      <alignment horizontal="center" vertical="center"/>
    </xf>
    <xf numFmtId="9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left" vertical="center"/>
      <protection locked="0"/>
    </xf>
    <xf numFmtId="1" fontId="3" fillId="4" borderId="1" xfId="0" applyNumberFormat="1" applyFont="1" applyFill="1" applyBorder="1" applyAlignment="1" applyProtection="1">
      <alignment horizontal="left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left" vertical="center"/>
      <protection locked="0"/>
    </xf>
    <xf numFmtId="1" fontId="3" fillId="4" borderId="6" xfId="0" applyNumberFormat="1" applyFont="1" applyFill="1" applyBorder="1" applyAlignment="1" applyProtection="1">
      <alignment horizontal="left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2" fontId="3" fillId="4" borderId="9" xfId="0" applyNumberFormat="1" applyFont="1" applyFill="1" applyBorder="1" applyAlignment="1" applyProtection="1">
      <alignment horizontal="center" vertical="center"/>
    </xf>
    <xf numFmtId="2" fontId="3" fillId="4" borderId="4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2" fontId="3" fillId="4" borderId="11" xfId="0" applyNumberFormat="1" applyFont="1" applyFill="1" applyBorder="1" applyAlignment="1" applyProtection="1">
      <alignment horizontal="center" vertical="center"/>
    </xf>
    <xf numFmtId="2" fontId="3" fillId="4" borderId="7" xfId="0" applyNumberFormat="1" applyFont="1" applyFill="1" applyBorder="1" applyAlignment="1" applyProtection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6"/>
  <sheetViews>
    <sheetView tabSelected="1" workbookViewId="0">
      <selection sqref="A1:K1"/>
    </sheetView>
  </sheetViews>
  <sheetFormatPr defaultColWidth="8.81640625" defaultRowHeight="13"/>
  <cols>
    <col min="1" max="1" width="9.26953125" style="17" customWidth="1"/>
    <col min="2" max="2" width="5.453125" style="17" customWidth="1"/>
    <col min="3" max="3" width="5.7265625" style="17" customWidth="1"/>
    <col min="4" max="4" width="3.7265625" style="17" customWidth="1"/>
    <col min="5" max="5" width="3.81640625" style="17" customWidth="1"/>
    <col min="6" max="6" width="3.7265625" style="17" customWidth="1"/>
    <col min="7" max="7" width="7.81640625" style="17" customWidth="1"/>
    <col min="8" max="8" width="7.26953125" style="17" customWidth="1"/>
    <col min="9" max="9" width="5.81640625" style="17" customWidth="1"/>
    <col min="10" max="10" width="7.26953125" style="17" customWidth="1"/>
    <col min="11" max="11" width="5.7265625" style="17" customWidth="1"/>
    <col min="12" max="13" width="6.1796875" style="17" customWidth="1"/>
    <col min="14" max="14" width="5.453125" style="17" customWidth="1"/>
    <col min="15" max="19" width="6" style="17" customWidth="1"/>
    <col min="20" max="20" width="8.453125" style="17" customWidth="1"/>
    <col min="21" max="22" width="8.81640625" style="17"/>
    <col min="23" max="23" width="11" style="17" customWidth="1"/>
    <col min="24" max="16384" width="8.81640625" style="17"/>
  </cols>
  <sheetData>
    <row r="1" spans="1:23" ht="15.75" customHeight="1">
      <c r="A1" s="16" t="s">
        <v>91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s="18" t="s">
        <v>18</v>
      </c>
      <c r="N1" s="18"/>
      <c r="O1" s="18"/>
      <c r="P1" s="18"/>
      <c r="Q1" s="18"/>
      <c r="R1" s="18"/>
      <c r="S1" s="18"/>
      <c r="T1" s="18"/>
    </row>
    <row r="2" spans="1:23" ht="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23" ht="39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M3" s="20"/>
      <c r="N3" s="21"/>
      <c r="O3" s="22" t="s">
        <v>32</v>
      </c>
      <c r="P3" s="23"/>
      <c r="Q3" s="24"/>
      <c r="R3" s="22" t="s">
        <v>33</v>
      </c>
      <c r="S3" s="23"/>
      <c r="T3" s="24"/>
    </row>
    <row r="4" spans="1:23" ht="17.25" customHeight="1">
      <c r="A4" s="25" t="s">
        <v>97</v>
      </c>
      <c r="B4" s="25"/>
      <c r="C4" s="25"/>
      <c r="D4" s="25"/>
      <c r="E4" s="25"/>
      <c r="F4" s="25"/>
      <c r="G4" s="25"/>
      <c r="H4" s="25"/>
      <c r="I4" s="25"/>
      <c r="J4" s="25"/>
      <c r="K4" s="25"/>
      <c r="M4" s="26" t="s">
        <v>14</v>
      </c>
      <c r="N4" s="27"/>
      <c r="O4" s="13">
        <v>20</v>
      </c>
      <c r="P4" s="14"/>
      <c r="Q4" s="15"/>
      <c r="R4" s="13">
        <v>16</v>
      </c>
      <c r="S4" s="14"/>
      <c r="T4" s="15"/>
    </row>
    <row r="5" spans="1:23" ht="16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M5" s="26" t="s">
        <v>15</v>
      </c>
      <c r="N5" s="27"/>
      <c r="O5" s="13">
        <v>16</v>
      </c>
      <c r="P5" s="14"/>
      <c r="Q5" s="15"/>
      <c r="R5" s="13">
        <v>24</v>
      </c>
      <c r="S5" s="14"/>
      <c r="T5" s="15"/>
    </row>
    <row r="6" spans="1:23" ht="15" customHeight="1">
      <c r="A6" s="28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M6" s="29"/>
      <c r="N6" s="29"/>
      <c r="O6" s="30"/>
      <c r="P6" s="30"/>
      <c r="Q6" s="30"/>
      <c r="R6" s="30"/>
      <c r="S6" s="30"/>
      <c r="T6" s="30"/>
    </row>
    <row r="7" spans="1:23" ht="18" customHeight="1">
      <c r="A7" s="31" t="s">
        <v>99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23" ht="18.75" customHeight="1">
      <c r="A8" s="32" t="s">
        <v>165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M8" s="31" t="s">
        <v>166</v>
      </c>
      <c r="N8" s="31"/>
      <c r="O8" s="31"/>
      <c r="P8" s="31"/>
      <c r="Q8" s="31"/>
      <c r="R8" s="31"/>
      <c r="S8" s="31"/>
      <c r="T8" s="31"/>
    </row>
    <row r="9" spans="1:23" ht="15" customHeight="1">
      <c r="A9" s="33" t="s">
        <v>67</v>
      </c>
      <c r="B9" s="33"/>
      <c r="C9" s="33"/>
      <c r="D9" s="33"/>
      <c r="E9" s="33"/>
      <c r="F9" s="33"/>
      <c r="G9" s="33"/>
      <c r="H9" s="33"/>
      <c r="I9" s="33"/>
      <c r="J9" s="33"/>
      <c r="K9" s="33"/>
      <c r="M9" s="31"/>
      <c r="N9" s="31"/>
      <c r="O9" s="31"/>
      <c r="P9" s="31"/>
      <c r="Q9" s="31"/>
      <c r="R9" s="31"/>
      <c r="S9" s="31"/>
      <c r="T9" s="31"/>
      <c r="U9" s="34"/>
    </row>
    <row r="10" spans="1:23" ht="16.5" customHeight="1">
      <c r="A10" s="33" t="s">
        <v>167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M10" s="31"/>
      <c r="N10" s="31"/>
      <c r="O10" s="31"/>
      <c r="P10" s="31"/>
      <c r="Q10" s="31"/>
      <c r="R10" s="31"/>
      <c r="S10" s="31"/>
      <c r="T10" s="31"/>
      <c r="U10" s="34"/>
    </row>
    <row r="11" spans="1:23">
      <c r="A11" s="33" t="s">
        <v>168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M11" s="31"/>
      <c r="N11" s="31"/>
      <c r="O11" s="31"/>
      <c r="P11" s="31"/>
      <c r="Q11" s="31"/>
      <c r="R11" s="31"/>
      <c r="S11" s="31"/>
      <c r="T11" s="31"/>
      <c r="U11" s="34"/>
    </row>
    <row r="12" spans="1:23" ht="10.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M12" s="35"/>
      <c r="N12" s="35"/>
      <c r="O12" s="35"/>
      <c r="P12" s="35"/>
      <c r="Q12" s="35"/>
      <c r="R12" s="35"/>
      <c r="U12" s="34"/>
    </row>
    <row r="13" spans="1:23">
      <c r="A13" s="36" t="s">
        <v>66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7" t="s">
        <v>19</v>
      </c>
      <c r="N13" s="37"/>
      <c r="O13" s="37"/>
      <c r="P13" s="37"/>
      <c r="Q13" s="37"/>
      <c r="R13" s="37"/>
      <c r="S13" s="37"/>
      <c r="T13" s="37"/>
    </row>
    <row r="14" spans="1:23" ht="12.75" customHeight="1">
      <c r="A14" s="36" t="s">
        <v>62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M14" s="38"/>
      <c r="N14" s="38"/>
      <c r="O14" s="38"/>
      <c r="P14" s="38"/>
      <c r="Q14" s="38"/>
      <c r="R14" s="38"/>
      <c r="S14" s="38"/>
      <c r="T14" s="38"/>
    </row>
    <row r="15" spans="1:23" ht="12.75" customHeight="1">
      <c r="A15" s="33" t="s">
        <v>169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M15" s="38" t="s">
        <v>133</v>
      </c>
      <c r="N15" s="38"/>
      <c r="O15" s="38"/>
      <c r="P15" s="38"/>
      <c r="Q15" s="38"/>
      <c r="R15" s="38"/>
      <c r="S15" s="38"/>
      <c r="T15" s="38"/>
      <c r="U15" s="39"/>
    </row>
    <row r="16" spans="1:23" ht="12.75" customHeight="1">
      <c r="A16" s="33" t="s">
        <v>170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M16" s="38" t="s">
        <v>134</v>
      </c>
      <c r="N16" s="38"/>
      <c r="O16" s="38"/>
      <c r="P16" s="38"/>
      <c r="Q16" s="38"/>
      <c r="R16" s="38"/>
      <c r="S16" s="38"/>
      <c r="T16" s="38"/>
      <c r="U16" s="39"/>
      <c r="V16" s="40"/>
      <c r="W16" s="41"/>
    </row>
    <row r="17" spans="1:22" ht="12.75" customHeight="1">
      <c r="A17" s="33" t="s">
        <v>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M17" s="42" t="s">
        <v>135</v>
      </c>
      <c r="N17" s="42"/>
      <c r="O17" s="42"/>
      <c r="P17" s="42"/>
      <c r="Q17" s="42"/>
      <c r="R17" s="42"/>
      <c r="S17" s="42"/>
      <c r="T17" s="42"/>
      <c r="U17" s="39"/>
    </row>
    <row r="18" spans="1:22" ht="14.25" customHeight="1">
      <c r="A18" s="33" t="s">
        <v>171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M18" s="42"/>
      <c r="N18" s="42"/>
      <c r="O18" s="42"/>
      <c r="P18" s="42"/>
      <c r="Q18" s="42"/>
      <c r="R18" s="42"/>
      <c r="S18" s="42"/>
      <c r="T18" s="42"/>
    </row>
    <row r="19" spans="1:2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M19" s="42"/>
      <c r="N19" s="42"/>
      <c r="O19" s="42"/>
      <c r="P19" s="42"/>
      <c r="Q19" s="42"/>
      <c r="R19" s="42"/>
      <c r="S19" s="42"/>
      <c r="T19" s="42"/>
    </row>
    <row r="20" spans="1:22" ht="7.5" customHeight="1">
      <c r="A20" s="31" t="s">
        <v>81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M20" s="35"/>
      <c r="N20" s="35"/>
      <c r="O20" s="35"/>
      <c r="P20" s="35"/>
      <c r="Q20" s="35"/>
      <c r="R20" s="35"/>
      <c r="U20" s="43"/>
      <c r="V20" s="44"/>
    </row>
    <row r="21" spans="1:22" ht="1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M21" s="45" t="s">
        <v>132</v>
      </c>
      <c r="N21" s="45"/>
      <c r="O21" s="45"/>
      <c r="P21" s="45"/>
      <c r="Q21" s="45"/>
      <c r="R21" s="45"/>
      <c r="S21" s="45"/>
      <c r="T21" s="45"/>
      <c r="U21" s="44"/>
      <c r="V21" s="44"/>
    </row>
    <row r="22" spans="1:22" ht="1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M22" s="45"/>
      <c r="N22" s="45"/>
      <c r="O22" s="45"/>
      <c r="P22" s="45"/>
      <c r="Q22" s="45"/>
      <c r="R22" s="45"/>
      <c r="S22" s="45"/>
      <c r="T22" s="45"/>
      <c r="U22" s="44"/>
      <c r="V22" s="44"/>
    </row>
    <row r="23" spans="1:22" ht="24.7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M23" s="45"/>
      <c r="N23" s="45"/>
      <c r="O23" s="45"/>
      <c r="P23" s="45"/>
      <c r="Q23" s="45"/>
      <c r="R23" s="45"/>
      <c r="S23" s="45"/>
      <c r="T23" s="45"/>
      <c r="U23" s="44"/>
      <c r="V23" s="44"/>
    </row>
    <row r="24" spans="1:22" ht="12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M24" s="46"/>
      <c r="N24" s="46"/>
      <c r="O24" s="46"/>
      <c r="P24" s="46"/>
      <c r="Q24" s="46"/>
      <c r="R24" s="46"/>
    </row>
    <row r="25" spans="1:22">
      <c r="A25" s="47" t="s">
        <v>16</v>
      </c>
      <c r="B25" s="47"/>
      <c r="C25" s="47"/>
      <c r="D25" s="47"/>
      <c r="E25" s="47"/>
      <c r="F25" s="47"/>
      <c r="G25" s="47"/>
      <c r="M25" s="48" t="s">
        <v>172</v>
      </c>
      <c r="N25" s="48"/>
      <c r="O25" s="48"/>
      <c r="P25" s="48"/>
      <c r="Q25" s="48"/>
      <c r="R25" s="48"/>
      <c r="S25" s="48"/>
      <c r="T25" s="48"/>
    </row>
    <row r="26" spans="1:22" ht="26.25" customHeight="1">
      <c r="A26" s="49"/>
      <c r="B26" s="22" t="s">
        <v>2</v>
      </c>
      <c r="C26" s="24"/>
      <c r="D26" s="22" t="s">
        <v>3</v>
      </c>
      <c r="E26" s="23"/>
      <c r="F26" s="24"/>
      <c r="G26" s="50" t="s">
        <v>17</v>
      </c>
      <c r="H26" s="50" t="s">
        <v>10</v>
      </c>
      <c r="I26" s="22" t="s">
        <v>4</v>
      </c>
      <c r="J26" s="23"/>
      <c r="K26" s="24"/>
      <c r="M26" s="48"/>
      <c r="N26" s="48"/>
      <c r="O26" s="48"/>
      <c r="P26" s="48"/>
      <c r="Q26" s="48"/>
      <c r="R26" s="48"/>
      <c r="S26" s="48"/>
      <c r="T26" s="48"/>
    </row>
    <row r="27" spans="1:22" ht="14.25" customHeight="1">
      <c r="A27" s="49"/>
      <c r="B27" s="51" t="s">
        <v>5</v>
      </c>
      <c r="C27" s="51" t="s">
        <v>6</v>
      </c>
      <c r="D27" s="51" t="s">
        <v>7</v>
      </c>
      <c r="E27" s="51" t="s">
        <v>8</v>
      </c>
      <c r="F27" s="51" t="s">
        <v>9</v>
      </c>
      <c r="G27" s="52"/>
      <c r="H27" s="52"/>
      <c r="I27" s="51" t="s">
        <v>11</v>
      </c>
      <c r="J27" s="51" t="s">
        <v>12</v>
      </c>
      <c r="K27" s="51" t="s">
        <v>13</v>
      </c>
      <c r="M27" s="48"/>
      <c r="N27" s="48"/>
      <c r="O27" s="48"/>
      <c r="P27" s="48"/>
      <c r="Q27" s="48"/>
      <c r="R27" s="48"/>
      <c r="S27" s="48"/>
      <c r="T27" s="48"/>
    </row>
    <row r="28" spans="1:22" ht="17.25" customHeight="1">
      <c r="A28" s="53" t="s">
        <v>14</v>
      </c>
      <c r="B28" s="54">
        <v>14</v>
      </c>
      <c r="C28" s="54">
        <v>14</v>
      </c>
      <c r="D28" s="55">
        <v>3</v>
      </c>
      <c r="E28" s="55">
        <v>3</v>
      </c>
      <c r="F28" s="55">
        <v>2</v>
      </c>
      <c r="G28" s="55"/>
      <c r="H28" s="56"/>
      <c r="I28" s="55">
        <v>3</v>
      </c>
      <c r="J28" s="55">
        <v>1</v>
      </c>
      <c r="K28" s="55">
        <v>12</v>
      </c>
      <c r="M28" s="48"/>
      <c r="N28" s="48"/>
      <c r="O28" s="48"/>
      <c r="P28" s="48"/>
      <c r="Q28" s="48"/>
      <c r="R28" s="48"/>
      <c r="S28" s="48"/>
      <c r="T28" s="48"/>
    </row>
    <row r="29" spans="1:22" ht="15" customHeight="1">
      <c r="A29" s="53" t="s">
        <v>15</v>
      </c>
      <c r="B29" s="54">
        <v>14</v>
      </c>
      <c r="C29" s="54">
        <v>12</v>
      </c>
      <c r="D29" s="55">
        <v>3</v>
      </c>
      <c r="E29" s="55">
        <v>3</v>
      </c>
      <c r="F29" s="55">
        <v>2</v>
      </c>
      <c r="G29" s="55">
        <v>2</v>
      </c>
      <c r="H29" s="55" t="s">
        <v>130</v>
      </c>
      <c r="I29" s="55">
        <v>3</v>
      </c>
      <c r="J29" s="55">
        <v>1</v>
      </c>
      <c r="K29" s="55">
        <v>12</v>
      </c>
      <c r="M29" s="48"/>
      <c r="N29" s="48"/>
      <c r="O29" s="48"/>
      <c r="P29" s="48"/>
      <c r="Q29" s="48"/>
      <c r="R29" s="48"/>
      <c r="S29" s="48"/>
      <c r="T29" s="48"/>
    </row>
    <row r="30" spans="1:22" ht="15.75" customHeight="1">
      <c r="A30" s="57" t="s">
        <v>131</v>
      </c>
      <c r="B30" s="58"/>
      <c r="C30" s="58"/>
      <c r="D30" s="58"/>
      <c r="E30" s="58"/>
      <c r="F30" s="58"/>
      <c r="G30" s="58"/>
      <c r="H30" s="58"/>
      <c r="I30" s="58"/>
      <c r="J30" s="58"/>
      <c r="K30" s="59"/>
      <c r="M30" s="48"/>
      <c r="N30" s="48"/>
      <c r="O30" s="48"/>
      <c r="P30" s="48"/>
      <c r="Q30" s="48"/>
      <c r="R30" s="48"/>
      <c r="S30" s="48"/>
      <c r="T30" s="48"/>
    </row>
    <row r="31" spans="1:22" ht="21" customHeight="1">
      <c r="A31" s="60"/>
      <c r="B31" s="60"/>
      <c r="C31" s="60"/>
      <c r="D31" s="60"/>
      <c r="E31" s="60"/>
      <c r="F31" s="60"/>
      <c r="G31" s="60"/>
      <c r="M31" s="48"/>
      <c r="N31" s="48"/>
      <c r="O31" s="48"/>
      <c r="P31" s="48"/>
      <c r="Q31" s="48"/>
      <c r="R31" s="48"/>
      <c r="S31" s="48"/>
      <c r="T31" s="48"/>
    </row>
    <row r="32" spans="1:22" ht="15" customHeight="1">
      <c r="B32" s="35"/>
      <c r="C32" s="35"/>
      <c r="D32" s="35"/>
      <c r="E32" s="35"/>
      <c r="F32" s="35"/>
      <c r="G32" s="35"/>
      <c r="M32" s="61"/>
      <c r="N32" s="61"/>
      <c r="O32" s="61"/>
      <c r="P32" s="61"/>
      <c r="Q32" s="61"/>
      <c r="R32" s="61"/>
      <c r="S32" s="61"/>
    </row>
    <row r="33" spans="1:20">
      <c r="B33" s="61"/>
      <c r="C33" s="61"/>
      <c r="D33" s="61"/>
      <c r="E33" s="61"/>
      <c r="F33" s="61"/>
      <c r="G33" s="61"/>
      <c r="M33" s="61"/>
      <c r="N33" s="61"/>
      <c r="O33" s="61"/>
      <c r="P33" s="61"/>
      <c r="Q33" s="61"/>
      <c r="R33" s="61"/>
      <c r="S33" s="61"/>
    </row>
    <row r="35" spans="1:20" ht="16.5" customHeight="1">
      <c r="A35" s="62" t="s">
        <v>20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1:20" ht="8.25" hidden="1" customHeight="1">
      <c r="P36" s="17" t="s">
        <v>34</v>
      </c>
      <c r="Q36" s="17" t="s">
        <v>35</v>
      </c>
      <c r="R36" s="17" t="s">
        <v>36</v>
      </c>
      <c r="S36" s="17" t="s">
        <v>37</v>
      </c>
      <c r="T36" s="17" t="s">
        <v>51</v>
      </c>
    </row>
    <row r="37" spans="1:20" ht="17.25" customHeight="1">
      <c r="A37" s="64" t="s">
        <v>40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</row>
    <row r="38" spans="1:20" ht="25.5" customHeight="1">
      <c r="A38" s="65" t="s">
        <v>25</v>
      </c>
      <c r="B38" s="66" t="s">
        <v>24</v>
      </c>
      <c r="C38" s="67"/>
      <c r="D38" s="67"/>
      <c r="E38" s="67"/>
      <c r="F38" s="67"/>
      <c r="G38" s="67"/>
      <c r="H38" s="67"/>
      <c r="I38" s="68"/>
      <c r="J38" s="50" t="s">
        <v>38</v>
      </c>
      <c r="K38" s="69" t="s">
        <v>22</v>
      </c>
      <c r="L38" s="70"/>
      <c r="M38" s="70"/>
      <c r="N38" s="71"/>
      <c r="O38" s="69" t="s">
        <v>39</v>
      </c>
      <c r="P38" s="72"/>
      <c r="Q38" s="73"/>
      <c r="R38" s="69" t="s">
        <v>21</v>
      </c>
      <c r="S38" s="70"/>
      <c r="T38" s="71"/>
    </row>
    <row r="39" spans="1:20" ht="13.5" customHeight="1">
      <c r="A39" s="74"/>
      <c r="B39" s="75"/>
      <c r="C39" s="76"/>
      <c r="D39" s="76"/>
      <c r="E39" s="76"/>
      <c r="F39" s="76"/>
      <c r="G39" s="76"/>
      <c r="H39" s="76"/>
      <c r="I39" s="77"/>
      <c r="J39" s="52"/>
      <c r="K39" s="51" t="s">
        <v>26</v>
      </c>
      <c r="L39" s="51" t="s">
        <v>27</v>
      </c>
      <c r="M39" s="51" t="s">
        <v>95</v>
      </c>
      <c r="N39" s="51" t="s">
        <v>96</v>
      </c>
      <c r="O39" s="51" t="s">
        <v>31</v>
      </c>
      <c r="P39" s="51" t="s">
        <v>7</v>
      </c>
      <c r="Q39" s="51" t="s">
        <v>28</v>
      </c>
      <c r="R39" s="51" t="s">
        <v>29</v>
      </c>
      <c r="S39" s="51" t="s">
        <v>26</v>
      </c>
      <c r="T39" s="51" t="s">
        <v>30</v>
      </c>
    </row>
    <row r="40" spans="1:20">
      <c r="A40" s="2" t="s">
        <v>100</v>
      </c>
      <c r="B40" s="78" t="s">
        <v>137</v>
      </c>
      <c r="C40" s="78"/>
      <c r="D40" s="78"/>
      <c r="E40" s="78"/>
      <c r="F40" s="78"/>
      <c r="G40" s="78"/>
      <c r="H40" s="78"/>
      <c r="I40" s="78"/>
      <c r="J40" s="3">
        <v>7</v>
      </c>
      <c r="K40" s="3">
        <v>2</v>
      </c>
      <c r="L40" s="3">
        <v>1</v>
      </c>
      <c r="M40" s="3">
        <v>0</v>
      </c>
      <c r="N40" s="3">
        <v>1</v>
      </c>
      <c r="O40" s="79">
        <f>K40+L40+M40+N40</f>
        <v>4</v>
      </c>
      <c r="P40" s="80">
        <f>Q40-O40</f>
        <v>9</v>
      </c>
      <c r="Q40" s="80">
        <f>ROUND(PRODUCT(J40,25)/14,0)</f>
        <v>13</v>
      </c>
      <c r="R40" s="3" t="s">
        <v>29</v>
      </c>
      <c r="S40" s="81"/>
      <c r="T40" s="82"/>
    </row>
    <row r="41" spans="1:20">
      <c r="A41" s="4" t="s">
        <v>101</v>
      </c>
      <c r="B41" s="83" t="s">
        <v>138</v>
      </c>
      <c r="C41" s="84"/>
      <c r="D41" s="84"/>
      <c r="E41" s="84"/>
      <c r="F41" s="84"/>
      <c r="G41" s="84"/>
      <c r="H41" s="84"/>
      <c r="I41" s="85"/>
      <c r="J41" s="5">
        <v>6</v>
      </c>
      <c r="K41" s="5">
        <v>2</v>
      </c>
      <c r="L41" s="5">
        <v>1</v>
      </c>
      <c r="M41" s="5">
        <v>0</v>
      </c>
      <c r="N41" s="5">
        <v>1</v>
      </c>
      <c r="O41" s="79">
        <f>K41+L41+M41+N41</f>
        <v>4</v>
      </c>
      <c r="P41" s="80">
        <f>Q41-O41</f>
        <v>7</v>
      </c>
      <c r="Q41" s="80">
        <f>ROUND(PRODUCT(J41,25)/14,0)</f>
        <v>11</v>
      </c>
      <c r="R41" s="86" t="s">
        <v>29</v>
      </c>
      <c r="S41" s="87"/>
      <c r="T41" s="55"/>
    </row>
    <row r="42" spans="1:20">
      <c r="A42" s="4" t="s">
        <v>102</v>
      </c>
      <c r="B42" s="78" t="s">
        <v>139</v>
      </c>
      <c r="C42" s="78"/>
      <c r="D42" s="78"/>
      <c r="E42" s="78"/>
      <c r="F42" s="78"/>
      <c r="G42" s="78"/>
      <c r="H42" s="78"/>
      <c r="I42" s="78"/>
      <c r="J42" s="5">
        <v>7</v>
      </c>
      <c r="K42" s="5">
        <v>2</v>
      </c>
      <c r="L42" s="5">
        <v>1</v>
      </c>
      <c r="M42" s="5">
        <v>0</v>
      </c>
      <c r="N42" s="5">
        <v>1</v>
      </c>
      <c r="O42" s="79">
        <f>K42+L42+M42+N42</f>
        <v>4</v>
      </c>
      <c r="P42" s="80">
        <f>Q42-O42</f>
        <v>9</v>
      </c>
      <c r="Q42" s="80">
        <f>ROUND(PRODUCT(J42,25)/14,0)</f>
        <v>13</v>
      </c>
      <c r="R42" s="5" t="s">
        <v>29</v>
      </c>
      <c r="S42" s="88"/>
      <c r="T42" s="55"/>
    </row>
    <row r="43" spans="1:20">
      <c r="A43" s="4" t="s">
        <v>103</v>
      </c>
      <c r="B43" s="84" t="s">
        <v>140</v>
      </c>
      <c r="C43" s="84"/>
      <c r="D43" s="84"/>
      <c r="E43" s="84"/>
      <c r="F43" s="84"/>
      <c r="G43" s="84"/>
      <c r="H43" s="84"/>
      <c r="I43" s="85"/>
      <c r="J43" s="5">
        <v>6</v>
      </c>
      <c r="K43" s="5">
        <v>2</v>
      </c>
      <c r="L43" s="5">
        <v>1</v>
      </c>
      <c r="M43" s="5">
        <v>0</v>
      </c>
      <c r="N43" s="5">
        <v>1</v>
      </c>
      <c r="O43" s="79">
        <f>K43+L43+M43+N43</f>
        <v>4</v>
      </c>
      <c r="P43" s="80">
        <f>Q43-O43</f>
        <v>7</v>
      </c>
      <c r="Q43" s="80">
        <f>ROUND(PRODUCT(J43,25)/14,0)</f>
        <v>11</v>
      </c>
      <c r="R43" s="5" t="s">
        <v>29</v>
      </c>
      <c r="S43" s="87"/>
      <c r="T43" s="55"/>
    </row>
    <row r="44" spans="1:20">
      <c r="A44" s="4" t="s">
        <v>104</v>
      </c>
      <c r="B44" s="78" t="s">
        <v>141</v>
      </c>
      <c r="C44" s="78"/>
      <c r="D44" s="78"/>
      <c r="E44" s="78"/>
      <c r="F44" s="78"/>
      <c r="G44" s="78"/>
      <c r="H44" s="78"/>
      <c r="I44" s="78"/>
      <c r="J44" s="5">
        <v>4</v>
      </c>
      <c r="K44" s="5">
        <v>2</v>
      </c>
      <c r="L44" s="5">
        <v>1</v>
      </c>
      <c r="M44" s="5">
        <v>0</v>
      </c>
      <c r="N44" s="5">
        <v>1</v>
      </c>
      <c r="O44" s="79">
        <f>K44+L44+M44+N44</f>
        <v>4</v>
      </c>
      <c r="P44" s="80">
        <f>Q44-O44</f>
        <v>3</v>
      </c>
      <c r="Q44" s="80">
        <f>ROUND(PRODUCT(J44,25)/14,0)</f>
        <v>7</v>
      </c>
      <c r="R44" s="86"/>
      <c r="S44" s="87" t="s">
        <v>26</v>
      </c>
      <c r="T44" s="55"/>
    </row>
    <row r="45" spans="1:20">
      <c r="A45" s="89" t="s">
        <v>23</v>
      </c>
      <c r="B45" s="90"/>
      <c r="C45" s="91"/>
      <c r="D45" s="91"/>
      <c r="E45" s="91"/>
      <c r="F45" s="91"/>
      <c r="G45" s="91"/>
      <c r="H45" s="91"/>
      <c r="I45" s="92"/>
      <c r="J45" s="89">
        <f t="shared" ref="J45:Q45" si="0">SUM(J40:J44)</f>
        <v>30</v>
      </c>
      <c r="K45" s="89">
        <f t="shared" si="0"/>
        <v>10</v>
      </c>
      <c r="L45" s="89">
        <f t="shared" si="0"/>
        <v>5</v>
      </c>
      <c r="M45" s="89">
        <f t="shared" si="0"/>
        <v>0</v>
      </c>
      <c r="N45" s="89">
        <f t="shared" si="0"/>
        <v>5</v>
      </c>
      <c r="O45" s="89">
        <f t="shared" si="0"/>
        <v>20</v>
      </c>
      <c r="P45" s="89">
        <f t="shared" si="0"/>
        <v>35</v>
      </c>
      <c r="Q45" s="89">
        <f t="shared" si="0"/>
        <v>55</v>
      </c>
      <c r="R45" s="89">
        <f>COUNTIF(R40:R44,"E")</f>
        <v>4</v>
      </c>
      <c r="S45" s="89">
        <f>COUNTIF(S40:S44,"C")</f>
        <v>1</v>
      </c>
      <c r="T45" s="89">
        <f>COUNTIF(T40:T44,"VP")</f>
        <v>0</v>
      </c>
    </row>
    <row r="46" spans="1:20" ht="19.5" customHeight="1"/>
    <row r="47" spans="1:20" ht="16.5" customHeight="1">
      <c r="A47" s="64" t="s">
        <v>41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</row>
    <row r="48" spans="1:20" ht="26.25" customHeight="1">
      <c r="A48" s="65" t="s">
        <v>25</v>
      </c>
      <c r="B48" s="66" t="s">
        <v>24</v>
      </c>
      <c r="C48" s="67"/>
      <c r="D48" s="67"/>
      <c r="E48" s="67"/>
      <c r="F48" s="67"/>
      <c r="G48" s="67"/>
      <c r="H48" s="67"/>
      <c r="I48" s="68"/>
      <c r="J48" s="50" t="s">
        <v>38</v>
      </c>
      <c r="K48" s="69" t="s">
        <v>22</v>
      </c>
      <c r="L48" s="70"/>
      <c r="M48" s="70"/>
      <c r="N48" s="71"/>
      <c r="O48" s="69" t="s">
        <v>39</v>
      </c>
      <c r="P48" s="72"/>
      <c r="Q48" s="73"/>
      <c r="R48" s="69" t="s">
        <v>21</v>
      </c>
      <c r="S48" s="70"/>
      <c r="T48" s="71"/>
    </row>
    <row r="49" spans="1:20" ht="12.75" customHeight="1">
      <c r="A49" s="74"/>
      <c r="B49" s="75"/>
      <c r="C49" s="76"/>
      <c r="D49" s="76"/>
      <c r="E49" s="76"/>
      <c r="F49" s="76"/>
      <c r="G49" s="76"/>
      <c r="H49" s="76"/>
      <c r="I49" s="77"/>
      <c r="J49" s="52"/>
      <c r="K49" s="51" t="s">
        <v>26</v>
      </c>
      <c r="L49" s="51" t="s">
        <v>27</v>
      </c>
      <c r="M49" s="51" t="s">
        <v>95</v>
      </c>
      <c r="N49" s="51" t="s">
        <v>96</v>
      </c>
      <c r="O49" s="51" t="s">
        <v>31</v>
      </c>
      <c r="P49" s="51" t="s">
        <v>7</v>
      </c>
      <c r="Q49" s="51" t="s">
        <v>28</v>
      </c>
      <c r="R49" s="51" t="s">
        <v>29</v>
      </c>
      <c r="S49" s="51" t="s">
        <v>26</v>
      </c>
      <c r="T49" s="51" t="s">
        <v>30</v>
      </c>
    </row>
    <row r="50" spans="1:20">
      <c r="A50" s="4" t="s">
        <v>105</v>
      </c>
      <c r="B50" s="84" t="s">
        <v>142</v>
      </c>
      <c r="C50" s="84"/>
      <c r="D50" s="84"/>
      <c r="E50" s="84"/>
      <c r="F50" s="84"/>
      <c r="G50" s="84"/>
      <c r="H50" s="84"/>
      <c r="I50" s="85"/>
      <c r="J50" s="5">
        <v>8</v>
      </c>
      <c r="K50" s="5">
        <v>2</v>
      </c>
      <c r="L50" s="5">
        <v>1</v>
      </c>
      <c r="M50" s="5">
        <v>0</v>
      </c>
      <c r="N50" s="5">
        <v>1</v>
      </c>
      <c r="O50" s="79">
        <f>K50+L50+M50+N50</f>
        <v>4</v>
      </c>
      <c r="P50" s="80">
        <f>Q50-O50</f>
        <v>10</v>
      </c>
      <c r="Q50" s="80">
        <f>ROUND(PRODUCT(J50,25)/14,0)</f>
        <v>14</v>
      </c>
      <c r="R50" s="5" t="s">
        <v>29</v>
      </c>
      <c r="S50" s="87"/>
      <c r="T50" s="55"/>
    </row>
    <row r="51" spans="1:20">
      <c r="A51" s="4" t="s">
        <v>106</v>
      </c>
      <c r="B51" s="83" t="s">
        <v>143</v>
      </c>
      <c r="C51" s="84"/>
      <c r="D51" s="84"/>
      <c r="E51" s="84"/>
      <c r="F51" s="84"/>
      <c r="G51" s="84"/>
      <c r="H51" s="84"/>
      <c r="I51" s="85"/>
      <c r="J51" s="5">
        <v>7</v>
      </c>
      <c r="K51" s="5">
        <v>2</v>
      </c>
      <c r="L51" s="5">
        <v>1</v>
      </c>
      <c r="M51" s="5">
        <v>0</v>
      </c>
      <c r="N51" s="5">
        <v>1</v>
      </c>
      <c r="O51" s="79">
        <f>K51+L51+M51+N51</f>
        <v>4</v>
      </c>
      <c r="P51" s="80">
        <f>Q51-O51</f>
        <v>9</v>
      </c>
      <c r="Q51" s="80">
        <f>ROUND(PRODUCT(J51,25)/14,0)</f>
        <v>13</v>
      </c>
      <c r="R51" s="5" t="s">
        <v>29</v>
      </c>
      <c r="S51" s="87"/>
      <c r="T51" s="55"/>
    </row>
    <row r="52" spans="1:20">
      <c r="A52" s="4" t="s">
        <v>107</v>
      </c>
      <c r="B52" s="11" t="s">
        <v>144</v>
      </c>
      <c r="C52" s="11"/>
      <c r="D52" s="11"/>
      <c r="E52" s="11"/>
      <c r="F52" s="11"/>
      <c r="G52" s="11"/>
      <c r="H52" s="11"/>
      <c r="I52" s="12"/>
      <c r="J52" s="5">
        <v>8</v>
      </c>
      <c r="K52" s="5">
        <v>2</v>
      </c>
      <c r="L52" s="5">
        <v>1</v>
      </c>
      <c r="M52" s="5">
        <v>0</v>
      </c>
      <c r="N52" s="5">
        <v>1</v>
      </c>
      <c r="O52" s="79">
        <f>K52+L52+M52+N52</f>
        <v>4</v>
      </c>
      <c r="P52" s="80">
        <f>Q52-O52</f>
        <v>10</v>
      </c>
      <c r="Q52" s="80">
        <f>ROUND(PRODUCT(J52,25)/14,0)</f>
        <v>14</v>
      </c>
      <c r="R52" s="5" t="s">
        <v>29</v>
      </c>
      <c r="S52" s="87"/>
      <c r="T52" s="55"/>
    </row>
    <row r="53" spans="1:20">
      <c r="A53" s="4" t="s">
        <v>108</v>
      </c>
      <c r="B53" s="78" t="s">
        <v>145</v>
      </c>
      <c r="C53" s="78"/>
      <c r="D53" s="78"/>
      <c r="E53" s="78"/>
      <c r="F53" s="78"/>
      <c r="G53" s="78"/>
      <c r="H53" s="78"/>
      <c r="I53" s="78"/>
      <c r="J53" s="5">
        <v>7</v>
      </c>
      <c r="K53" s="5">
        <v>2</v>
      </c>
      <c r="L53" s="5">
        <v>1</v>
      </c>
      <c r="M53" s="5">
        <v>0</v>
      </c>
      <c r="N53" s="5">
        <v>1</v>
      </c>
      <c r="O53" s="79">
        <f>K53+L53+M53+N53</f>
        <v>4</v>
      </c>
      <c r="P53" s="80">
        <f>Q53-O53</f>
        <v>9</v>
      </c>
      <c r="Q53" s="80">
        <f>ROUND(PRODUCT(J53,25)/14,0)</f>
        <v>13</v>
      </c>
      <c r="R53" s="86" t="s">
        <v>29</v>
      </c>
      <c r="S53" s="87"/>
      <c r="T53" s="55"/>
    </row>
    <row r="54" spans="1:20">
      <c r="A54" s="89" t="s">
        <v>23</v>
      </c>
      <c r="B54" s="90"/>
      <c r="C54" s="91"/>
      <c r="D54" s="91"/>
      <c r="E54" s="91"/>
      <c r="F54" s="91"/>
      <c r="G54" s="91"/>
      <c r="H54" s="91"/>
      <c r="I54" s="92"/>
      <c r="J54" s="89">
        <f t="shared" ref="J54:Q54" si="1">SUM(J50:J53)</f>
        <v>30</v>
      </c>
      <c r="K54" s="89">
        <f t="shared" si="1"/>
        <v>8</v>
      </c>
      <c r="L54" s="89">
        <f t="shared" si="1"/>
        <v>4</v>
      </c>
      <c r="M54" s="89">
        <f t="shared" si="1"/>
        <v>0</v>
      </c>
      <c r="N54" s="89">
        <f t="shared" si="1"/>
        <v>4</v>
      </c>
      <c r="O54" s="89">
        <f t="shared" si="1"/>
        <v>16</v>
      </c>
      <c r="P54" s="89">
        <f t="shared" si="1"/>
        <v>38</v>
      </c>
      <c r="Q54" s="89">
        <f t="shared" si="1"/>
        <v>54</v>
      </c>
      <c r="R54" s="89">
        <f>COUNTIF(R50:R53,"E")</f>
        <v>4</v>
      </c>
      <c r="S54" s="89">
        <f>COUNTIF(S50:S53,"C")</f>
        <v>0</v>
      </c>
      <c r="T54" s="89">
        <f>COUNTIF(T50:T53,"VP")</f>
        <v>0</v>
      </c>
    </row>
    <row r="55" spans="1:20" ht="11.25" customHeight="1"/>
    <row r="56" spans="1:20">
      <c r="B56" s="61"/>
      <c r="C56" s="61"/>
      <c r="D56" s="61"/>
      <c r="E56" s="61"/>
      <c r="F56" s="61"/>
      <c r="G56" s="61"/>
      <c r="N56" s="61"/>
      <c r="O56" s="61"/>
      <c r="P56" s="61"/>
      <c r="Q56" s="61"/>
      <c r="R56" s="61"/>
      <c r="S56" s="61"/>
      <c r="T56" s="61"/>
    </row>
    <row r="58" spans="1:20" ht="18" customHeight="1">
      <c r="A58" s="64" t="s">
        <v>42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</row>
    <row r="59" spans="1:20" ht="25.5" customHeight="1">
      <c r="A59" s="65" t="s">
        <v>25</v>
      </c>
      <c r="B59" s="66" t="s">
        <v>24</v>
      </c>
      <c r="C59" s="67"/>
      <c r="D59" s="67"/>
      <c r="E59" s="67"/>
      <c r="F59" s="67"/>
      <c r="G59" s="67"/>
      <c r="H59" s="67"/>
      <c r="I59" s="68"/>
      <c r="J59" s="50" t="s">
        <v>38</v>
      </c>
      <c r="K59" s="69" t="s">
        <v>22</v>
      </c>
      <c r="L59" s="70"/>
      <c r="M59" s="70"/>
      <c r="N59" s="71"/>
      <c r="O59" s="69" t="s">
        <v>39</v>
      </c>
      <c r="P59" s="72"/>
      <c r="Q59" s="73"/>
      <c r="R59" s="69" t="s">
        <v>21</v>
      </c>
      <c r="S59" s="70"/>
      <c r="T59" s="71"/>
    </row>
    <row r="60" spans="1:20" ht="16.5" customHeight="1">
      <c r="A60" s="74"/>
      <c r="B60" s="75"/>
      <c r="C60" s="76"/>
      <c r="D60" s="76"/>
      <c r="E60" s="76"/>
      <c r="F60" s="76"/>
      <c r="G60" s="76"/>
      <c r="H60" s="76"/>
      <c r="I60" s="77"/>
      <c r="J60" s="52"/>
      <c r="K60" s="51" t="s">
        <v>26</v>
      </c>
      <c r="L60" s="51" t="s">
        <v>27</v>
      </c>
      <c r="M60" s="51" t="s">
        <v>95</v>
      </c>
      <c r="N60" s="51" t="s">
        <v>96</v>
      </c>
      <c r="O60" s="51" t="s">
        <v>31</v>
      </c>
      <c r="P60" s="51" t="s">
        <v>7</v>
      </c>
      <c r="Q60" s="51" t="s">
        <v>28</v>
      </c>
      <c r="R60" s="51" t="s">
        <v>29</v>
      </c>
      <c r="S60" s="51" t="s">
        <v>26</v>
      </c>
      <c r="T60" s="51" t="s">
        <v>30</v>
      </c>
    </row>
    <row r="61" spans="1:20">
      <c r="A61" s="4" t="s">
        <v>109</v>
      </c>
      <c r="B61" s="93" t="s">
        <v>146</v>
      </c>
      <c r="C61" s="83"/>
      <c r="D61" s="83"/>
      <c r="E61" s="83"/>
      <c r="F61" s="83"/>
      <c r="G61" s="83"/>
      <c r="H61" s="83"/>
      <c r="I61" s="94"/>
      <c r="J61" s="5">
        <v>8</v>
      </c>
      <c r="K61" s="5">
        <v>2</v>
      </c>
      <c r="L61" s="5">
        <v>1</v>
      </c>
      <c r="M61" s="5">
        <v>0</v>
      </c>
      <c r="N61" s="5">
        <v>1</v>
      </c>
      <c r="O61" s="79">
        <f>K61+L61+M61+N61</f>
        <v>4</v>
      </c>
      <c r="P61" s="80">
        <f>Q61-O61</f>
        <v>10</v>
      </c>
      <c r="Q61" s="80">
        <f>ROUND(PRODUCT(J61,25)/14,0)</f>
        <v>14</v>
      </c>
      <c r="R61" s="86" t="s">
        <v>29</v>
      </c>
      <c r="S61" s="87"/>
      <c r="T61" s="55"/>
    </row>
    <row r="62" spans="1:20">
      <c r="A62" s="4" t="s">
        <v>110</v>
      </c>
      <c r="B62" s="84" t="s">
        <v>147</v>
      </c>
      <c r="C62" s="84"/>
      <c r="D62" s="84"/>
      <c r="E62" s="84"/>
      <c r="F62" s="84"/>
      <c r="G62" s="84"/>
      <c r="H62" s="84"/>
      <c r="I62" s="85"/>
      <c r="J62" s="5">
        <v>8</v>
      </c>
      <c r="K62" s="5">
        <v>2</v>
      </c>
      <c r="L62" s="5">
        <v>1</v>
      </c>
      <c r="M62" s="5">
        <v>0</v>
      </c>
      <c r="N62" s="5">
        <v>1</v>
      </c>
      <c r="O62" s="79">
        <f>K62+L62+M62+N62</f>
        <v>4</v>
      </c>
      <c r="P62" s="80">
        <f>Q62-O62</f>
        <v>10</v>
      </c>
      <c r="Q62" s="80">
        <f>ROUND(PRODUCT(J62,25)/14,0)</f>
        <v>14</v>
      </c>
      <c r="R62" s="86" t="s">
        <v>29</v>
      </c>
      <c r="S62" s="87"/>
      <c r="T62" s="55"/>
    </row>
    <row r="63" spans="1:20">
      <c r="A63" s="4" t="s">
        <v>111</v>
      </c>
      <c r="B63" s="78" t="s">
        <v>148</v>
      </c>
      <c r="C63" s="78"/>
      <c r="D63" s="78"/>
      <c r="E63" s="78"/>
      <c r="F63" s="78"/>
      <c r="G63" s="78"/>
      <c r="H63" s="78"/>
      <c r="I63" s="78"/>
      <c r="J63" s="5">
        <v>7</v>
      </c>
      <c r="K63" s="5">
        <v>2</v>
      </c>
      <c r="L63" s="5">
        <v>1</v>
      </c>
      <c r="M63" s="5">
        <v>0</v>
      </c>
      <c r="N63" s="5">
        <v>1</v>
      </c>
      <c r="O63" s="79">
        <f>K63+L63+M63+N63</f>
        <v>4</v>
      </c>
      <c r="P63" s="80">
        <f>Q63-O63</f>
        <v>9</v>
      </c>
      <c r="Q63" s="80">
        <f>ROUND(PRODUCT(J63,25)/14,0)</f>
        <v>13</v>
      </c>
      <c r="R63" s="86" t="s">
        <v>29</v>
      </c>
      <c r="S63" s="87"/>
      <c r="T63" s="55"/>
    </row>
    <row r="64" spans="1:20">
      <c r="A64" s="4" t="s">
        <v>129</v>
      </c>
      <c r="B64" s="78" t="s">
        <v>149</v>
      </c>
      <c r="C64" s="78"/>
      <c r="D64" s="78"/>
      <c r="E64" s="78"/>
      <c r="F64" s="78"/>
      <c r="G64" s="78"/>
      <c r="H64" s="78"/>
      <c r="I64" s="78"/>
      <c r="J64" s="5">
        <v>7</v>
      </c>
      <c r="K64" s="5">
        <v>2</v>
      </c>
      <c r="L64" s="5">
        <v>1</v>
      </c>
      <c r="M64" s="5">
        <v>0</v>
      </c>
      <c r="N64" s="5">
        <v>1</v>
      </c>
      <c r="O64" s="79">
        <f>K64+L64+M64+N64</f>
        <v>4</v>
      </c>
      <c r="P64" s="80">
        <f>Q64-O64</f>
        <v>9</v>
      </c>
      <c r="Q64" s="80">
        <f>ROUND(PRODUCT(J64,25)/14,0)</f>
        <v>13</v>
      </c>
      <c r="R64" s="86" t="s">
        <v>29</v>
      </c>
      <c r="S64" s="87"/>
      <c r="T64" s="55"/>
    </row>
    <row r="65" spans="1:20">
      <c r="A65" s="89" t="s">
        <v>23</v>
      </c>
      <c r="B65" s="90"/>
      <c r="C65" s="91"/>
      <c r="D65" s="91"/>
      <c r="E65" s="91"/>
      <c r="F65" s="91"/>
      <c r="G65" s="91"/>
      <c r="H65" s="91"/>
      <c r="I65" s="92"/>
      <c r="J65" s="89">
        <f t="shared" ref="J65:Q65" si="2">SUM(J61:J64)</f>
        <v>30</v>
      </c>
      <c r="K65" s="89">
        <f t="shared" si="2"/>
        <v>8</v>
      </c>
      <c r="L65" s="89">
        <f t="shared" si="2"/>
        <v>4</v>
      </c>
      <c r="M65" s="89">
        <f t="shared" si="2"/>
        <v>0</v>
      </c>
      <c r="N65" s="89">
        <f t="shared" si="2"/>
        <v>4</v>
      </c>
      <c r="O65" s="89">
        <f t="shared" si="2"/>
        <v>16</v>
      </c>
      <c r="P65" s="89">
        <f t="shared" si="2"/>
        <v>38</v>
      </c>
      <c r="Q65" s="89">
        <f t="shared" si="2"/>
        <v>54</v>
      </c>
      <c r="R65" s="89">
        <f>COUNTIF(R61:R64,"E")</f>
        <v>4</v>
      </c>
      <c r="S65" s="89">
        <f>COUNTIF(S61:S64,"C")</f>
        <v>0</v>
      </c>
      <c r="T65" s="89">
        <f>COUNTIF(T61:T64,"VP")</f>
        <v>0</v>
      </c>
    </row>
    <row r="66" spans="1:20" ht="21.75" customHeight="1"/>
    <row r="67" spans="1:20" ht="18.75" customHeight="1">
      <c r="A67" s="64" t="s">
        <v>43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1:20" ht="24.75" customHeight="1">
      <c r="A68" s="65" t="s">
        <v>25</v>
      </c>
      <c r="B68" s="66" t="s">
        <v>24</v>
      </c>
      <c r="C68" s="67"/>
      <c r="D68" s="67"/>
      <c r="E68" s="67"/>
      <c r="F68" s="67"/>
      <c r="G68" s="67"/>
      <c r="H68" s="67"/>
      <c r="I68" s="68"/>
      <c r="J68" s="50" t="s">
        <v>38</v>
      </c>
      <c r="K68" s="69" t="s">
        <v>22</v>
      </c>
      <c r="L68" s="70"/>
      <c r="M68" s="70"/>
      <c r="N68" s="71"/>
      <c r="O68" s="69" t="s">
        <v>39</v>
      </c>
      <c r="P68" s="72"/>
      <c r="Q68" s="73"/>
      <c r="R68" s="69" t="s">
        <v>21</v>
      </c>
      <c r="S68" s="70"/>
      <c r="T68" s="71"/>
    </row>
    <row r="69" spans="1:20">
      <c r="A69" s="74"/>
      <c r="B69" s="75"/>
      <c r="C69" s="76"/>
      <c r="D69" s="76"/>
      <c r="E69" s="76"/>
      <c r="F69" s="76"/>
      <c r="G69" s="76"/>
      <c r="H69" s="76"/>
      <c r="I69" s="77"/>
      <c r="J69" s="52"/>
      <c r="K69" s="51" t="s">
        <v>26</v>
      </c>
      <c r="L69" s="51" t="s">
        <v>27</v>
      </c>
      <c r="M69" s="51" t="s">
        <v>95</v>
      </c>
      <c r="N69" s="51" t="s">
        <v>96</v>
      </c>
      <c r="O69" s="51" t="s">
        <v>31</v>
      </c>
      <c r="P69" s="51" t="s">
        <v>7</v>
      </c>
      <c r="Q69" s="51" t="s">
        <v>28</v>
      </c>
      <c r="R69" s="51" t="s">
        <v>29</v>
      </c>
      <c r="S69" s="51" t="s">
        <v>26</v>
      </c>
      <c r="T69" s="51" t="s">
        <v>30</v>
      </c>
    </row>
    <row r="70" spans="1:20">
      <c r="A70" s="95" t="s">
        <v>112</v>
      </c>
      <c r="B70" s="96" t="s">
        <v>150</v>
      </c>
      <c r="C70" s="84"/>
      <c r="D70" s="84"/>
      <c r="E70" s="84"/>
      <c r="F70" s="84"/>
      <c r="G70" s="84"/>
      <c r="H70" s="84"/>
      <c r="I70" s="85"/>
      <c r="J70" s="87">
        <v>20</v>
      </c>
      <c r="K70" s="87">
        <v>0</v>
      </c>
      <c r="L70" s="87">
        <v>0</v>
      </c>
      <c r="M70" s="87">
        <v>0</v>
      </c>
      <c r="N70" s="87">
        <v>16</v>
      </c>
      <c r="O70" s="79">
        <f>K70+L70+M70+N70</f>
        <v>16</v>
      </c>
      <c r="P70" s="80">
        <f>Q70-O70</f>
        <v>26</v>
      </c>
      <c r="Q70" s="80">
        <f>ROUND(PRODUCT(J70,25)/12,0)</f>
        <v>42</v>
      </c>
      <c r="R70" s="86"/>
      <c r="S70" s="87" t="s">
        <v>26</v>
      </c>
      <c r="T70" s="55"/>
    </row>
    <row r="71" spans="1:20">
      <c r="A71" s="4" t="s">
        <v>127</v>
      </c>
      <c r="B71" s="83" t="s">
        <v>151</v>
      </c>
      <c r="C71" s="84"/>
      <c r="D71" s="84"/>
      <c r="E71" s="84"/>
      <c r="F71" s="84"/>
      <c r="G71" s="84"/>
      <c r="H71" s="84"/>
      <c r="I71" s="85"/>
      <c r="J71" s="87">
        <v>6</v>
      </c>
      <c r="K71" s="87">
        <v>0</v>
      </c>
      <c r="L71" s="87">
        <v>0</v>
      </c>
      <c r="M71" s="87">
        <v>1</v>
      </c>
      <c r="N71" s="87">
        <v>2</v>
      </c>
      <c r="O71" s="79">
        <f>K71+L71+M71+N71</f>
        <v>3</v>
      </c>
      <c r="P71" s="80">
        <f>Q71-O71</f>
        <v>10</v>
      </c>
      <c r="Q71" s="80">
        <f>ROUND(PRODUCT(J71,25)/12,0)</f>
        <v>13</v>
      </c>
      <c r="R71" s="86"/>
      <c r="S71" s="87" t="s">
        <v>26</v>
      </c>
      <c r="T71" s="55"/>
    </row>
    <row r="72" spans="1:20">
      <c r="A72" s="97" t="s">
        <v>136</v>
      </c>
      <c r="B72" s="96" t="s">
        <v>152</v>
      </c>
      <c r="C72" s="84"/>
      <c r="D72" s="84"/>
      <c r="E72" s="84"/>
      <c r="F72" s="84"/>
      <c r="G72" s="84"/>
      <c r="H72" s="84"/>
      <c r="I72" s="85"/>
      <c r="J72" s="87">
        <v>4</v>
      </c>
      <c r="K72" s="87">
        <v>0</v>
      </c>
      <c r="L72" s="87">
        <v>0</v>
      </c>
      <c r="M72" s="87">
        <v>0</v>
      </c>
      <c r="N72" s="87">
        <v>5</v>
      </c>
      <c r="O72" s="79">
        <f>K72+L72+M72+N72</f>
        <v>5</v>
      </c>
      <c r="P72" s="80">
        <f>Q72-O72</f>
        <v>3</v>
      </c>
      <c r="Q72" s="80">
        <f>ROUND(PRODUCT(J72,25)/12,0)</f>
        <v>8</v>
      </c>
      <c r="R72" s="86"/>
      <c r="S72" s="87"/>
      <c r="T72" s="55" t="s">
        <v>30</v>
      </c>
    </row>
    <row r="73" spans="1:20">
      <c r="A73" s="89" t="s">
        <v>23</v>
      </c>
      <c r="B73" s="90"/>
      <c r="C73" s="91"/>
      <c r="D73" s="91"/>
      <c r="E73" s="91"/>
      <c r="F73" s="91"/>
      <c r="G73" s="91"/>
      <c r="H73" s="91"/>
      <c r="I73" s="92"/>
      <c r="J73" s="89">
        <f t="shared" ref="J73:Q73" si="3">SUM(J70:J72)</f>
        <v>30</v>
      </c>
      <c r="K73" s="89">
        <f t="shared" si="3"/>
        <v>0</v>
      </c>
      <c r="L73" s="89">
        <f t="shared" si="3"/>
        <v>0</v>
      </c>
      <c r="M73" s="89">
        <f t="shared" si="3"/>
        <v>1</v>
      </c>
      <c r="N73" s="89">
        <f t="shared" si="3"/>
        <v>23</v>
      </c>
      <c r="O73" s="89">
        <f t="shared" si="3"/>
        <v>24</v>
      </c>
      <c r="P73" s="89">
        <f t="shared" si="3"/>
        <v>39</v>
      </c>
      <c r="Q73" s="89">
        <f t="shared" si="3"/>
        <v>63</v>
      </c>
      <c r="R73" s="89">
        <f>COUNTIF(R70:R72,"E")</f>
        <v>0</v>
      </c>
      <c r="S73" s="89">
        <f>COUNTIF(S70:S72,"C")</f>
        <v>2</v>
      </c>
      <c r="T73" s="89">
        <f>COUNTIF(T70:T72,"VP")</f>
        <v>1</v>
      </c>
    </row>
    <row r="74" spans="1:20" ht="9" customHeight="1"/>
    <row r="75" spans="1:20">
      <c r="B75" s="35"/>
      <c r="C75" s="35"/>
      <c r="D75" s="35"/>
      <c r="E75" s="35"/>
      <c r="F75" s="35"/>
      <c r="G75" s="35"/>
      <c r="N75" s="61"/>
      <c r="O75" s="61"/>
      <c r="P75" s="61"/>
      <c r="Q75" s="61"/>
      <c r="R75" s="61"/>
      <c r="S75" s="61"/>
      <c r="T75" s="61"/>
    </row>
    <row r="78" spans="1:20" ht="19.5" customHeight="1">
      <c r="A78" s="63" t="s">
        <v>44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0" ht="27.75" customHeight="1">
      <c r="A79" s="65" t="s">
        <v>25</v>
      </c>
      <c r="B79" s="66" t="s">
        <v>24</v>
      </c>
      <c r="C79" s="67"/>
      <c r="D79" s="67"/>
      <c r="E79" s="67"/>
      <c r="F79" s="67"/>
      <c r="G79" s="67"/>
      <c r="H79" s="67"/>
      <c r="I79" s="68"/>
      <c r="J79" s="50" t="s">
        <v>38</v>
      </c>
      <c r="K79" s="98" t="s">
        <v>22</v>
      </c>
      <c r="L79" s="98"/>
      <c r="M79" s="98"/>
      <c r="N79" s="98"/>
      <c r="O79" s="98" t="s">
        <v>39</v>
      </c>
      <c r="P79" s="99"/>
      <c r="Q79" s="99"/>
      <c r="R79" s="98" t="s">
        <v>21</v>
      </c>
      <c r="S79" s="98"/>
      <c r="T79" s="98"/>
    </row>
    <row r="80" spans="1:20" ht="12.75" customHeight="1">
      <c r="A80" s="74"/>
      <c r="B80" s="75"/>
      <c r="C80" s="76"/>
      <c r="D80" s="76"/>
      <c r="E80" s="76"/>
      <c r="F80" s="76"/>
      <c r="G80" s="76"/>
      <c r="H80" s="76"/>
      <c r="I80" s="77"/>
      <c r="J80" s="52"/>
      <c r="K80" s="51" t="s">
        <v>26</v>
      </c>
      <c r="L80" s="51" t="s">
        <v>27</v>
      </c>
      <c r="M80" s="51" t="s">
        <v>95</v>
      </c>
      <c r="N80" s="51" t="s">
        <v>96</v>
      </c>
      <c r="O80" s="51" t="s">
        <v>31</v>
      </c>
      <c r="P80" s="51" t="s">
        <v>7</v>
      </c>
      <c r="Q80" s="51" t="s">
        <v>28</v>
      </c>
      <c r="R80" s="51" t="s">
        <v>29</v>
      </c>
      <c r="S80" s="51" t="s">
        <v>26</v>
      </c>
      <c r="T80" s="51" t="s">
        <v>30</v>
      </c>
    </row>
    <row r="81" spans="1:20">
      <c r="A81" s="100" t="s">
        <v>114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</row>
    <row r="82" spans="1:20">
      <c r="A82" s="4" t="s">
        <v>115</v>
      </c>
      <c r="B82" s="84" t="s">
        <v>153</v>
      </c>
      <c r="C82" s="84"/>
      <c r="D82" s="84"/>
      <c r="E82" s="84"/>
      <c r="F82" s="84"/>
      <c r="G82" s="84"/>
      <c r="H82" s="84"/>
      <c r="I82" s="85"/>
      <c r="J82" s="5">
        <v>7</v>
      </c>
      <c r="K82" s="5">
        <v>2</v>
      </c>
      <c r="L82" s="5">
        <v>1</v>
      </c>
      <c r="M82" s="5">
        <v>0</v>
      </c>
      <c r="N82" s="5">
        <v>1</v>
      </c>
      <c r="O82" s="79">
        <f>K82+L82+M82+N82</f>
        <v>4</v>
      </c>
      <c r="P82" s="80">
        <f>Q82-O82</f>
        <v>9</v>
      </c>
      <c r="Q82" s="80">
        <f>ROUND(PRODUCT(J82,25)/14,0)</f>
        <v>13</v>
      </c>
      <c r="R82" s="5" t="s">
        <v>29</v>
      </c>
      <c r="S82" s="87"/>
      <c r="T82" s="55"/>
    </row>
    <row r="83" spans="1:20">
      <c r="A83" s="6" t="s">
        <v>116</v>
      </c>
      <c r="B83" s="10" t="s">
        <v>154</v>
      </c>
      <c r="C83" s="11"/>
      <c r="D83" s="11"/>
      <c r="E83" s="11"/>
      <c r="F83" s="11"/>
      <c r="G83" s="11"/>
      <c r="H83" s="11"/>
      <c r="I83" s="12"/>
      <c r="J83" s="102">
        <v>7</v>
      </c>
      <c r="K83" s="102">
        <v>2</v>
      </c>
      <c r="L83" s="102">
        <v>1</v>
      </c>
      <c r="M83" s="102">
        <v>0</v>
      </c>
      <c r="N83" s="102">
        <v>1</v>
      </c>
      <c r="O83" s="79">
        <f>K83+L83+M83+N83</f>
        <v>4</v>
      </c>
      <c r="P83" s="80">
        <f>Q83-O83</f>
        <v>9</v>
      </c>
      <c r="Q83" s="80">
        <f>ROUND(PRODUCT(J83,25)/14,0)</f>
        <v>13</v>
      </c>
      <c r="R83" s="102" t="s">
        <v>29</v>
      </c>
      <c r="S83" s="102"/>
      <c r="T83" s="103"/>
    </row>
    <row r="84" spans="1:20">
      <c r="A84" s="4" t="s">
        <v>117</v>
      </c>
      <c r="B84" s="11" t="s">
        <v>155</v>
      </c>
      <c r="C84" s="11"/>
      <c r="D84" s="11"/>
      <c r="E84" s="11"/>
      <c r="F84" s="11"/>
      <c r="G84" s="11"/>
      <c r="H84" s="11"/>
      <c r="I84" s="12"/>
      <c r="J84" s="102">
        <v>7</v>
      </c>
      <c r="K84" s="5">
        <v>2</v>
      </c>
      <c r="L84" s="5">
        <v>1</v>
      </c>
      <c r="M84" s="5">
        <v>0</v>
      </c>
      <c r="N84" s="5">
        <v>1</v>
      </c>
      <c r="O84" s="79">
        <f>K84+L84+M84+N84</f>
        <v>4</v>
      </c>
      <c r="P84" s="80">
        <f>Q84-O84</f>
        <v>9</v>
      </c>
      <c r="Q84" s="80">
        <f>ROUND(PRODUCT(J84,25)/14,0)</f>
        <v>13</v>
      </c>
      <c r="R84" s="102" t="s">
        <v>29</v>
      </c>
      <c r="S84" s="102"/>
      <c r="T84" s="103"/>
    </row>
    <row r="85" spans="1:20">
      <c r="A85" s="6" t="s">
        <v>126</v>
      </c>
      <c r="B85" s="10" t="s">
        <v>156</v>
      </c>
      <c r="C85" s="11"/>
      <c r="D85" s="11"/>
      <c r="E85" s="11"/>
      <c r="F85" s="11"/>
      <c r="G85" s="11"/>
      <c r="H85" s="11"/>
      <c r="I85" s="12"/>
      <c r="J85" s="102">
        <v>7</v>
      </c>
      <c r="K85" s="5">
        <v>2</v>
      </c>
      <c r="L85" s="5">
        <v>1</v>
      </c>
      <c r="M85" s="5">
        <v>0</v>
      </c>
      <c r="N85" s="5">
        <v>1</v>
      </c>
      <c r="O85" s="79">
        <f>K85+L85+M85+N85</f>
        <v>4</v>
      </c>
      <c r="P85" s="80">
        <f>Q85-O85</f>
        <v>9</v>
      </c>
      <c r="Q85" s="80">
        <f>ROUND(PRODUCT(J85,25)/14,0)</f>
        <v>13</v>
      </c>
      <c r="R85" s="102" t="s">
        <v>29</v>
      </c>
      <c r="S85" s="102"/>
      <c r="T85" s="103"/>
    </row>
    <row r="86" spans="1:20">
      <c r="A86" s="104" t="s">
        <v>120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</row>
    <row r="87" spans="1:20">
      <c r="A87" s="6" t="s">
        <v>128</v>
      </c>
      <c r="B87" s="106" t="s">
        <v>157</v>
      </c>
      <c r="C87" s="106"/>
      <c r="D87" s="106"/>
      <c r="E87" s="106"/>
      <c r="F87" s="106"/>
      <c r="G87" s="106"/>
      <c r="H87" s="106"/>
      <c r="I87" s="106"/>
      <c r="J87" s="5">
        <v>7</v>
      </c>
      <c r="K87" s="5">
        <v>2</v>
      </c>
      <c r="L87" s="5">
        <v>1</v>
      </c>
      <c r="M87" s="5">
        <v>0</v>
      </c>
      <c r="N87" s="5">
        <v>1</v>
      </c>
      <c r="O87" s="79">
        <f>K87+L87+M87+N87</f>
        <v>4</v>
      </c>
      <c r="P87" s="80">
        <f>Q87-O87</f>
        <v>9</v>
      </c>
      <c r="Q87" s="80">
        <f>ROUND(PRODUCT(J87,25)/14,0)</f>
        <v>13</v>
      </c>
      <c r="R87" s="86" t="s">
        <v>29</v>
      </c>
      <c r="S87" s="102"/>
      <c r="T87" s="103"/>
    </row>
    <row r="88" spans="1:20">
      <c r="A88" s="4" t="s">
        <v>118</v>
      </c>
      <c r="B88" s="78" t="s">
        <v>158</v>
      </c>
      <c r="C88" s="78"/>
      <c r="D88" s="78"/>
      <c r="E88" s="78"/>
      <c r="F88" s="78"/>
      <c r="G88" s="78"/>
      <c r="H88" s="78"/>
      <c r="I88" s="78"/>
      <c r="J88" s="5">
        <v>7</v>
      </c>
      <c r="K88" s="5">
        <v>2</v>
      </c>
      <c r="L88" s="5">
        <v>1</v>
      </c>
      <c r="M88" s="5">
        <v>0</v>
      </c>
      <c r="N88" s="5">
        <v>1</v>
      </c>
      <c r="O88" s="79">
        <f>K88+L88+M88+N88</f>
        <v>4</v>
      </c>
      <c r="P88" s="80">
        <f>Q88-O88</f>
        <v>9</v>
      </c>
      <c r="Q88" s="80">
        <f>ROUND(PRODUCT(J88,25)/14,0)</f>
        <v>13</v>
      </c>
      <c r="R88" s="86" t="s">
        <v>29</v>
      </c>
      <c r="S88" s="102"/>
      <c r="T88" s="103"/>
    </row>
    <row r="89" spans="1:20">
      <c r="A89" s="4" t="s">
        <v>119</v>
      </c>
      <c r="B89" s="11" t="s">
        <v>159</v>
      </c>
      <c r="C89" s="11"/>
      <c r="D89" s="11"/>
      <c r="E89" s="11"/>
      <c r="F89" s="11"/>
      <c r="G89" s="11"/>
      <c r="H89" s="11"/>
      <c r="I89" s="12"/>
      <c r="J89" s="5">
        <v>7</v>
      </c>
      <c r="K89" s="5">
        <v>2</v>
      </c>
      <c r="L89" s="5">
        <v>1</v>
      </c>
      <c r="M89" s="5">
        <v>0</v>
      </c>
      <c r="N89" s="5">
        <v>1</v>
      </c>
      <c r="O89" s="79">
        <f>K89+L89+M89+N89</f>
        <v>4</v>
      </c>
      <c r="P89" s="80">
        <f>Q89-O89</f>
        <v>9</v>
      </c>
      <c r="Q89" s="80">
        <f>ROUND(PRODUCT(J89,25)/14,0)</f>
        <v>13</v>
      </c>
      <c r="R89" s="86" t="s">
        <v>29</v>
      </c>
      <c r="S89" s="102"/>
      <c r="T89" s="103"/>
    </row>
    <row r="90" spans="1:20">
      <c r="A90" s="104" t="s">
        <v>45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</row>
    <row r="91" spans="1:20">
      <c r="A91" s="6" t="s">
        <v>108</v>
      </c>
      <c r="B91" s="106" t="s">
        <v>160</v>
      </c>
      <c r="C91" s="106"/>
      <c r="D91" s="106"/>
      <c r="E91" s="106"/>
      <c r="F91" s="106"/>
      <c r="G91" s="106"/>
      <c r="H91" s="106"/>
      <c r="I91" s="106"/>
      <c r="J91" s="5">
        <v>7</v>
      </c>
      <c r="K91" s="5">
        <v>2</v>
      </c>
      <c r="L91" s="5">
        <v>1</v>
      </c>
      <c r="M91" s="5">
        <v>0</v>
      </c>
      <c r="N91" s="5">
        <v>1</v>
      </c>
      <c r="O91" s="79">
        <f>K91+L91+M91+N91</f>
        <v>4</v>
      </c>
      <c r="P91" s="80">
        <f>Q91-O91</f>
        <v>9</v>
      </c>
      <c r="Q91" s="80">
        <f>ROUND(PRODUCT(J91,25)/14,0)</f>
        <v>13</v>
      </c>
      <c r="R91" s="86" t="s">
        <v>29</v>
      </c>
      <c r="S91" s="87"/>
      <c r="T91" s="55"/>
    </row>
    <row r="92" spans="1:20">
      <c r="A92" s="4" t="s">
        <v>121</v>
      </c>
      <c r="B92" s="106" t="s">
        <v>161</v>
      </c>
      <c r="C92" s="106"/>
      <c r="D92" s="106"/>
      <c r="E92" s="106"/>
      <c r="F92" s="106"/>
      <c r="G92" s="106"/>
      <c r="H92" s="106"/>
      <c r="I92" s="106"/>
      <c r="J92" s="5">
        <v>7</v>
      </c>
      <c r="K92" s="5">
        <v>2</v>
      </c>
      <c r="L92" s="5">
        <v>1</v>
      </c>
      <c r="M92" s="5">
        <v>0</v>
      </c>
      <c r="N92" s="5">
        <v>1</v>
      </c>
      <c r="O92" s="79">
        <f>K92+L92+M92+N92</f>
        <v>4</v>
      </c>
      <c r="P92" s="80">
        <f>Q92-O92</f>
        <v>9</v>
      </c>
      <c r="Q92" s="80">
        <f>ROUND(PRODUCT(J92,25)/14,0)</f>
        <v>13</v>
      </c>
      <c r="R92" s="86" t="s">
        <v>29</v>
      </c>
      <c r="S92" s="87"/>
      <c r="T92" s="55"/>
    </row>
    <row r="93" spans="1:20">
      <c r="A93" s="95" t="s">
        <v>122</v>
      </c>
      <c r="B93" s="107" t="s">
        <v>123</v>
      </c>
      <c r="C93" s="107"/>
      <c r="D93" s="107"/>
      <c r="E93" s="107"/>
      <c r="F93" s="107"/>
      <c r="G93" s="107"/>
      <c r="H93" s="107"/>
      <c r="I93" s="108"/>
      <c r="J93" s="5">
        <v>7</v>
      </c>
      <c r="K93" s="5">
        <v>2</v>
      </c>
      <c r="L93" s="5">
        <v>1</v>
      </c>
      <c r="M93" s="5">
        <v>0</v>
      </c>
      <c r="N93" s="5">
        <v>1</v>
      </c>
      <c r="O93" s="79">
        <f>K93+L93+M93+N93</f>
        <v>4</v>
      </c>
      <c r="P93" s="80">
        <f>Q93-O93</f>
        <v>9</v>
      </c>
      <c r="Q93" s="80">
        <f>ROUND(PRODUCT(J93,25)/14,0)</f>
        <v>13</v>
      </c>
      <c r="R93" s="86" t="s">
        <v>29</v>
      </c>
      <c r="S93" s="87"/>
      <c r="T93" s="55"/>
    </row>
    <row r="94" spans="1:20">
      <c r="A94" s="97" t="s">
        <v>125</v>
      </c>
      <c r="B94" s="10" t="s">
        <v>124</v>
      </c>
      <c r="C94" s="11"/>
      <c r="D94" s="11"/>
      <c r="E94" s="11"/>
      <c r="F94" s="11"/>
      <c r="G94" s="11"/>
      <c r="H94" s="11"/>
      <c r="I94" s="12"/>
      <c r="J94" s="5">
        <v>7</v>
      </c>
      <c r="K94" s="5">
        <v>2</v>
      </c>
      <c r="L94" s="5">
        <v>1</v>
      </c>
      <c r="M94" s="5">
        <v>0</v>
      </c>
      <c r="N94" s="5">
        <v>1</v>
      </c>
      <c r="O94" s="79">
        <f>K94+L94+M94+N94</f>
        <v>4</v>
      </c>
      <c r="P94" s="80">
        <f>Q94-O94</f>
        <v>9</v>
      </c>
      <c r="Q94" s="80">
        <f>ROUND(PRODUCT(J94,25)/14,0)</f>
        <v>13</v>
      </c>
      <c r="R94" s="86" t="s">
        <v>29</v>
      </c>
      <c r="S94" s="87"/>
      <c r="T94" s="55"/>
    </row>
    <row r="95" spans="1:20" hidden="1">
      <c r="A95" s="104" t="s">
        <v>46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</row>
    <row r="96" spans="1:20" hidden="1">
      <c r="A96" s="6"/>
      <c r="B96" s="10"/>
      <c r="C96" s="11"/>
      <c r="D96" s="11"/>
      <c r="E96" s="11"/>
      <c r="F96" s="11"/>
      <c r="G96" s="11"/>
      <c r="H96" s="11"/>
      <c r="I96" s="12"/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79">
        <f t="shared" ref="O96:O101" si="4">K96+L96+M96+N96</f>
        <v>0</v>
      </c>
      <c r="P96" s="80">
        <f t="shared" ref="P96:P101" si="5">Q96-O96</f>
        <v>0</v>
      </c>
      <c r="Q96" s="80">
        <f t="shared" ref="Q96:Q101" si="6">ROUND(PRODUCT(J96,25)/12,0)</f>
        <v>0</v>
      </c>
      <c r="R96" s="102"/>
      <c r="S96" s="102"/>
      <c r="T96" s="103"/>
    </row>
    <row r="97" spans="1:20" hidden="1">
      <c r="A97" s="6"/>
      <c r="B97" s="10"/>
      <c r="C97" s="11"/>
      <c r="D97" s="11"/>
      <c r="E97" s="11"/>
      <c r="F97" s="11"/>
      <c r="G97" s="11"/>
      <c r="H97" s="11"/>
      <c r="I97" s="12"/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79">
        <f t="shared" si="4"/>
        <v>0</v>
      </c>
      <c r="P97" s="80">
        <f t="shared" si="5"/>
        <v>0</v>
      </c>
      <c r="Q97" s="80">
        <f t="shared" si="6"/>
        <v>0</v>
      </c>
      <c r="R97" s="102"/>
      <c r="S97" s="102"/>
      <c r="T97" s="103"/>
    </row>
    <row r="98" spans="1:20" hidden="1">
      <c r="A98" s="6"/>
      <c r="B98" s="10"/>
      <c r="C98" s="11"/>
      <c r="D98" s="11"/>
      <c r="E98" s="11"/>
      <c r="F98" s="11"/>
      <c r="G98" s="11"/>
      <c r="H98" s="11"/>
      <c r="I98" s="12"/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79">
        <f t="shared" si="4"/>
        <v>0</v>
      </c>
      <c r="P98" s="80">
        <f t="shared" si="5"/>
        <v>0</v>
      </c>
      <c r="Q98" s="80">
        <f t="shared" si="6"/>
        <v>0</v>
      </c>
      <c r="R98" s="102"/>
      <c r="S98" s="102"/>
      <c r="T98" s="103"/>
    </row>
    <row r="99" spans="1:20" hidden="1">
      <c r="A99" s="6"/>
      <c r="B99" s="7"/>
      <c r="C99" s="8"/>
      <c r="D99" s="8"/>
      <c r="E99" s="8"/>
      <c r="F99" s="8"/>
      <c r="G99" s="8"/>
      <c r="H99" s="8"/>
      <c r="I99" s="9"/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79">
        <f t="shared" si="4"/>
        <v>0</v>
      </c>
      <c r="P99" s="80">
        <f t="shared" si="5"/>
        <v>0</v>
      </c>
      <c r="Q99" s="80">
        <f t="shared" si="6"/>
        <v>0</v>
      </c>
      <c r="R99" s="102"/>
      <c r="S99" s="102"/>
      <c r="T99" s="103"/>
    </row>
    <row r="100" spans="1:20" hidden="1">
      <c r="A100" s="6"/>
      <c r="B100" s="10"/>
      <c r="C100" s="11"/>
      <c r="D100" s="11"/>
      <c r="E100" s="11"/>
      <c r="F100" s="11"/>
      <c r="G100" s="11"/>
      <c r="H100" s="11"/>
      <c r="I100" s="12"/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79">
        <f t="shared" si="4"/>
        <v>0</v>
      </c>
      <c r="P100" s="80">
        <f t="shared" si="5"/>
        <v>0</v>
      </c>
      <c r="Q100" s="80">
        <f t="shared" si="6"/>
        <v>0</v>
      </c>
      <c r="R100" s="102"/>
      <c r="S100" s="102"/>
      <c r="T100" s="103"/>
    </row>
    <row r="101" spans="1:20" hidden="1">
      <c r="A101" s="6"/>
      <c r="B101" s="7"/>
      <c r="C101" s="8"/>
      <c r="D101" s="8"/>
      <c r="E101" s="8"/>
      <c r="F101" s="8"/>
      <c r="G101" s="8"/>
      <c r="H101" s="8"/>
      <c r="I101" s="9"/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79">
        <f t="shared" si="4"/>
        <v>0</v>
      </c>
      <c r="P101" s="80">
        <f t="shared" si="5"/>
        <v>0</v>
      </c>
      <c r="Q101" s="80">
        <f t="shared" si="6"/>
        <v>0</v>
      </c>
      <c r="R101" s="102"/>
      <c r="S101" s="102"/>
      <c r="T101" s="103"/>
    </row>
    <row r="102" spans="1:20" ht="24.75" customHeight="1">
      <c r="A102" s="109" t="s">
        <v>48</v>
      </c>
      <c r="B102" s="110"/>
      <c r="C102" s="110"/>
      <c r="D102" s="110"/>
      <c r="E102" s="110"/>
      <c r="F102" s="110"/>
      <c r="G102" s="110"/>
      <c r="H102" s="110"/>
      <c r="I102" s="111"/>
      <c r="J102" s="112">
        <f t="shared" ref="J102:Q102" si="7">SUM(J82,J87,J91,J96)</f>
        <v>21</v>
      </c>
      <c r="K102" s="112">
        <f t="shared" si="7"/>
        <v>6</v>
      </c>
      <c r="L102" s="112">
        <f t="shared" si="7"/>
        <v>3</v>
      </c>
      <c r="M102" s="112">
        <f t="shared" si="7"/>
        <v>0</v>
      </c>
      <c r="N102" s="112">
        <f t="shared" si="7"/>
        <v>3</v>
      </c>
      <c r="O102" s="112">
        <f t="shared" si="7"/>
        <v>12</v>
      </c>
      <c r="P102" s="112">
        <f t="shared" si="7"/>
        <v>27</v>
      </c>
      <c r="Q102" s="112">
        <f t="shared" si="7"/>
        <v>39</v>
      </c>
      <c r="R102" s="112">
        <f>COUNTIF(R82,"E")+COUNTIF(R87,"E")+COUNTIF(R91,"E")+COUNTIF(R96,"E")</f>
        <v>3</v>
      </c>
      <c r="S102" s="112">
        <f>COUNTIF(S82,"C")+COUNTIF(S87,"C")+COUNTIF(S91,"C")+COUNTIF(S96,"C")</f>
        <v>0</v>
      </c>
      <c r="T102" s="112">
        <f>COUNTIF(T82,"VP")+COUNTIF(T87,"VP")+COUNTIF(T91,"VP")+COUNTIF(T96,"VP")</f>
        <v>0</v>
      </c>
    </row>
    <row r="103" spans="1:20" ht="13.5" customHeight="1">
      <c r="A103" s="113" t="s">
        <v>49</v>
      </c>
      <c r="B103" s="114"/>
      <c r="C103" s="114"/>
      <c r="D103" s="114"/>
      <c r="E103" s="114"/>
      <c r="F103" s="114"/>
      <c r="G103" s="114"/>
      <c r="H103" s="114"/>
      <c r="I103" s="114"/>
      <c r="J103" s="115"/>
      <c r="K103" s="112">
        <f t="shared" ref="K103:Q103" si="8">SUM(K82,K87,K91)*14+K96*12</f>
        <v>84</v>
      </c>
      <c r="L103" s="112">
        <f t="shared" si="8"/>
        <v>42</v>
      </c>
      <c r="M103" s="112">
        <f t="shared" si="8"/>
        <v>0</v>
      </c>
      <c r="N103" s="112">
        <f t="shared" si="8"/>
        <v>42</v>
      </c>
      <c r="O103" s="112">
        <f t="shared" si="8"/>
        <v>168</v>
      </c>
      <c r="P103" s="112">
        <f t="shared" si="8"/>
        <v>378</v>
      </c>
      <c r="Q103" s="112">
        <f t="shared" si="8"/>
        <v>546</v>
      </c>
      <c r="R103" s="116"/>
      <c r="S103" s="117"/>
      <c r="T103" s="117"/>
    </row>
    <row r="104" spans="1:20">
      <c r="A104" s="118"/>
      <c r="B104" s="119"/>
      <c r="C104" s="119"/>
      <c r="D104" s="119"/>
      <c r="E104" s="119"/>
      <c r="F104" s="119"/>
      <c r="G104" s="119"/>
      <c r="H104" s="119"/>
      <c r="I104" s="119"/>
      <c r="J104" s="120"/>
      <c r="K104" s="121">
        <f>SUM(K103:N103)</f>
        <v>168</v>
      </c>
      <c r="L104" s="122"/>
      <c r="M104" s="122"/>
      <c r="N104" s="123"/>
      <c r="O104" s="124">
        <f>SUM(O103:P103)</f>
        <v>546</v>
      </c>
      <c r="P104" s="125"/>
      <c r="Q104" s="126"/>
      <c r="R104" s="127"/>
      <c r="S104" s="128"/>
      <c r="T104" s="128"/>
    </row>
    <row r="105" spans="1:20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30"/>
      <c r="L105" s="130"/>
      <c r="M105" s="130"/>
      <c r="N105" s="130"/>
      <c r="O105" s="131"/>
      <c r="P105" s="131"/>
      <c r="Q105" s="131"/>
      <c r="R105" s="132"/>
      <c r="S105" s="132"/>
      <c r="T105" s="132"/>
    </row>
    <row r="106" spans="1:20">
      <c r="B106" s="35"/>
      <c r="C106" s="35"/>
      <c r="D106" s="35"/>
      <c r="E106" s="35"/>
      <c r="F106" s="35"/>
      <c r="G106" s="35"/>
      <c r="N106" s="61"/>
      <c r="O106" s="61"/>
      <c r="P106" s="61"/>
      <c r="Q106" s="61"/>
      <c r="R106" s="61"/>
      <c r="S106" s="61"/>
      <c r="T106" s="61"/>
    </row>
    <row r="107" spans="1:20" ht="15" customHeight="1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30"/>
      <c r="L107" s="130"/>
      <c r="M107" s="130"/>
      <c r="N107" s="130"/>
      <c r="O107" s="133"/>
      <c r="P107" s="133"/>
      <c r="Q107" s="133"/>
      <c r="R107" s="133"/>
      <c r="S107" s="133"/>
      <c r="T107" s="133"/>
    </row>
    <row r="108" spans="1:20" ht="15" customHeight="1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30"/>
      <c r="L108" s="130"/>
      <c r="M108" s="130"/>
      <c r="N108" s="130"/>
      <c r="O108" s="133"/>
      <c r="P108" s="133"/>
      <c r="Q108" s="133"/>
      <c r="R108" s="133"/>
      <c r="S108" s="133"/>
      <c r="T108" s="133"/>
    </row>
    <row r="109" spans="1:20" ht="24" customHeight="1">
      <c r="A109" s="76" t="s">
        <v>50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</row>
    <row r="110" spans="1:20" ht="16.5" customHeight="1">
      <c r="A110" s="90" t="s">
        <v>52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</row>
    <row r="111" spans="1:20" ht="34.5" customHeight="1">
      <c r="A111" s="134" t="s">
        <v>25</v>
      </c>
      <c r="B111" s="134" t="s">
        <v>24</v>
      </c>
      <c r="C111" s="134"/>
      <c r="D111" s="134"/>
      <c r="E111" s="134"/>
      <c r="F111" s="134"/>
      <c r="G111" s="134"/>
      <c r="H111" s="134"/>
      <c r="I111" s="134"/>
      <c r="J111" s="135" t="s">
        <v>38</v>
      </c>
      <c r="K111" s="135" t="s">
        <v>22</v>
      </c>
      <c r="L111" s="135"/>
      <c r="M111" s="135"/>
      <c r="N111" s="135"/>
      <c r="O111" s="135" t="s">
        <v>39</v>
      </c>
      <c r="P111" s="135"/>
      <c r="Q111" s="135"/>
      <c r="R111" s="135" t="s">
        <v>21</v>
      </c>
      <c r="S111" s="135"/>
      <c r="T111" s="135"/>
    </row>
    <row r="112" spans="1:20">
      <c r="A112" s="134"/>
      <c r="B112" s="134"/>
      <c r="C112" s="134"/>
      <c r="D112" s="134"/>
      <c r="E112" s="134"/>
      <c r="F112" s="134"/>
      <c r="G112" s="134"/>
      <c r="H112" s="134"/>
      <c r="I112" s="134"/>
      <c r="J112" s="135"/>
      <c r="K112" s="136" t="s">
        <v>26</v>
      </c>
      <c r="L112" s="136" t="s">
        <v>27</v>
      </c>
      <c r="M112" s="136" t="s">
        <v>95</v>
      </c>
      <c r="N112" s="136" t="s">
        <v>96</v>
      </c>
      <c r="O112" s="136" t="s">
        <v>31</v>
      </c>
      <c r="P112" s="136" t="s">
        <v>7</v>
      </c>
      <c r="Q112" s="136" t="s">
        <v>28</v>
      </c>
      <c r="R112" s="136" t="s">
        <v>29</v>
      </c>
      <c r="S112" s="136" t="s">
        <v>26</v>
      </c>
      <c r="T112" s="136" t="s">
        <v>30</v>
      </c>
    </row>
    <row r="113" spans="1:20" ht="17.25" customHeight="1">
      <c r="A113" s="90" t="s">
        <v>63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</row>
    <row r="114" spans="1:20">
      <c r="A114" s="2" t="s">
        <v>100</v>
      </c>
      <c r="B114" s="78" t="s">
        <v>137</v>
      </c>
      <c r="C114" s="78"/>
      <c r="D114" s="78"/>
      <c r="E114" s="78"/>
      <c r="F114" s="78"/>
      <c r="G114" s="78"/>
      <c r="H114" s="78"/>
      <c r="I114" s="78"/>
      <c r="J114" s="3">
        <v>7</v>
      </c>
      <c r="K114" s="3">
        <v>2</v>
      </c>
      <c r="L114" s="3">
        <v>1</v>
      </c>
      <c r="M114" s="3">
        <v>0</v>
      </c>
      <c r="N114" s="3">
        <v>1</v>
      </c>
      <c r="O114" s="79">
        <f t="shared" ref="O114:O119" si="9">K114+L114+M114+N114</f>
        <v>4</v>
      </c>
      <c r="P114" s="80">
        <f t="shared" ref="P114:P119" si="10">Q114-O114</f>
        <v>9</v>
      </c>
      <c r="Q114" s="80">
        <f t="shared" ref="Q114:Q119" si="11">ROUND(PRODUCT(J114,25)/14,0)</f>
        <v>13</v>
      </c>
      <c r="R114" s="3" t="s">
        <v>29</v>
      </c>
      <c r="S114" s="81"/>
      <c r="T114" s="82"/>
    </row>
    <row r="115" spans="1:20" ht="13" customHeight="1">
      <c r="A115" s="4" t="s">
        <v>101</v>
      </c>
      <c r="B115" s="83" t="s">
        <v>138</v>
      </c>
      <c r="C115" s="84"/>
      <c r="D115" s="84"/>
      <c r="E115" s="84"/>
      <c r="F115" s="84"/>
      <c r="G115" s="84"/>
      <c r="H115" s="84"/>
      <c r="I115" s="85"/>
      <c r="J115" s="5">
        <v>6</v>
      </c>
      <c r="K115" s="5">
        <v>2</v>
      </c>
      <c r="L115" s="5">
        <v>1</v>
      </c>
      <c r="M115" s="5">
        <v>0</v>
      </c>
      <c r="N115" s="5">
        <v>1</v>
      </c>
      <c r="O115" s="79">
        <f t="shared" si="9"/>
        <v>4</v>
      </c>
      <c r="P115" s="80">
        <f t="shared" si="10"/>
        <v>7</v>
      </c>
      <c r="Q115" s="80">
        <f t="shared" si="11"/>
        <v>11</v>
      </c>
      <c r="R115" s="86" t="s">
        <v>29</v>
      </c>
      <c r="S115" s="87"/>
      <c r="T115" s="55"/>
    </row>
    <row r="116" spans="1:20">
      <c r="A116" s="4" t="s">
        <v>104</v>
      </c>
      <c r="B116" s="78" t="s">
        <v>141</v>
      </c>
      <c r="C116" s="78"/>
      <c r="D116" s="78"/>
      <c r="E116" s="78"/>
      <c r="F116" s="78"/>
      <c r="G116" s="78"/>
      <c r="H116" s="78"/>
      <c r="I116" s="78"/>
      <c r="J116" s="5">
        <v>4</v>
      </c>
      <c r="K116" s="5">
        <v>2</v>
      </c>
      <c r="L116" s="5">
        <v>1</v>
      </c>
      <c r="M116" s="5">
        <v>0</v>
      </c>
      <c r="N116" s="5">
        <v>0</v>
      </c>
      <c r="O116" s="79">
        <f t="shared" si="9"/>
        <v>3</v>
      </c>
      <c r="P116" s="80">
        <f t="shared" si="10"/>
        <v>4</v>
      </c>
      <c r="Q116" s="80">
        <f t="shared" si="11"/>
        <v>7</v>
      </c>
      <c r="R116" s="86"/>
      <c r="S116" s="87" t="s">
        <v>26</v>
      </c>
      <c r="T116" s="55"/>
    </row>
    <row r="117" spans="1:20">
      <c r="A117" s="4" t="s">
        <v>105</v>
      </c>
      <c r="B117" s="84" t="s">
        <v>142</v>
      </c>
      <c r="C117" s="84"/>
      <c r="D117" s="84"/>
      <c r="E117" s="84"/>
      <c r="F117" s="84"/>
      <c r="G117" s="84"/>
      <c r="H117" s="84"/>
      <c r="I117" s="85"/>
      <c r="J117" s="5">
        <v>8</v>
      </c>
      <c r="K117" s="5">
        <v>2</v>
      </c>
      <c r="L117" s="5">
        <v>1</v>
      </c>
      <c r="M117" s="5">
        <v>0</v>
      </c>
      <c r="N117" s="5">
        <v>1</v>
      </c>
      <c r="O117" s="79">
        <f t="shared" si="9"/>
        <v>4</v>
      </c>
      <c r="P117" s="80">
        <f t="shared" si="10"/>
        <v>10</v>
      </c>
      <c r="Q117" s="80">
        <f t="shared" si="11"/>
        <v>14</v>
      </c>
      <c r="R117" s="5" t="s">
        <v>29</v>
      </c>
      <c r="S117" s="87"/>
      <c r="T117" s="55"/>
    </row>
    <row r="118" spans="1:20">
      <c r="A118" s="4" t="s">
        <v>107</v>
      </c>
      <c r="B118" s="11" t="s">
        <v>144</v>
      </c>
      <c r="C118" s="11"/>
      <c r="D118" s="11"/>
      <c r="E118" s="11"/>
      <c r="F118" s="11"/>
      <c r="G118" s="11"/>
      <c r="H118" s="11"/>
      <c r="I118" s="12"/>
      <c r="J118" s="5">
        <v>8</v>
      </c>
      <c r="K118" s="5">
        <v>2</v>
      </c>
      <c r="L118" s="5">
        <v>1</v>
      </c>
      <c r="M118" s="5">
        <v>0</v>
      </c>
      <c r="N118" s="5">
        <v>1</v>
      </c>
      <c r="O118" s="79">
        <f t="shared" si="9"/>
        <v>4</v>
      </c>
      <c r="P118" s="80">
        <f t="shared" si="10"/>
        <v>10</v>
      </c>
      <c r="Q118" s="80">
        <f t="shared" si="11"/>
        <v>14</v>
      </c>
      <c r="R118" s="5" t="s">
        <v>29</v>
      </c>
      <c r="S118" s="87"/>
      <c r="T118" s="55"/>
    </row>
    <row r="119" spans="1:20">
      <c r="A119" s="4" t="s">
        <v>110</v>
      </c>
      <c r="B119" s="84" t="s">
        <v>147</v>
      </c>
      <c r="C119" s="84"/>
      <c r="D119" s="84"/>
      <c r="E119" s="84"/>
      <c r="F119" s="84"/>
      <c r="G119" s="84"/>
      <c r="H119" s="84"/>
      <c r="I119" s="85"/>
      <c r="J119" s="5">
        <v>8</v>
      </c>
      <c r="K119" s="5">
        <v>2</v>
      </c>
      <c r="L119" s="5">
        <v>1</v>
      </c>
      <c r="M119" s="5">
        <v>0</v>
      </c>
      <c r="N119" s="5">
        <v>1</v>
      </c>
      <c r="O119" s="79">
        <f t="shared" si="9"/>
        <v>4</v>
      </c>
      <c r="P119" s="80">
        <f t="shared" si="10"/>
        <v>10</v>
      </c>
      <c r="Q119" s="80">
        <f t="shared" si="11"/>
        <v>14</v>
      </c>
      <c r="R119" s="86" t="s">
        <v>29</v>
      </c>
      <c r="S119" s="87"/>
      <c r="T119" s="55"/>
    </row>
    <row r="120" spans="1:20">
      <c r="A120" s="89" t="s">
        <v>23</v>
      </c>
      <c r="B120" s="137"/>
      <c r="C120" s="138"/>
      <c r="D120" s="138"/>
      <c r="E120" s="138"/>
      <c r="F120" s="138"/>
      <c r="G120" s="138"/>
      <c r="H120" s="138"/>
      <c r="I120" s="139"/>
      <c r="J120" s="112">
        <f>IF(ISNA(SUM(J114:J119)),"",SUM(J114:J119))</f>
        <v>41</v>
      </c>
      <c r="K120" s="112">
        <f t="shared" ref="K120:Q120" si="12">SUM(K114:K119)</f>
        <v>12</v>
      </c>
      <c r="L120" s="112">
        <f t="shared" si="12"/>
        <v>6</v>
      </c>
      <c r="M120" s="112">
        <f t="shared" si="12"/>
        <v>0</v>
      </c>
      <c r="N120" s="112">
        <f t="shared" si="12"/>
        <v>5</v>
      </c>
      <c r="O120" s="112">
        <f t="shared" si="12"/>
        <v>23</v>
      </c>
      <c r="P120" s="112">
        <f t="shared" si="12"/>
        <v>50</v>
      </c>
      <c r="Q120" s="112">
        <f t="shared" si="12"/>
        <v>73</v>
      </c>
      <c r="R120" s="89">
        <f>COUNTIF(R114:R119,"E")</f>
        <v>5</v>
      </c>
      <c r="S120" s="89">
        <f>COUNTIF(S114:S119,"C")</f>
        <v>1</v>
      </c>
      <c r="T120" s="89">
        <f>COUNTIF(T114:T119,"VP")</f>
        <v>0</v>
      </c>
    </row>
    <row r="121" spans="1:20" ht="17.25" customHeight="1">
      <c r="A121" s="90" t="s">
        <v>64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</row>
    <row r="122" spans="1:20">
      <c r="A122" s="140" t="str">
        <f>IF(ISNA(INDEX($A$37:$T$106,MATCH($B122,$B$37:$B$106,0),1)),"",INDEX($A$37:$T$106,MATCH($B122,$B$37:$B$106,0),1))</f>
        <v/>
      </c>
      <c r="B122" s="141"/>
      <c r="C122" s="141"/>
      <c r="D122" s="141"/>
      <c r="E122" s="141"/>
      <c r="F122" s="141"/>
      <c r="G122" s="141"/>
      <c r="H122" s="141"/>
      <c r="I122" s="141"/>
      <c r="J122" s="80" t="str">
        <f>IF(ISNA(INDEX($A$37:$T$106,MATCH($B122,$B$37:$B$106,0),10)),"",INDEX($A$37:$T$106,MATCH($B122,$B$37:$B$106,0),10))</f>
        <v/>
      </c>
      <c r="K122" s="80" t="str">
        <f>IF(ISNA(INDEX($A$37:$T$106,MATCH($B122,$B$37:$B$106,0),11)),"",INDEX($A$37:$T$106,MATCH($B122,$B$37:$B$106,0),11))</f>
        <v/>
      </c>
      <c r="L122" s="80" t="str">
        <f>IF(ISNA(INDEX($A$37:$T$106,MATCH($B122,$B$37:$B$106,0),12)),"",INDEX($A$37:$T$106,MATCH($B122,$B$37:$B$106,0),12))</f>
        <v/>
      </c>
      <c r="M122" s="80" t="str">
        <f>IF(ISNA(INDEX($A$37:$T$106,MATCH($B122,$B$37:$B$106,0),13)),"",INDEX($A$37:$T$106,MATCH($B122,$B$37:$B$106,0),13))</f>
        <v/>
      </c>
      <c r="N122" s="80" t="str">
        <f>IF(ISNA(INDEX($A$37:$T$106,MATCH($B122,$B$37:$B$106,0),14)),"",INDEX($A$37:$T$106,MATCH($B122,$B$37:$B$106,0),14))</f>
        <v/>
      </c>
      <c r="O122" s="80" t="str">
        <f>IF(ISNA(INDEX($A$37:$T$106,MATCH($B122,$B$37:$B$106,0),15)),"",INDEX($A$37:$T$106,MATCH($B122,$B$37:$B$106,0),15))</f>
        <v/>
      </c>
      <c r="P122" s="80" t="str">
        <f>IF(ISNA(INDEX($A$37:$T$106,MATCH($B122,$B$37:$B$106,0),16)),"",INDEX($A$37:$T$106,MATCH($B122,$B$37:$B$106,0),16))</f>
        <v/>
      </c>
      <c r="Q122" s="80" t="str">
        <f>IF(ISNA(INDEX($A$37:$T$106,MATCH($B122,$B$37:$B$106,0),17)),"",INDEX($A$37:$T$106,MATCH($B122,$B$37:$B$106,0),17))</f>
        <v/>
      </c>
      <c r="R122" s="142" t="str">
        <f>IF(ISNA(INDEX($A$37:$T$106,MATCH($B122,$B$37:$B$106,0),18)),"",INDEX($A$37:$T$106,MATCH($B122,$B$37:$B$106,0),18))</f>
        <v/>
      </c>
      <c r="S122" s="142" t="str">
        <f>IF(ISNA(INDEX($A$37:$T$106,MATCH($B122,$B$37:$B$106,0),19)),"",INDEX($A$37:$T$106,MATCH($B122,$B$37:$B$106,0),19))</f>
        <v/>
      </c>
      <c r="T122" s="142" t="str">
        <f>IF(ISNA(INDEX($A$37:$T$106,MATCH($B122,$B$37:$B$106,0),20)),"",INDEX($A$37:$T$106,MATCH($B122,$B$37:$B$106,0),20))</f>
        <v/>
      </c>
    </row>
    <row r="123" spans="1:20">
      <c r="A123" s="140" t="str">
        <f>IF(ISNA(INDEX($A$37:$T$106,MATCH($B123,$B$37:$B$106,0),1)),"",INDEX($A$37:$T$106,MATCH($B123,$B$37:$B$106,0),1))</f>
        <v/>
      </c>
      <c r="B123" s="141"/>
      <c r="C123" s="141"/>
      <c r="D123" s="141"/>
      <c r="E123" s="141"/>
      <c r="F123" s="141"/>
      <c r="G123" s="141"/>
      <c r="H123" s="141"/>
      <c r="I123" s="141"/>
      <c r="J123" s="80" t="str">
        <f>IF(ISNA(INDEX($A$37:$T$106,MATCH($B123,$B$37:$B$106,0),10)),"",INDEX($A$37:$T$106,MATCH($B123,$B$37:$B$106,0),10))</f>
        <v/>
      </c>
      <c r="K123" s="80" t="str">
        <f>IF(ISNA(INDEX($A$37:$T$106,MATCH($B123,$B$37:$B$106,0),11)),"",INDEX($A$37:$T$106,MATCH($B123,$B$37:$B$106,0),11))</f>
        <v/>
      </c>
      <c r="L123" s="80" t="str">
        <f>IF(ISNA(INDEX($A$37:$T$106,MATCH($B123,$B$37:$B$106,0),12)),"",INDEX($A$37:$T$106,MATCH($B123,$B$37:$B$106,0),12))</f>
        <v/>
      </c>
      <c r="M123" s="80" t="str">
        <f>IF(ISNA(INDEX($A$37:$T$106,MATCH($B123,$B$37:$B$106,0),13)),"",INDEX($A$37:$T$106,MATCH($B123,$B$37:$B$106,0),13))</f>
        <v/>
      </c>
      <c r="N123" s="80" t="str">
        <f>IF(ISNA(INDEX($A$37:$T$106,MATCH($B123,$B$37:$B$106,0),14)),"",INDEX($A$37:$T$106,MATCH($B123,$B$37:$B$106,0),14))</f>
        <v/>
      </c>
      <c r="O123" s="80" t="str">
        <f>IF(ISNA(INDEX($A$37:$T$106,MATCH($B123,$B$37:$B$106,0),15)),"",INDEX($A$37:$T$106,MATCH($B123,$B$37:$B$106,0),15))</f>
        <v/>
      </c>
      <c r="P123" s="80" t="str">
        <f>IF(ISNA(INDEX($A$37:$T$106,MATCH($B123,$B$37:$B$106,0),16)),"",INDEX($A$37:$T$106,MATCH($B123,$B$37:$B$106,0),16))</f>
        <v/>
      </c>
      <c r="Q123" s="80" t="str">
        <f>IF(ISNA(INDEX($A$37:$T$106,MATCH($B123,$B$37:$B$106,0),17)),"",INDEX($A$37:$T$106,MATCH($B123,$B$37:$B$106,0),17))</f>
        <v/>
      </c>
      <c r="R123" s="142" t="str">
        <f>IF(ISNA(INDEX($A$37:$T$106,MATCH($B123,$B$37:$B$106,0),18)),"",INDEX($A$37:$T$106,MATCH($B123,$B$37:$B$106,0),18))</f>
        <v/>
      </c>
      <c r="S123" s="142" t="str">
        <f>IF(ISNA(INDEX($A$37:$T$106,MATCH($B123,$B$37:$B$106,0),19)),"",INDEX($A$37:$T$106,MATCH($B123,$B$37:$B$106,0),19))</f>
        <v/>
      </c>
      <c r="T123" s="142" t="str">
        <f>IF(ISNA(INDEX($A$37:$T$106,MATCH($B123,$B$37:$B$106,0),20)),"",INDEX($A$37:$T$106,MATCH($B123,$B$37:$B$106,0),20))</f>
        <v/>
      </c>
    </row>
    <row r="124" spans="1:20">
      <c r="A124" s="89" t="s">
        <v>23</v>
      </c>
      <c r="B124" s="134"/>
      <c r="C124" s="134"/>
      <c r="D124" s="134"/>
      <c r="E124" s="134"/>
      <c r="F124" s="134"/>
      <c r="G124" s="134"/>
      <c r="H124" s="134"/>
      <c r="I124" s="134"/>
      <c r="J124" s="112">
        <f t="shared" ref="J124:Q124" si="13">SUM(J122:J123)</f>
        <v>0</v>
      </c>
      <c r="K124" s="112">
        <f t="shared" si="13"/>
        <v>0</v>
      </c>
      <c r="L124" s="112">
        <f t="shared" si="13"/>
        <v>0</v>
      </c>
      <c r="M124" s="112">
        <f t="shared" si="13"/>
        <v>0</v>
      </c>
      <c r="N124" s="112">
        <f t="shared" si="13"/>
        <v>0</v>
      </c>
      <c r="O124" s="112">
        <f t="shared" si="13"/>
        <v>0</v>
      </c>
      <c r="P124" s="112">
        <f t="shared" si="13"/>
        <v>0</v>
      </c>
      <c r="Q124" s="112">
        <f t="shared" si="13"/>
        <v>0</v>
      </c>
      <c r="R124" s="89">
        <f>COUNTIF(R122:R123,"E")</f>
        <v>0</v>
      </c>
      <c r="S124" s="89">
        <f>COUNTIF(S122:S123,"C")</f>
        <v>0</v>
      </c>
      <c r="T124" s="89">
        <f>COUNTIF(T122:T123,"VP")</f>
        <v>0</v>
      </c>
    </row>
    <row r="125" spans="1:20" ht="27" customHeight="1">
      <c r="A125" s="109" t="s">
        <v>48</v>
      </c>
      <c r="B125" s="110"/>
      <c r="C125" s="110"/>
      <c r="D125" s="110"/>
      <c r="E125" s="110"/>
      <c r="F125" s="110"/>
      <c r="G125" s="110"/>
      <c r="H125" s="110"/>
      <c r="I125" s="111"/>
      <c r="J125" s="112">
        <f t="shared" ref="J125:T125" si="14">SUM(J120,J124)</f>
        <v>41</v>
      </c>
      <c r="K125" s="112">
        <f t="shared" si="14"/>
        <v>12</v>
      </c>
      <c r="L125" s="112">
        <f t="shared" si="14"/>
        <v>6</v>
      </c>
      <c r="M125" s="112">
        <f t="shared" si="14"/>
        <v>0</v>
      </c>
      <c r="N125" s="112">
        <f t="shared" si="14"/>
        <v>5</v>
      </c>
      <c r="O125" s="112">
        <f t="shared" si="14"/>
        <v>23</v>
      </c>
      <c r="P125" s="112">
        <f t="shared" si="14"/>
        <v>50</v>
      </c>
      <c r="Q125" s="112">
        <f t="shared" si="14"/>
        <v>73</v>
      </c>
      <c r="R125" s="112">
        <f t="shared" si="14"/>
        <v>5</v>
      </c>
      <c r="S125" s="112">
        <f t="shared" si="14"/>
        <v>1</v>
      </c>
      <c r="T125" s="112">
        <f t="shared" si="14"/>
        <v>0</v>
      </c>
    </row>
    <row r="126" spans="1:20">
      <c r="A126" s="113" t="s">
        <v>49</v>
      </c>
      <c r="B126" s="114"/>
      <c r="C126" s="114"/>
      <c r="D126" s="114"/>
      <c r="E126" s="114"/>
      <c r="F126" s="114"/>
      <c r="G126" s="114"/>
      <c r="H126" s="114"/>
      <c r="I126" s="114"/>
      <c r="J126" s="115"/>
      <c r="K126" s="112">
        <f t="shared" ref="K126:Q126" si="15">K120*14+K124*12</f>
        <v>168</v>
      </c>
      <c r="L126" s="112">
        <f t="shared" si="15"/>
        <v>84</v>
      </c>
      <c r="M126" s="112">
        <f t="shared" si="15"/>
        <v>0</v>
      </c>
      <c r="N126" s="112">
        <f t="shared" si="15"/>
        <v>70</v>
      </c>
      <c r="O126" s="112">
        <f t="shared" si="15"/>
        <v>322</v>
      </c>
      <c r="P126" s="112">
        <f t="shared" si="15"/>
        <v>700</v>
      </c>
      <c r="Q126" s="112">
        <f t="shared" si="15"/>
        <v>1022</v>
      </c>
      <c r="R126" s="116"/>
      <c r="S126" s="117"/>
      <c r="T126" s="117"/>
    </row>
    <row r="127" spans="1:20">
      <c r="A127" s="118"/>
      <c r="B127" s="119"/>
      <c r="C127" s="119"/>
      <c r="D127" s="119"/>
      <c r="E127" s="119"/>
      <c r="F127" s="119"/>
      <c r="G127" s="119"/>
      <c r="H127" s="119"/>
      <c r="I127" s="119"/>
      <c r="J127" s="120"/>
      <c r="K127" s="121">
        <f>SUM(K126:N126)</f>
        <v>322</v>
      </c>
      <c r="L127" s="122"/>
      <c r="M127" s="122"/>
      <c r="N127" s="123"/>
      <c r="O127" s="124">
        <f>SUM(O126:P126)</f>
        <v>1022</v>
      </c>
      <c r="P127" s="125"/>
      <c r="Q127" s="126"/>
      <c r="R127" s="127"/>
      <c r="S127" s="128"/>
      <c r="T127" s="128"/>
    </row>
    <row r="129" spans="1:20">
      <c r="B129" s="35"/>
      <c r="C129" s="35"/>
      <c r="D129" s="35"/>
      <c r="E129" s="35"/>
      <c r="F129" s="35"/>
      <c r="G129" s="35"/>
      <c r="N129" s="61"/>
      <c r="O129" s="61"/>
      <c r="P129" s="61"/>
      <c r="Q129" s="61"/>
      <c r="R129" s="61"/>
      <c r="S129" s="61"/>
      <c r="T129" s="61"/>
    </row>
    <row r="130" spans="1:20">
      <c r="B130" s="61"/>
      <c r="C130" s="61"/>
      <c r="D130" s="61"/>
      <c r="E130" s="61"/>
      <c r="F130" s="61"/>
      <c r="G130" s="61"/>
      <c r="N130" s="61"/>
      <c r="O130" s="61"/>
      <c r="P130" s="61"/>
      <c r="Q130" s="61"/>
      <c r="R130" s="61"/>
      <c r="S130" s="61"/>
      <c r="T130" s="61"/>
    </row>
    <row r="131" spans="1:20" ht="12.75" customHeight="1"/>
    <row r="132" spans="1:20" ht="23.25" customHeight="1">
      <c r="A132" s="134" t="s">
        <v>68</v>
      </c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</row>
    <row r="133" spans="1:20" ht="26.25" customHeight="1">
      <c r="A133" s="134" t="s">
        <v>25</v>
      </c>
      <c r="B133" s="134" t="s">
        <v>24</v>
      </c>
      <c r="C133" s="134"/>
      <c r="D133" s="134"/>
      <c r="E133" s="134"/>
      <c r="F133" s="134"/>
      <c r="G133" s="134"/>
      <c r="H133" s="134"/>
      <c r="I133" s="134"/>
      <c r="J133" s="135" t="s">
        <v>38</v>
      </c>
      <c r="K133" s="135" t="s">
        <v>22</v>
      </c>
      <c r="L133" s="135"/>
      <c r="M133" s="135"/>
      <c r="N133" s="135"/>
      <c r="O133" s="135" t="s">
        <v>39</v>
      </c>
      <c r="P133" s="135"/>
      <c r="Q133" s="135"/>
      <c r="R133" s="135" t="s">
        <v>21</v>
      </c>
      <c r="S133" s="135"/>
      <c r="T133" s="135"/>
    </row>
    <row r="134" spans="1:20">
      <c r="A134" s="134"/>
      <c r="B134" s="134"/>
      <c r="C134" s="134"/>
      <c r="D134" s="134"/>
      <c r="E134" s="134"/>
      <c r="F134" s="134"/>
      <c r="G134" s="134"/>
      <c r="H134" s="134"/>
      <c r="I134" s="134"/>
      <c r="J134" s="135"/>
      <c r="K134" s="136" t="s">
        <v>26</v>
      </c>
      <c r="L134" s="136" t="s">
        <v>27</v>
      </c>
      <c r="M134" s="136" t="s">
        <v>95</v>
      </c>
      <c r="N134" s="136" t="s">
        <v>96</v>
      </c>
      <c r="O134" s="136" t="s">
        <v>31</v>
      </c>
      <c r="P134" s="136" t="s">
        <v>7</v>
      </c>
      <c r="Q134" s="136" t="s">
        <v>28</v>
      </c>
      <c r="R134" s="136" t="s">
        <v>29</v>
      </c>
      <c r="S134" s="136" t="s">
        <v>26</v>
      </c>
      <c r="T134" s="136" t="s">
        <v>30</v>
      </c>
    </row>
    <row r="135" spans="1:20" ht="18.75" customHeight="1">
      <c r="A135" s="90" t="s">
        <v>63</v>
      </c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</row>
    <row r="136" spans="1:20">
      <c r="A136" s="4" t="s">
        <v>102</v>
      </c>
      <c r="B136" s="78" t="s">
        <v>139</v>
      </c>
      <c r="C136" s="78"/>
      <c r="D136" s="78"/>
      <c r="E136" s="78"/>
      <c r="F136" s="78"/>
      <c r="G136" s="78"/>
      <c r="H136" s="78"/>
      <c r="I136" s="78"/>
      <c r="J136" s="5">
        <v>7</v>
      </c>
      <c r="K136" s="5">
        <v>2</v>
      </c>
      <c r="L136" s="5">
        <v>1</v>
      </c>
      <c r="M136" s="5">
        <v>0</v>
      </c>
      <c r="N136" s="5">
        <v>1</v>
      </c>
      <c r="O136" s="79">
        <f>K136+L136+M136+N136</f>
        <v>4</v>
      </c>
      <c r="P136" s="80">
        <f>Q136-O136</f>
        <v>9</v>
      </c>
      <c r="Q136" s="80">
        <f>ROUND(PRODUCT(J136,25)/14,0)</f>
        <v>13</v>
      </c>
      <c r="R136" s="5" t="s">
        <v>29</v>
      </c>
      <c r="S136" s="88"/>
      <c r="T136" s="55"/>
    </row>
    <row r="137" spans="1:20">
      <c r="A137" s="4" t="s">
        <v>103</v>
      </c>
      <c r="B137" s="84" t="s">
        <v>140</v>
      </c>
      <c r="C137" s="84"/>
      <c r="D137" s="84"/>
      <c r="E137" s="84"/>
      <c r="F137" s="84"/>
      <c r="G137" s="84"/>
      <c r="H137" s="84"/>
      <c r="I137" s="85"/>
      <c r="J137" s="5">
        <v>6</v>
      </c>
      <c r="K137" s="5">
        <v>2</v>
      </c>
      <c r="L137" s="5">
        <v>1</v>
      </c>
      <c r="M137" s="5">
        <v>0</v>
      </c>
      <c r="N137" s="5">
        <v>1</v>
      </c>
      <c r="O137" s="79">
        <f>K137+L137+M137+N137</f>
        <v>4</v>
      </c>
      <c r="P137" s="80">
        <f>Q137-O137</f>
        <v>7</v>
      </c>
      <c r="Q137" s="80">
        <f>ROUND(PRODUCT(J137,25)/14,0)</f>
        <v>11</v>
      </c>
      <c r="R137" s="5" t="s">
        <v>29</v>
      </c>
      <c r="S137" s="87"/>
      <c r="T137" s="55"/>
    </row>
    <row r="138" spans="1:20">
      <c r="A138" s="4" t="s">
        <v>108</v>
      </c>
      <c r="B138" s="78" t="s">
        <v>162</v>
      </c>
      <c r="C138" s="78"/>
      <c r="D138" s="78"/>
      <c r="E138" s="78"/>
      <c r="F138" s="78"/>
      <c r="G138" s="78"/>
      <c r="H138" s="78"/>
      <c r="I138" s="78"/>
      <c r="J138" s="5">
        <v>7</v>
      </c>
      <c r="K138" s="5">
        <v>2</v>
      </c>
      <c r="L138" s="5">
        <v>1</v>
      </c>
      <c r="M138" s="5">
        <v>0</v>
      </c>
      <c r="N138" s="5">
        <v>1</v>
      </c>
      <c r="O138" s="79">
        <f>K138+L138+M138+N138</f>
        <v>4</v>
      </c>
      <c r="P138" s="80">
        <f>Q138-O138</f>
        <v>9</v>
      </c>
      <c r="Q138" s="80">
        <f>ROUND(PRODUCT(J138,25)/14,0)</f>
        <v>13</v>
      </c>
      <c r="R138" s="86" t="s">
        <v>29</v>
      </c>
      <c r="S138" s="87"/>
      <c r="T138" s="55"/>
    </row>
    <row r="139" spans="1:20">
      <c r="A139" s="4" t="s">
        <v>111</v>
      </c>
      <c r="B139" s="78" t="s">
        <v>163</v>
      </c>
      <c r="C139" s="78"/>
      <c r="D139" s="78"/>
      <c r="E139" s="78"/>
      <c r="F139" s="78"/>
      <c r="G139" s="78"/>
      <c r="H139" s="78"/>
      <c r="I139" s="78"/>
      <c r="J139" s="5">
        <v>7</v>
      </c>
      <c r="K139" s="5">
        <v>2</v>
      </c>
      <c r="L139" s="5">
        <v>1</v>
      </c>
      <c r="M139" s="5">
        <v>0</v>
      </c>
      <c r="N139" s="5">
        <v>1</v>
      </c>
      <c r="O139" s="79">
        <f>K139+L139+M139+N139</f>
        <v>4</v>
      </c>
      <c r="P139" s="80">
        <f>Q139-O139</f>
        <v>9</v>
      </c>
      <c r="Q139" s="80">
        <f>ROUND(PRODUCT(J139,25)/14,0)</f>
        <v>13</v>
      </c>
      <c r="R139" s="86" t="s">
        <v>29</v>
      </c>
      <c r="S139" s="87"/>
      <c r="T139" s="55"/>
    </row>
    <row r="140" spans="1:20">
      <c r="A140" s="89" t="s">
        <v>23</v>
      </c>
      <c r="B140" s="137"/>
      <c r="C140" s="138"/>
      <c r="D140" s="138"/>
      <c r="E140" s="138"/>
      <c r="F140" s="138"/>
      <c r="G140" s="138"/>
      <c r="H140" s="138"/>
      <c r="I140" s="139"/>
      <c r="J140" s="112">
        <f t="shared" ref="J140:Q140" si="16">SUM(J136:J139)</f>
        <v>27</v>
      </c>
      <c r="K140" s="112">
        <f t="shared" si="16"/>
        <v>8</v>
      </c>
      <c r="L140" s="112">
        <f t="shared" si="16"/>
        <v>4</v>
      </c>
      <c r="M140" s="112">
        <f t="shared" si="16"/>
        <v>0</v>
      </c>
      <c r="N140" s="112">
        <f t="shared" si="16"/>
        <v>4</v>
      </c>
      <c r="O140" s="112">
        <f t="shared" si="16"/>
        <v>16</v>
      </c>
      <c r="P140" s="112">
        <f t="shared" si="16"/>
        <v>34</v>
      </c>
      <c r="Q140" s="112">
        <f t="shared" si="16"/>
        <v>50</v>
      </c>
      <c r="R140" s="89">
        <f>COUNTIF(R136:R139,"E")</f>
        <v>4</v>
      </c>
      <c r="S140" s="89">
        <f>COUNTIF(S136:S139,"C")</f>
        <v>0</v>
      </c>
      <c r="T140" s="89">
        <f>COUNTIF(T136:T139,"VP")</f>
        <v>0</v>
      </c>
    </row>
    <row r="141" spans="1:20" ht="18" customHeight="1">
      <c r="A141" s="90" t="s">
        <v>65</v>
      </c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</row>
    <row r="142" spans="1:20">
      <c r="A142" s="95" t="s">
        <v>112</v>
      </c>
      <c r="B142" s="96" t="s">
        <v>150</v>
      </c>
      <c r="C142" s="84"/>
      <c r="D142" s="84"/>
      <c r="E142" s="84"/>
      <c r="F142" s="84"/>
      <c r="G142" s="84"/>
      <c r="H142" s="84"/>
      <c r="I142" s="85"/>
      <c r="J142" s="87">
        <v>20</v>
      </c>
      <c r="K142" s="87">
        <v>0</v>
      </c>
      <c r="L142" s="87">
        <v>0</v>
      </c>
      <c r="M142" s="87">
        <v>0</v>
      </c>
      <c r="N142" s="87">
        <v>16</v>
      </c>
      <c r="O142" s="79">
        <f>K142+L142+M142+N142</f>
        <v>16</v>
      </c>
      <c r="P142" s="80">
        <f>Q142-O142</f>
        <v>20</v>
      </c>
      <c r="Q142" s="80">
        <f>ROUND(PRODUCT(J142,25)/14,0)</f>
        <v>36</v>
      </c>
      <c r="R142" s="86"/>
      <c r="S142" s="87" t="s">
        <v>26</v>
      </c>
      <c r="T142" s="55"/>
    </row>
    <row r="143" spans="1:20">
      <c r="A143" s="4" t="s">
        <v>127</v>
      </c>
      <c r="B143" s="83" t="s">
        <v>151</v>
      </c>
      <c r="C143" s="84"/>
      <c r="D143" s="84"/>
      <c r="E143" s="84"/>
      <c r="F143" s="84"/>
      <c r="G143" s="84"/>
      <c r="H143" s="84"/>
      <c r="I143" s="85"/>
      <c r="J143" s="87">
        <v>6</v>
      </c>
      <c r="K143" s="87">
        <v>0</v>
      </c>
      <c r="L143" s="87">
        <v>0</v>
      </c>
      <c r="M143" s="87">
        <v>1</v>
      </c>
      <c r="N143" s="87">
        <v>2</v>
      </c>
      <c r="O143" s="79">
        <f>K143+L143+M143+N143</f>
        <v>3</v>
      </c>
      <c r="P143" s="80">
        <f>Q143-O143</f>
        <v>8</v>
      </c>
      <c r="Q143" s="80">
        <f>ROUND(PRODUCT(J143,25)/14,0)</f>
        <v>11</v>
      </c>
      <c r="R143" s="86"/>
      <c r="S143" s="87" t="s">
        <v>26</v>
      </c>
      <c r="T143" s="55"/>
    </row>
    <row r="144" spans="1:20">
      <c r="A144" s="4" t="s">
        <v>113</v>
      </c>
      <c r="B144" s="96" t="s">
        <v>152</v>
      </c>
      <c r="C144" s="84"/>
      <c r="D144" s="84"/>
      <c r="E144" s="84"/>
      <c r="F144" s="84"/>
      <c r="G144" s="84"/>
      <c r="H144" s="84"/>
      <c r="I144" s="85"/>
      <c r="J144" s="87">
        <v>4</v>
      </c>
      <c r="K144" s="87">
        <v>0</v>
      </c>
      <c r="L144" s="87">
        <v>0</v>
      </c>
      <c r="M144" s="87">
        <v>0</v>
      </c>
      <c r="N144" s="87">
        <v>5</v>
      </c>
      <c r="O144" s="79">
        <f>K144+L144+M144+N144</f>
        <v>5</v>
      </c>
      <c r="P144" s="80">
        <f>Q144-O144</f>
        <v>2</v>
      </c>
      <c r="Q144" s="80">
        <f>ROUND(PRODUCT(J144,25)/14,0)</f>
        <v>7</v>
      </c>
      <c r="R144" s="86"/>
      <c r="S144" s="87"/>
      <c r="T144" s="55" t="s">
        <v>30</v>
      </c>
    </row>
    <row r="145" spans="1:20">
      <c r="A145" s="89" t="s">
        <v>23</v>
      </c>
      <c r="B145" s="134"/>
      <c r="C145" s="134"/>
      <c r="D145" s="134"/>
      <c r="E145" s="134"/>
      <c r="F145" s="134"/>
      <c r="G145" s="134"/>
      <c r="H145" s="134"/>
      <c r="I145" s="134"/>
      <c r="J145" s="112">
        <f t="shared" ref="J145:Q145" si="17">SUM(J142:J144)</f>
        <v>30</v>
      </c>
      <c r="K145" s="112">
        <f t="shared" si="17"/>
        <v>0</v>
      </c>
      <c r="L145" s="112">
        <f t="shared" si="17"/>
        <v>0</v>
      </c>
      <c r="M145" s="112">
        <f t="shared" si="17"/>
        <v>1</v>
      </c>
      <c r="N145" s="112">
        <f t="shared" si="17"/>
        <v>23</v>
      </c>
      <c r="O145" s="112">
        <f t="shared" si="17"/>
        <v>24</v>
      </c>
      <c r="P145" s="112">
        <f t="shared" si="17"/>
        <v>30</v>
      </c>
      <c r="Q145" s="112">
        <f t="shared" si="17"/>
        <v>54</v>
      </c>
      <c r="R145" s="89">
        <f>COUNTIF(R142:R144,"E")</f>
        <v>0</v>
      </c>
      <c r="S145" s="89">
        <f>COUNTIF(S142:S144,"C")</f>
        <v>2</v>
      </c>
      <c r="T145" s="89">
        <f>COUNTIF(T142:T144,"VP")</f>
        <v>1</v>
      </c>
    </row>
    <row r="146" spans="1:20" ht="25.5" customHeight="1">
      <c r="A146" s="109" t="s">
        <v>48</v>
      </c>
      <c r="B146" s="110"/>
      <c r="C146" s="110"/>
      <c r="D146" s="110"/>
      <c r="E146" s="110"/>
      <c r="F146" s="110"/>
      <c r="G146" s="110"/>
      <c r="H146" s="110"/>
      <c r="I146" s="111"/>
      <c r="J146" s="112">
        <f t="shared" ref="J146:T146" si="18">SUM(J140,J145)</f>
        <v>57</v>
      </c>
      <c r="K146" s="112">
        <f t="shared" si="18"/>
        <v>8</v>
      </c>
      <c r="L146" s="112">
        <f t="shared" si="18"/>
        <v>4</v>
      </c>
      <c r="M146" s="112">
        <f t="shared" si="18"/>
        <v>1</v>
      </c>
      <c r="N146" s="112">
        <f t="shared" si="18"/>
        <v>27</v>
      </c>
      <c r="O146" s="112">
        <f t="shared" si="18"/>
        <v>40</v>
      </c>
      <c r="P146" s="112">
        <f t="shared" si="18"/>
        <v>64</v>
      </c>
      <c r="Q146" s="112">
        <f t="shared" si="18"/>
        <v>104</v>
      </c>
      <c r="R146" s="112">
        <f t="shared" si="18"/>
        <v>4</v>
      </c>
      <c r="S146" s="112">
        <f t="shared" si="18"/>
        <v>2</v>
      </c>
      <c r="T146" s="112">
        <f t="shared" si="18"/>
        <v>1</v>
      </c>
    </row>
    <row r="147" spans="1:20" ht="13.5" customHeight="1">
      <c r="A147" s="113" t="s">
        <v>49</v>
      </c>
      <c r="B147" s="114"/>
      <c r="C147" s="114"/>
      <c r="D147" s="114"/>
      <c r="E147" s="114"/>
      <c r="F147" s="114"/>
      <c r="G147" s="114"/>
      <c r="H147" s="114"/>
      <c r="I147" s="114"/>
      <c r="J147" s="115"/>
      <c r="K147" s="112">
        <f t="shared" ref="K147:Q147" si="19">K140*14+K145*12</f>
        <v>112</v>
      </c>
      <c r="L147" s="112">
        <f t="shared" si="19"/>
        <v>56</v>
      </c>
      <c r="M147" s="112">
        <f t="shared" si="19"/>
        <v>12</v>
      </c>
      <c r="N147" s="112">
        <f t="shared" si="19"/>
        <v>332</v>
      </c>
      <c r="O147" s="112">
        <f t="shared" si="19"/>
        <v>512</v>
      </c>
      <c r="P147" s="112">
        <f t="shared" si="19"/>
        <v>836</v>
      </c>
      <c r="Q147" s="112">
        <f t="shared" si="19"/>
        <v>1348</v>
      </c>
      <c r="R147" s="116"/>
      <c r="S147" s="117"/>
      <c r="T147" s="117"/>
    </row>
    <row r="148" spans="1:20" ht="16.5" customHeight="1">
      <c r="A148" s="118"/>
      <c r="B148" s="119"/>
      <c r="C148" s="119"/>
      <c r="D148" s="119"/>
      <c r="E148" s="119"/>
      <c r="F148" s="119"/>
      <c r="G148" s="119"/>
      <c r="H148" s="119"/>
      <c r="I148" s="119"/>
      <c r="J148" s="120"/>
      <c r="K148" s="121">
        <f>SUM(K147:N147)</f>
        <v>512</v>
      </c>
      <c r="L148" s="122"/>
      <c r="M148" s="122"/>
      <c r="N148" s="123"/>
      <c r="O148" s="124">
        <f>SUM(O147:P147)</f>
        <v>1348</v>
      </c>
      <c r="P148" s="125"/>
      <c r="Q148" s="126"/>
      <c r="R148" s="127"/>
      <c r="S148" s="128"/>
      <c r="T148" s="128"/>
    </row>
    <row r="149" spans="1:20" ht="8.25" customHeight="1"/>
    <row r="150" spans="1:20">
      <c r="B150" s="35"/>
      <c r="C150" s="35"/>
      <c r="D150" s="35"/>
      <c r="E150" s="35"/>
      <c r="F150" s="35"/>
      <c r="G150" s="35"/>
      <c r="N150" s="61"/>
      <c r="O150" s="61"/>
      <c r="P150" s="61"/>
      <c r="Q150" s="61"/>
      <c r="R150" s="61"/>
      <c r="S150" s="61"/>
      <c r="T150" s="61"/>
    </row>
    <row r="151" spans="1:20">
      <c r="B151" s="61"/>
      <c r="C151" s="61"/>
      <c r="D151" s="61"/>
      <c r="E151" s="61"/>
      <c r="F151" s="61"/>
      <c r="G151" s="61"/>
      <c r="N151" s="61"/>
      <c r="O151" s="61"/>
      <c r="P151" s="61"/>
      <c r="Q151" s="61"/>
      <c r="R151" s="61"/>
      <c r="S151" s="61"/>
      <c r="T151" s="61"/>
    </row>
    <row r="152" spans="1:20" ht="12" customHeight="1"/>
    <row r="153" spans="1:20" ht="22.5" customHeight="1">
      <c r="A153" s="134" t="s">
        <v>69</v>
      </c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</row>
    <row r="154" spans="1:20" ht="25.5" customHeight="1">
      <c r="A154" s="134" t="s">
        <v>25</v>
      </c>
      <c r="B154" s="134" t="s">
        <v>24</v>
      </c>
      <c r="C154" s="134"/>
      <c r="D154" s="134"/>
      <c r="E154" s="134"/>
      <c r="F154" s="134"/>
      <c r="G154" s="134"/>
      <c r="H154" s="134"/>
      <c r="I154" s="134"/>
      <c r="J154" s="135" t="s">
        <v>38</v>
      </c>
      <c r="K154" s="135" t="s">
        <v>22</v>
      </c>
      <c r="L154" s="135"/>
      <c r="M154" s="135"/>
      <c r="N154" s="135"/>
      <c r="O154" s="135" t="s">
        <v>39</v>
      </c>
      <c r="P154" s="135"/>
      <c r="Q154" s="135"/>
      <c r="R154" s="135" t="s">
        <v>21</v>
      </c>
      <c r="S154" s="135"/>
      <c r="T154" s="135"/>
    </row>
    <row r="155" spans="1:20" ht="18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5"/>
      <c r="K155" s="136" t="s">
        <v>26</v>
      </c>
      <c r="L155" s="136" t="s">
        <v>27</v>
      </c>
      <c r="M155" s="136" t="s">
        <v>95</v>
      </c>
      <c r="N155" s="136" t="s">
        <v>96</v>
      </c>
      <c r="O155" s="136" t="s">
        <v>31</v>
      </c>
      <c r="P155" s="136" t="s">
        <v>7</v>
      </c>
      <c r="Q155" s="136" t="s">
        <v>28</v>
      </c>
      <c r="R155" s="136" t="s">
        <v>29</v>
      </c>
      <c r="S155" s="136" t="s">
        <v>26</v>
      </c>
      <c r="T155" s="136" t="s">
        <v>30</v>
      </c>
    </row>
    <row r="156" spans="1:20" ht="19.5" customHeight="1">
      <c r="A156" s="90" t="s">
        <v>63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</row>
    <row r="157" spans="1:20">
      <c r="A157" s="4" t="s">
        <v>106</v>
      </c>
      <c r="B157" s="83" t="s">
        <v>143</v>
      </c>
      <c r="C157" s="84"/>
      <c r="D157" s="84"/>
      <c r="E157" s="84"/>
      <c r="F157" s="84"/>
      <c r="G157" s="84"/>
      <c r="H157" s="84"/>
      <c r="I157" s="85"/>
      <c r="J157" s="5">
        <v>7</v>
      </c>
      <c r="K157" s="5">
        <v>2</v>
      </c>
      <c r="L157" s="5">
        <v>1</v>
      </c>
      <c r="M157" s="5">
        <v>0</v>
      </c>
      <c r="N157" s="5">
        <v>1</v>
      </c>
      <c r="O157" s="79">
        <f>K157+L157+M157+N157</f>
        <v>4</v>
      </c>
      <c r="P157" s="80">
        <f>Q157-O157</f>
        <v>9</v>
      </c>
      <c r="Q157" s="80">
        <f>ROUND(PRODUCT(J157,25)/14,0)</f>
        <v>13</v>
      </c>
      <c r="R157" s="5" t="s">
        <v>29</v>
      </c>
      <c r="S157" s="87"/>
      <c r="T157" s="55"/>
    </row>
    <row r="158" spans="1:20">
      <c r="A158" s="4" t="s">
        <v>109</v>
      </c>
      <c r="B158" s="93" t="s">
        <v>164</v>
      </c>
      <c r="C158" s="83"/>
      <c r="D158" s="83"/>
      <c r="E158" s="83"/>
      <c r="F158" s="83"/>
      <c r="G158" s="83"/>
      <c r="H158" s="83"/>
      <c r="I158" s="94"/>
      <c r="J158" s="5">
        <v>8</v>
      </c>
      <c r="K158" s="5">
        <v>2</v>
      </c>
      <c r="L158" s="5">
        <v>1</v>
      </c>
      <c r="M158" s="5">
        <v>0</v>
      </c>
      <c r="N158" s="5">
        <v>1</v>
      </c>
      <c r="O158" s="79">
        <f>K158+L158+M158+N158</f>
        <v>4</v>
      </c>
      <c r="P158" s="80">
        <f>Q158-O158</f>
        <v>10</v>
      </c>
      <c r="Q158" s="80">
        <f>ROUND(PRODUCT(J158,25)/14,0)</f>
        <v>14</v>
      </c>
      <c r="R158" s="86" t="s">
        <v>29</v>
      </c>
      <c r="S158" s="87"/>
      <c r="T158" s="55"/>
    </row>
    <row r="159" spans="1:20">
      <c r="A159" s="4" t="s">
        <v>129</v>
      </c>
      <c r="B159" s="78" t="s">
        <v>149</v>
      </c>
      <c r="C159" s="78"/>
      <c r="D159" s="78"/>
      <c r="E159" s="78"/>
      <c r="F159" s="78"/>
      <c r="G159" s="78"/>
      <c r="H159" s="78"/>
      <c r="I159" s="78"/>
      <c r="J159" s="5">
        <v>7</v>
      </c>
      <c r="K159" s="5">
        <v>2</v>
      </c>
      <c r="L159" s="5">
        <v>1</v>
      </c>
      <c r="M159" s="5">
        <v>0</v>
      </c>
      <c r="N159" s="5">
        <v>1</v>
      </c>
      <c r="O159" s="79">
        <f>K159+L159+M159+N159</f>
        <v>4</v>
      </c>
      <c r="P159" s="80">
        <f>Q159-O159</f>
        <v>9</v>
      </c>
      <c r="Q159" s="80">
        <f>ROUND(PRODUCT(J159,25)/14,0)</f>
        <v>13</v>
      </c>
      <c r="R159" s="86" t="s">
        <v>29</v>
      </c>
      <c r="S159" s="87"/>
      <c r="T159" s="55"/>
    </row>
    <row r="160" spans="1:20">
      <c r="A160" s="89" t="s">
        <v>23</v>
      </c>
      <c r="B160" s="137"/>
      <c r="C160" s="138"/>
      <c r="D160" s="138"/>
      <c r="E160" s="138"/>
      <c r="F160" s="138"/>
      <c r="G160" s="138"/>
      <c r="H160" s="138"/>
      <c r="I160" s="139"/>
      <c r="J160" s="112">
        <f t="shared" ref="J160:Q160" si="20">SUM(J157:J159)</f>
        <v>22</v>
      </c>
      <c r="K160" s="112">
        <f t="shared" si="20"/>
        <v>6</v>
      </c>
      <c r="L160" s="112">
        <f t="shared" si="20"/>
        <v>3</v>
      </c>
      <c r="M160" s="112">
        <f t="shared" si="20"/>
        <v>0</v>
      </c>
      <c r="N160" s="112">
        <f t="shared" si="20"/>
        <v>3</v>
      </c>
      <c r="O160" s="112">
        <f t="shared" si="20"/>
        <v>12</v>
      </c>
      <c r="P160" s="112">
        <f t="shared" si="20"/>
        <v>28</v>
      </c>
      <c r="Q160" s="112">
        <f t="shared" si="20"/>
        <v>40</v>
      </c>
      <c r="R160" s="89">
        <f>COUNTIF(R157:R159,"E")</f>
        <v>3</v>
      </c>
      <c r="S160" s="89">
        <f>COUNTIF(S157:S159,"C")</f>
        <v>0</v>
      </c>
      <c r="T160" s="89">
        <f>COUNTIF(T157:T159,"VP")</f>
        <v>0</v>
      </c>
    </row>
    <row r="161" spans="1:20" ht="19.5" customHeight="1">
      <c r="A161" s="90" t="s">
        <v>65</v>
      </c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</row>
    <row r="162" spans="1:20">
      <c r="A162" s="140" t="str">
        <f>IF(ISNA(INDEX($A$37:$T$106,MATCH($B162,$B$37:$B$106,0),1)),"",INDEX($A$37:$T$106,MATCH($B162,$B$37:$B$106,0),1))</f>
        <v/>
      </c>
      <c r="B162" s="141"/>
      <c r="C162" s="141"/>
      <c r="D162" s="141"/>
      <c r="E162" s="141"/>
      <c r="F162" s="141"/>
      <c r="G162" s="141"/>
      <c r="H162" s="141"/>
      <c r="I162" s="141"/>
      <c r="J162" s="80" t="str">
        <f>IF(ISNA(INDEX($A$37:$T$106,MATCH($B162,$B$37:$B$106,0),10)),"",INDEX($A$37:$T$106,MATCH($B162,$B$37:$B$106,0),10))</f>
        <v/>
      </c>
      <c r="K162" s="80" t="str">
        <f>IF(ISNA(INDEX($A$37:$T$106,MATCH($B162,$B$37:$B$106,0),11)),"",INDEX($A$37:$T$106,MATCH($B162,$B$37:$B$106,0),11))</f>
        <v/>
      </c>
      <c r="L162" s="80" t="str">
        <f>IF(ISNA(INDEX($A$37:$T$106,MATCH($B162,$B$37:$B$106,0),12)),"",INDEX($A$37:$T$106,MATCH($B162,$B$37:$B$106,0),12))</f>
        <v/>
      </c>
      <c r="M162" s="80" t="str">
        <f>IF(ISNA(INDEX($A$37:$T$106,MATCH($B162,$B$37:$B$106,0),13)),"",INDEX($A$37:$T$106,MATCH($B162,$B$37:$B$106,0),13))</f>
        <v/>
      </c>
      <c r="N162" s="80" t="str">
        <f>IF(ISNA(INDEX($A$37:$T$106,MATCH($B162,$B$37:$B$106,0),14)),"",INDEX($A$37:$T$106,MATCH($B162,$B$37:$B$106,0),14))</f>
        <v/>
      </c>
      <c r="O162" s="80" t="str">
        <f>IF(ISNA(INDEX($A$37:$T$106,MATCH($B162,$B$37:$B$106,0),15)),"",INDEX($A$37:$T$106,MATCH($B162,$B$37:$B$106,0),15))</f>
        <v/>
      </c>
      <c r="P162" s="80" t="str">
        <f>IF(ISNA(INDEX($A$37:$T$106,MATCH($B162,$B$37:$B$106,0),16)),"",INDEX($A$37:$T$106,MATCH($B162,$B$37:$B$106,0),16))</f>
        <v/>
      </c>
      <c r="Q162" s="80" t="str">
        <f>IF(ISNA(INDEX($A$37:$T$106,MATCH($B162,$B$37:$B$106,0),17)),"",INDEX($A$37:$T$106,MATCH($B162,$B$37:$B$106,0),17))</f>
        <v/>
      </c>
      <c r="R162" s="142" t="str">
        <f>IF(ISNA(INDEX($A$37:$T$106,MATCH($B162,$B$37:$B$106,0),18)),"",INDEX($A$37:$T$106,MATCH($B162,$B$37:$B$106,0),18))</f>
        <v/>
      </c>
      <c r="S162" s="142" t="str">
        <f>IF(ISNA(INDEX($A$37:$T$106,MATCH($B162,$B$37:$B$106,0),19)),"",INDEX($A$37:$T$106,MATCH($B162,$B$37:$B$106,0),19))</f>
        <v/>
      </c>
      <c r="T162" s="142" t="str">
        <f>IF(ISNA(INDEX($A$37:$T$106,MATCH($B162,$B$37:$B$106,0),20)),"",INDEX($A$37:$T$106,MATCH($B162,$B$37:$B$106,0),20))</f>
        <v/>
      </c>
    </row>
    <row r="163" spans="1:20">
      <c r="A163" s="140" t="str">
        <f>IF(ISNA(INDEX($A$37:$T$106,MATCH($B163,$B$37:$B$106,0),1)),"",INDEX($A$37:$T$106,MATCH($B163,$B$37:$B$106,0),1))</f>
        <v/>
      </c>
      <c r="B163" s="141"/>
      <c r="C163" s="141"/>
      <c r="D163" s="141"/>
      <c r="E163" s="141"/>
      <c r="F163" s="141"/>
      <c r="G163" s="141"/>
      <c r="H163" s="141"/>
      <c r="I163" s="141"/>
      <c r="J163" s="80" t="str">
        <f>IF(ISNA(INDEX($A$37:$T$106,MATCH($B163,$B$37:$B$106,0),10)),"",INDEX($A$37:$T$106,MATCH($B163,$B$37:$B$106,0),10))</f>
        <v/>
      </c>
      <c r="K163" s="80" t="str">
        <f>IF(ISNA(INDEX($A$37:$T$106,MATCH($B163,$B$37:$B$106,0),11)),"",INDEX($A$37:$T$106,MATCH($B163,$B$37:$B$106,0),11))</f>
        <v/>
      </c>
      <c r="L163" s="80" t="str">
        <f>IF(ISNA(INDEX($A$37:$T$106,MATCH($B163,$B$37:$B$106,0),12)),"",INDEX($A$37:$T$106,MATCH($B163,$B$37:$B$106,0),12))</f>
        <v/>
      </c>
      <c r="M163" s="80" t="str">
        <f>IF(ISNA(INDEX($A$37:$T$106,MATCH($B163,$B$37:$B$106,0),13)),"",INDEX($A$37:$T$106,MATCH($B163,$B$37:$B$106,0),13))</f>
        <v/>
      </c>
      <c r="N163" s="80" t="str">
        <f>IF(ISNA(INDEX($A$37:$T$106,MATCH($B163,$B$37:$B$106,0),14)),"",INDEX($A$37:$T$106,MATCH($B163,$B$37:$B$106,0),14))</f>
        <v/>
      </c>
      <c r="O163" s="80" t="str">
        <f>IF(ISNA(INDEX($A$37:$T$106,MATCH($B163,$B$37:$B$106,0),15)),"",INDEX($A$37:$T$106,MATCH($B163,$B$37:$B$106,0),15))</f>
        <v/>
      </c>
      <c r="P163" s="80" t="str">
        <f>IF(ISNA(INDEX($A$37:$T$106,MATCH($B163,$B$37:$B$106,0),16)),"",INDEX($A$37:$T$106,MATCH($B163,$B$37:$B$106,0),16))</f>
        <v/>
      </c>
      <c r="Q163" s="80" t="str">
        <f>IF(ISNA(INDEX($A$37:$T$106,MATCH($B163,$B$37:$B$106,0),17)),"",INDEX($A$37:$T$106,MATCH($B163,$B$37:$B$106,0),17))</f>
        <v/>
      </c>
      <c r="R163" s="142" t="str">
        <f>IF(ISNA(INDEX($A$37:$T$106,MATCH($B163,$B$37:$B$106,0),18)),"",INDEX($A$37:$T$106,MATCH($B163,$B$37:$B$106,0),18))</f>
        <v/>
      </c>
      <c r="S163" s="142" t="str">
        <f>IF(ISNA(INDEX($A$37:$T$106,MATCH($B163,$B$37:$B$106,0),19)),"",INDEX($A$37:$T$106,MATCH($B163,$B$37:$B$106,0),19))</f>
        <v/>
      </c>
      <c r="T163" s="142" t="str">
        <f>IF(ISNA(INDEX($A$37:$T$106,MATCH($B163,$B$37:$B$106,0),20)),"",INDEX($A$37:$T$106,MATCH($B163,$B$37:$B$106,0),20))</f>
        <v/>
      </c>
    </row>
    <row r="164" spans="1:20">
      <c r="A164" s="89" t="s">
        <v>23</v>
      </c>
      <c r="B164" s="134"/>
      <c r="C164" s="134"/>
      <c r="D164" s="134"/>
      <c r="E164" s="134"/>
      <c r="F164" s="134"/>
      <c r="G164" s="134"/>
      <c r="H164" s="134"/>
      <c r="I164" s="134"/>
      <c r="J164" s="112">
        <f t="shared" ref="J164:Q164" si="21">SUM(J162:J163)</f>
        <v>0</v>
      </c>
      <c r="K164" s="112">
        <f t="shared" si="21"/>
        <v>0</v>
      </c>
      <c r="L164" s="112">
        <f t="shared" si="21"/>
        <v>0</v>
      </c>
      <c r="M164" s="112">
        <f t="shared" si="21"/>
        <v>0</v>
      </c>
      <c r="N164" s="112">
        <f t="shared" si="21"/>
        <v>0</v>
      </c>
      <c r="O164" s="112">
        <f t="shared" si="21"/>
        <v>0</v>
      </c>
      <c r="P164" s="112">
        <f t="shared" si="21"/>
        <v>0</v>
      </c>
      <c r="Q164" s="112">
        <f t="shared" si="21"/>
        <v>0</v>
      </c>
      <c r="R164" s="89">
        <f>COUNTIF(R162:R163,"E")</f>
        <v>0</v>
      </c>
      <c r="S164" s="89">
        <f>COUNTIF(S162:S163,"C")</f>
        <v>0</v>
      </c>
      <c r="T164" s="89">
        <f>COUNTIF(T162:T163,"VP")</f>
        <v>0</v>
      </c>
    </row>
    <row r="165" spans="1:20" ht="27.75" customHeight="1">
      <c r="A165" s="109" t="s">
        <v>48</v>
      </c>
      <c r="B165" s="110"/>
      <c r="C165" s="110"/>
      <c r="D165" s="110"/>
      <c r="E165" s="110"/>
      <c r="F165" s="110"/>
      <c r="G165" s="110"/>
      <c r="H165" s="110"/>
      <c r="I165" s="111"/>
      <c r="J165" s="112">
        <f t="shared" ref="J165:T165" si="22">SUM(J160,J164)</f>
        <v>22</v>
      </c>
      <c r="K165" s="112">
        <f t="shared" si="22"/>
        <v>6</v>
      </c>
      <c r="L165" s="112">
        <f t="shared" si="22"/>
        <v>3</v>
      </c>
      <c r="M165" s="112">
        <f t="shared" si="22"/>
        <v>0</v>
      </c>
      <c r="N165" s="112">
        <f t="shared" si="22"/>
        <v>3</v>
      </c>
      <c r="O165" s="112">
        <f t="shared" si="22"/>
        <v>12</v>
      </c>
      <c r="P165" s="112">
        <f t="shared" si="22"/>
        <v>28</v>
      </c>
      <c r="Q165" s="112">
        <f t="shared" si="22"/>
        <v>40</v>
      </c>
      <c r="R165" s="112">
        <f t="shared" si="22"/>
        <v>3</v>
      </c>
      <c r="S165" s="112">
        <f t="shared" si="22"/>
        <v>0</v>
      </c>
      <c r="T165" s="112">
        <f t="shared" si="22"/>
        <v>0</v>
      </c>
    </row>
    <row r="166" spans="1:20" ht="17.25" customHeight="1">
      <c r="A166" s="113" t="s">
        <v>49</v>
      </c>
      <c r="B166" s="114"/>
      <c r="C166" s="114"/>
      <c r="D166" s="114"/>
      <c r="E166" s="114"/>
      <c r="F166" s="114"/>
      <c r="G166" s="114"/>
      <c r="H166" s="114"/>
      <c r="I166" s="114"/>
      <c r="J166" s="115"/>
      <c r="K166" s="112">
        <f t="shared" ref="K166:Q166" si="23">K160*14+K164*12</f>
        <v>84</v>
      </c>
      <c r="L166" s="112">
        <f t="shared" si="23"/>
        <v>42</v>
      </c>
      <c r="M166" s="112">
        <f t="shared" si="23"/>
        <v>0</v>
      </c>
      <c r="N166" s="112">
        <f t="shared" si="23"/>
        <v>42</v>
      </c>
      <c r="O166" s="112">
        <f t="shared" si="23"/>
        <v>168</v>
      </c>
      <c r="P166" s="112">
        <f t="shared" si="23"/>
        <v>392</v>
      </c>
      <c r="Q166" s="112">
        <f t="shared" si="23"/>
        <v>560</v>
      </c>
      <c r="R166" s="116"/>
      <c r="S166" s="117"/>
      <c r="T166" s="117"/>
    </row>
    <row r="167" spans="1:20">
      <c r="A167" s="118"/>
      <c r="B167" s="119"/>
      <c r="C167" s="119"/>
      <c r="D167" s="119"/>
      <c r="E167" s="119"/>
      <c r="F167" s="119"/>
      <c r="G167" s="119"/>
      <c r="H167" s="119"/>
      <c r="I167" s="119"/>
      <c r="J167" s="120"/>
      <c r="K167" s="121">
        <f>SUM(K166:N166)</f>
        <v>168</v>
      </c>
      <c r="L167" s="122"/>
      <c r="M167" s="122"/>
      <c r="N167" s="123"/>
      <c r="O167" s="124">
        <f>SUM(O166:P166)</f>
        <v>560</v>
      </c>
      <c r="P167" s="125"/>
      <c r="Q167" s="126"/>
      <c r="R167" s="127"/>
      <c r="S167" s="128"/>
      <c r="T167" s="128"/>
    </row>
    <row r="168" spans="1:20" ht="8.25" customHeight="1"/>
    <row r="169" spans="1:20">
      <c r="B169" s="61"/>
      <c r="C169" s="61"/>
      <c r="D169" s="61"/>
      <c r="E169" s="61"/>
      <c r="F169" s="61"/>
      <c r="G169" s="61"/>
      <c r="N169" s="61"/>
      <c r="O169" s="61"/>
      <c r="P169" s="61"/>
      <c r="Q169" s="61"/>
      <c r="R169" s="61"/>
      <c r="S169" s="61"/>
      <c r="T169" s="61"/>
    </row>
    <row r="172" spans="1:20">
      <c r="A172" s="47" t="s">
        <v>61</v>
      </c>
      <c r="B172" s="47"/>
    </row>
    <row r="173" spans="1:20">
      <c r="A173" s="144" t="s">
        <v>25</v>
      </c>
      <c r="B173" s="145" t="s">
        <v>53</v>
      </c>
      <c r="C173" s="146"/>
      <c r="D173" s="146"/>
      <c r="E173" s="146"/>
      <c r="F173" s="146"/>
      <c r="G173" s="147"/>
      <c r="H173" s="145" t="s">
        <v>56</v>
      </c>
      <c r="I173" s="147"/>
      <c r="J173" s="148" t="s">
        <v>57</v>
      </c>
      <c r="K173" s="149"/>
      <c r="L173" s="149"/>
      <c r="M173" s="149"/>
      <c r="N173" s="149"/>
      <c r="O173" s="149"/>
      <c r="P173" s="150"/>
      <c r="Q173" s="145" t="s">
        <v>47</v>
      </c>
      <c r="R173" s="147"/>
      <c r="S173" s="148" t="s">
        <v>58</v>
      </c>
      <c r="T173" s="149"/>
    </row>
    <row r="174" spans="1:20">
      <c r="A174" s="151"/>
      <c r="B174" s="152"/>
      <c r="C174" s="153"/>
      <c r="D174" s="153"/>
      <c r="E174" s="153"/>
      <c r="F174" s="153"/>
      <c r="G174" s="154"/>
      <c r="H174" s="152"/>
      <c r="I174" s="154"/>
      <c r="J174" s="148" t="s">
        <v>31</v>
      </c>
      <c r="K174" s="150"/>
      <c r="L174" s="148" t="s">
        <v>7</v>
      </c>
      <c r="M174" s="149"/>
      <c r="N174" s="150"/>
      <c r="O174" s="148" t="s">
        <v>28</v>
      </c>
      <c r="P174" s="150"/>
      <c r="Q174" s="152"/>
      <c r="R174" s="154"/>
      <c r="S174" s="136" t="s">
        <v>59</v>
      </c>
      <c r="T174" s="155" t="s">
        <v>60</v>
      </c>
    </row>
    <row r="175" spans="1:20">
      <c r="A175" s="136">
        <v>1</v>
      </c>
      <c r="B175" s="148" t="s">
        <v>54</v>
      </c>
      <c r="C175" s="149"/>
      <c r="D175" s="149"/>
      <c r="E175" s="149"/>
      <c r="F175" s="149"/>
      <c r="G175" s="150"/>
      <c r="H175" s="156">
        <f>J175</f>
        <v>848</v>
      </c>
      <c r="I175" s="156"/>
      <c r="J175" s="157">
        <f>SUM((O45+O54+O65)*14+(O73*12)-J176)</f>
        <v>848</v>
      </c>
      <c r="K175" s="158"/>
      <c r="L175" s="157">
        <f>SUM((P45+P54+P65)*14+(P73*12)-L176)</f>
        <v>1644</v>
      </c>
      <c r="M175" s="159"/>
      <c r="N175" s="158"/>
      <c r="O175" s="160">
        <f>SUM(J175:N175)</f>
        <v>2492</v>
      </c>
      <c r="P175" s="161"/>
      <c r="Q175" s="162">
        <f>H175/H177</f>
        <v>0.83464566929133854</v>
      </c>
      <c r="R175" s="163"/>
      <c r="S175" s="79">
        <f>J45+J54-S176</f>
        <v>53</v>
      </c>
      <c r="T175" s="164">
        <f>J65+J73-T176</f>
        <v>46</v>
      </c>
    </row>
    <row r="176" spans="1:20">
      <c r="A176" s="136">
        <v>2</v>
      </c>
      <c r="B176" s="148" t="s">
        <v>55</v>
      </c>
      <c r="C176" s="149"/>
      <c r="D176" s="149"/>
      <c r="E176" s="149"/>
      <c r="F176" s="149"/>
      <c r="G176" s="150"/>
      <c r="H176" s="156">
        <f>J176</f>
        <v>168</v>
      </c>
      <c r="I176" s="156"/>
      <c r="J176" s="165">
        <f>O103</f>
        <v>168</v>
      </c>
      <c r="K176" s="166"/>
      <c r="L176" s="165">
        <f>P103</f>
        <v>378</v>
      </c>
      <c r="M176" s="167"/>
      <c r="N176" s="166"/>
      <c r="O176" s="168">
        <f>SUM(J176:N176)</f>
        <v>546</v>
      </c>
      <c r="P176" s="161"/>
      <c r="Q176" s="162">
        <f>H176/H177</f>
        <v>0.16535433070866143</v>
      </c>
      <c r="R176" s="163"/>
      <c r="S176" s="169">
        <v>7</v>
      </c>
      <c r="T176" s="170">
        <v>14</v>
      </c>
    </row>
    <row r="177" spans="1:30">
      <c r="A177" s="148" t="s">
        <v>23</v>
      </c>
      <c r="B177" s="149"/>
      <c r="C177" s="149"/>
      <c r="D177" s="149"/>
      <c r="E177" s="149"/>
      <c r="F177" s="149"/>
      <c r="G177" s="150"/>
      <c r="H177" s="135">
        <f>SUM(H175:I176)</f>
        <v>1016</v>
      </c>
      <c r="I177" s="135"/>
      <c r="J177" s="135">
        <f>SUM(J175:K176)</f>
        <v>1016</v>
      </c>
      <c r="K177" s="135"/>
      <c r="L177" s="90">
        <f>SUM(L175:N176)</f>
        <v>2022</v>
      </c>
      <c r="M177" s="91"/>
      <c r="N177" s="92"/>
      <c r="O177" s="90">
        <f>SUM(O175:P176)</f>
        <v>3038</v>
      </c>
      <c r="P177" s="92"/>
      <c r="Q177" s="171">
        <f>SUM(Q175:R176)</f>
        <v>1</v>
      </c>
      <c r="R177" s="172"/>
      <c r="S177" s="89">
        <f>SUM(S175:S176)</f>
        <v>60</v>
      </c>
      <c r="T177" s="173">
        <f>SUM(T175:T176)</f>
        <v>60</v>
      </c>
    </row>
    <row r="179" spans="1:30">
      <c r="A179" s="16" t="s">
        <v>82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1" spans="1:30" ht="12.75" customHeight="1">
      <c r="A181" s="64" t="s">
        <v>76</v>
      </c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</row>
    <row r="182" spans="1:30" ht="27.75" customHeight="1">
      <c r="A182" s="64" t="s">
        <v>25</v>
      </c>
      <c r="B182" s="64" t="s">
        <v>24</v>
      </c>
      <c r="C182" s="64"/>
      <c r="D182" s="64"/>
      <c r="E182" s="64"/>
      <c r="F182" s="64"/>
      <c r="G182" s="64"/>
      <c r="H182" s="64"/>
      <c r="I182" s="64"/>
      <c r="J182" s="98" t="s">
        <v>38</v>
      </c>
      <c r="K182" s="98" t="s">
        <v>22</v>
      </c>
      <c r="L182" s="98"/>
      <c r="M182" s="98"/>
      <c r="N182" s="98"/>
      <c r="O182" s="98" t="s">
        <v>39</v>
      </c>
      <c r="P182" s="99"/>
      <c r="Q182" s="99"/>
      <c r="R182" s="98" t="s">
        <v>21</v>
      </c>
      <c r="S182" s="98"/>
      <c r="T182" s="98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</row>
    <row r="183" spans="1:30">
      <c r="A183" s="64"/>
      <c r="B183" s="64"/>
      <c r="C183" s="64"/>
      <c r="D183" s="64"/>
      <c r="E183" s="64"/>
      <c r="F183" s="64"/>
      <c r="G183" s="64"/>
      <c r="H183" s="64"/>
      <c r="I183" s="64"/>
      <c r="J183" s="98"/>
      <c r="K183" s="51" t="s">
        <v>26</v>
      </c>
      <c r="L183" s="51" t="s">
        <v>27</v>
      </c>
      <c r="M183" s="51" t="s">
        <v>95</v>
      </c>
      <c r="N183" s="51" t="s">
        <v>96</v>
      </c>
      <c r="O183" s="51" t="s">
        <v>31</v>
      </c>
      <c r="P183" s="51" t="s">
        <v>7</v>
      </c>
      <c r="Q183" s="51" t="s">
        <v>28</v>
      </c>
      <c r="R183" s="51" t="s">
        <v>29</v>
      </c>
      <c r="S183" s="51" t="s">
        <v>26</v>
      </c>
      <c r="T183" s="51" t="s">
        <v>30</v>
      </c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</row>
    <row r="184" spans="1:30">
      <c r="A184" s="175" t="s">
        <v>77</v>
      </c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</row>
    <row r="185" spans="1:30">
      <c r="A185" s="176" t="s">
        <v>70</v>
      </c>
      <c r="B185" s="177" t="s">
        <v>83</v>
      </c>
      <c r="C185" s="177"/>
      <c r="D185" s="177"/>
      <c r="E185" s="177"/>
      <c r="F185" s="177"/>
      <c r="G185" s="177"/>
      <c r="H185" s="177"/>
      <c r="I185" s="177"/>
      <c r="J185" s="178">
        <v>5</v>
      </c>
      <c r="K185" s="178">
        <v>2</v>
      </c>
      <c r="L185" s="178">
        <v>1</v>
      </c>
      <c r="M185" s="178">
        <v>0</v>
      </c>
      <c r="N185" s="178">
        <v>0</v>
      </c>
      <c r="O185" s="179">
        <f>K185+L185+M185+N185</f>
        <v>3</v>
      </c>
      <c r="P185" s="179">
        <f>Q185-O185</f>
        <v>6</v>
      </c>
      <c r="Q185" s="179">
        <f>ROUND(PRODUCT(J185,25)/14,0)</f>
        <v>9</v>
      </c>
      <c r="R185" s="178" t="s">
        <v>29</v>
      </c>
      <c r="S185" s="178"/>
      <c r="T185" s="180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</row>
    <row r="186" spans="1:30">
      <c r="A186" s="176" t="s">
        <v>71</v>
      </c>
      <c r="B186" s="177" t="s">
        <v>84</v>
      </c>
      <c r="C186" s="177"/>
      <c r="D186" s="177"/>
      <c r="E186" s="177"/>
      <c r="F186" s="177"/>
      <c r="G186" s="177"/>
      <c r="H186" s="177"/>
      <c r="I186" s="177"/>
      <c r="J186" s="178">
        <v>5</v>
      </c>
      <c r="K186" s="178">
        <v>2</v>
      </c>
      <c r="L186" s="178">
        <v>1</v>
      </c>
      <c r="M186" s="178">
        <v>0</v>
      </c>
      <c r="N186" s="178">
        <v>0</v>
      </c>
      <c r="O186" s="179">
        <f>K186+L186+M186+N186</f>
        <v>3</v>
      </c>
      <c r="P186" s="179">
        <f>Q186-O186</f>
        <v>6</v>
      </c>
      <c r="Q186" s="179">
        <f>ROUND(PRODUCT(J186,25)/14,0)</f>
        <v>9</v>
      </c>
      <c r="R186" s="178" t="s">
        <v>29</v>
      </c>
      <c r="S186" s="178"/>
      <c r="T186" s="180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</row>
    <row r="187" spans="1:30">
      <c r="A187" s="181" t="s">
        <v>78</v>
      </c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</row>
    <row r="188" spans="1:30" ht="36" customHeight="1">
      <c r="A188" s="176" t="s">
        <v>72</v>
      </c>
      <c r="B188" s="183" t="s">
        <v>92</v>
      </c>
      <c r="C188" s="184"/>
      <c r="D188" s="184"/>
      <c r="E188" s="184"/>
      <c r="F188" s="184"/>
      <c r="G188" s="184"/>
      <c r="H188" s="184"/>
      <c r="I188" s="185"/>
      <c r="J188" s="178">
        <v>5</v>
      </c>
      <c r="K188" s="178">
        <v>2</v>
      </c>
      <c r="L188" s="178">
        <v>1</v>
      </c>
      <c r="M188" s="178">
        <v>0</v>
      </c>
      <c r="N188" s="178">
        <v>0</v>
      </c>
      <c r="O188" s="179">
        <f>K188+L188+M188+N188</f>
        <v>3</v>
      </c>
      <c r="P188" s="179">
        <f>Q188-O188</f>
        <v>6</v>
      </c>
      <c r="Q188" s="179">
        <f>ROUND(PRODUCT(J188,25)/14,0)</f>
        <v>9</v>
      </c>
      <c r="R188" s="178" t="s">
        <v>29</v>
      </c>
      <c r="S188" s="178"/>
      <c r="T188" s="180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</row>
    <row r="189" spans="1:30" ht="15" customHeight="1">
      <c r="A189" s="176" t="s">
        <v>73</v>
      </c>
      <c r="B189" s="183" t="s">
        <v>93</v>
      </c>
      <c r="C189" s="184"/>
      <c r="D189" s="184"/>
      <c r="E189" s="184"/>
      <c r="F189" s="184"/>
      <c r="G189" s="184"/>
      <c r="H189" s="184"/>
      <c r="I189" s="185"/>
      <c r="J189" s="178">
        <v>5</v>
      </c>
      <c r="K189" s="178">
        <v>1</v>
      </c>
      <c r="L189" s="178">
        <v>2</v>
      </c>
      <c r="M189" s="178">
        <v>0</v>
      </c>
      <c r="N189" s="178">
        <v>0</v>
      </c>
      <c r="O189" s="179">
        <f>K189+L189+M189+N189</f>
        <v>3</v>
      </c>
      <c r="P189" s="179">
        <f>Q189-O189</f>
        <v>6</v>
      </c>
      <c r="Q189" s="179">
        <f>ROUND(PRODUCT(J189,25)/14,0)</f>
        <v>9</v>
      </c>
      <c r="R189" s="178" t="s">
        <v>29</v>
      </c>
      <c r="S189" s="178"/>
      <c r="T189" s="180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</row>
    <row r="190" spans="1:30">
      <c r="A190" s="181" t="s">
        <v>79</v>
      </c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</row>
    <row r="191" spans="1:30" ht="29.25" customHeight="1">
      <c r="A191" s="176" t="s">
        <v>86</v>
      </c>
      <c r="B191" s="183" t="s">
        <v>85</v>
      </c>
      <c r="C191" s="184"/>
      <c r="D191" s="184"/>
      <c r="E191" s="184"/>
      <c r="F191" s="184"/>
      <c r="G191" s="184"/>
      <c r="H191" s="184"/>
      <c r="I191" s="185"/>
      <c r="J191" s="178">
        <v>5</v>
      </c>
      <c r="K191" s="178">
        <v>0</v>
      </c>
      <c r="L191" s="178">
        <v>0</v>
      </c>
      <c r="M191" s="178">
        <v>3</v>
      </c>
      <c r="N191" s="178">
        <v>0</v>
      </c>
      <c r="O191" s="179">
        <f>K191+L191+M191+N191</f>
        <v>3</v>
      </c>
      <c r="P191" s="179">
        <f>Q191-O191</f>
        <v>6</v>
      </c>
      <c r="Q191" s="179">
        <f>ROUND(PRODUCT(J191,25)/14,0)</f>
        <v>9</v>
      </c>
      <c r="R191" s="178"/>
      <c r="S191" s="178" t="s">
        <v>26</v>
      </c>
      <c r="T191" s="180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</row>
    <row r="192" spans="1:30" ht="18" customHeight="1">
      <c r="A192" s="176" t="s">
        <v>87</v>
      </c>
      <c r="B192" s="183" t="s">
        <v>94</v>
      </c>
      <c r="C192" s="184"/>
      <c r="D192" s="184"/>
      <c r="E192" s="184"/>
      <c r="F192" s="184"/>
      <c r="G192" s="184"/>
      <c r="H192" s="184"/>
      <c r="I192" s="185"/>
      <c r="J192" s="178">
        <v>5</v>
      </c>
      <c r="K192" s="178">
        <v>1</v>
      </c>
      <c r="L192" s="178">
        <v>2</v>
      </c>
      <c r="M192" s="178">
        <v>0</v>
      </c>
      <c r="N192" s="178">
        <v>0</v>
      </c>
      <c r="O192" s="179">
        <f>K192+L192+M192+N192</f>
        <v>3</v>
      </c>
      <c r="P192" s="179">
        <f>Q192-O192</f>
        <v>6</v>
      </c>
      <c r="Q192" s="179">
        <f>ROUND(PRODUCT(J192,25)/14,0)</f>
        <v>9</v>
      </c>
      <c r="R192" s="178" t="s">
        <v>29</v>
      </c>
      <c r="S192" s="178"/>
      <c r="T192" s="180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</row>
    <row r="193" spans="1:30">
      <c r="A193" s="104" t="s">
        <v>80</v>
      </c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</row>
    <row r="194" spans="1:30" ht="18.75" customHeight="1">
      <c r="A194" s="176"/>
      <c r="B194" s="183" t="s">
        <v>74</v>
      </c>
      <c r="C194" s="184"/>
      <c r="D194" s="184"/>
      <c r="E194" s="184"/>
      <c r="F194" s="184"/>
      <c r="G194" s="184"/>
      <c r="H194" s="184"/>
      <c r="I194" s="185"/>
      <c r="J194" s="178">
        <v>5</v>
      </c>
      <c r="K194" s="178"/>
      <c r="L194" s="178"/>
      <c r="M194" s="178"/>
      <c r="N194" s="178"/>
      <c r="O194" s="179"/>
      <c r="P194" s="179"/>
      <c r="Q194" s="179"/>
      <c r="R194" s="178"/>
      <c r="S194" s="178"/>
      <c r="T194" s="180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</row>
    <row r="195" spans="1:30" ht="20.25" customHeight="1">
      <c r="A195" s="187" t="s">
        <v>75</v>
      </c>
      <c r="B195" s="188"/>
      <c r="C195" s="188"/>
      <c r="D195" s="188"/>
      <c r="E195" s="188"/>
      <c r="F195" s="188"/>
      <c r="G195" s="188"/>
      <c r="H195" s="188"/>
      <c r="I195" s="189"/>
      <c r="J195" s="1">
        <f>SUM(J185:J186,J188:J189,J191:J192,J194)</f>
        <v>35</v>
      </c>
      <c r="K195" s="1">
        <f t="shared" ref="K195:Q195" si="24">SUM(K185:K186,K188:K189,K191:K192,K194)</f>
        <v>8</v>
      </c>
      <c r="L195" s="1">
        <f t="shared" si="24"/>
        <v>7</v>
      </c>
      <c r="M195" s="1">
        <f t="shared" ref="M195" si="25">SUM(M185:M186,M188:M189,M191:M192,M194)</f>
        <v>3</v>
      </c>
      <c r="N195" s="1">
        <f t="shared" si="24"/>
        <v>0</v>
      </c>
      <c r="O195" s="1">
        <f t="shared" si="24"/>
        <v>18</v>
      </c>
      <c r="P195" s="1">
        <f t="shared" si="24"/>
        <v>36</v>
      </c>
      <c r="Q195" s="1">
        <f t="shared" si="24"/>
        <v>54</v>
      </c>
      <c r="R195" s="1">
        <f>COUNTIF(R185:R186,"E")+COUNTIF(R188:R189,"E")+COUNTIF(R191:R192,"E")+COUNTIF(R194,"E")</f>
        <v>5</v>
      </c>
      <c r="S195" s="1">
        <f>COUNTIF(S185:S186,"C")+COUNTIF(S188:S189,"C")+COUNTIF(S191:S192,"C")+COUNTIF(S194,"C")</f>
        <v>1</v>
      </c>
      <c r="T195" s="1">
        <f>COUNTIF(T185:T186,"VP")+COUNTIF(T188:T189,"VP")+COUNTIF(T191:T192,"VP")+COUNTIF(T194,"VP")</f>
        <v>0</v>
      </c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</row>
    <row r="196" spans="1:30" ht="20.25" customHeight="1">
      <c r="A196" s="190" t="s">
        <v>49</v>
      </c>
      <c r="B196" s="191"/>
      <c r="C196" s="191"/>
      <c r="D196" s="191"/>
      <c r="E196" s="191"/>
      <c r="F196" s="191"/>
      <c r="G196" s="191"/>
      <c r="H196" s="191"/>
      <c r="I196" s="191"/>
      <c r="J196" s="192"/>
      <c r="K196" s="1">
        <f>SUM(K185:K186,K188:K189,K191:K192)*14</f>
        <v>112</v>
      </c>
      <c r="L196" s="1">
        <f t="shared" ref="L196:Q196" si="26">SUM(L185:L186,L188:L189,L191:L192)*14</f>
        <v>98</v>
      </c>
      <c r="M196" s="1">
        <f t="shared" ref="M196" si="27">SUM(M185:M186,M188:M189,M191:M192)*14</f>
        <v>42</v>
      </c>
      <c r="N196" s="1">
        <f t="shared" si="26"/>
        <v>0</v>
      </c>
      <c r="O196" s="1">
        <f t="shared" si="26"/>
        <v>252</v>
      </c>
      <c r="P196" s="1">
        <f t="shared" si="26"/>
        <v>504</v>
      </c>
      <c r="Q196" s="1">
        <f t="shared" si="26"/>
        <v>756</v>
      </c>
      <c r="R196" s="193"/>
      <c r="S196" s="194"/>
      <c r="T196" s="194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</row>
    <row r="197" spans="1:30" ht="20.25" customHeight="1">
      <c r="A197" s="195"/>
      <c r="B197" s="196"/>
      <c r="C197" s="196"/>
      <c r="D197" s="196"/>
      <c r="E197" s="196"/>
      <c r="F197" s="196"/>
      <c r="G197" s="196"/>
      <c r="H197" s="196"/>
      <c r="I197" s="196"/>
      <c r="J197" s="197"/>
      <c r="K197" s="198">
        <f>SUM(K196:N196)</f>
        <v>252</v>
      </c>
      <c r="L197" s="199"/>
      <c r="M197" s="199"/>
      <c r="N197" s="200"/>
      <c r="O197" s="198">
        <f>SUM(O196:P196)</f>
        <v>756</v>
      </c>
      <c r="P197" s="199"/>
      <c r="Q197" s="200"/>
      <c r="R197" s="201"/>
      <c r="S197" s="202"/>
      <c r="T197" s="202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</row>
    <row r="198" spans="1:30"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</row>
    <row r="199" spans="1:30">
      <c r="A199" s="203" t="s">
        <v>88</v>
      </c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</row>
    <row r="200" spans="1:30">
      <c r="A200" s="203" t="s">
        <v>89</v>
      </c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</row>
    <row r="201" spans="1:30">
      <c r="A201" s="203" t="s">
        <v>90</v>
      </c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</row>
    <row r="202" spans="1:30"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</row>
    <row r="203" spans="1:30"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</row>
    <row r="204" spans="1:30"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</row>
    <row r="205" spans="1:30"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</row>
    <row r="206" spans="1:30"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</row>
  </sheetData>
  <sheetProtection formatCells="0" formatRows="0" insertRows="0"/>
  <mergeCells count="259">
    <mergeCell ref="B123:I123"/>
    <mergeCell ref="B114:I114"/>
    <mergeCell ref="A113:T113"/>
    <mergeCell ref="B118:I118"/>
    <mergeCell ref="A110:T110"/>
    <mergeCell ref="K111:N111"/>
    <mergeCell ref="O111:Q111"/>
    <mergeCell ref="A109:T109"/>
    <mergeCell ref="B119:I119"/>
    <mergeCell ref="B115:I115"/>
    <mergeCell ref="B97:I97"/>
    <mergeCell ref="A179:T179"/>
    <mergeCell ref="A182:A183"/>
    <mergeCell ref="B182:I183"/>
    <mergeCell ref="J182:J183"/>
    <mergeCell ref="K182:N182"/>
    <mergeCell ref="O182:Q182"/>
    <mergeCell ref="R182:T182"/>
    <mergeCell ref="B116:I116"/>
    <mergeCell ref="B117:I117"/>
    <mergeCell ref="B122:I122"/>
    <mergeCell ref="A121:T121"/>
    <mergeCell ref="A135:T135"/>
    <mergeCell ref="B136:I136"/>
    <mergeCell ref="B137:I137"/>
    <mergeCell ref="B140:I140"/>
    <mergeCell ref="B120:I120"/>
    <mergeCell ref="A126:J127"/>
    <mergeCell ref="R126:T127"/>
    <mergeCell ref="O127:Q127"/>
    <mergeCell ref="K127:N127"/>
    <mergeCell ref="A125:I125"/>
    <mergeCell ref="B124:I124"/>
    <mergeCell ref="U9:U12"/>
    <mergeCell ref="U15:U17"/>
    <mergeCell ref="U20:V23"/>
    <mergeCell ref="V16:W16"/>
    <mergeCell ref="A95:T95"/>
    <mergeCell ref="B87:I87"/>
    <mergeCell ref="B91:I91"/>
    <mergeCell ref="B100:I100"/>
    <mergeCell ref="A81:T81"/>
    <mergeCell ref="A111:A112"/>
    <mergeCell ref="B111:I112"/>
    <mergeCell ref="J111:J112"/>
    <mergeCell ref="O59:Q59"/>
    <mergeCell ref="R59:T59"/>
    <mergeCell ref="B70:I70"/>
    <mergeCell ref="B71:I71"/>
    <mergeCell ref="B72:I72"/>
    <mergeCell ref="A59:A60"/>
    <mergeCell ref="B59:I60"/>
    <mergeCell ref="A78:T78"/>
    <mergeCell ref="B65:I65"/>
    <mergeCell ref="B68:I69"/>
    <mergeCell ref="B63:I63"/>
    <mergeCell ref="B64:I64"/>
    <mergeCell ref="A67:T67"/>
    <mergeCell ref="J68:J69"/>
    <mergeCell ref="K68:N68"/>
    <mergeCell ref="R111:T111"/>
    <mergeCell ref="A12:K12"/>
    <mergeCell ref="A15:K15"/>
    <mergeCell ref="J38:J39"/>
    <mergeCell ref="A37:T37"/>
    <mergeCell ref="M25:T31"/>
    <mergeCell ref="A20:K23"/>
    <mergeCell ref="M21:T23"/>
    <mergeCell ref="I26:K26"/>
    <mergeCell ref="B26:C26"/>
    <mergeCell ref="H26:H27"/>
    <mergeCell ref="A25:G25"/>
    <mergeCell ref="G26:G27"/>
    <mergeCell ref="M15:T15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8:T11"/>
    <mergeCell ref="R6:T6"/>
    <mergeCell ref="A11:K11"/>
    <mergeCell ref="R3:T3"/>
    <mergeCell ref="R4:T4"/>
    <mergeCell ref="R5:T5"/>
    <mergeCell ref="B61:I61"/>
    <mergeCell ref="B54:I54"/>
    <mergeCell ref="B52:I52"/>
    <mergeCell ref="B53:I53"/>
    <mergeCell ref="B42:I42"/>
    <mergeCell ref="B40:I40"/>
    <mergeCell ref="B41:I41"/>
    <mergeCell ref="B45:I45"/>
    <mergeCell ref="B50:I50"/>
    <mergeCell ref="B51:I51"/>
    <mergeCell ref="B43:I43"/>
    <mergeCell ref="B44:I44"/>
    <mergeCell ref="B48:I49"/>
    <mergeCell ref="A13:K13"/>
    <mergeCell ref="A14:K14"/>
    <mergeCell ref="A16:K16"/>
    <mergeCell ref="B38:I39"/>
    <mergeCell ref="M17:T17"/>
    <mergeCell ref="M18:T18"/>
    <mergeCell ref="M13:T13"/>
    <mergeCell ref="M16:T16"/>
    <mergeCell ref="A38:A39"/>
    <mergeCell ref="O68:Q68"/>
    <mergeCell ref="R68:T68"/>
    <mergeCell ref="A68:A69"/>
    <mergeCell ref="J79:J80"/>
    <mergeCell ref="K79:N79"/>
    <mergeCell ref="O79:Q79"/>
    <mergeCell ref="A79:A80"/>
    <mergeCell ref="B73:I73"/>
    <mergeCell ref="B62:I62"/>
    <mergeCell ref="A58:T58"/>
    <mergeCell ref="J59:J60"/>
    <mergeCell ref="K59:N59"/>
    <mergeCell ref="B93:I93"/>
    <mergeCell ref="B96:I96"/>
    <mergeCell ref="A1:K1"/>
    <mergeCell ref="A3:K3"/>
    <mergeCell ref="K48:N48"/>
    <mergeCell ref="M19:T19"/>
    <mergeCell ref="M1:T1"/>
    <mergeCell ref="M14:T14"/>
    <mergeCell ref="A4:K5"/>
    <mergeCell ref="A35:T35"/>
    <mergeCell ref="A19:K19"/>
    <mergeCell ref="A17:K17"/>
    <mergeCell ref="M3:N3"/>
    <mergeCell ref="M5:N5"/>
    <mergeCell ref="D26:F26"/>
    <mergeCell ref="A18:K18"/>
    <mergeCell ref="O48:Q48"/>
    <mergeCell ref="R48:T48"/>
    <mergeCell ref="O38:Q38"/>
    <mergeCell ref="K38:N38"/>
    <mergeCell ref="R38:T38"/>
    <mergeCell ref="A47:T47"/>
    <mergeCell ref="J48:J49"/>
    <mergeCell ref="A48:A49"/>
    <mergeCell ref="A132:T132"/>
    <mergeCell ref="J133:J134"/>
    <mergeCell ref="K133:N133"/>
    <mergeCell ref="O133:Q133"/>
    <mergeCell ref="B133:I134"/>
    <mergeCell ref="R133:T133"/>
    <mergeCell ref="B82:I82"/>
    <mergeCell ref="R79:T79"/>
    <mergeCell ref="K104:N104"/>
    <mergeCell ref="O104:Q104"/>
    <mergeCell ref="R103:T104"/>
    <mergeCell ref="A102:I102"/>
    <mergeCell ref="A103:J104"/>
    <mergeCell ref="B83:I83"/>
    <mergeCell ref="B79:I80"/>
    <mergeCell ref="B98:I98"/>
    <mergeCell ref="A86:T86"/>
    <mergeCell ref="B85:I85"/>
    <mergeCell ref="B89:I89"/>
    <mergeCell ref="B84:I84"/>
    <mergeCell ref="B88:I88"/>
    <mergeCell ref="B92:I92"/>
    <mergeCell ref="B94:I94"/>
    <mergeCell ref="A90:T90"/>
    <mergeCell ref="B142:I142"/>
    <mergeCell ref="A146:I146"/>
    <mergeCell ref="K148:N148"/>
    <mergeCell ref="O148:Q148"/>
    <mergeCell ref="B139:I139"/>
    <mergeCell ref="B143:I143"/>
    <mergeCell ref="A141:T141"/>
    <mergeCell ref="B138:I138"/>
    <mergeCell ref="A133:A134"/>
    <mergeCell ref="A153:T153"/>
    <mergeCell ref="A147:J148"/>
    <mergeCell ref="R147:T148"/>
    <mergeCell ref="O154:Q154"/>
    <mergeCell ref="A156:T156"/>
    <mergeCell ref="B157:I157"/>
    <mergeCell ref="B158:I158"/>
    <mergeCell ref="K154:N154"/>
    <mergeCell ref="B144:I144"/>
    <mergeCell ref="B145:I145"/>
    <mergeCell ref="B176:G176"/>
    <mergeCell ref="H176:I176"/>
    <mergeCell ref="J176:K176"/>
    <mergeCell ref="L176:N176"/>
    <mergeCell ref="O176:P176"/>
    <mergeCell ref="Q176:R176"/>
    <mergeCell ref="B160:I160"/>
    <mergeCell ref="A177:G177"/>
    <mergeCell ref="H177:I177"/>
    <mergeCell ref="J177:K177"/>
    <mergeCell ref="L177:N177"/>
    <mergeCell ref="O177:P177"/>
    <mergeCell ref="Q177:R177"/>
    <mergeCell ref="A173:A174"/>
    <mergeCell ref="B173:G174"/>
    <mergeCell ref="H173:I174"/>
    <mergeCell ref="J173:P173"/>
    <mergeCell ref="Q173:R174"/>
    <mergeCell ref="A161:T161"/>
    <mergeCell ref="B164:I164"/>
    <mergeCell ref="A165:I165"/>
    <mergeCell ref="A166:J167"/>
    <mergeCell ref="B162:I162"/>
    <mergeCell ref="B163:I163"/>
    <mergeCell ref="B159:I159"/>
    <mergeCell ref="R154:T154"/>
    <mergeCell ref="A154:A155"/>
    <mergeCell ref="B154:I155"/>
    <mergeCell ref="J154:J155"/>
    <mergeCell ref="B175:G175"/>
    <mergeCell ref="H175:I175"/>
    <mergeCell ref="J175:K175"/>
    <mergeCell ref="L175:N175"/>
    <mergeCell ref="O175:P175"/>
    <mergeCell ref="Q175:R175"/>
    <mergeCell ref="S173:T173"/>
    <mergeCell ref="J174:K174"/>
    <mergeCell ref="L174:N174"/>
    <mergeCell ref="O174:P174"/>
    <mergeCell ref="A172:B172"/>
    <mergeCell ref="R166:T167"/>
    <mergeCell ref="K167:N167"/>
    <mergeCell ref="O167:Q167"/>
    <mergeCell ref="B185:I185"/>
    <mergeCell ref="B191:I191"/>
    <mergeCell ref="A199:T199"/>
    <mergeCell ref="A200:T200"/>
    <mergeCell ref="A201:T201"/>
    <mergeCell ref="U181:AD182"/>
    <mergeCell ref="U183:W206"/>
    <mergeCell ref="X183:AD206"/>
    <mergeCell ref="A187:T187"/>
    <mergeCell ref="B188:I188"/>
    <mergeCell ref="A190:T190"/>
    <mergeCell ref="B192:I192"/>
    <mergeCell ref="A193:T193"/>
    <mergeCell ref="B194:I194"/>
    <mergeCell ref="A195:I195"/>
    <mergeCell ref="A196:J197"/>
    <mergeCell ref="R196:T197"/>
    <mergeCell ref="K197:N197"/>
    <mergeCell ref="O197:Q197"/>
    <mergeCell ref="B189:I189"/>
    <mergeCell ref="A181:T181"/>
    <mergeCell ref="B186:I186"/>
    <mergeCell ref="A184:T184"/>
  </mergeCells>
  <phoneticPr fontId="1" type="noConversion"/>
  <dataValidations disablePrompts="1" count="8">
    <dataValidation type="list" allowBlank="1" showInputMessage="1" showErrorMessage="1" sqref="S188:S189 S194 S185:S186 S191:S192 S96:S101 S88:S89">
      <formula1>$S$39</formula1>
    </dataValidation>
    <dataValidation type="list" allowBlank="1" showInputMessage="1" showErrorMessage="1" sqref="R188:R189 R194 R185:R186 R191:R192 R96:R101">
      <formula1>$R$39</formula1>
    </dataValidation>
    <dataValidation type="list" allowBlank="1" showInputMessage="1" showErrorMessage="1" sqref="T188:T189 T194 T185:T186 T191:T192 T96:T101 T88:T89">
      <formula1>$T$39</formula1>
    </dataValidation>
    <dataValidation type="list" allowBlank="1" showInputMessage="1" showErrorMessage="1" sqref="B162:I163 B122:I123">
      <formula1>$B$38:$B$106</formula1>
    </dataValidation>
    <dataValidation type="list" allowBlank="1" showInputMessage="1" showErrorMessage="1" sqref="R40:T44 R50:T53 R61:T64 R82:T82 R84:T85 R87:T87 R88:R89 R91:T94 R114:T119 R136:T139 R157:T159">
      <formula1>#REF!</formula1>
    </dataValidation>
    <dataValidation type="list" allowBlank="1" showInputMessage="1" showErrorMessage="1" sqref="T70:T72 T83 T142:T144">
      <formula1>$T$38</formula1>
    </dataValidation>
    <dataValidation type="list" allowBlank="1" showInputMessage="1" showErrorMessage="1" sqref="R70:R72 R83 R142:R144">
      <formula1>$R$38</formula1>
    </dataValidation>
    <dataValidation type="list" allowBlank="1" showInputMessage="1" showErrorMessage="1" sqref="S70:S72 S83 S142:S144">
      <formula1>$S$38</formula1>
    </dataValidation>
  </dataValidations>
  <pageMargins left="0.7" right="0.7" top="0.75" bottom="0.75" header="0.3" footer="0.3"/>
  <pageSetup paperSize="9" orientation="landscape" blackAndWhite="1" r:id="rId1"/>
  <headerFooter>
    <oddHeader>&amp;C_x000D__x000D__x000D_&amp;R&amp;P</oddHeader>
    <oddFooter>&amp;LRECTOR,
Acad.Prof.univ.dr. Ioan Aurel POP&amp;CDECAN,
Prof.dr. Adrian Olimpiu PETRUȘEL&amp;RDIRECTOR DE DEPARTAMENT,
Prof.dr. Anca ANDREICA</oddFooter>
  </headerFooter>
  <ignoredErrors>
    <ignoredError sqref="R45" formula="1"/>
    <ignoredError sqref="K104" formulaRange="1"/>
  </ignoredError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4.5"/>
  <sheetData/>
  <phoneticPr fontId="1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4.5"/>
  <sheetData/>
  <phoneticPr fontId="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2017-04-11T19:17:05Z</dcterms:created>
  <dcterms:modified xsi:type="dcterms:W3CDTF">2017-04-11T19:18:07Z</dcterms:modified>
</cp:coreProperties>
</file>