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6440" windowHeight="69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Q54" i="1"/>
  <c r="Q107" l="1"/>
  <c r="Q106"/>
  <c r="Q81"/>
  <c r="Q80"/>
  <c r="Q79"/>
  <c r="T222" l="1"/>
  <c r="S222"/>
  <c r="R222"/>
  <c r="Q222"/>
  <c r="N222"/>
  <c r="M222"/>
  <c r="L222"/>
  <c r="K222"/>
  <c r="J222"/>
  <c r="A222"/>
  <c r="T221"/>
  <c r="S221"/>
  <c r="R221"/>
  <c r="Q221"/>
  <c r="N221"/>
  <c r="M221"/>
  <c r="L221"/>
  <c r="K221"/>
  <c r="J221"/>
  <c r="A221"/>
  <c r="T202"/>
  <c r="S202"/>
  <c r="R202"/>
  <c r="N202"/>
  <c r="M202"/>
  <c r="L202"/>
  <c r="K202"/>
  <c r="J202"/>
  <c r="A202"/>
  <c r="O81"/>
  <c r="O222" s="1"/>
  <c r="O80"/>
  <c r="O221" s="1"/>
  <c r="P81" l="1"/>
  <c r="P222" s="1"/>
  <c r="P80"/>
  <c r="P221" s="1"/>
  <c r="Q202"/>
  <c r="O54"/>
  <c r="O202" s="1"/>
  <c r="P54" l="1"/>
  <c r="P202" s="1"/>
  <c r="T169"/>
  <c r="S169"/>
  <c r="R169"/>
  <c r="N169"/>
  <c r="M169"/>
  <c r="L169"/>
  <c r="K169"/>
  <c r="J169"/>
  <c r="A169" l="1"/>
  <c r="M288" l="1"/>
  <c r="M287"/>
  <c r="O284"/>
  <c r="O283"/>
  <c r="O281"/>
  <c r="O280"/>
  <c r="O278"/>
  <c r="O277"/>
  <c r="T260"/>
  <c r="S260"/>
  <c r="R260"/>
  <c r="Q260"/>
  <c r="P260"/>
  <c r="O260"/>
  <c r="N260"/>
  <c r="M260"/>
  <c r="L260"/>
  <c r="K260"/>
  <c r="J260"/>
  <c r="T259"/>
  <c r="S259"/>
  <c r="R259"/>
  <c r="Q259"/>
  <c r="P259"/>
  <c r="O259"/>
  <c r="N259"/>
  <c r="M259"/>
  <c r="L259"/>
  <c r="K259"/>
  <c r="J259"/>
  <c r="T258"/>
  <c r="S258"/>
  <c r="R258"/>
  <c r="Q258"/>
  <c r="P258"/>
  <c r="O258"/>
  <c r="N258"/>
  <c r="M258"/>
  <c r="L258"/>
  <c r="K258"/>
  <c r="J258"/>
  <c r="T257"/>
  <c r="S257"/>
  <c r="R257"/>
  <c r="Q257"/>
  <c r="P257"/>
  <c r="O257"/>
  <c r="N257"/>
  <c r="M257"/>
  <c r="L257"/>
  <c r="K257"/>
  <c r="J257"/>
  <c r="T254"/>
  <c r="S254"/>
  <c r="R254"/>
  <c r="Q254"/>
  <c r="P254"/>
  <c r="O254"/>
  <c r="N254"/>
  <c r="M254"/>
  <c r="L254"/>
  <c r="K254"/>
  <c r="J254"/>
  <c r="T253"/>
  <c r="S253"/>
  <c r="R253"/>
  <c r="Q253"/>
  <c r="P253"/>
  <c r="O253"/>
  <c r="N253"/>
  <c r="M253"/>
  <c r="L253"/>
  <c r="K253"/>
  <c r="J253"/>
  <c r="T252"/>
  <c r="S252"/>
  <c r="R252"/>
  <c r="Q252"/>
  <c r="P252"/>
  <c r="O252"/>
  <c r="N252"/>
  <c r="M252"/>
  <c r="L252"/>
  <c r="K252"/>
  <c r="J252"/>
  <c r="T251"/>
  <c r="S251"/>
  <c r="R251"/>
  <c r="Q251"/>
  <c r="P251"/>
  <c r="O251"/>
  <c r="N251"/>
  <c r="M251"/>
  <c r="L251"/>
  <c r="K251"/>
  <c r="J251"/>
  <c r="T250"/>
  <c r="S250"/>
  <c r="R250"/>
  <c r="Q250"/>
  <c r="P250"/>
  <c r="O250"/>
  <c r="N250"/>
  <c r="M250"/>
  <c r="L250"/>
  <c r="K250"/>
  <c r="J250"/>
  <c r="T249"/>
  <c r="S249"/>
  <c r="R249"/>
  <c r="Q249"/>
  <c r="P249"/>
  <c r="O249"/>
  <c r="N249"/>
  <c r="M249"/>
  <c r="L249"/>
  <c r="K249"/>
  <c r="J249"/>
  <c r="T248"/>
  <c r="S248"/>
  <c r="R248"/>
  <c r="Q248"/>
  <c r="P248"/>
  <c r="O248"/>
  <c r="N248"/>
  <c r="M248"/>
  <c r="L248"/>
  <c r="K248"/>
  <c r="J248"/>
  <c r="T247"/>
  <c r="S247"/>
  <c r="R247"/>
  <c r="Q247"/>
  <c r="P247"/>
  <c r="O247"/>
  <c r="N247"/>
  <c r="M247"/>
  <c r="L247"/>
  <c r="K247"/>
  <c r="J247"/>
  <c r="T246"/>
  <c r="S246"/>
  <c r="R246"/>
  <c r="Q246"/>
  <c r="P246"/>
  <c r="O246"/>
  <c r="N246"/>
  <c r="M246"/>
  <c r="L246"/>
  <c r="K246"/>
  <c r="J246"/>
  <c r="T245"/>
  <c r="S245"/>
  <c r="R245"/>
  <c r="Q245"/>
  <c r="P245"/>
  <c r="O245"/>
  <c r="N245"/>
  <c r="M245"/>
  <c r="L245"/>
  <c r="K245"/>
  <c r="J245"/>
  <c r="T244"/>
  <c r="S244"/>
  <c r="R244"/>
  <c r="Q244"/>
  <c r="P244"/>
  <c r="O244"/>
  <c r="N244"/>
  <c r="M244"/>
  <c r="L244"/>
  <c r="K244"/>
  <c r="J244"/>
  <c r="T243"/>
  <c r="S243"/>
  <c r="R243"/>
  <c r="Q243"/>
  <c r="P243"/>
  <c r="O243"/>
  <c r="N243"/>
  <c r="M243"/>
  <c r="L243"/>
  <c r="K243"/>
  <c r="J243"/>
  <c r="T242"/>
  <c r="S242"/>
  <c r="R242"/>
  <c r="Q242"/>
  <c r="P242"/>
  <c r="O242"/>
  <c r="N242"/>
  <c r="M242"/>
  <c r="L242"/>
  <c r="K242"/>
  <c r="J242"/>
  <c r="T241"/>
  <c r="S241"/>
  <c r="R241"/>
  <c r="N241"/>
  <c r="M241"/>
  <c r="L241"/>
  <c r="K241"/>
  <c r="J241"/>
  <c r="T240"/>
  <c r="S240"/>
  <c r="R240"/>
  <c r="N240"/>
  <c r="M240"/>
  <c r="L240"/>
  <c r="K240"/>
  <c r="J240"/>
  <c r="T239"/>
  <c r="S239"/>
  <c r="R239"/>
  <c r="N239"/>
  <c r="M239"/>
  <c r="L239"/>
  <c r="K239"/>
  <c r="J239"/>
  <c r="T238"/>
  <c r="S238"/>
  <c r="R238"/>
  <c r="N238"/>
  <c r="M238"/>
  <c r="L238"/>
  <c r="K238"/>
  <c r="J238"/>
  <c r="T225"/>
  <c r="S225"/>
  <c r="R225"/>
  <c r="Q225"/>
  <c r="P225"/>
  <c r="O225"/>
  <c r="N225"/>
  <c r="M225"/>
  <c r="L225"/>
  <c r="K225"/>
  <c r="J225"/>
  <c r="T224"/>
  <c r="S224"/>
  <c r="R224"/>
  <c r="Q224"/>
  <c r="P224"/>
  <c r="O224"/>
  <c r="N224"/>
  <c r="M224"/>
  <c r="L224"/>
  <c r="K224"/>
  <c r="J224"/>
  <c r="T223"/>
  <c r="S223"/>
  <c r="R223"/>
  <c r="N223"/>
  <c r="M223"/>
  <c r="L223"/>
  <c r="K223"/>
  <c r="J223"/>
  <c r="T218"/>
  <c r="S218"/>
  <c r="R218"/>
  <c r="Q218"/>
  <c r="P218"/>
  <c r="O218"/>
  <c r="N218"/>
  <c r="M218"/>
  <c r="L218"/>
  <c r="K218"/>
  <c r="J218"/>
  <c r="T217"/>
  <c r="S217"/>
  <c r="R217"/>
  <c r="Q217"/>
  <c r="P217"/>
  <c r="O217"/>
  <c r="N217"/>
  <c r="M217"/>
  <c r="L217"/>
  <c r="K217"/>
  <c r="J217"/>
  <c r="T216"/>
  <c r="S216"/>
  <c r="R216"/>
  <c r="Q216"/>
  <c r="P216"/>
  <c r="O216"/>
  <c r="N216"/>
  <c r="M216"/>
  <c r="L216"/>
  <c r="K216"/>
  <c r="J216"/>
  <c r="T215"/>
  <c r="S215"/>
  <c r="R215"/>
  <c r="Q215"/>
  <c r="P215"/>
  <c r="O215"/>
  <c r="N215"/>
  <c r="M215"/>
  <c r="L215"/>
  <c r="K215"/>
  <c r="J215"/>
  <c r="T214"/>
  <c r="S214"/>
  <c r="R214"/>
  <c r="Q214"/>
  <c r="P214"/>
  <c r="O214"/>
  <c r="N214"/>
  <c r="M214"/>
  <c r="L214"/>
  <c r="K214"/>
  <c r="J214"/>
  <c r="T213"/>
  <c r="S213"/>
  <c r="R213"/>
  <c r="Q213"/>
  <c r="P213"/>
  <c r="O213"/>
  <c r="N213"/>
  <c r="M213"/>
  <c r="L213"/>
  <c r="K213"/>
  <c r="J213"/>
  <c r="T212"/>
  <c r="S212"/>
  <c r="R212"/>
  <c r="Q212"/>
  <c r="P212"/>
  <c r="O212"/>
  <c r="N212"/>
  <c r="M212"/>
  <c r="L212"/>
  <c r="K212"/>
  <c r="J212"/>
  <c r="T211"/>
  <c r="S211"/>
  <c r="R211"/>
  <c r="Q211"/>
  <c r="P211"/>
  <c r="O211"/>
  <c r="N211"/>
  <c r="M211"/>
  <c r="L211"/>
  <c r="K211"/>
  <c r="J211"/>
  <c r="T210"/>
  <c r="S210"/>
  <c r="R210"/>
  <c r="Q210"/>
  <c r="P210"/>
  <c r="O210"/>
  <c r="N210"/>
  <c r="M210"/>
  <c r="L210"/>
  <c r="K210"/>
  <c r="J210"/>
  <c r="T209"/>
  <c r="S209"/>
  <c r="R209"/>
  <c r="Q209"/>
  <c r="P209"/>
  <c r="O209"/>
  <c r="N209"/>
  <c r="M209"/>
  <c r="L209"/>
  <c r="K209"/>
  <c r="J209"/>
  <c r="T208"/>
  <c r="S208"/>
  <c r="R208"/>
  <c r="N208"/>
  <c r="M208"/>
  <c r="L208"/>
  <c r="K208"/>
  <c r="J208"/>
  <c r="T207"/>
  <c r="S207"/>
  <c r="R207"/>
  <c r="N207"/>
  <c r="M207"/>
  <c r="L207"/>
  <c r="K207"/>
  <c r="J207"/>
  <c r="T206"/>
  <c r="S206"/>
  <c r="R206"/>
  <c r="Q206"/>
  <c r="P206"/>
  <c r="O206"/>
  <c r="N206"/>
  <c r="M206"/>
  <c r="L206"/>
  <c r="K206"/>
  <c r="J206"/>
  <c r="T205"/>
  <c r="S205"/>
  <c r="R205"/>
  <c r="Q205"/>
  <c r="P205"/>
  <c r="O205"/>
  <c r="N205"/>
  <c r="M205"/>
  <c r="L205"/>
  <c r="K205"/>
  <c r="J205"/>
  <c r="T204"/>
  <c r="S204"/>
  <c r="R204"/>
  <c r="O204"/>
  <c r="N204"/>
  <c r="M204"/>
  <c r="L204"/>
  <c r="K204"/>
  <c r="J204"/>
  <c r="T184"/>
  <c r="S184"/>
  <c r="R184"/>
  <c r="Q184"/>
  <c r="P184"/>
  <c r="O184"/>
  <c r="N184"/>
  <c r="M184"/>
  <c r="L184"/>
  <c r="K184"/>
  <c r="J184"/>
  <c r="T183"/>
  <c r="S183"/>
  <c r="R183"/>
  <c r="Q183"/>
  <c r="P183"/>
  <c r="O183"/>
  <c r="N183"/>
  <c r="M183"/>
  <c r="L183"/>
  <c r="K183"/>
  <c r="J183"/>
  <c r="T182"/>
  <c r="S182"/>
  <c r="R182"/>
  <c r="Q182"/>
  <c r="P182"/>
  <c r="O182"/>
  <c r="N182"/>
  <c r="M182"/>
  <c r="L182"/>
  <c r="K182"/>
  <c r="J182"/>
  <c r="T181"/>
  <c r="S181"/>
  <c r="R181"/>
  <c r="N181"/>
  <c r="M181"/>
  <c r="L181"/>
  <c r="K181"/>
  <c r="J181"/>
  <c r="T168"/>
  <c r="S168"/>
  <c r="R168"/>
  <c r="N168"/>
  <c r="M168"/>
  <c r="L168"/>
  <c r="K168"/>
  <c r="J168"/>
  <c r="T167"/>
  <c r="S167"/>
  <c r="R167"/>
  <c r="N167"/>
  <c r="M167"/>
  <c r="L167"/>
  <c r="K167"/>
  <c r="J167"/>
  <c r="T166"/>
  <c r="S166"/>
  <c r="R166"/>
  <c r="N166"/>
  <c r="M166"/>
  <c r="L166"/>
  <c r="K166"/>
  <c r="J166"/>
  <c r="T165"/>
  <c r="S165"/>
  <c r="R165"/>
  <c r="N165"/>
  <c r="M165"/>
  <c r="L165"/>
  <c r="K165"/>
  <c r="J165"/>
  <c r="T164"/>
  <c r="S164"/>
  <c r="R164"/>
  <c r="N164"/>
  <c r="M164"/>
  <c r="L164"/>
  <c r="K164"/>
  <c r="J164"/>
  <c r="T163"/>
  <c r="S163"/>
  <c r="R163"/>
  <c r="N163"/>
  <c r="M163"/>
  <c r="O152"/>
  <c r="O151"/>
  <c r="O150"/>
  <c r="O149"/>
  <c r="O148"/>
  <c r="O147"/>
  <c r="O145"/>
  <c r="O144"/>
  <c r="O143"/>
  <c r="O142"/>
  <c r="O141"/>
  <c r="O140"/>
  <c r="O138"/>
  <c r="O137"/>
  <c r="O136"/>
  <c r="O135"/>
  <c r="O134"/>
  <c r="O132"/>
  <c r="O131"/>
  <c r="O130"/>
  <c r="O129"/>
  <c r="O128"/>
  <c r="M154"/>
  <c r="M153"/>
  <c r="O118"/>
  <c r="O117"/>
  <c r="O116"/>
  <c r="O115"/>
  <c r="O114"/>
  <c r="O113"/>
  <c r="O111"/>
  <c r="O110"/>
  <c r="O109"/>
  <c r="O108"/>
  <c r="O107"/>
  <c r="O106"/>
  <c r="O104"/>
  <c r="O103"/>
  <c r="O102"/>
  <c r="O101"/>
  <c r="O100"/>
  <c r="O99"/>
  <c r="O97"/>
  <c r="O96"/>
  <c r="O95"/>
  <c r="O94"/>
  <c r="O93"/>
  <c r="O92"/>
  <c r="M120"/>
  <c r="M119"/>
  <c r="M83"/>
  <c r="O82"/>
  <c r="O223" s="1"/>
  <c r="O79"/>
  <c r="O181" s="1"/>
  <c r="O73"/>
  <c r="O72"/>
  <c r="O71"/>
  <c r="O70"/>
  <c r="M74"/>
  <c r="O62"/>
  <c r="O61"/>
  <c r="O60"/>
  <c r="O59"/>
  <c r="O58"/>
  <c r="O57"/>
  <c r="O56"/>
  <c r="O55"/>
  <c r="O241" s="1"/>
  <c r="O53"/>
  <c r="M63"/>
  <c r="O47"/>
  <c r="O46"/>
  <c r="O45"/>
  <c r="O44"/>
  <c r="O43"/>
  <c r="O42"/>
  <c r="O41"/>
  <c r="O208" s="1"/>
  <c r="O40"/>
  <c r="O39"/>
  <c r="O207" s="1"/>
  <c r="O38"/>
  <c r="O37"/>
  <c r="O164" s="1"/>
  <c r="M48"/>
  <c r="O163" l="1"/>
  <c r="O238"/>
  <c r="O239"/>
  <c r="O167"/>
  <c r="O240"/>
  <c r="O166"/>
  <c r="O168"/>
  <c r="O169"/>
  <c r="O165"/>
  <c r="M179"/>
  <c r="M226"/>
  <c r="M185"/>
  <c r="M219"/>
  <c r="M255"/>
  <c r="M261"/>
  <c r="S153"/>
  <c r="R153"/>
  <c r="T153"/>
  <c r="M262" l="1"/>
  <c r="M187"/>
  <c r="M186"/>
  <c r="M228"/>
  <c r="M227"/>
  <c r="M263"/>
  <c r="U83"/>
  <c r="N154" l="1"/>
  <c r="L154" l="1"/>
  <c r="K154"/>
  <c r="N153" l="1"/>
  <c r="L153"/>
  <c r="K153"/>
  <c r="J153"/>
  <c r="J119"/>
  <c r="P79" l="1"/>
  <c r="P181" s="1"/>
  <c r="Q181"/>
  <c r="U74"/>
  <c r="U63" l="1"/>
  <c r="U48"/>
  <c r="U227" l="1"/>
  <c r="U186"/>
  <c r="U262"/>
  <c r="N288"/>
  <c r="L288"/>
  <c r="K288"/>
  <c r="T287"/>
  <c r="S287"/>
  <c r="R287"/>
  <c r="N287"/>
  <c r="L287"/>
  <c r="K287"/>
  <c r="J287"/>
  <c r="Q283"/>
  <c r="Q277"/>
  <c r="Q281"/>
  <c r="Q284"/>
  <c r="Q280"/>
  <c r="Q278"/>
  <c r="P281" l="1"/>
  <c r="O287"/>
  <c r="Q287"/>
  <c r="O288"/>
  <c r="Q288"/>
  <c r="K289"/>
  <c r="P283"/>
  <c r="P277"/>
  <c r="P284"/>
  <c r="P278"/>
  <c r="P280"/>
  <c r="P288" l="1"/>
  <c r="O289" s="1"/>
  <c r="P287"/>
  <c r="Q135" l="1"/>
  <c r="Q130"/>
  <c r="Q152"/>
  <c r="Q151"/>
  <c r="Q150"/>
  <c r="Q149"/>
  <c r="Q148"/>
  <c r="Q147"/>
  <c r="Q145"/>
  <c r="Q144"/>
  <c r="Q143"/>
  <c r="Q142"/>
  <c r="Q141"/>
  <c r="Q140"/>
  <c r="Q138"/>
  <c r="Q137"/>
  <c r="Q136"/>
  <c r="Q134"/>
  <c r="Q132"/>
  <c r="Q131"/>
  <c r="Q129"/>
  <c r="Q128"/>
  <c r="N120"/>
  <c r="L120"/>
  <c r="K120"/>
  <c r="T119"/>
  <c r="S119"/>
  <c r="R119"/>
  <c r="N119"/>
  <c r="L119"/>
  <c r="K119"/>
  <c r="Q118"/>
  <c r="Q117"/>
  <c r="Q116"/>
  <c r="Q115"/>
  <c r="Q114"/>
  <c r="Q113"/>
  <c r="Q109"/>
  <c r="Q108"/>
  <c r="Q102"/>
  <c r="Q101"/>
  <c r="Q100"/>
  <c r="Q96"/>
  <c r="Q95"/>
  <c r="Q94"/>
  <c r="Q82"/>
  <c r="Q223" s="1"/>
  <c r="Q47"/>
  <c r="Q62"/>
  <c r="O154" l="1"/>
  <c r="O153"/>
  <c r="Q154"/>
  <c r="Q153"/>
  <c r="P134"/>
  <c r="P142"/>
  <c r="P131"/>
  <c r="P137"/>
  <c r="P144"/>
  <c r="P135"/>
  <c r="K155"/>
  <c r="P136"/>
  <c r="P138"/>
  <c r="P143"/>
  <c r="P130"/>
  <c r="P141"/>
  <c r="P149"/>
  <c r="P150"/>
  <c r="P114"/>
  <c r="P115"/>
  <c r="P152"/>
  <c r="P145"/>
  <c r="P151"/>
  <c r="P116"/>
  <c r="P117"/>
  <c r="P118"/>
  <c r="P147"/>
  <c r="P129"/>
  <c r="P132"/>
  <c r="P140"/>
  <c r="P148"/>
  <c r="P128"/>
  <c r="P94"/>
  <c r="P95"/>
  <c r="P96"/>
  <c r="P100"/>
  <c r="P101"/>
  <c r="P102"/>
  <c r="P107"/>
  <c r="P108"/>
  <c r="P109"/>
  <c r="P62"/>
  <c r="P47"/>
  <c r="A260"/>
  <c r="A259"/>
  <c r="A258"/>
  <c r="A257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25"/>
  <c r="A224"/>
  <c r="A223"/>
  <c r="A218"/>
  <c r="A217"/>
  <c r="A216"/>
  <c r="A215"/>
  <c r="A214"/>
  <c r="A213"/>
  <c r="A212"/>
  <c r="A211"/>
  <c r="A210"/>
  <c r="A209"/>
  <c r="A208"/>
  <c r="A207"/>
  <c r="A206"/>
  <c r="A205"/>
  <c r="A204"/>
  <c r="A184"/>
  <c r="A183"/>
  <c r="A182"/>
  <c r="A181"/>
  <c r="P154" l="1"/>
  <c r="O155" s="1"/>
  <c r="P153"/>
  <c r="A168" l="1"/>
  <c r="A167"/>
  <c r="A166"/>
  <c r="A165" l="1"/>
  <c r="A164"/>
  <c r="L163"/>
  <c r="K163"/>
  <c r="J163"/>
  <c r="A163"/>
  <c r="Q40" l="1"/>
  <c r="T261"/>
  <c r="S261"/>
  <c r="R261"/>
  <c r="N261"/>
  <c r="L261"/>
  <c r="K261"/>
  <c r="J261"/>
  <c r="T255"/>
  <c r="S255"/>
  <c r="N255"/>
  <c r="L255"/>
  <c r="K255"/>
  <c r="J255"/>
  <c r="T226"/>
  <c r="S226"/>
  <c r="R226"/>
  <c r="N226"/>
  <c r="L226"/>
  <c r="K226"/>
  <c r="J226"/>
  <c r="T219"/>
  <c r="S219"/>
  <c r="N219"/>
  <c r="L219"/>
  <c r="K219"/>
  <c r="J219"/>
  <c r="T185"/>
  <c r="S185"/>
  <c r="R185"/>
  <c r="N185"/>
  <c r="L185"/>
  <c r="K185"/>
  <c r="J185"/>
  <c r="Q99"/>
  <c r="Q103"/>
  <c r="Q111"/>
  <c r="Q110"/>
  <c r="P113"/>
  <c r="Q97"/>
  <c r="Q57"/>
  <c r="Q44"/>
  <c r="Q56"/>
  <c r="Q43"/>
  <c r="Q104"/>
  <c r="Q93"/>
  <c r="Q92"/>
  <c r="P92" s="1"/>
  <c r="T83"/>
  <c r="S83"/>
  <c r="R83"/>
  <c r="N83"/>
  <c r="L83"/>
  <c r="K83"/>
  <c r="J83"/>
  <c r="T74"/>
  <c r="S74"/>
  <c r="R74"/>
  <c r="N74"/>
  <c r="L74"/>
  <c r="K74"/>
  <c r="J74"/>
  <c r="Q73"/>
  <c r="Q72"/>
  <c r="Q71"/>
  <c r="Q166" s="1"/>
  <c r="Q70"/>
  <c r="T63"/>
  <c r="S63"/>
  <c r="R63"/>
  <c r="N63"/>
  <c r="L63"/>
  <c r="K63"/>
  <c r="J63"/>
  <c r="Q61"/>
  <c r="Q60"/>
  <c r="Q59"/>
  <c r="Q58"/>
  <c r="Q55"/>
  <c r="Q53"/>
  <c r="Q239" s="1"/>
  <c r="Q42"/>
  <c r="K48"/>
  <c r="Q46"/>
  <c r="Q45"/>
  <c r="Q41"/>
  <c r="Q39"/>
  <c r="Q207" s="1"/>
  <c r="Q38"/>
  <c r="T48"/>
  <c r="S48"/>
  <c r="R48"/>
  <c r="Q37"/>
  <c r="N48"/>
  <c r="L48"/>
  <c r="J48"/>
  <c r="Q163" l="1"/>
  <c r="Q167"/>
  <c r="Q164"/>
  <c r="Q168"/>
  <c r="Q169"/>
  <c r="Q208"/>
  <c r="Q240"/>
  <c r="Q204"/>
  <c r="Q241"/>
  <c r="Q238"/>
  <c r="Q165"/>
  <c r="R255"/>
  <c r="R262" s="1"/>
  <c r="R219"/>
  <c r="R227" s="1"/>
  <c r="S269"/>
  <c r="O74"/>
  <c r="T269"/>
  <c r="T271" s="1"/>
  <c r="P93"/>
  <c r="O119"/>
  <c r="O120"/>
  <c r="J270" s="1"/>
  <c r="Q119"/>
  <c r="Q120"/>
  <c r="J262"/>
  <c r="P45"/>
  <c r="P57"/>
  <c r="Q74"/>
  <c r="P55"/>
  <c r="P59"/>
  <c r="P72"/>
  <c r="P73"/>
  <c r="P99"/>
  <c r="N262"/>
  <c r="K262"/>
  <c r="S262"/>
  <c r="L227"/>
  <c r="K263"/>
  <c r="N228"/>
  <c r="S227"/>
  <c r="N263"/>
  <c r="O226"/>
  <c r="O219"/>
  <c r="O261"/>
  <c r="O185"/>
  <c r="Q63"/>
  <c r="P106"/>
  <c r="P97"/>
  <c r="P110"/>
  <c r="P111"/>
  <c r="Q226"/>
  <c r="Q261"/>
  <c r="Q185"/>
  <c r="P40"/>
  <c r="P43"/>
  <c r="O48"/>
  <c r="P37"/>
  <c r="P46"/>
  <c r="P42"/>
  <c r="J227"/>
  <c r="L228"/>
  <c r="T227"/>
  <c r="N179"/>
  <c r="N186" s="1"/>
  <c r="K179"/>
  <c r="K186" s="1"/>
  <c r="S179"/>
  <c r="S186" s="1"/>
  <c r="L179"/>
  <c r="L186" s="1"/>
  <c r="R179"/>
  <c r="R186" s="1"/>
  <c r="T179"/>
  <c r="T186" s="1"/>
  <c r="P70"/>
  <c r="J179"/>
  <c r="J186" s="1"/>
  <c r="P39"/>
  <c r="P207" s="1"/>
  <c r="T262"/>
  <c r="O83"/>
  <c r="Q48"/>
  <c r="P41"/>
  <c r="P53"/>
  <c r="P38"/>
  <c r="O63"/>
  <c r="P58"/>
  <c r="P60"/>
  <c r="P61"/>
  <c r="P71"/>
  <c r="P82"/>
  <c r="P223" s="1"/>
  <c r="P104"/>
  <c r="P56"/>
  <c r="P44"/>
  <c r="P103"/>
  <c r="K121"/>
  <c r="Q83"/>
  <c r="N227"/>
  <c r="K228"/>
  <c r="K227"/>
  <c r="L262"/>
  <c r="L263"/>
  <c r="P164" l="1"/>
  <c r="P166"/>
  <c r="P167"/>
  <c r="P163"/>
  <c r="P208"/>
  <c r="P240"/>
  <c r="P239"/>
  <c r="P204"/>
  <c r="P241"/>
  <c r="P168"/>
  <c r="P169"/>
  <c r="P238"/>
  <c r="P165"/>
  <c r="S271"/>
  <c r="U270" s="1"/>
  <c r="Q219"/>
  <c r="Q255"/>
  <c r="J269"/>
  <c r="O255"/>
  <c r="O262" s="1"/>
  <c r="H270"/>
  <c r="P119"/>
  <c r="P120"/>
  <c r="K264"/>
  <c r="K229"/>
  <c r="Q179"/>
  <c r="Q187" s="1"/>
  <c r="K187"/>
  <c r="P261"/>
  <c r="P226"/>
  <c r="P185"/>
  <c r="O227"/>
  <c r="O228"/>
  <c r="O179"/>
  <c r="O186" s="1"/>
  <c r="N187"/>
  <c r="L187"/>
  <c r="P63"/>
  <c r="P48"/>
  <c r="P83"/>
  <c r="P74"/>
  <c r="P219" l="1"/>
  <c r="P228" s="1"/>
  <c r="O229" s="1"/>
  <c r="P255"/>
  <c r="P262" s="1"/>
  <c r="U269"/>
  <c r="U271" s="1"/>
  <c r="Q263"/>
  <c r="Q262"/>
  <c r="Q227"/>
  <c r="Q228"/>
  <c r="O121"/>
  <c r="L270"/>
  <c r="O270" s="1"/>
  <c r="O263"/>
  <c r="Q186"/>
  <c r="H269"/>
  <c r="J271"/>
  <c r="K188"/>
  <c r="P179"/>
  <c r="P187" s="1"/>
  <c r="O187"/>
  <c r="P227" l="1"/>
  <c r="P263"/>
  <c r="O264" s="1"/>
  <c r="L269"/>
  <c r="L271" s="1"/>
  <c r="O188"/>
  <c r="H271"/>
  <c r="Q270" s="1"/>
  <c r="P186"/>
  <c r="O269" l="1"/>
  <c r="O271" s="1"/>
  <c r="Q269"/>
  <c r="Q271" s="1"/>
</calcChain>
</file>

<file path=xl/sharedStrings.xml><?xml version="1.0" encoding="utf-8"?>
<sst xmlns="http://schemas.openxmlformats.org/spreadsheetml/2006/main" count="475" uniqueCount="168">
  <si>
    <t xml:space="preserve">UNIVERSITATEA BABEŞ-BOLYAI CLUJ-NAPOCA
</t>
  </si>
  <si>
    <t>Şi:</t>
  </si>
  <si>
    <t>Activităţi didactice</t>
  </si>
  <si>
    <t>Sesiune de examene</t>
  </si>
  <si>
    <t>Vacanţă</t>
  </si>
  <si>
    <t>Sem I</t>
  </si>
  <si>
    <t>Sem II</t>
  </si>
  <si>
    <t>I</t>
  </si>
  <si>
    <t>V</t>
  </si>
  <si>
    <t>R</t>
  </si>
  <si>
    <t>Stagii de practică</t>
  </si>
  <si>
    <t xml:space="preserve">iarna </t>
  </si>
  <si>
    <t>prim</t>
  </si>
  <si>
    <t>vara</t>
  </si>
  <si>
    <t>Anul I</t>
  </si>
  <si>
    <t>Anul II</t>
  </si>
  <si>
    <t>II. DESFĂŞURAREA STUDIILOR (în număr de săptămani)</t>
  </si>
  <si>
    <r>
      <t xml:space="preserve">Forma de învăţământ: </t>
    </r>
    <r>
      <rPr>
        <b/>
        <sz val="10"/>
        <color indexed="8"/>
        <rFont val="Times New Roman"/>
        <family val="1"/>
      </rPr>
      <t>cu frecvenţă</t>
    </r>
  </si>
  <si>
    <t>L.P comasate</t>
  </si>
  <si>
    <t xml:space="preserve">III. NUMĂRUL ORELOR PE SĂPTĂMANĂ </t>
  </si>
  <si>
    <t>V. MODUL DE ALEGERE A DISCIPLINELOR OPŢIONALE</t>
  </si>
  <si>
    <t>VII. TABELUL DISCIPLINELOR</t>
  </si>
  <si>
    <t>Felul disciplinei</t>
  </si>
  <si>
    <t>Forme de evaluare</t>
  </si>
  <si>
    <t>Ore fizice săptămânale</t>
  </si>
  <si>
    <t>TOTAL</t>
  </si>
  <si>
    <t>DENUMIREA DISCIPLINELOR</t>
  </si>
  <si>
    <t>COD</t>
  </si>
  <si>
    <t>C</t>
  </si>
  <si>
    <t>S</t>
  </si>
  <si>
    <t>T</t>
  </si>
  <si>
    <t>E</t>
  </si>
  <si>
    <t>VP</t>
  </si>
  <si>
    <t>F</t>
  </si>
  <si>
    <t>Semestrul I</t>
  </si>
  <si>
    <t>Semestrul II</t>
  </si>
  <si>
    <t>DF</t>
  </si>
  <si>
    <t>DPD</t>
  </si>
  <si>
    <t>DS</t>
  </si>
  <si>
    <t>DC</t>
  </si>
  <si>
    <t>Credite ECTS</t>
  </si>
  <si>
    <t>Ore alocate studiului</t>
  </si>
  <si>
    <t>ANUL I, SEMESTRUL 1</t>
  </si>
  <si>
    <t>ANUL I, SEMESTRUL 2</t>
  </si>
  <si>
    <t>ANUL II, SEMESTRUL 3</t>
  </si>
  <si>
    <t>ANUL II, SEMESTRUL 4</t>
  </si>
  <si>
    <t>DISCIPLINE OPȚIONALE</t>
  </si>
  <si>
    <t>CURS OPȚIONAL 1 (An I, Semestrul 1)</t>
  </si>
  <si>
    <t>CURS OPȚIONAL 2 (An I, Semestrul 2)</t>
  </si>
  <si>
    <t>CURS OPȚIONAL 4 (An II, Semestrul 4)</t>
  </si>
  <si>
    <t>%</t>
  </si>
  <si>
    <t>TOTAL CREDITE / ORE PE SĂPTĂMÂNĂ / EVALUĂRI / PROCENT DIN TOTAL DISCIPLINE</t>
  </si>
  <si>
    <t xml:space="preserve">TOTAL ORE FIZICE / TOTAL ORE ALOCATE STUDIULUI </t>
  </si>
  <si>
    <t>DISCIPLINE FACULTATIVE</t>
  </si>
  <si>
    <t xml:space="preserve">Anexă la Planul de Învățământ specializarea / programul de studiu: </t>
  </si>
  <si>
    <t>DCOU</t>
  </si>
  <si>
    <t>DISCIPLINE DE PREGĂTIRE FUNDAMENTALĂ (DF)</t>
  </si>
  <si>
    <t>DISCIPLINE</t>
  </si>
  <si>
    <t>OBLIGATORII</t>
  </si>
  <si>
    <t>OPȚIONALE</t>
  </si>
  <si>
    <t>ORE FIZICE</t>
  </si>
  <si>
    <t>ORE ALOCATE STUDIULUI</t>
  </si>
  <si>
    <t>NR. DE CREDITE</t>
  </si>
  <si>
    <t>AN I</t>
  </si>
  <si>
    <t>AN II</t>
  </si>
  <si>
    <t>BILANȚ GENERAL</t>
  </si>
  <si>
    <r>
      <t xml:space="preserve">Durata studiilor: </t>
    </r>
    <r>
      <rPr>
        <b/>
        <sz val="10"/>
        <color indexed="8"/>
        <rFont val="Times New Roman"/>
        <family val="1"/>
      </rPr>
      <t>4 semestre</t>
    </r>
  </si>
  <si>
    <t>120 de credite din care:</t>
  </si>
  <si>
    <t>CURS FACULTATIV 1 (An I, Semestrul 1)</t>
  </si>
  <si>
    <t>CURS FACULTATIV  2 (An I, Semestrul 2)</t>
  </si>
  <si>
    <t>CURS FACULTATIV  3 (An II, Semestrul 3)</t>
  </si>
  <si>
    <t>CURS FACULTATIV  4 (An II, Semestrul 4)</t>
  </si>
  <si>
    <t>Semestrele 1 - 3 (14 săptămâni)</t>
  </si>
  <si>
    <t>Semestrul 4 (12 săptămâni)</t>
  </si>
  <si>
    <t>Semestrul  4 (12 săptămâni)</t>
  </si>
  <si>
    <t>I. CERINŢE PENTRU OBŢINEREA DIPLOMEI DE MASTER</t>
  </si>
  <si>
    <r>
      <rPr>
        <b/>
        <sz val="10"/>
        <color indexed="8"/>
        <rFont val="Times New Roman"/>
        <family val="1"/>
      </rPr>
      <t>10</t>
    </r>
    <r>
      <rPr>
        <sz val="10"/>
        <color indexed="8"/>
        <rFont val="Times New Roman"/>
        <family val="1"/>
      </rPr>
      <t xml:space="preserve"> credite la examenul de susținere a disertației</t>
    </r>
  </si>
  <si>
    <t xml:space="preserve">Titlul absolventului: MASTER'S DEGREE </t>
  </si>
  <si>
    <t>DISCIPLINE DE SPECIALITATE (DS)</t>
  </si>
  <si>
    <t>DISCIPLINE COMPLEMENTARE (DC)</t>
  </si>
  <si>
    <t>XND 1101</t>
  </si>
  <si>
    <t>XND 1102</t>
  </si>
  <si>
    <t>XND 1203</t>
  </si>
  <si>
    <t>XND 1204</t>
  </si>
  <si>
    <t>Examen de absolvire: Nivelul II</t>
  </si>
  <si>
    <t xml:space="preserve">TOTAL CREDITE / ORE PE SĂPTĂMÂNĂ / EVALUĂRI </t>
  </si>
  <si>
    <t xml:space="preserve">PROGRAM DE STUDII PSIHOPEDAGOGICE </t>
  </si>
  <si>
    <t>An I, Semestrul 1</t>
  </si>
  <si>
    <t>An I, Semestrul 2</t>
  </si>
  <si>
    <t>An II, Semestrul 3</t>
  </si>
  <si>
    <t>An II, Semestrul 4</t>
  </si>
  <si>
    <t>Pentru a ocupa posturi didactice în învăţământul liceal, postliceal şi universitar, absolvenţii trebuie să posede Certificat de absolvire a Programului se studii psihopedagogice, Nivelul II, a Departamentului pentru pregătirea personalului didactic. Disciplinelor Departamentului li se repartizează 30 de credite (+ 5 credite aferente examenului de absolvire)</t>
  </si>
  <si>
    <t>MODUL PEDAGOCIC - Nivelul II: 30 de credite ECTS  + 5 credite ECTS aferente examenului de absolvire</t>
  </si>
  <si>
    <t>Psihopedagogia adolescenţilor, tinerilor şi adulţilor</t>
  </si>
  <si>
    <t>Proiectarea şi managementul programelor educaţionale</t>
  </si>
  <si>
    <t>DP</t>
  </si>
  <si>
    <t>DO</t>
  </si>
  <si>
    <t xml:space="preserve">Practică pedagogică (în învăţământul liceal, postliceal şi universitar)
</t>
  </si>
  <si>
    <t>XND 2305</t>
  </si>
  <si>
    <t>XND 2306</t>
  </si>
  <si>
    <t>DF – Discipline de extensie a pregătirii psihopedagogice fundamentale (obligatorii)</t>
  </si>
  <si>
    <t>DP – Discipline de extensie a pregătirii didactice şi practice de specialitate (obligatorii)</t>
  </si>
  <si>
    <t xml:space="preserve">DO - Discipline opţionale </t>
  </si>
  <si>
    <t>PLAN DE ÎNVĂŢĂMÂNT  valabil începând din anul universitar 2017-2018</t>
  </si>
  <si>
    <r>
      <rPr>
        <b/>
        <sz val="10"/>
        <color indexed="8"/>
        <rFont val="Times New Roman"/>
        <family val="1"/>
      </rPr>
      <t>IV.EXAMENUL DE DISERTAȚIE</t>
    </r>
    <r>
      <rPr>
        <sz val="10"/>
        <color indexed="8"/>
        <rFont val="Times New Roman"/>
        <family val="1"/>
      </rPr>
      <t xml:space="preserve"> - perioada iunie-iulie (1 săptămână)
Proba: Prezentarea şi susţinerea lucrării de disertație - 10 credite
</t>
    </r>
  </si>
  <si>
    <t>Didactica domeniului şi dezvoltăriI în didactica specialităţii (învăţământ liceal, postliceal, universitar)</t>
  </si>
  <si>
    <t>Disciplină opțională 1</t>
  </si>
  <si>
    <t>Disciplină opțională 2</t>
  </si>
  <si>
    <t>L</t>
  </si>
  <si>
    <t>P</t>
  </si>
  <si>
    <t>FACULTATEA DE MATEMATICĂ ȘI INFORMATICĂ</t>
  </si>
  <si>
    <t>Domeniul: Informatică</t>
  </si>
  <si>
    <t>Specializarea/Programul de studiu: Informatică didactică</t>
  </si>
  <si>
    <t>Limba de predare: română</t>
  </si>
  <si>
    <r>
      <rPr>
        <b/>
        <sz val="10"/>
        <color indexed="8"/>
        <rFont val="Times New Roman"/>
        <family val="1"/>
      </rPr>
      <t>VI.  UNIVERSITĂŢI EUROPENE DE REFERINŢĂ:</t>
    </r>
    <r>
      <rPr>
        <sz val="10"/>
        <color indexed="8"/>
        <rFont val="Times New Roman"/>
        <family val="1"/>
      </rPr>
      <t xml:space="preserve">
Universitatea Tehnica Viena, Universitatea Alpen-Adria Klagenfurt Austria
Planul reflectă recomandările Association of Computing Machinery şi IEEE Computer Society</t>
    </r>
  </si>
  <si>
    <t>MMR8098</t>
  </si>
  <si>
    <t xml:space="preserve">Algoritmica si programare (pentru perfectionarea profesorilor) </t>
  </si>
  <si>
    <t>MMR8106</t>
  </si>
  <si>
    <t xml:space="preserve">Metode avansate de programare (pentru perfectionarea profesorilor) </t>
  </si>
  <si>
    <t>MMR8107</t>
  </si>
  <si>
    <t xml:space="preserve">Programarea aplicatiilor Microsoft Office (pentru perfectionarea profesorilor) </t>
  </si>
  <si>
    <t>MMR8109</t>
  </si>
  <si>
    <t>Programare Web (pentru perfectionarea profesorilor)</t>
  </si>
  <si>
    <t>Curs opţional 1</t>
  </si>
  <si>
    <t>MMX9931</t>
  </si>
  <si>
    <t>Metodologia cercetării ştiinţifice de informatică</t>
  </si>
  <si>
    <t>MMR9001</t>
  </si>
  <si>
    <t>Paradigme de programare</t>
  </si>
  <si>
    <t>MME8028</t>
  </si>
  <si>
    <t xml:space="preserve">Modelare matematică </t>
  </si>
  <si>
    <t>MME3030</t>
  </si>
  <si>
    <t>Retele de calculatoare (pentru perfectionarea profesorilor)</t>
  </si>
  <si>
    <t>MMR8108</t>
  </si>
  <si>
    <t>MMR9013</t>
  </si>
  <si>
    <t>Proiect de cercetare stiintifica</t>
  </si>
  <si>
    <t>MMX9932</t>
  </si>
  <si>
    <t>Curs opţional 2</t>
  </si>
  <si>
    <t>MME8023</t>
  </si>
  <si>
    <t>Calitatea sistemelor software</t>
  </si>
  <si>
    <t>Modele de optimizare</t>
  </si>
  <si>
    <t>MME3007</t>
  </si>
  <si>
    <t xml:space="preserve">MMR8099 </t>
  </si>
  <si>
    <t xml:space="preserve">Tehnologia informatiei (pentru perfectionarea profesorilor) </t>
  </si>
  <si>
    <t>MMR8101</t>
  </si>
  <si>
    <t xml:space="preserve">Structuri de date si complexitatea algoritmilor (pentru perfectionarea profesorilor) </t>
  </si>
  <si>
    <t>MMR8104</t>
  </si>
  <si>
    <t xml:space="preserve">Programare orientata obiect (pentru perfectionarea profesorilor) </t>
  </si>
  <si>
    <t>MMR8105</t>
  </si>
  <si>
    <t>Algoritmi din teoria grafurilor (pentru perfectionarea profesorilor)</t>
  </si>
  <si>
    <t>MMX9933</t>
  </si>
  <si>
    <t>Curs opţional 3</t>
  </si>
  <si>
    <t>MME8065</t>
  </si>
  <si>
    <t>Proiectarea sistemelor software</t>
  </si>
  <si>
    <t>MME8059</t>
  </si>
  <si>
    <t>CURS OPȚIONAL 3 (An II, Semestrul 4)</t>
  </si>
  <si>
    <t>Vizualizare științifică a datelor</t>
  </si>
  <si>
    <t>Practică în specialitate</t>
  </si>
  <si>
    <t>Elaborarea lucrării de disertaţie</t>
  </si>
  <si>
    <r>
      <t xml:space="preserve">  </t>
    </r>
    <r>
      <rPr>
        <b/>
        <sz val="10"/>
        <color indexed="8"/>
        <rFont val="Times New Roman"/>
        <family val="1"/>
      </rPr>
      <t>21</t>
    </r>
    <r>
      <rPr>
        <sz val="10"/>
        <color indexed="8"/>
        <rFont val="Times New Roman"/>
        <family val="1"/>
      </rPr>
      <t xml:space="preserve"> de credite la disciplinele opţionale;</t>
    </r>
  </si>
  <si>
    <r>
      <rPr>
        <b/>
        <sz val="10"/>
        <color indexed="8"/>
        <rFont val="Times New Roman"/>
        <family val="1"/>
      </rPr>
      <t xml:space="preserve"> 99 </t>
    </r>
    <r>
      <rPr>
        <sz val="10"/>
        <color indexed="8"/>
        <rFont val="Times New Roman"/>
        <family val="1"/>
      </rPr>
      <t>de credite la disciplinele obligatorii;</t>
    </r>
  </si>
  <si>
    <t>(*)</t>
  </si>
  <si>
    <t>În contul a cel mult 1 disciplină opţională generală, studentul are dreptul să aleagă 1 disciplină de la alte specializări ale facultăţilor din Universitatea „Babeş-Bolyai”.</t>
  </si>
  <si>
    <t xml:space="preserve">(*) Disciplina "Practică în specialitate" este planificată a se desfășura în semestrul 2 și are 15 credite. </t>
  </si>
  <si>
    <t xml:space="preserve">Sem. 1: Se alege  o disciplină din pachetul MMX9931:  MME8028, MME3030
</t>
  </si>
  <si>
    <t>Sem. 2: Se alege  o disciplină din pachetul MMX9932: MME8023, MME3007</t>
  </si>
  <si>
    <t xml:space="preserve">Sem. 4: Se alege  o disciplină din pachetul MMX9933: MME8065, MME8059
</t>
  </si>
  <si>
    <t>MMR3042</t>
  </si>
  <si>
    <t>MMR9012</t>
  </si>
</sst>
</file>

<file path=xl/styles.xml><?xml version="1.0" encoding="utf-8"?>
<styleSheet xmlns="http://schemas.openxmlformats.org/spreadsheetml/2006/main">
  <numFmts count="1">
    <numFmt numFmtId="164" formatCode="0;\-0;;@"/>
  </numFmts>
  <fonts count="16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9"/>
      <name val="Times New Roman"/>
      <family val="1"/>
    </font>
    <font>
      <b/>
      <sz val="11"/>
      <color indexed="8"/>
      <name val="Times New Roman"/>
      <family val="1"/>
    </font>
    <font>
      <sz val="10"/>
      <color indexed="10"/>
      <name val="Times New Roman"/>
      <family val="1"/>
    </font>
    <font>
      <sz val="8"/>
      <name val="Calibri"/>
      <family val="2"/>
      <charset val="238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Calibri"/>
      <family val="2"/>
      <charset val="238"/>
      <scheme val="minor"/>
    </font>
    <font>
      <sz val="10"/>
      <color rgb="FFFF0000"/>
      <name val="Times New Roman"/>
      <family val="1"/>
    </font>
    <font>
      <sz val="8.8000000000000007"/>
      <color indexed="63"/>
      <name val="Arial"/>
      <family val="2"/>
    </font>
    <font>
      <sz val="9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8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" fontId="2" fillId="0" borderId="0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Protection="1"/>
    <xf numFmtId="1" fontId="2" fillId="0" borderId="1" xfId="0" applyNumberFormat="1" applyFont="1" applyBorder="1" applyAlignment="1" applyProtection="1">
      <alignment horizontal="center" vertical="center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left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center" vertical="center"/>
    </xf>
    <xf numFmtId="1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1" fontId="1" fillId="5" borderId="1" xfId="0" applyNumberFormat="1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center" vertical="center"/>
    </xf>
    <xf numFmtId="1" fontId="2" fillId="5" borderId="1" xfId="0" applyNumberFormat="1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center" vertical="center"/>
      <protection locked="0"/>
    </xf>
    <xf numFmtId="1" fontId="10" fillId="5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9" fontId="9" fillId="0" borderId="1" xfId="0" applyNumberFormat="1" applyFont="1" applyBorder="1" applyAlignment="1" applyProtection="1">
      <alignment horizontal="center" vertical="center"/>
    </xf>
    <xf numFmtId="9" fontId="8" fillId="0" borderId="1" xfId="0" applyNumberFormat="1" applyFont="1" applyBorder="1" applyAlignment="1" applyProtection="1">
      <alignment horizontal="center" vertical="center"/>
    </xf>
    <xf numFmtId="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/>
    <xf numFmtId="0" fontId="15" fillId="3" borderId="1" xfId="0" applyFont="1" applyFill="1" applyBorder="1" applyAlignment="1" applyProtection="1">
      <alignment horizontal="left" vertical="center"/>
      <protection locked="0"/>
    </xf>
    <xf numFmtId="1" fontId="15" fillId="3" borderId="1" xfId="0" applyNumberFormat="1" applyFont="1" applyFill="1" applyBorder="1" applyAlignment="1" applyProtection="1">
      <alignment horizontal="left" vertical="center"/>
      <protection locked="0"/>
    </xf>
    <xf numFmtId="0" fontId="15" fillId="0" borderId="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 vertical="center" wrapText="1"/>
    </xf>
    <xf numFmtId="1" fontId="2" fillId="0" borderId="0" xfId="0" applyNumberFormat="1" applyFont="1" applyBorder="1" applyAlignment="1" applyProtection="1">
      <alignment horizontal="center" vertical="center"/>
    </xf>
    <xf numFmtId="1" fontId="2" fillId="0" borderId="0" xfId="0" applyNumberFormat="1" applyFont="1" applyBorder="1" applyAlignment="1" applyProtection="1">
      <alignment horizontal="center"/>
    </xf>
    <xf numFmtId="2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wrapText="1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1" fontId="1" fillId="3" borderId="2" xfId="0" applyNumberFormat="1" applyFont="1" applyFill="1" applyBorder="1" applyAlignment="1" applyProtection="1">
      <alignment horizontal="left" vertical="center"/>
      <protection locked="0"/>
    </xf>
    <xf numFmtId="1" fontId="1" fillId="3" borderId="5" xfId="0" applyNumberFormat="1" applyFont="1" applyFill="1" applyBorder="1" applyAlignment="1" applyProtection="1">
      <alignment horizontal="left" vertical="center"/>
      <protection locked="0"/>
    </xf>
    <xf numFmtId="1" fontId="1" fillId="3" borderId="6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9" fontId="8" fillId="0" borderId="2" xfId="0" applyNumberFormat="1" applyFont="1" applyBorder="1" applyAlignment="1" applyProtection="1">
      <alignment horizontal="center" vertical="center"/>
    </xf>
    <xf numFmtId="9" fontId="8" fillId="0" borderId="6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9" fontId="9" fillId="0" borderId="2" xfId="0" applyNumberFormat="1" applyFont="1" applyBorder="1" applyAlignment="1" applyProtection="1">
      <alignment horizontal="center"/>
    </xf>
    <xf numFmtId="9" fontId="9" fillId="0" borderId="6" xfId="0" applyNumberFormat="1" applyFont="1" applyBorder="1" applyAlignment="1" applyProtection="1">
      <alignment horizontal="center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1" fontId="1" fillId="0" borderId="5" xfId="0" applyNumberFormat="1" applyFont="1" applyFill="1" applyBorder="1" applyAlignment="1" applyProtection="1">
      <alignment horizontal="center" vertical="center"/>
      <protection locked="0"/>
    </xf>
    <xf numFmtId="1" fontId="1" fillId="0" borderId="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1" fontId="2" fillId="5" borderId="2" xfId="0" applyNumberFormat="1" applyFont="1" applyFill="1" applyBorder="1" applyAlignment="1" applyProtection="1">
      <alignment horizontal="center" vertical="center"/>
      <protection locked="0"/>
    </xf>
    <xf numFmtId="1" fontId="2" fillId="5" borderId="5" xfId="0" applyNumberFormat="1" applyFont="1" applyFill="1" applyBorder="1" applyAlignment="1" applyProtection="1">
      <alignment horizontal="center" vertical="center"/>
      <protection locked="0"/>
    </xf>
    <xf numFmtId="1" fontId="2" fillId="5" borderId="6" xfId="0" applyNumberFormat="1" applyFont="1" applyFill="1" applyBorder="1" applyAlignment="1" applyProtection="1">
      <alignment horizontal="center" vertical="center"/>
      <protection locked="0"/>
    </xf>
    <xf numFmtId="1" fontId="1" fillId="5" borderId="2" xfId="0" applyNumberFormat="1" applyFont="1" applyFill="1" applyBorder="1" applyAlignment="1" applyProtection="1">
      <alignment horizontal="left" vertical="center" wrapText="1"/>
      <protection locked="0"/>
    </xf>
    <xf numFmtId="1" fontId="1" fillId="5" borderId="5" xfId="0" applyNumberFormat="1" applyFont="1" applyFill="1" applyBorder="1" applyAlignment="1" applyProtection="1">
      <alignment horizontal="left" vertical="center"/>
      <protection locked="0"/>
    </xf>
    <xf numFmtId="1" fontId="1" fillId="5" borderId="6" xfId="0" applyNumberFormat="1" applyFont="1" applyFill="1" applyBorder="1" applyAlignment="1" applyProtection="1">
      <alignment horizontal="left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1" fillId="0" borderId="5" xfId="0" applyNumberFormat="1" applyFont="1" applyBorder="1" applyAlignment="1" applyProtection="1">
      <alignment horizontal="center" vertical="center"/>
      <protection locked="0"/>
    </xf>
    <xf numFmtId="1" fontId="1" fillId="0" borderId="6" xfId="0" applyNumberFormat="1" applyFont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2" fillId="5" borderId="6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5" borderId="4" xfId="0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left" vertical="center" wrapText="1"/>
    </xf>
    <xf numFmtId="0" fontId="2" fillId="5" borderId="11" xfId="0" applyFont="1" applyFill="1" applyBorder="1" applyAlignment="1" applyProtection="1">
      <alignment horizontal="left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8" xfId="0" applyFont="1" applyFill="1" applyBorder="1" applyAlignment="1" applyProtection="1">
      <alignment horizontal="left" vertical="center" wrapText="1"/>
    </xf>
    <xf numFmtId="2" fontId="1" fillId="5" borderId="9" xfId="0" applyNumberFormat="1" applyFont="1" applyFill="1" applyBorder="1" applyAlignment="1" applyProtection="1">
      <alignment horizontal="center" vertical="center"/>
    </xf>
    <xf numFmtId="2" fontId="1" fillId="5" borderId="4" xfId="0" applyNumberFormat="1" applyFont="1" applyFill="1" applyBorder="1" applyAlignment="1" applyProtection="1">
      <alignment horizontal="center" vertical="center"/>
    </xf>
    <xf numFmtId="2" fontId="1" fillId="5" borderId="10" xfId="0" applyNumberFormat="1" applyFont="1" applyFill="1" applyBorder="1" applyAlignment="1" applyProtection="1">
      <alignment horizontal="center" vertical="center"/>
    </xf>
    <xf numFmtId="2" fontId="1" fillId="5" borderId="11" xfId="0" applyNumberFormat="1" applyFont="1" applyFill="1" applyBorder="1" applyAlignment="1" applyProtection="1">
      <alignment horizontal="center" vertical="center"/>
    </xf>
    <xf numFmtId="2" fontId="1" fillId="5" borderId="7" xfId="0" applyNumberFormat="1" applyFont="1" applyFill="1" applyBorder="1" applyAlignment="1" applyProtection="1">
      <alignment horizontal="center" vertical="center"/>
    </xf>
    <xf numFmtId="2" fontId="1" fillId="5" borderId="8" xfId="0" applyNumberFormat="1" applyFont="1" applyFill="1" applyBorder="1" applyAlignment="1" applyProtection="1">
      <alignment horizontal="center" vertical="center"/>
    </xf>
    <xf numFmtId="1" fontId="2" fillId="5" borderId="2" xfId="0" applyNumberFormat="1" applyFont="1" applyFill="1" applyBorder="1" applyAlignment="1" applyProtection="1">
      <alignment horizontal="center" vertical="center"/>
    </xf>
    <xf numFmtId="1" fontId="2" fillId="5" borderId="5" xfId="0" applyNumberFormat="1" applyFont="1" applyFill="1" applyBorder="1" applyAlignment="1" applyProtection="1">
      <alignment horizontal="center" vertical="center"/>
    </xf>
    <xf numFmtId="1" fontId="2" fillId="5" borderId="6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/>
    <xf numFmtId="0" fontId="8" fillId="0" borderId="9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2" fillId="0" borderId="7" xfId="0" applyFont="1" applyBorder="1" applyProtection="1">
      <protection locked="0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2" fontId="1" fillId="0" borderId="9" xfId="0" applyNumberFormat="1" applyFont="1" applyBorder="1" applyAlignment="1" applyProtection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/>
    </xf>
    <xf numFmtId="2" fontId="1" fillId="0" borderId="10" xfId="0" applyNumberFormat="1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8" xfId="0" applyNumberFormat="1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/>
    </xf>
    <xf numFmtId="1" fontId="2" fillId="0" borderId="6" xfId="0" applyNumberFormat="1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/>
    </xf>
    <xf numFmtId="1" fontId="2" fillId="0" borderId="5" xfId="0" applyNumberFormat="1" applyFont="1" applyBorder="1" applyAlignment="1" applyProtection="1">
      <alignment horizontal="center"/>
    </xf>
    <xf numFmtId="1" fontId="2" fillId="0" borderId="6" xfId="0" applyNumberFormat="1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6" xfId="0" applyFont="1" applyBorder="1" applyAlignment="1" applyProtection="1">
      <alignment horizontal="left" vertical="top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Protection="1"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2" fillId="5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Border="1" applyAlignment="1" applyProtection="1">
      <alignment wrapText="1"/>
    </xf>
    <xf numFmtId="0" fontId="1" fillId="4" borderId="14" xfId="0" applyFont="1" applyFill="1" applyBorder="1" applyAlignment="1" applyProtection="1">
      <alignment wrapText="1"/>
    </xf>
    <xf numFmtId="0" fontId="1" fillId="4" borderId="0" xfId="0" applyFont="1" applyFill="1" applyBorder="1" applyAlignment="1" applyProtection="1">
      <alignment wrapText="1"/>
    </xf>
    <xf numFmtId="0" fontId="11" fillId="6" borderId="0" xfId="0" applyFont="1" applyFill="1" applyAlignment="1" applyProtection="1">
      <alignment vertical="center" wrapText="1"/>
      <protection locked="0"/>
    </xf>
    <xf numFmtId="0" fontId="12" fillId="6" borderId="0" xfId="0" applyFont="1" applyFill="1" applyAlignment="1">
      <alignment vertical="center" wrapText="1"/>
    </xf>
    <xf numFmtId="0" fontId="12" fillId="0" borderId="0" xfId="0" applyFont="1" applyAlignment="1"/>
    <xf numFmtId="0" fontId="2" fillId="7" borderId="0" xfId="0" applyFont="1" applyFill="1" applyAlignment="1" applyProtection="1">
      <alignment horizontal="left" vertical="top" wrapText="1"/>
      <protection locked="0"/>
    </xf>
    <xf numFmtId="0" fontId="11" fillId="7" borderId="0" xfId="0" applyFont="1" applyFill="1" applyAlignment="1" applyProtection="1">
      <alignment wrapText="1"/>
      <protection locked="0"/>
    </xf>
    <xf numFmtId="0" fontId="0" fillId="7" borderId="0" xfId="0" applyFill="1" applyAlignment="1">
      <alignment wrapText="1"/>
    </xf>
    <xf numFmtId="0" fontId="13" fillId="0" borderId="0" xfId="0" applyFont="1" applyAlignment="1" applyProtection="1">
      <protection locked="0"/>
    </xf>
    <xf numFmtId="0" fontId="0" fillId="0" borderId="0" xfId="0" applyAlignment="1"/>
    <xf numFmtId="10" fontId="8" fillId="5" borderId="5" xfId="0" applyNumberFormat="1" applyFont="1" applyFill="1" applyBorder="1" applyAlignment="1" applyProtection="1">
      <alignment horizontal="left" vertical="center"/>
      <protection locked="0"/>
    </xf>
    <xf numFmtId="10" fontId="8" fillId="5" borderId="6" xfId="0" applyNumberFormat="1" applyFont="1" applyFill="1" applyBorder="1" applyAlignment="1" applyProtection="1">
      <alignment horizontal="left" vertical="center"/>
      <protection locked="0"/>
    </xf>
    <xf numFmtId="10" fontId="8" fillId="5" borderId="2" xfId="0" applyNumberFormat="1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24"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297"/>
  <sheetViews>
    <sheetView tabSelected="1" zoomScaleNormal="100" workbookViewId="0">
      <selection sqref="A1:K1"/>
    </sheetView>
  </sheetViews>
  <sheetFormatPr defaultColWidth="9.1796875" defaultRowHeight="13"/>
  <cols>
    <col min="1" max="1" width="9.26953125" style="1" customWidth="1"/>
    <col min="2" max="2" width="5.453125" style="1" customWidth="1"/>
    <col min="3" max="3" width="5.7265625" style="1" customWidth="1"/>
    <col min="4" max="4" width="3.7265625" style="1" customWidth="1"/>
    <col min="5" max="5" width="3.81640625" style="1" customWidth="1"/>
    <col min="6" max="6" width="3.7265625" style="1" customWidth="1"/>
    <col min="7" max="7" width="7.81640625" style="1" customWidth="1"/>
    <col min="8" max="8" width="7.26953125" style="1" customWidth="1"/>
    <col min="9" max="9" width="5.81640625" style="1" customWidth="1"/>
    <col min="10" max="10" width="7.26953125" style="1" customWidth="1"/>
    <col min="11" max="11" width="5.7265625" style="1" customWidth="1"/>
    <col min="12" max="12" width="6.1796875" style="1" customWidth="1"/>
    <col min="13" max="13" width="6.1796875" style="54" customWidth="1"/>
    <col min="14" max="14" width="5.54296875" style="1" customWidth="1"/>
    <col min="15" max="16" width="6" style="1" customWidth="1"/>
    <col min="17" max="17" width="6.7265625" style="1" customWidth="1"/>
    <col min="18" max="19" width="6" style="1" customWidth="1"/>
    <col min="20" max="20" width="6.1796875" style="1" customWidth="1"/>
    <col min="21" max="21" width="9.26953125" style="1" customWidth="1"/>
    <col min="22" max="26" width="9.1796875" style="1"/>
    <col min="27" max="27" width="11" style="1" customWidth="1"/>
    <col min="28" max="16384" width="9.1796875" style="1"/>
  </cols>
  <sheetData>
    <row r="1" spans="1:27" ht="15.75" customHeight="1">
      <c r="A1" s="198" t="s">
        <v>103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M1" s="204" t="s">
        <v>19</v>
      </c>
      <c r="N1" s="204"/>
      <c r="O1" s="204"/>
      <c r="P1" s="204"/>
      <c r="Q1" s="204"/>
      <c r="R1" s="204"/>
      <c r="S1" s="204"/>
      <c r="T1" s="204"/>
    </row>
    <row r="2" spans="1:27" ht="6.75" customHeight="1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M2" s="1"/>
    </row>
    <row r="3" spans="1:27" ht="39" customHeight="1">
      <c r="A3" s="199" t="s">
        <v>0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M3" s="210"/>
      <c r="N3" s="211"/>
      <c r="O3" s="214" t="s">
        <v>34</v>
      </c>
      <c r="P3" s="215"/>
      <c r="Q3" s="216"/>
      <c r="R3" s="214" t="s">
        <v>35</v>
      </c>
      <c r="S3" s="215"/>
      <c r="T3" s="216"/>
      <c r="U3" s="235"/>
      <c r="V3" s="236"/>
      <c r="W3" s="236"/>
    </row>
    <row r="4" spans="1:27" ht="17.25" customHeight="1">
      <c r="A4" s="206" t="s">
        <v>110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M4" s="212" t="s">
        <v>14</v>
      </c>
      <c r="N4" s="213"/>
      <c r="O4" s="221">
        <v>20</v>
      </c>
      <c r="P4" s="222"/>
      <c r="Q4" s="223"/>
      <c r="R4" s="221">
        <v>16</v>
      </c>
      <c r="S4" s="222"/>
      <c r="T4" s="223"/>
      <c r="U4" s="235"/>
      <c r="V4" s="236"/>
      <c r="W4" s="236"/>
    </row>
    <row r="5" spans="1:27" ht="16.5" customHeight="1">
      <c r="A5" s="206"/>
      <c r="B5" s="206"/>
      <c r="C5" s="206"/>
      <c r="D5" s="206"/>
      <c r="E5" s="206"/>
      <c r="F5" s="206"/>
      <c r="G5" s="206"/>
      <c r="H5" s="206"/>
      <c r="I5" s="206"/>
      <c r="J5" s="206"/>
      <c r="K5" s="206"/>
      <c r="M5" s="212" t="s">
        <v>15</v>
      </c>
      <c r="N5" s="213"/>
      <c r="O5" s="221">
        <v>16</v>
      </c>
      <c r="P5" s="222"/>
      <c r="Q5" s="223"/>
      <c r="R5" s="221">
        <v>16</v>
      </c>
      <c r="S5" s="222"/>
      <c r="T5" s="223"/>
      <c r="U5" s="235"/>
      <c r="V5" s="236"/>
      <c r="W5" s="236"/>
    </row>
    <row r="6" spans="1:27" ht="15" customHeight="1">
      <c r="A6" s="220" t="s">
        <v>111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M6" s="225"/>
      <c r="N6" s="225"/>
      <c r="O6" s="224"/>
      <c r="P6" s="224"/>
      <c r="Q6" s="224"/>
      <c r="R6" s="224"/>
      <c r="S6" s="224"/>
      <c r="T6" s="224"/>
      <c r="U6" s="235"/>
      <c r="V6" s="236"/>
      <c r="W6" s="236"/>
    </row>
    <row r="7" spans="1:27" ht="18" customHeight="1">
      <c r="A7" s="226" t="s">
        <v>112</v>
      </c>
      <c r="B7" s="226"/>
      <c r="C7" s="226"/>
      <c r="D7" s="226"/>
      <c r="E7" s="226"/>
      <c r="F7" s="226"/>
      <c r="G7" s="226"/>
      <c r="H7" s="226"/>
      <c r="I7" s="226"/>
      <c r="J7" s="226"/>
      <c r="K7" s="226"/>
      <c r="M7" s="1"/>
    </row>
    <row r="8" spans="1:27" ht="18.75" customHeight="1">
      <c r="A8" s="209" t="s">
        <v>113</v>
      </c>
      <c r="B8" s="209"/>
      <c r="C8" s="209"/>
      <c r="D8" s="209"/>
      <c r="E8" s="209"/>
      <c r="F8" s="209"/>
      <c r="G8" s="209"/>
      <c r="H8" s="209"/>
      <c r="I8" s="209"/>
      <c r="J8" s="209"/>
      <c r="K8" s="209"/>
      <c r="M8" s="226" t="s">
        <v>104</v>
      </c>
      <c r="N8" s="226"/>
      <c r="O8" s="226"/>
      <c r="P8" s="226"/>
      <c r="Q8" s="226"/>
      <c r="R8" s="226"/>
      <c r="S8" s="226"/>
      <c r="T8" s="226"/>
    </row>
    <row r="9" spans="1:27" ht="15" customHeight="1">
      <c r="A9" s="209" t="s">
        <v>77</v>
      </c>
      <c r="B9" s="209"/>
      <c r="C9" s="209"/>
      <c r="D9" s="209"/>
      <c r="E9" s="209"/>
      <c r="F9" s="209"/>
      <c r="G9" s="209"/>
      <c r="H9" s="209"/>
      <c r="I9" s="209"/>
      <c r="J9" s="209"/>
      <c r="K9" s="209"/>
      <c r="M9" s="226"/>
      <c r="N9" s="226"/>
      <c r="O9" s="226"/>
      <c r="P9" s="226"/>
      <c r="Q9" s="226"/>
      <c r="R9" s="226"/>
      <c r="S9" s="226"/>
      <c r="T9" s="226"/>
      <c r="U9" s="237"/>
      <c r="V9" s="238"/>
      <c r="W9" s="239"/>
      <c r="X9" s="239"/>
      <c r="Y9" s="239"/>
      <c r="Z9" s="51"/>
    </row>
    <row r="10" spans="1:27" ht="16.5" customHeight="1">
      <c r="A10" s="209" t="s">
        <v>66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M10" s="226"/>
      <c r="N10" s="226"/>
      <c r="O10" s="226"/>
      <c r="P10" s="226"/>
      <c r="Q10" s="226"/>
      <c r="R10" s="226"/>
      <c r="S10" s="226"/>
      <c r="T10" s="226"/>
      <c r="U10" s="238"/>
      <c r="V10" s="238"/>
      <c r="W10" s="239"/>
      <c r="X10" s="239"/>
      <c r="Y10" s="239"/>
      <c r="Z10" s="51"/>
    </row>
    <row r="11" spans="1:27">
      <c r="A11" s="209" t="s">
        <v>17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M11" s="226"/>
      <c r="N11" s="226"/>
      <c r="O11" s="226"/>
      <c r="P11" s="226"/>
      <c r="Q11" s="226"/>
      <c r="R11" s="226"/>
      <c r="S11" s="226"/>
      <c r="T11" s="226"/>
      <c r="U11" s="238"/>
      <c r="V11" s="238"/>
      <c r="W11" s="239"/>
      <c r="X11" s="239"/>
      <c r="Y11" s="239"/>
      <c r="Z11" s="51"/>
    </row>
    <row r="12" spans="1:27" ht="10.5" customHeight="1">
      <c r="A12" s="209"/>
      <c r="B12" s="209"/>
      <c r="C12" s="209"/>
      <c r="D12" s="209"/>
      <c r="E12" s="209"/>
      <c r="F12" s="209"/>
      <c r="G12" s="209"/>
      <c r="H12" s="209"/>
      <c r="I12" s="209"/>
      <c r="J12" s="209"/>
      <c r="K12" s="209"/>
      <c r="M12" s="2"/>
      <c r="N12" s="2"/>
      <c r="O12" s="2"/>
      <c r="P12" s="2"/>
      <c r="Q12" s="2"/>
      <c r="R12" s="2"/>
      <c r="U12" s="238"/>
      <c r="V12" s="238"/>
      <c r="W12" s="239"/>
      <c r="X12" s="239"/>
      <c r="Y12" s="239"/>
      <c r="Z12" s="51"/>
    </row>
    <row r="13" spans="1:27">
      <c r="A13" s="227" t="s">
        <v>75</v>
      </c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M13" s="228" t="s">
        <v>20</v>
      </c>
      <c r="N13" s="228"/>
      <c r="O13" s="228"/>
      <c r="P13" s="228"/>
      <c r="Q13" s="228"/>
      <c r="R13" s="228"/>
      <c r="S13" s="228"/>
      <c r="T13" s="228"/>
      <c r="U13" s="51"/>
      <c r="V13" s="51"/>
      <c r="W13" s="51"/>
      <c r="X13" s="51"/>
      <c r="Y13" s="51"/>
      <c r="Z13" s="51"/>
    </row>
    <row r="14" spans="1:27" ht="12.75" customHeight="1">
      <c r="A14" s="227" t="s">
        <v>67</v>
      </c>
      <c r="B14" s="227"/>
      <c r="C14" s="227"/>
      <c r="D14" s="227"/>
      <c r="E14" s="227"/>
      <c r="F14" s="227"/>
      <c r="G14" s="227"/>
      <c r="H14" s="227"/>
      <c r="I14" s="227"/>
      <c r="J14" s="227"/>
      <c r="K14" s="227"/>
      <c r="M14" s="205" t="s">
        <v>163</v>
      </c>
      <c r="N14" s="205"/>
      <c r="O14" s="205"/>
      <c r="P14" s="205"/>
      <c r="Q14" s="205"/>
      <c r="R14" s="205"/>
      <c r="S14" s="205"/>
      <c r="T14" s="205"/>
      <c r="U14" s="51"/>
      <c r="V14" s="51"/>
      <c r="W14" s="51"/>
      <c r="X14" s="51"/>
      <c r="Y14" s="51"/>
      <c r="Z14" s="51"/>
    </row>
    <row r="15" spans="1:27" ht="12.75" customHeight="1">
      <c r="A15" s="209" t="s">
        <v>159</v>
      </c>
      <c r="B15" s="209"/>
      <c r="C15" s="209"/>
      <c r="D15" s="209"/>
      <c r="E15" s="209"/>
      <c r="F15" s="209"/>
      <c r="G15" s="209"/>
      <c r="H15" s="209"/>
      <c r="I15" s="209"/>
      <c r="J15" s="209"/>
      <c r="K15" s="209"/>
      <c r="M15" s="205" t="s">
        <v>164</v>
      </c>
      <c r="N15" s="205"/>
      <c r="O15" s="205"/>
      <c r="P15" s="205"/>
      <c r="Q15" s="205"/>
      <c r="R15" s="205"/>
      <c r="S15" s="205"/>
      <c r="T15" s="205"/>
      <c r="U15" s="240"/>
      <c r="V15" s="240"/>
      <c r="W15" s="240"/>
      <c r="X15" s="240"/>
      <c r="Y15" s="240"/>
      <c r="Z15" s="51"/>
    </row>
    <row r="16" spans="1:27" ht="12.75" customHeight="1">
      <c r="A16" s="209" t="s">
        <v>158</v>
      </c>
      <c r="B16" s="209"/>
      <c r="C16" s="209"/>
      <c r="D16" s="209"/>
      <c r="E16" s="209"/>
      <c r="F16" s="209"/>
      <c r="G16" s="209"/>
      <c r="H16" s="209"/>
      <c r="I16" s="209"/>
      <c r="J16" s="209"/>
      <c r="K16" s="209"/>
      <c r="M16" s="205" t="s">
        <v>165</v>
      </c>
      <c r="N16" s="205"/>
      <c r="O16" s="205"/>
      <c r="P16" s="205"/>
      <c r="Q16" s="205"/>
      <c r="R16" s="205"/>
      <c r="S16" s="205"/>
      <c r="T16" s="205"/>
      <c r="U16" s="240"/>
      <c r="V16" s="240"/>
      <c r="W16" s="240"/>
      <c r="X16" s="240"/>
      <c r="Y16" s="240"/>
      <c r="Z16" s="243"/>
      <c r="AA16" s="244"/>
    </row>
    <row r="17" spans="1:26" ht="12.75" customHeight="1">
      <c r="A17" s="209" t="s">
        <v>1</v>
      </c>
      <c r="B17" s="209"/>
      <c r="C17" s="209"/>
      <c r="D17" s="209"/>
      <c r="E17" s="209"/>
      <c r="F17" s="209"/>
      <c r="G17" s="209"/>
      <c r="H17" s="209"/>
      <c r="I17" s="209"/>
      <c r="J17" s="209"/>
      <c r="K17" s="209"/>
      <c r="M17" s="203"/>
      <c r="N17" s="203"/>
      <c r="O17" s="203"/>
      <c r="P17" s="203"/>
      <c r="Q17" s="203"/>
      <c r="R17" s="203"/>
      <c r="S17" s="203"/>
      <c r="T17" s="203"/>
      <c r="U17" s="240"/>
      <c r="V17" s="240"/>
      <c r="W17" s="240"/>
      <c r="X17" s="240"/>
      <c r="Y17" s="240"/>
      <c r="Z17" s="51"/>
    </row>
    <row r="18" spans="1:26" ht="14.25" customHeight="1">
      <c r="A18" s="209" t="s">
        <v>76</v>
      </c>
      <c r="B18" s="209"/>
      <c r="C18" s="209"/>
      <c r="D18" s="209"/>
      <c r="E18" s="209"/>
      <c r="F18" s="209"/>
      <c r="G18" s="209"/>
      <c r="H18" s="209"/>
      <c r="I18" s="209"/>
      <c r="J18" s="209"/>
      <c r="K18" s="209"/>
      <c r="M18" s="203"/>
      <c r="N18" s="203"/>
      <c r="O18" s="203"/>
      <c r="P18" s="203"/>
      <c r="Q18" s="203"/>
      <c r="R18" s="203"/>
      <c r="S18" s="203"/>
      <c r="T18" s="203"/>
      <c r="U18" s="51"/>
      <c r="V18" s="51"/>
      <c r="W18" s="51"/>
      <c r="X18" s="51"/>
      <c r="Y18" s="51"/>
      <c r="Z18" s="51"/>
    </row>
    <row r="19" spans="1:26">
      <c r="A19" s="208"/>
      <c r="B19" s="208"/>
      <c r="C19" s="208"/>
      <c r="D19" s="208"/>
      <c r="E19" s="208"/>
      <c r="F19" s="208"/>
      <c r="G19" s="208"/>
      <c r="H19" s="208"/>
      <c r="I19" s="208"/>
      <c r="J19" s="208"/>
      <c r="K19" s="208"/>
      <c r="M19" s="203"/>
      <c r="N19" s="203"/>
      <c r="O19" s="203"/>
      <c r="P19" s="203"/>
      <c r="Q19" s="203"/>
      <c r="R19" s="203"/>
      <c r="S19" s="203"/>
      <c r="T19" s="203"/>
      <c r="U19" s="51"/>
      <c r="V19" s="51"/>
      <c r="W19" s="51"/>
      <c r="X19" s="51"/>
      <c r="Y19" s="51"/>
      <c r="Z19" s="51"/>
    </row>
    <row r="20" spans="1:26" ht="7.5" customHeight="1">
      <c r="A20" s="226" t="s">
        <v>91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M20" s="2"/>
      <c r="N20" s="2"/>
      <c r="O20" s="2"/>
      <c r="P20" s="2"/>
      <c r="Q20" s="2"/>
      <c r="R20" s="2"/>
      <c r="U20" s="241"/>
      <c r="V20" s="242"/>
      <c r="W20" s="242"/>
      <c r="X20" s="242"/>
      <c r="Y20" s="242"/>
      <c r="Z20" s="231"/>
    </row>
    <row r="21" spans="1:26" ht="15" customHeight="1">
      <c r="A21" s="226"/>
      <c r="B21" s="226"/>
      <c r="C21" s="226"/>
      <c r="D21" s="226"/>
      <c r="E21" s="226"/>
      <c r="F21" s="226"/>
      <c r="G21" s="226"/>
      <c r="H21" s="226"/>
      <c r="I21" s="226"/>
      <c r="J21" s="226"/>
      <c r="K21" s="226"/>
      <c r="M21" s="116" t="s">
        <v>161</v>
      </c>
      <c r="N21" s="116"/>
      <c r="O21" s="116"/>
      <c r="P21" s="116"/>
      <c r="Q21" s="116"/>
      <c r="R21" s="116"/>
      <c r="S21" s="116"/>
      <c r="T21" s="116"/>
      <c r="U21" s="231"/>
      <c r="V21" s="231"/>
      <c r="W21" s="231"/>
      <c r="X21" s="231"/>
      <c r="Y21" s="231"/>
      <c r="Z21" s="231"/>
    </row>
    <row r="22" spans="1:26" ht="15" customHeight="1">
      <c r="A22" s="226"/>
      <c r="B22" s="226"/>
      <c r="C22" s="226"/>
      <c r="D22" s="226"/>
      <c r="E22" s="226"/>
      <c r="F22" s="226"/>
      <c r="G22" s="226"/>
      <c r="H22" s="226"/>
      <c r="I22" s="226"/>
      <c r="J22" s="226"/>
      <c r="K22" s="226"/>
      <c r="M22" s="116"/>
      <c r="N22" s="116"/>
      <c r="O22" s="116"/>
      <c r="P22" s="116"/>
      <c r="Q22" s="116"/>
      <c r="R22" s="116"/>
      <c r="S22" s="116"/>
      <c r="T22" s="116"/>
      <c r="U22" s="231"/>
      <c r="V22" s="231"/>
      <c r="W22" s="231"/>
      <c r="X22" s="231"/>
      <c r="Y22" s="231"/>
      <c r="Z22" s="231"/>
    </row>
    <row r="23" spans="1:26" ht="29.25" customHeight="1">
      <c r="A23" s="226"/>
      <c r="B23" s="226"/>
      <c r="C23" s="226"/>
      <c r="D23" s="226"/>
      <c r="E23" s="226"/>
      <c r="F23" s="226"/>
      <c r="G23" s="226"/>
      <c r="H23" s="226"/>
      <c r="I23" s="226"/>
      <c r="J23" s="226"/>
      <c r="K23" s="226"/>
      <c r="M23" s="116"/>
      <c r="N23" s="116"/>
      <c r="O23" s="116"/>
      <c r="P23" s="116"/>
      <c r="Q23" s="116"/>
      <c r="R23" s="116"/>
      <c r="S23" s="116"/>
      <c r="T23" s="116"/>
      <c r="U23" s="231"/>
      <c r="V23" s="231"/>
      <c r="W23" s="231"/>
      <c r="X23" s="231"/>
      <c r="Y23" s="231"/>
      <c r="Z23" s="231"/>
    </row>
    <row r="24" spans="1:26" ht="16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M24" s="3"/>
      <c r="N24" s="3"/>
      <c r="O24" s="3"/>
      <c r="P24" s="3"/>
      <c r="Q24" s="3"/>
      <c r="R24" s="3"/>
    </row>
    <row r="25" spans="1:26" ht="12.75" customHeight="1">
      <c r="A25" s="151" t="s">
        <v>16</v>
      </c>
      <c r="B25" s="151"/>
      <c r="C25" s="151"/>
      <c r="D25" s="151"/>
      <c r="E25" s="151"/>
      <c r="F25" s="151"/>
      <c r="G25" s="151"/>
      <c r="M25" s="229" t="s">
        <v>114</v>
      </c>
      <c r="N25" s="229"/>
      <c r="O25" s="229"/>
      <c r="P25" s="229"/>
      <c r="Q25" s="229"/>
      <c r="R25" s="229"/>
      <c r="S25" s="229"/>
      <c r="T25" s="229"/>
    </row>
    <row r="26" spans="1:26" ht="26.25" customHeight="1">
      <c r="A26" s="4"/>
      <c r="B26" s="214" t="s">
        <v>2</v>
      </c>
      <c r="C26" s="216"/>
      <c r="D26" s="214" t="s">
        <v>3</v>
      </c>
      <c r="E26" s="215"/>
      <c r="F26" s="216"/>
      <c r="G26" s="196" t="s">
        <v>18</v>
      </c>
      <c r="H26" s="196" t="s">
        <v>10</v>
      </c>
      <c r="I26" s="214" t="s">
        <v>4</v>
      </c>
      <c r="J26" s="215"/>
      <c r="K26" s="216"/>
      <c r="M26" s="229"/>
      <c r="N26" s="229"/>
      <c r="O26" s="229"/>
      <c r="P26" s="229"/>
      <c r="Q26" s="229"/>
      <c r="R26" s="229"/>
      <c r="S26" s="229"/>
      <c r="T26" s="229"/>
    </row>
    <row r="27" spans="1:26" ht="14.25" customHeight="1">
      <c r="A27" s="4"/>
      <c r="B27" s="5" t="s">
        <v>5</v>
      </c>
      <c r="C27" s="5" t="s">
        <v>6</v>
      </c>
      <c r="D27" s="5" t="s">
        <v>7</v>
      </c>
      <c r="E27" s="5" t="s">
        <v>8</v>
      </c>
      <c r="F27" s="5" t="s">
        <v>9</v>
      </c>
      <c r="G27" s="197"/>
      <c r="H27" s="197"/>
      <c r="I27" s="5" t="s">
        <v>11</v>
      </c>
      <c r="J27" s="5" t="s">
        <v>12</v>
      </c>
      <c r="K27" s="5" t="s">
        <v>13</v>
      </c>
      <c r="M27" s="229"/>
      <c r="N27" s="229"/>
      <c r="O27" s="229"/>
      <c r="P27" s="229"/>
      <c r="Q27" s="229"/>
      <c r="R27" s="229"/>
      <c r="S27" s="229"/>
      <c r="T27" s="229"/>
    </row>
    <row r="28" spans="1:26" ht="17.25" customHeight="1">
      <c r="A28" s="6" t="s">
        <v>14</v>
      </c>
      <c r="B28" s="7">
        <v>14</v>
      </c>
      <c r="C28" s="7">
        <v>14</v>
      </c>
      <c r="D28" s="26">
        <v>3</v>
      </c>
      <c r="E28" s="26">
        <v>3</v>
      </c>
      <c r="F28" s="26">
        <v>2</v>
      </c>
      <c r="G28" s="26"/>
      <c r="H28" s="26" t="s">
        <v>160</v>
      </c>
      <c r="I28" s="26">
        <v>3</v>
      </c>
      <c r="J28" s="26">
        <v>1</v>
      </c>
      <c r="K28" s="26">
        <v>12</v>
      </c>
      <c r="M28" s="229"/>
      <c r="N28" s="229"/>
      <c r="O28" s="229"/>
      <c r="P28" s="229"/>
      <c r="Q28" s="229"/>
      <c r="R28" s="229"/>
      <c r="S28" s="229"/>
      <c r="T28" s="229"/>
      <c r="U28" s="72"/>
    </row>
    <row r="29" spans="1:26" ht="15" customHeight="1">
      <c r="A29" s="6" t="s">
        <v>15</v>
      </c>
      <c r="B29" s="7">
        <v>14</v>
      </c>
      <c r="C29" s="7">
        <v>12</v>
      </c>
      <c r="D29" s="26">
        <v>3</v>
      </c>
      <c r="E29" s="26">
        <v>3</v>
      </c>
      <c r="F29" s="26">
        <v>2</v>
      </c>
      <c r="G29" s="26">
        <v>2</v>
      </c>
      <c r="H29" s="26"/>
      <c r="I29" s="26">
        <v>3</v>
      </c>
      <c r="J29" s="26">
        <v>1</v>
      </c>
      <c r="K29" s="26">
        <v>12</v>
      </c>
      <c r="M29" s="229"/>
      <c r="N29" s="229"/>
      <c r="O29" s="229"/>
      <c r="P29" s="229"/>
      <c r="Q29" s="229"/>
      <c r="R29" s="229"/>
      <c r="S29" s="229"/>
      <c r="T29" s="229"/>
      <c r="U29" s="72"/>
    </row>
    <row r="30" spans="1:26" ht="15.75" customHeight="1">
      <c r="A30" s="230" t="s">
        <v>162</v>
      </c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29"/>
      <c r="N30" s="229"/>
      <c r="O30" s="229"/>
      <c r="P30" s="229"/>
      <c r="Q30" s="229"/>
      <c r="R30" s="229"/>
      <c r="S30" s="229"/>
      <c r="T30" s="229"/>
    </row>
    <row r="31" spans="1:26" ht="21" customHeight="1">
      <c r="A31" s="231"/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29"/>
      <c r="N31" s="229"/>
      <c r="O31" s="229"/>
      <c r="P31" s="229"/>
      <c r="Q31" s="229"/>
      <c r="R31" s="229"/>
      <c r="S31" s="229"/>
      <c r="T31" s="229"/>
    </row>
    <row r="32" spans="1:26" ht="16.5" customHeight="1">
      <c r="A32" s="207" t="s">
        <v>21</v>
      </c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</row>
    <row r="33" spans="1:23" ht="8.25" hidden="1" customHeight="1">
      <c r="O33" s="9"/>
      <c r="P33" s="10" t="s">
        <v>36</v>
      </c>
      <c r="Q33" s="10" t="s">
        <v>37</v>
      </c>
      <c r="R33" s="10" t="s">
        <v>38</v>
      </c>
      <c r="S33" s="10" t="s">
        <v>39</v>
      </c>
      <c r="T33" s="10" t="s">
        <v>55</v>
      </c>
      <c r="U33" s="10"/>
    </row>
    <row r="34" spans="1:23" ht="17.25" customHeight="1">
      <c r="A34" s="144" t="s">
        <v>42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</row>
    <row r="35" spans="1:23" ht="25.5" customHeight="1">
      <c r="A35" s="194" t="s">
        <v>27</v>
      </c>
      <c r="B35" s="188" t="s">
        <v>26</v>
      </c>
      <c r="C35" s="189"/>
      <c r="D35" s="189"/>
      <c r="E35" s="189"/>
      <c r="F35" s="189"/>
      <c r="G35" s="189"/>
      <c r="H35" s="189"/>
      <c r="I35" s="190"/>
      <c r="J35" s="196" t="s">
        <v>40</v>
      </c>
      <c r="K35" s="200" t="s">
        <v>24</v>
      </c>
      <c r="L35" s="201"/>
      <c r="M35" s="201"/>
      <c r="N35" s="202"/>
      <c r="O35" s="200" t="s">
        <v>41</v>
      </c>
      <c r="P35" s="217"/>
      <c r="Q35" s="218"/>
      <c r="R35" s="200" t="s">
        <v>23</v>
      </c>
      <c r="S35" s="201"/>
      <c r="T35" s="202"/>
      <c r="U35" s="219" t="s">
        <v>22</v>
      </c>
    </row>
    <row r="36" spans="1:23" ht="13.5" customHeight="1">
      <c r="A36" s="195"/>
      <c r="B36" s="191"/>
      <c r="C36" s="186"/>
      <c r="D36" s="186"/>
      <c r="E36" s="186"/>
      <c r="F36" s="186"/>
      <c r="G36" s="186"/>
      <c r="H36" s="186"/>
      <c r="I36" s="192"/>
      <c r="J36" s="197"/>
      <c r="K36" s="5" t="s">
        <v>28</v>
      </c>
      <c r="L36" s="5" t="s">
        <v>29</v>
      </c>
      <c r="M36" s="53" t="s">
        <v>108</v>
      </c>
      <c r="N36" s="5" t="s">
        <v>109</v>
      </c>
      <c r="O36" s="5" t="s">
        <v>33</v>
      </c>
      <c r="P36" s="5" t="s">
        <v>7</v>
      </c>
      <c r="Q36" s="5" t="s">
        <v>30</v>
      </c>
      <c r="R36" s="5" t="s">
        <v>31</v>
      </c>
      <c r="S36" s="5" t="s">
        <v>28</v>
      </c>
      <c r="T36" s="5" t="s">
        <v>32</v>
      </c>
      <c r="U36" s="197"/>
    </row>
    <row r="37" spans="1:23" ht="27" customHeight="1">
      <c r="A37" s="61" t="s">
        <v>117</v>
      </c>
      <c r="B37" s="177" t="s">
        <v>118</v>
      </c>
      <c r="C37" s="177"/>
      <c r="D37" s="177"/>
      <c r="E37" s="177"/>
      <c r="F37" s="177"/>
      <c r="G37" s="177"/>
      <c r="H37" s="177"/>
      <c r="I37" s="178"/>
      <c r="J37" s="11">
        <v>6</v>
      </c>
      <c r="K37" s="11">
        <v>2</v>
      </c>
      <c r="L37" s="11">
        <v>1</v>
      </c>
      <c r="M37" s="11">
        <v>0</v>
      </c>
      <c r="N37" s="11">
        <v>1</v>
      </c>
      <c r="O37" s="19">
        <f>K37+L37+M37+N37</f>
        <v>4</v>
      </c>
      <c r="P37" s="20">
        <f>Q37-O37</f>
        <v>7</v>
      </c>
      <c r="Q37" s="20">
        <f>ROUND(PRODUCT(J37,25)/14,0)</f>
        <v>11</v>
      </c>
      <c r="R37" s="25" t="s">
        <v>31</v>
      </c>
      <c r="S37" s="11"/>
      <c r="T37" s="26"/>
      <c r="U37" s="11" t="s">
        <v>36</v>
      </c>
    </row>
    <row r="38" spans="1:23" ht="23.25" customHeight="1">
      <c r="A38" s="61" t="s">
        <v>119</v>
      </c>
      <c r="B38" s="177" t="s">
        <v>120</v>
      </c>
      <c r="C38" s="177"/>
      <c r="D38" s="177"/>
      <c r="E38" s="177"/>
      <c r="F38" s="177"/>
      <c r="G38" s="177"/>
      <c r="H38" s="177"/>
      <c r="I38" s="178"/>
      <c r="J38" s="11">
        <v>7</v>
      </c>
      <c r="K38" s="11">
        <v>2</v>
      </c>
      <c r="L38" s="11">
        <v>1</v>
      </c>
      <c r="M38" s="11">
        <v>0</v>
      </c>
      <c r="N38" s="11">
        <v>1</v>
      </c>
      <c r="O38" s="57">
        <f t="shared" ref="O38:O47" si="0">K38+L38+M38+N38</f>
        <v>4</v>
      </c>
      <c r="P38" s="20">
        <f t="shared" ref="P38:P46" si="1">Q38-O38</f>
        <v>9</v>
      </c>
      <c r="Q38" s="20">
        <f t="shared" ref="Q38:Q46" si="2">ROUND(PRODUCT(J38,25)/14,0)</f>
        <v>13</v>
      </c>
      <c r="R38" s="25" t="s">
        <v>31</v>
      </c>
      <c r="S38" s="11"/>
      <c r="T38" s="26"/>
      <c r="U38" s="11" t="s">
        <v>36</v>
      </c>
    </row>
    <row r="39" spans="1:23" ht="20.25" customHeight="1">
      <c r="A39" s="62" t="s">
        <v>121</v>
      </c>
      <c r="B39" s="79" t="s">
        <v>122</v>
      </c>
      <c r="C39" s="79"/>
      <c r="D39" s="79"/>
      <c r="E39" s="79"/>
      <c r="F39" s="79"/>
      <c r="G39" s="79"/>
      <c r="H39" s="79"/>
      <c r="I39" s="80"/>
      <c r="J39" s="11">
        <v>6</v>
      </c>
      <c r="K39" s="11">
        <v>2</v>
      </c>
      <c r="L39" s="11">
        <v>1</v>
      </c>
      <c r="M39" s="11">
        <v>0</v>
      </c>
      <c r="N39" s="11">
        <v>1</v>
      </c>
      <c r="O39" s="57">
        <f t="shared" si="0"/>
        <v>4</v>
      </c>
      <c r="P39" s="20">
        <f t="shared" si="1"/>
        <v>7</v>
      </c>
      <c r="Q39" s="20">
        <f t="shared" si="2"/>
        <v>11</v>
      </c>
      <c r="R39" s="25" t="s">
        <v>31</v>
      </c>
      <c r="S39" s="11"/>
      <c r="T39" s="26"/>
      <c r="U39" s="11" t="s">
        <v>39</v>
      </c>
    </row>
    <row r="40" spans="1:23">
      <c r="A40" s="62" t="s">
        <v>126</v>
      </c>
      <c r="B40" s="79" t="s">
        <v>125</v>
      </c>
      <c r="C40" s="79"/>
      <c r="D40" s="79"/>
      <c r="E40" s="79"/>
      <c r="F40" s="79"/>
      <c r="G40" s="79"/>
      <c r="H40" s="79"/>
      <c r="I40" s="80"/>
      <c r="J40" s="11">
        <v>4</v>
      </c>
      <c r="K40" s="11">
        <v>2</v>
      </c>
      <c r="L40" s="11">
        <v>1</v>
      </c>
      <c r="M40" s="11">
        <v>0</v>
      </c>
      <c r="N40" s="11">
        <v>1</v>
      </c>
      <c r="O40" s="57">
        <f t="shared" si="0"/>
        <v>4</v>
      </c>
      <c r="P40" s="20">
        <f t="shared" si="1"/>
        <v>3</v>
      </c>
      <c r="Q40" s="20">
        <f t="shared" si="2"/>
        <v>7</v>
      </c>
      <c r="R40" s="25"/>
      <c r="S40" s="11" t="s">
        <v>28</v>
      </c>
      <c r="T40" s="26"/>
      <c r="U40" s="11" t="s">
        <v>36</v>
      </c>
    </row>
    <row r="41" spans="1:23">
      <c r="A41" s="62" t="s">
        <v>124</v>
      </c>
      <c r="B41" s="79" t="s">
        <v>123</v>
      </c>
      <c r="C41" s="79"/>
      <c r="D41" s="79"/>
      <c r="E41" s="79"/>
      <c r="F41" s="79"/>
      <c r="G41" s="79"/>
      <c r="H41" s="79"/>
      <c r="I41" s="80"/>
      <c r="J41" s="11">
        <v>7</v>
      </c>
      <c r="K41" s="11">
        <v>2</v>
      </c>
      <c r="L41" s="11">
        <v>1</v>
      </c>
      <c r="M41" s="11">
        <v>0</v>
      </c>
      <c r="N41" s="11">
        <v>1</v>
      </c>
      <c r="O41" s="57">
        <f t="shared" si="0"/>
        <v>4</v>
      </c>
      <c r="P41" s="20">
        <f t="shared" si="1"/>
        <v>9</v>
      </c>
      <c r="Q41" s="20">
        <f t="shared" si="2"/>
        <v>13</v>
      </c>
      <c r="R41" s="25" t="s">
        <v>31</v>
      </c>
      <c r="S41" s="11"/>
      <c r="T41" s="26"/>
      <c r="U41" s="11" t="s">
        <v>39</v>
      </c>
    </row>
    <row r="42" spans="1:23" hidden="1">
      <c r="A42" s="32"/>
      <c r="B42" s="81"/>
      <c r="C42" s="82"/>
      <c r="D42" s="82"/>
      <c r="E42" s="82"/>
      <c r="F42" s="82"/>
      <c r="G42" s="82"/>
      <c r="H42" s="82"/>
      <c r="I42" s="83"/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57">
        <f t="shared" si="0"/>
        <v>0</v>
      </c>
      <c r="P42" s="20">
        <f t="shared" si="1"/>
        <v>0</v>
      </c>
      <c r="Q42" s="20">
        <f t="shared" si="2"/>
        <v>0</v>
      </c>
      <c r="R42" s="25"/>
      <c r="S42" s="11"/>
      <c r="T42" s="26"/>
      <c r="U42" s="11"/>
    </row>
    <row r="43" spans="1:23" hidden="1">
      <c r="A43" s="32"/>
      <c r="B43" s="81"/>
      <c r="C43" s="82"/>
      <c r="D43" s="82"/>
      <c r="E43" s="82"/>
      <c r="F43" s="82"/>
      <c r="G43" s="82"/>
      <c r="H43" s="82"/>
      <c r="I43" s="83"/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57">
        <f t="shared" si="0"/>
        <v>0</v>
      </c>
      <c r="P43" s="20">
        <f>Q43-O43</f>
        <v>0</v>
      </c>
      <c r="Q43" s="20">
        <f>ROUND(PRODUCT(J43,25)/14,0)</f>
        <v>0</v>
      </c>
      <c r="R43" s="25"/>
      <c r="S43" s="11"/>
      <c r="T43" s="26"/>
      <c r="U43" s="11"/>
    </row>
    <row r="44" spans="1:23" hidden="1">
      <c r="A44" s="62"/>
      <c r="B44" s="79"/>
      <c r="C44" s="79"/>
      <c r="D44" s="79"/>
      <c r="E44" s="79"/>
      <c r="F44" s="79"/>
      <c r="G44" s="79"/>
      <c r="H44" s="79"/>
      <c r="I44" s="80"/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57">
        <f t="shared" si="0"/>
        <v>0</v>
      </c>
      <c r="P44" s="20">
        <f>Q44-O44</f>
        <v>0</v>
      </c>
      <c r="Q44" s="20">
        <f>ROUND(PRODUCT(J44,25)/14,0)</f>
        <v>0</v>
      </c>
      <c r="R44" s="25"/>
      <c r="S44" s="11"/>
      <c r="T44" s="26"/>
      <c r="U44" s="11"/>
    </row>
    <row r="45" spans="1:23" hidden="1">
      <c r="A45" s="32"/>
      <c r="B45" s="81"/>
      <c r="C45" s="82"/>
      <c r="D45" s="82"/>
      <c r="E45" s="82"/>
      <c r="F45" s="82"/>
      <c r="G45" s="82"/>
      <c r="H45" s="82"/>
      <c r="I45" s="83"/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57">
        <f t="shared" si="0"/>
        <v>0</v>
      </c>
      <c r="P45" s="20">
        <f t="shared" si="1"/>
        <v>0</v>
      </c>
      <c r="Q45" s="20">
        <f t="shared" si="2"/>
        <v>0</v>
      </c>
      <c r="R45" s="25"/>
      <c r="S45" s="11"/>
      <c r="T45" s="26"/>
      <c r="U45" s="11"/>
    </row>
    <row r="46" spans="1:23" hidden="1">
      <c r="A46" s="32"/>
      <c r="B46" s="81"/>
      <c r="C46" s="82"/>
      <c r="D46" s="82"/>
      <c r="E46" s="82"/>
      <c r="F46" s="82"/>
      <c r="G46" s="82"/>
      <c r="H46" s="82"/>
      <c r="I46" s="83"/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57">
        <f t="shared" si="0"/>
        <v>0</v>
      </c>
      <c r="P46" s="20">
        <f t="shared" si="1"/>
        <v>0</v>
      </c>
      <c r="Q46" s="20">
        <f t="shared" si="2"/>
        <v>0</v>
      </c>
      <c r="R46" s="25"/>
      <c r="S46" s="11"/>
      <c r="T46" s="26"/>
      <c r="U46" s="11"/>
    </row>
    <row r="47" spans="1:23" hidden="1">
      <c r="A47" s="36"/>
      <c r="B47" s="81"/>
      <c r="C47" s="82"/>
      <c r="D47" s="82"/>
      <c r="E47" s="82"/>
      <c r="F47" s="82"/>
      <c r="G47" s="82"/>
      <c r="H47" s="82"/>
      <c r="I47" s="83"/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57">
        <f t="shared" si="0"/>
        <v>0</v>
      </c>
      <c r="P47" s="20">
        <f t="shared" ref="P47" si="3">Q47-O47</f>
        <v>0</v>
      </c>
      <c r="Q47" s="20">
        <f t="shared" ref="Q47" si="4">ROUND(PRODUCT(J47,25)/14,0)</f>
        <v>0</v>
      </c>
      <c r="R47" s="25"/>
      <c r="S47" s="11"/>
      <c r="T47" s="26"/>
      <c r="U47" s="11"/>
    </row>
    <row r="48" spans="1:23">
      <c r="A48" s="22" t="s">
        <v>25</v>
      </c>
      <c r="B48" s="97"/>
      <c r="C48" s="98"/>
      <c r="D48" s="98"/>
      <c r="E48" s="98"/>
      <c r="F48" s="98"/>
      <c r="G48" s="98"/>
      <c r="H48" s="98"/>
      <c r="I48" s="99"/>
      <c r="J48" s="22">
        <f t="shared" ref="J48:Q48" si="5">SUM(J37:J47)</f>
        <v>30</v>
      </c>
      <c r="K48" s="22">
        <f t="shared" si="5"/>
        <v>10</v>
      </c>
      <c r="L48" s="22">
        <f t="shared" si="5"/>
        <v>5</v>
      </c>
      <c r="M48" s="55">
        <f t="shared" si="5"/>
        <v>0</v>
      </c>
      <c r="N48" s="22">
        <f t="shared" si="5"/>
        <v>5</v>
      </c>
      <c r="O48" s="22">
        <f t="shared" si="5"/>
        <v>20</v>
      </c>
      <c r="P48" s="22">
        <f t="shared" si="5"/>
        <v>35</v>
      </c>
      <c r="Q48" s="22">
        <f t="shared" si="5"/>
        <v>55</v>
      </c>
      <c r="R48" s="22">
        <f>COUNTIF(R37:R47,"E")</f>
        <v>4</v>
      </c>
      <c r="S48" s="22">
        <f>COUNTIF(S37:S47,"C")</f>
        <v>1</v>
      </c>
      <c r="T48" s="22">
        <f>COUNTIF(T37:T47,"VP")</f>
        <v>0</v>
      </c>
      <c r="U48" s="52">
        <f>COUNTA(U37:U47)</f>
        <v>5</v>
      </c>
      <c r="V48" s="233"/>
      <c r="W48" s="233"/>
    </row>
    <row r="49" spans="1:23" ht="19.5" customHeight="1"/>
    <row r="50" spans="1:23" ht="16.5" customHeight="1">
      <c r="A50" s="144" t="s">
        <v>43</v>
      </c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</row>
    <row r="51" spans="1:23" ht="26.25" customHeight="1">
      <c r="A51" s="194" t="s">
        <v>27</v>
      </c>
      <c r="B51" s="188" t="s">
        <v>26</v>
      </c>
      <c r="C51" s="189"/>
      <c r="D51" s="189"/>
      <c r="E51" s="189"/>
      <c r="F51" s="189"/>
      <c r="G51" s="189"/>
      <c r="H51" s="189"/>
      <c r="I51" s="190"/>
      <c r="J51" s="196" t="s">
        <v>40</v>
      </c>
      <c r="K51" s="200" t="s">
        <v>24</v>
      </c>
      <c r="L51" s="201"/>
      <c r="M51" s="201"/>
      <c r="N51" s="202"/>
      <c r="O51" s="200" t="s">
        <v>41</v>
      </c>
      <c r="P51" s="217"/>
      <c r="Q51" s="218"/>
      <c r="R51" s="200" t="s">
        <v>23</v>
      </c>
      <c r="S51" s="201"/>
      <c r="T51" s="202"/>
      <c r="U51" s="219" t="s">
        <v>22</v>
      </c>
    </row>
    <row r="52" spans="1:23" ht="12.75" customHeight="1">
      <c r="A52" s="195"/>
      <c r="B52" s="191"/>
      <c r="C52" s="186"/>
      <c r="D52" s="186"/>
      <c r="E52" s="186"/>
      <c r="F52" s="186"/>
      <c r="G52" s="186"/>
      <c r="H52" s="186"/>
      <c r="I52" s="192"/>
      <c r="J52" s="197"/>
      <c r="K52" s="5" t="s">
        <v>28</v>
      </c>
      <c r="L52" s="5" t="s">
        <v>29</v>
      </c>
      <c r="M52" s="53" t="s">
        <v>108</v>
      </c>
      <c r="N52" s="5" t="s">
        <v>109</v>
      </c>
      <c r="O52" s="5" t="s">
        <v>33</v>
      </c>
      <c r="P52" s="5" t="s">
        <v>7</v>
      </c>
      <c r="Q52" s="5" t="s">
        <v>30</v>
      </c>
      <c r="R52" s="5" t="s">
        <v>31</v>
      </c>
      <c r="S52" s="5" t="s">
        <v>28</v>
      </c>
      <c r="T52" s="5" t="s">
        <v>32</v>
      </c>
      <c r="U52" s="197"/>
    </row>
    <row r="53" spans="1:23">
      <c r="A53" s="62" t="s">
        <v>132</v>
      </c>
      <c r="B53" s="79" t="s">
        <v>131</v>
      </c>
      <c r="C53" s="79"/>
      <c r="D53" s="79"/>
      <c r="E53" s="79"/>
      <c r="F53" s="79"/>
      <c r="G53" s="79"/>
      <c r="H53" s="79"/>
      <c r="I53" s="80"/>
      <c r="J53" s="11">
        <v>8</v>
      </c>
      <c r="K53" s="11">
        <v>2</v>
      </c>
      <c r="L53" s="11">
        <v>1</v>
      </c>
      <c r="M53" s="11">
        <v>0</v>
      </c>
      <c r="N53" s="11">
        <v>1</v>
      </c>
      <c r="O53" s="57">
        <f t="shared" ref="O53:O62" si="6">K53+L53+M53+N53</f>
        <v>4</v>
      </c>
      <c r="P53" s="20">
        <f>Q53-O53</f>
        <v>10</v>
      </c>
      <c r="Q53" s="20">
        <f>ROUND(PRODUCT(J53,25)/14,0)</f>
        <v>14</v>
      </c>
      <c r="R53" s="25" t="s">
        <v>31</v>
      </c>
      <c r="S53" s="11"/>
      <c r="T53" s="26"/>
      <c r="U53" s="11" t="s">
        <v>39</v>
      </c>
    </row>
    <row r="54" spans="1:23" s="66" customFormat="1">
      <c r="A54" s="62" t="s">
        <v>167</v>
      </c>
      <c r="B54" s="81" t="s">
        <v>156</v>
      </c>
      <c r="C54" s="82"/>
      <c r="D54" s="82"/>
      <c r="E54" s="82"/>
      <c r="F54" s="82"/>
      <c r="G54" s="82"/>
      <c r="H54" s="82"/>
      <c r="I54" s="83"/>
      <c r="J54" s="11">
        <v>15</v>
      </c>
      <c r="K54" s="11">
        <v>0</v>
      </c>
      <c r="L54" s="11">
        <v>0</v>
      </c>
      <c r="M54" s="11">
        <v>0</v>
      </c>
      <c r="N54" s="11">
        <v>8</v>
      </c>
      <c r="O54" s="65">
        <f t="shared" si="6"/>
        <v>8</v>
      </c>
      <c r="P54" s="20">
        <f t="shared" ref="P54:P61" si="7">Q54-O54</f>
        <v>19</v>
      </c>
      <c r="Q54" s="20">
        <f>ROUND(PRODUCT(J54,25)/14,0)</f>
        <v>27</v>
      </c>
      <c r="R54" s="25"/>
      <c r="S54" s="11" t="s">
        <v>28</v>
      </c>
      <c r="T54" s="26"/>
      <c r="U54" s="11" t="s">
        <v>38</v>
      </c>
    </row>
    <row r="55" spans="1:23">
      <c r="A55" s="62" t="s">
        <v>135</v>
      </c>
      <c r="B55" s="79" t="s">
        <v>136</v>
      </c>
      <c r="C55" s="79"/>
      <c r="D55" s="79"/>
      <c r="E55" s="79"/>
      <c r="F55" s="79"/>
      <c r="G55" s="79"/>
      <c r="H55" s="79"/>
      <c r="I55" s="80"/>
      <c r="J55" s="11">
        <v>7</v>
      </c>
      <c r="K55" s="11">
        <v>2</v>
      </c>
      <c r="L55" s="11">
        <v>1</v>
      </c>
      <c r="M55" s="11">
        <v>0</v>
      </c>
      <c r="N55" s="11">
        <v>1</v>
      </c>
      <c r="O55" s="57">
        <f t="shared" si="6"/>
        <v>4</v>
      </c>
      <c r="P55" s="20">
        <f t="shared" si="7"/>
        <v>9</v>
      </c>
      <c r="Q55" s="20">
        <f t="shared" ref="Q55:Q61" si="8">ROUND(PRODUCT(J55,25)/14,0)</f>
        <v>13</v>
      </c>
      <c r="R55" s="25" t="s">
        <v>31</v>
      </c>
      <c r="S55" s="11"/>
      <c r="T55" s="26"/>
      <c r="U55" s="11" t="s">
        <v>39</v>
      </c>
    </row>
    <row r="56" spans="1:23" hidden="1">
      <c r="A56" s="32"/>
      <c r="B56" s="81"/>
      <c r="C56" s="82"/>
      <c r="D56" s="82"/>
      <c r="E56" s="82"/>
      <c r="F56" s="82"/>
      <c r="G56" s="82"/>
      <c r="H56" s="82"/>
      <c r="I56" s="83"/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57">
        <f t="shared" si="6"/>
        <v>0</v>
      </c>
      <c r="P56" s="20">
        <f>Q56-O56</f>
        <v>0</v>
      </c>
      <c r="Q56" s="20">
        <f>ROUND(PRODUCT(J56,25)/14,0)</f>
        <v>0</v>
      </c>
      <c r="R56" s="25"/>
      <c r="S56" s="11"/>
      <c r="T56" s="26"/>
      <c r="U56" s="11"/>
    </row>
    <row r="57" spans="1:23" hidden="1">
      <c r="A57" s="32"/>
      <c r="B57" s="81"/>
      <c r="C57" s="82"/>
      <c r="D57" s="82"/>
      <c r="E57" s="82"/>
      <c r="F57" s="82"/>
      <c r="G57" s="82"/>
      <c r="H57" s="82"/>
      <c r="I57" s="83"/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57">
        <f t="shared" si="6"/>
        <v>0</v>
      </c>
      <c r="P57" s="20">
        <f>Q57-O57</f>
        <v>0</v>
      </c>
      <c r="Q57" s="20">
        <f>ROUND(PRODUCT(J57,25)/14,0)</f>
        <v>0</v>
      </c>
      <c r="R57" s="25"/>
      <c r="S57" s="11"/>
      <c r="T57" s="26"/>
      <c r="U57" s="11"/>
    </row>
    <row r="58" spans="1:23" hidden="1">
      <c r="A58" s="32"/>
      <c r="B58" s="81"/>
      <c r="C58" s="82"/>
      <c r="D58" s="82"/>
      <c r="E58" s="82"/>
      <c r="F58" s="82"/>
      <c r="G58" s="82"/>
      <c r="H58" s="82"/>
      <c r="I58" s="83"/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57">
        <f t="shared" si="6"/>
        <v>0</v>
      </c>
      <c r="P58" s="20">
        <f t="shared" si="7"/>
        <v>0</v>
      </c>
      <c r="Q58" s="20">
        <f t="shared" si="8"/>
        <v>0</v>
      </c>
      <c r="R58" s="25"/>
      <c r="S58" s="11"/>
      <c r="T58" s="26"/>
      <c r="U58" s="11"/>
    </row>
    <row r="59" spans="1:23" hidden="1">
      <c r="A59" s="32"/>
      <c r="B59" s="81"/>
      <c r="C59" s="82"/>
      <c r="D59" s="82"/>
      <c r="E59" s="82"/>
      <c r="F59" s="82"/>
      <c r="G59" s="82"/>
      <c r="H59" s="82"/>
      <c r="I59" s="83"/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57">
        <f t="shared" si="6"/>
        <v>0</v>
      </c>
      <c r="P59" s="20">
        <f t="shared" si="7"/>
        <v>0</v>
      </c>
      <c r="Q59" s="20">
        <f t="shared" si="8"/>
        <v>0</v>
      </c>
      <c r="R59" s="25"/>
      <c r="S59" s="11"/>
      <c r="T59" s="26"/>
      <c r="U59" s="11"/>
    </row>
    <row r="60" spans="1:23" hidden="1">
      <c r="A60" s="32"/>
      <c r="B60" s="81"/>
      <c r="C60" s="82"/>
      <c r="D60" s="82"/>
      <c r="E60" s="82"/>
      <c r="F60" s="82"/>
      <c r="G60" s="82"/>
      <c r="H60" s="82"/>
      <c r="I60" s="83"/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57">
        <f t="shared" si="6"/>
        <v>0</v>
      </c>
      <c r="P60" s="20">
        <f t="shared" si="7"/>
        <v>0</v>
      </c>
      <c r="Q60" s="20">
        <f t="shared" si="8"/>
        <v>0</v>
      </c>
      <c r="R60" s="25"/>
      <c r="S60" s="11"/>
      <c r="T60" s="26"/>
      <c r="U60" s="11"/>
    </row>
    <row r="61" spans="1:23" hidden="1">
      <c r="A61" s="32"/>
      <c r="B61" s="81"/>
      <c r="C61" s="82"/>
      <c r="D61" s="82"/>
      <c r="E61" s="82"/>
      <c r="F61" s="82"/>
      <c r="G61" s="82"/>
      <c r="H61" s="82"/>
      <c r="I61" s="83"/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57">
        <f t="shared" si="6"/>
        <v>0</v>
      </c>
      <c r="P61" s="20">
        <f t="shared" si="7"/>
        <v>0</v>
      </c>
      <c r="Q61" s="20">
        <f t="shared" si="8"/>
        <v>0</v>
      </c>
      <c r="R61" s="25"/>
      <c r="S61" s="11"/>
      <c r="T61" s="26"/>
      <c r="U61" s="11"/>
    </row>
    <row r="62" spans="1:23" hidden="1">
      <c r="A62" s="36"/>
      <c r="B62" s="81"/>
      <c r="C62" s="82"/>
      <c r="D62" s="82"/>
      <c r="E62" s="82"/>
      <c r="F62" s="82"/>
      <c r="G62" s="82"/>
      <c r="H62" s="82"/>
      <c r="I62" s="83"/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57">
        <f t="shared" si="6"/>
        <v>0</v>
      </c>
      <c r="P62" s="20">
        <f t="shared" ref="P62" si="9">Q62-O62</f>
        <v>0</v>
      </c>
      <c r="Q62" s="20">
        <f t="shared" ref="Q62" si="10">ROUND(PRODUCT(J62,25)/14,0)</f>
        <v>0</v>
      </c>
      <c r="R62" s="25"/>
      <c r="S62" s="11"/>
      <c r="T62" s="26"/>
      <c r="U62" s="11"/>
    </row>
    <row r="63" spans="1:23">
      <c r="A63" s="22" t="s">
        <v>25</v>
      </c>
      <c r="B63" s="97"/>
      <c r="C63" s="98"/>
      <c r="D63" s="98"/>
      <c r="E63" s="98"/>
      <c r="F63" s="98"/>
      <c r="G63" s="98"/>
      <c r="H63" s="98"/>
      <c r="I63" s="99"/>
      <c r="J63" s="22">
        <f t="shared" ref="J63:Q63" si="11">SUM(J53:J62)</f>
        <v>30</v>
      </c>
      <c r="K63" s="22">
        <f t="shared" si="11"/>
        <v>4</v>
      </c>
      <c r="L63" s="22">
        <f t="shared" si="11"/>
        <v>2</v>
      </c>
      <c r="M63" s="55">
        <f t="shared" si="11"/>
        <v>0</v>
      </c>
      <c r="N63" s="22">
        <f t="shared" si="11"/>
        <v>10</v>
      </c>
      <c r="O63" s="22">
        <f t="shared" si="11"/>
        <v>16</v>
      </c>
      <c r="P63" s="22">
        <f t="shared" si="11"/>
        <v>38</v>
      </c>
      <c r="Q63" s="22">
        <f t="shared" si="11"/>
        <v>54</v>
      </c>
      <c r="R63" s="22">
        <f>COUNTIF(R53:R62,"E")</f>
        <v>2</v>
      </c>
      <c r="S63" s="22">
        <f>COUNTIF(S53:S62,"C")</f>
        <v>1</v>
      </c>
      <c r="T63" s="22">
        <f>COUNTIF(T53:T62,"VP")</f>
        <v>0</v>
      </c>
      <c r="U63" s="52">
        <f>COUNTA(U53:U62)</f>
        <v>3</v>
      </c>
      <c r="V63" s="233"/>
      <c r="W63" s="233"/>
    </row>
    <row r="64" spans="1:23" ht="11.25" customHeight="1"/>
    <row r="65" spans="1:23">
      <c r="B65" s="8"/>
      <c r="C65" s="8"/>
      <c r="D65" s="8"/>
      <c r="E65" s="8"/>
      <c r="F65" s="8"/>
      <c r="G65" s="8"/>
      <c r="N65" s="8"/>
      <c r="O65" s="8"/>
      <c r="P65" s="8"/>
      <c r="Q65" s="8"/>
      <c r="R65" s="8"/>
      <c r="S65" s="8"/>
      <c r="T65" s="8"/>
    </row>
    <row r="67" spans="1:23" ht="18" customHeight="1">
      <c r="A67" s="144" t="s">
        <v>44</v>
      </c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</row>
    <row r="68" spans="1:23" ht="25.5" customHeight="1">
      <c r="A68" s="194" t="s">
        <v>27</v>
      </c>
      <c r="B68" s="188" t="s">
        <v>26</v>
      </c>
      <c r="C68" s="189"/>
      <c r="D68" s="189"/>
      <c r="E68" s="189"/>
      <c r="F68" s="189"/>
      <c r="G68" s="189"/>
      <c r="H68" s="189"/>
      <c r="I68" s="190"/>
      <c r="J68" s="196" t="s">
        <v>40</v>
      </c>
      <c r="K68" s="200" t="s">
        <v>24</v>
      </c>
      <c r="L68" s="201"/>
      <c r="M68" s="201"/>
      <c r="N68" s="202"/>
      <c r="O68" s="200" t="s">
        <v>41</v>
      </c>
      <c r="P68" s="217"/>
      <c r="Q68" s="218"/>
      <c r="R68" s="200" t="s">
        <v>23</v>
      </c>
      <c r="S68" s="201"/>
      <c r="T68" s="202"/>
      <c r="U68" s="219" t="s">
        <v>22</v>
      </c>
    </row>
    <row r="69" spans="1:23" ht="16.5" customHeight="1">
      <c r="A69" s="195"/>
      <c r="B69" s="191"/>
      <c r="C69" s="186"/>
      <c r="D69" s="186"/>
      <c r="E69" s="186"/>
      <c r="F69" s="186"/>
      <c r="G69" s="186"/>
      <c r="H69" s="186"/>
      <c r="I69" s="192"/>
      <c r="J69" s="197"/>
      <c r="K69" s="5" t="s">
        <v>28</v>
      </c>
      <c r="L69" s="5" t="s">
        <v>29</v>
      </c>
      <c r="M69" s="53" t="s">
        <v>108</v>
      </c>
      <c r="N69" s="5" t="s">
        <v>109</v>
      </c>
      <c r="O69" s="5" t="s">
        <v>33</v>
      </c>
      <c r="P69" s="5" t="s">
        <v>7</v>
      </c>
      <c r="Q69" s="5" t="s">
        <v>30</v>
      </c>
      <c r="R69" s="5" t="s">
        <v>31</v>
      </c>
      <c r="S69" s="5" t="s">
        <v>28</v>
      </c>
      <c r="T69" s="5" t="s">
        <v>32</v>
      </c>
      <c r="U69" s="197"/>
    </row>
    <row r="70" spans="1:23" ht="26.25" customHeight="1">
      <c r="A70" s="62" t="s">
        <v>115</v>
      </c>
      <c r="B70" s="177" t="s">
        <v>116</v>
      </c>
      <c r="C70" s="177"/>
      <c r="D70" s="177"/>
      <c r="E70" s="177"/>
      <c r="F70" s="177"/>
      <c r="G70" s="177"/>
      <c r="H70" s="177"/>
      <c r="I70" s="178"/>
      <c r="J70" s="18">
        <v>8</v>
      </c>
      <c r="K70" s="18">
        <v>2</v>
      </c>
      <c r="L70" s="18">
        <v>1</v>
      </c>
      <c r="M70" s="18">
        <v>0</v>
      </c>
      <c r="N70" s="18">
        <v>1</v>
      </c>
      <c r="O70" s="57">
        <f t="shared" ref="O70:O73" si="12">K70+L70+M70+N70</f>
        <v>4</v>
      </c>
      <c r="P70" s="20">
        <f>Q70-O70</f>
        <v>10</v>
      </c>
      <c r="Q70" s="20">
        <f>ROUND(PRODUCT(J70,25)/14,0)</f>
        <v>14</v>
      </c>
      <c r="R70" s="25" t="s">
        <v>31</v>
      </c>
      <c r="S70" s="11"/>
      <c r="T70" s="26"/>
      <c r="U70" s="11" t="s">
        <v>36</v>
      </c>
    </row>
    <row r="71" spans="1:23" ht="16.5" customHeight="1">
      <c r="A71" s="62" t="s">
        <v>141</v>
      </c>
      <c r="B71" s="177" t="s">
        <v>142</v>
      </c>
      <c r="C71" s="177"/>
      <c r="D71" s="177"/>
      <c r="E71" s="177"/>
      <c r="F71" s="177"/>
      <c r="G71" s="177"/>
      <c r="H71" s="177"/>
      <c r="I71" s="178"/>
      <c r="J71" s="18">
        <v>7</v>
      </c>
      <c r="K71" s="18">
        <v>2</v>
      </c>
      <c r="L71" s="18">
        <v>1</v>
      </c>
      <c r="M71" s="18">
        <v>0</v>
      </c>
      <c r="N71" s="18">
        <v>1</v>
      </c>
      <c r="O71" s="57">
        <f t="shared" si="12"/>
        <v>4</v>
      </c>
      <c r="P71" s="20">
        <f t="shared" ref="P71:P73" si="13">Q71-O71</f>
        <v>9</v>
      </c>
      <c r="Q71" s="20">
        <f t="shared" ref="Q71:Q73" si="14">ROUND(PRODUCT(J71,25)/14,0)</f>
        <v>13</v>
      </c>
      <c r="R71" s="25" t="s">
        <v>31</v>
      </c>
      <c r="S71" s="11"/>
      <c r="T71" s="26"/>
      <c r="U71" s="11" t="s">
        <v>36</v>
      </c>
    </row>
    <row r="72" spans="1:23" ht="24" customHeight="1">
      <c r="A72" s="62" t="s">
        <v>143</v>
      </c>
      <c r="B72" s="177" t="s">
        <v>144</v>
      </c>
      <c r="C72" s="177"/>
      <c r="D72" s="177"/>
      <c r="E72" s="177"/>
      <c r="F72" s="177"/>
      <c r="G72" s="177"/>
      <c r="H72" s="177"/>
      <c r="I72" s="178"/>
      <c r="J72" s="18">
        <v>8</v>
      </c>
      <c r="K72" s="18">
        <v>2</v>
      </c>
      <c r="L72" s="18">
        <v>1</v>
      </c>
      <c r="M72" s="18">
        <v>0</v>
      </c>
      <c r="N72" s="18">
        <v>1</v>
      </c>
      <c r="O72" s="57">
        <f t="shared" si="12"/>
        <v>4</v>
      </c>
      <c r="P72" s="20">
        <f t="shared" si="13"/>
        <v>10</v>
      </c>
      <c r="Q72" s="20">
        <f t="shared" si="14"/>
        <v>14</v>
      </c>
      <c r="R72" s="25" t="s">
        <v>31</v>
      </c>
      <c r="S72" s="11"/>
      <c r="T72" s="26"/>
      <c r="U72" s="11" t="s">
        <v>36</v>
      </c>
    </row>
    <row r="73" spans="1:23" ht="27" customHeight="1">
      <c r="A73" s="62" t="s">
        <v>145</v>
      </c>
      <c r="B73" s="177" t="s">
        <v>146</v>
      </c>
      <c r="C73" s="177"/>
      <c r="D73" s="177"/>
      <c r="E73" s="177"/>
      <c r="F73" s="177"/>
      <c r="G73" s="177"/>
      <c r="H73" s="177"/>
      <c r="I73" s="178"/>
      <c r="J73" s="18">
        <v>7</v>
      </c>
      <c r="K73" s="18">
        <v>2</v>
      </c>
      <c r="L73" s="18">
        <v>1</v>
      </c>
      <c r="M73" s="18">
        <v>0</v>
      </c>
      <c r="N73" s="18">
        <v>1</v>
      </c>
      <c r="O73" s="57">
        <f t="shared" si="12"/>
        <v>4</v>
      </c>
      <c r="P73" s="20">
        <f t="shared" si="13"/>
        <v>9</v>
      </c>
      <c r="Q73" s="20">
        <f t="shared" si="14"/>
        <v>13</v>
      </c>
      <c r="R73" s="25" t="s">
        <v>31</v>
      </c>
      <c r="S73" s="11"/>
      <c r="T73" s="26"/>
      <c r="U73" s="11" t="s">
        <v>36</v>
      </c>
    </row>
    <row r="74" spans="1:23">
      <c r="A74" s="22" t="s">
        <v>25</v>
      </c>
      <c r="B74" s="97"/>
      <c r="C74" s="98"/>
      <c r="D74" s="98"/>
      <c r="E74" s="98"/>
      <c r="F74" s="98"/>
      <c r="G74" s="98"/>
      <c r="H74" s="98"/>
      <c r="I74" s="99"/>
      <c r="J74" s="22">
        <f t="shared" ref="J74:Q74" si="15">SUM(J70:J73)</f>
        <v>30</v>
      </c>
      <c r="K74" s="22">
        <f t="shared" si="15"/>
        <v>8</v>
      </c>
      <c r="L74" s="22">
        <f t="shared" si="15"/>
        <v>4</v>
      </c>
      <c r="M74" s="55">
        <f t="shared" si="15"/>
        <v>0</v>
      </c>
      <c r="N74" s="22">
        <f t="shared" si="15"/>
        <v>4</v>
      </c>
      <c r="O74" s="22">
        <f t="shared" si="15"/>
        <v>16</v>
      </c>
      <c r="P74" s="22">
        <f t="shared" si="15"/>
        <v>38</v>
      </c>
      <c r="Q74" s="22">
        <f t="shared" si="15"/>
        <v>54</v>
      </c>
      <c r="R74" s="22">
        <f>COUNTIF(R70:R73,"E")</f>
        <v>4</v>
      </c>
      <c r="S74" s="22">
        <f>COUNTIF(S70:S73,"C")</f>
        <v>0</v>
      </c>
      <c r="T74" s="22">
        <f>COUNTIF(T70:T73,"VP")</f>
        <v>0</v>
      </c>
      <c r="U74" s="52">
        <f>COUNTA(U70:U73)</f>
        <v>4</v>
      </c>
      <c r="V74" s="233"/>
      <c r="W74" s="233"/>
    </row>
    <row r="75" spans="1:23" ht="21.75" customHeight="1"/>
    <row r="76" spans="1:23" ht="18.75" customHeight="1">
      <c r="A76" s="144" t="s">
        <v>45</v>
      </c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/>
    </row>
    <row r="77" spans="1:23" ht="24.75" customHeight="1">
      <c r="A77" s="194" t="s">
        <v>27</v>
      </c>
      <c r="B77" s="188" t="s">
        <v>26</v>
      </c>
      <c r="C77" s="189"/>
      <c r="D77" s="189"/>
      <c r="E77" s="189"/>
      <c r="F77" s="189"/>
      <c r="G77" s="189"/>
      <c r="H77" s="189"/>
      <c r="I77" s="190"/>
      <c r="J77" s="196" t="s">
        <v>40</v>
      </c>
      <c r="K77" s="200" t="s">
        <v>24</v>
      </c>
      <c r="L77" s="201"/>
      <c r="M77" s="201"/>
      <c r="N77" s="202"/>
      <c r="O77" s="200" t="s">
        <v>41</v>
      </c>
      <c r="P77" s="217"/>
      <c r="Q77" s="218"/>
      <c r="R77" s="200" t="s">
        <v>23</v>
      </c>
      <c r="S77" s="201"/>
      <c r="T77" s="202"/>
      <c r="U77" s="219" t="s">
        <v>22</v>
      </c>
    </row>
    <row r="78" spans="1:23">
      <c r="A78" s="195"/>
      <c r="B78" s="191"/>
      <c r="C78" s="186"/>
      <c r="D78" s="186"/>
      <c r="E78" s="186"/>
      <c r="F78" s="186"/>
      <c r="G78" s="186"/>
      <c r="H78" s="186"/>
      <c r="I78" s="192"/>
      <c r="J78" s="197"/>
      <c r="K78" s="5" t="s">
        <v>28</v>
      </c>
      <c r="L78" s="5" t="s">
        <v>29</v>
      </c>
      <c r="M78" s="53" t="s">
        <v>108</v>
      </c>
      <c r="N78" s="5" t="s">
        <v>109</v>
      </c>
      <c r="O78" s="5" t="s">
        <v>33</v>
      </c>
      <c r="P78" s="5" t="s">
        <v>7</v>
      </c>
      <c r="Q78" s="5" t="s">
        <v>30</v>
      </c>
      <c r="R78" s="5" t="s">
        <v>31</v>
      </c>
      <c r="S78" s="5" t="s">
        <v>28</v>
      </c>
      <c r="T78" s="5" t="s">
        <v>32</v>
      </c>
      <c r="U78" s="197"/>
    </row>
    <row r="79" spans="1:23" ht="26.25" customHeight="1">
      <c r="A79" s="62" t="s">
        <v>147</v>
      </c>
      <c r="B79" s="177" t="s">
        <v>148</v>
      </c>
      <c r="C79" s="177"/>
      <c r="D79" s="177"/>
      <c r="E79" s="177"/>
      <c r="F79" s="177"/>
      <c r="G79" s="177"/>
      <c r="H79" s="177"/>
      <c r="I79" s="178"/>
      <c r="J79" s="18">
        <v>8</v>
      </c>
      <c r="K79" s="18">
        <v>2</v>
      </c>
      <c r="L79" s="18">
        <v>1</v>
      </c>
      <c r="M79" s="18">
        <v>0</v>
      </c>
      <c r="N79" s="18">
        <v>1</v>
      </c>
      <c r="O79" s="57">
        <f t="shared" ref="O79:O82" si="16">K79+L79+M79+N79</f>
        <v>4</v>
      </c>
      <c r="P79" s="20">
        <f>Q79-O79</f>
        <v>13</v>
      </c>
      <c r="Q79" s="20">
        <f>ROUND(PRODUCT(J79,25)/12,0)</f>
        <v>17</v>
      </c>
      <c r="R79" s="25" t="s">
        <v>31</v>
      </c>
      <c r="S79" s="11"/>
      <c r="T79" s="26"/>
      <c r="U79" s="11" t="s">
        <v>36</v>
      </c>
    </row>
    <row r="80" spans="1:23">
      <c r="A80" s="62" t="s">
        <v>133</v>
      </c>
      <c r="B80" s="79" t="s">
        <v>134</v>
      </c>
      <c r="C80" s="79"/>
      <c r="D80" s="79"/>
      <c r="E80" s="79"/>
      <c r="F80" s="79"/>
      <c r="G80" s="79"/>
      <c r="H80" s="79"/>
      <c r="I80" s="80"/>
      <c r="J80" s="11">
        <v>8</v>
      </c>
      <c r="K80" s="11">
        <v>0</v>
      </c>
      <c r="L80" s="11">
        <v>0</v>
      </c>
      <c r="M80" s="11">
        <v>1</v>
      </c>
      <c r="N80" s="11">
        <v>2</v>
      </c>
      <c r="O80" s="65">
        <f t="shared" si="16"/>
        <v>3</v>
      </c>
      <c r="P80" s="20">
        <f t="shared" ref="P80:P81" si="17">Q80-O80</f>
        <v>14</v>
      </c>
      <c r="Q80" s="20">
        <f>ROUND(PRODUCT(J80,25)/12,0)</f>
        <v>17</v>
      </c>
      <c r="R80" s="25"/>
      <c r="S80" s="11" t="s">
        <v>28</v>
      </c>
      <c r="T80" s="26"/>
      <c r="U80" s="11" t="s">
        <v>38</v>
      </c>
    </row>
    <row r="81" spans="1:23" s="66" customFormat="1">
      <c r="A81" s="62" t="s">
        <v>166</v>
      </c>
      <c r="B81" s="79" t="s">
        <v>157</v>
      </c>
      <c r="C81" s="79"/>
      <c r="D81" s="79"/>
      <c r="E81" s="79"/>
      <c r="F81" s="79"/>
      <c r="G81" s="79"/>
      <c r="H81" s="79"/>
      <c r="I81" s="80"/>
      <c r="J81" s="11">
        <v>7</v>
      </c>
      <c r="K81" s="11">
        <v>0</v>
      </c>
      <c r="L81" s="11">
        <v>0</v>
      </c>
      <c r="M81" s="11">
        <v>0</v>
      </c>
      <c r="N81" s="11">
        <v>5</v>
      </c>
      <c r="O81" s="65">
        <f t="shared" si="16"/>
        <v>5</v>
      </c>
      <c r="P81" s="20">
        <f t="shared" si="17"/>
        <v>10</v>
      </c>
      <c r="Q81" s="20">
        <f>ROUND(PRODUCT(J81,25)/12,0)</f>
        <v>15</v>
      </c>
      <c r="R81" s="25"/>
      <c r="S81" s="11"/>
      <c r="T81" s="26" t="s">
        <v>32</v>
      </c>
      <c r="U81" s="11" t="s">
        <v>38</v>
      </c>
    </row>
    <row r="82" spans="1:23">
      <c r="A82" s="62" t="s">
        <v>149</v>
      </c>
      <c r="B82" s="79" t="s">
        <v>150</v>
      </c>
      <c r="C82" s="79"/>
      <c r="D82" s="79"/>
      <c r="E82" s="79"/>
      <c r="F82" s="79"/>
      <c r="G82" s="79"/>
      <c r="H82" s="79"/>
      <c r="I82" s="80"/>
      <c r="J82" s="11">
        <v>7</v>
      </c>
      <c r="K82" s="11">
        <v>2</v>
      </c>
      <c r="L82" s="11">
        <v>1</v>
      </c>
      <c r="M82" s="11">
        <v>0</v>
      </c>
      <c r="N82" s="11">
        <v>1</v>
      </c>
      <c r="O82" s="57">
        <f t="shared" si="16"/>
        <v>4</v>
      </c>
      <c r="P82" s="20">
        <f t="shared" ref="P82" si="18">Q82-O82</f>
        <v>11</v>
      </c>
      <c r="Q82" s="20">
        <f t="shared" ref="Q82" si="19">ROUND(PRODUCT(J82,25)/12,0)</f>
        <v>15</v>
      </c>
      <c r="R82" s="25" t="s">
        <v>31</v>
      </c>
      <c r="S82" s="11"/>
      <c r="T82" s="26"/>
      <c r="U82" s="11" t="s">
        <v>38</v>
      </c>
    </row>
    <row r="83" spans="1:23">
      <c r="A83" s="22" t="s">
        <v>25</v>
      </c>
      <c r="B83" s="97"/>
      <c r="C83" s="98"/>
      <c r="D83" s="98"/>
      <c r="E83" s="98"/>
      <c r="F83" s="98"/>
      <c r="G83" s="98"/>
      <c r="H83" s="98"/>
      <c r="I83" s="99"/>
      <c r="J83" s="22">
        <f t="shared" ref="J83:Q83" si="20">SUM(J79:J82)</f>
        <v>30</v>
      </c>
      <c r="K83" s="22">
        <f t="shared" si="20"/>
        <v>4</v>
      </c>
      <c r="L83" s="22">
        <f t="shared" si="20"/>
        <v>2</v>
      </c>
      <c r="M83" s="55">
        <f t="shared" si="20"/>
        <v>1</v>
      </c>
      <c r="N83" s="22">
        <f t="shared" si="20"/>
        <v>9</v>
      </c>
      <c r="O83" s="22">
        <f t="shared" si="20"/>
        <v>16</v>
      </c>
      <c r="P83" s="22">
        <f t="shared" si="20"/>
        <v>48</v>
      </c>
      <c r="Q83" s="22">
        <f t="shared" si="20"/>
        <v>64</v>
      </c>
      <c r="R83" s="22">
        <f>COUNTIF(R79:R82,"E")</f>
        <v>2</v>
      </c>
      <c r="S83" s="22">
        <f>COUNTIF(S79:S82,"C")</f>
        <v>1</v>
      </c>
      <c r="T83" s="22">
        <f>COUNTIF(T79:T82,"VP")</f>
        <v>1</v>
      </c>
      <c r="U83" s="52">
        <f>COUNTA(U79:U82)</f>
        <v>4</v>
      </c>
      <c r="V83" s="233"/>
      <c r="W83" s="233"/>
    </row>
    <row r="84" spans="1:23" ht="9" customHeight="1"/>
    <row r="85" spans="1:23">
      <c r="B85" s="2"/>
      <c r="C85" s="2"/>
      <c r="D85" s="2"/>
      <c r="E85" s="2"/>
      <c r="F85" s="2"/>
      <c r="G85" s="2"/>
      <c r="N85" s="8"/>
      <c r="O85" s="8"/>
      <c r="P85" s="8"/>
      <c r="Q85" s="8"/>
      <c r="R85" s="8"/>
      <c r="S85" s="8"/>
      <c r="T85" s="8"/>
    </row>
    <row r="88" spans="1:23" ht="19.5" customHeight="1">
      <c r="A88" s="193" t="s">
        <v>46</v>
      </c>
      <c r="B88" s="193"/>
      <c r="C88" s="193"/>
      <c r="D88" s="193"/>
      <c r="E88" s="193"/>
      <c r="F88" s="193"/>
      <c r="G88" s="193"/>
      <c r="H88" s="193"/>
      <c r="I88" s="193"/>
      <c r="J88" s="193"/>
      <c r="K88" s="193"/>
      <c r="L88" s="193"/>
      <c r="M88" s="193"/>
      <c r="N88" s="193"/>
      <c r="O88" s="193"/>
      <c r="P88" s="193"/>
      <c r="Q88" s="193"/>
      <c r="R88" s="193"/>
      <c r="S88" s="193"/>
      <c r="T88" s="193"/>
      <c r="U88" s="193"/>
    </row>
    <row r="89" spans="1:23" ht="27.75" customHeight="1">
      <c r="A89" s="194" t="s">
        <v>27</v>
      </c>
      <c r="B89" s="188" t="s">
        <v>26</v>
      </c>
      <c r="C89" s="189"/>
      <c r="D89" s="189"/>
      <c r="E89" s="189"/>
      <c r="F89" s="189"/>
      <c r="G89" s="189"/>
      <c r="H89" s="189"/>
      <c r="I89" s="190"/>
      <c r="J89" s="196" t="s">
        <v>40</v>
      </c>
      <c r="K89" s="179" t="s">
        <v>24</v>
      </c>
      <c r="L89" s="179"/>
      <c r="M89" s="179"/>
      <c r="N89" s="179"/>
      <c r="O89" s="179" t="s">
        <v>41</v>
      </c>
      <c r="P89" s="180"/>
      <c r="Q89" s="180"/>
      <c r="R89" s="179" t="s">
        <v>23</v>
      </c>
      <c r="S89" s="179"/>
      <c r="T89" s="179"/>
      <c r="U89" s="179" t="s">
        <v>22</v>
      </c>
    </row>
    <row r="90" spans="1:23" ht="12.75" customHeight="1">
      <c r="A90" s="195"/>
      <c r="B90" s="191"/>
      <c r="C90" s="186"/>
      <c r="D90" s="186"/>
      <c r="E90" s="186"/>
      <c r="F90" s="186"/>
      <c r="G90" s="186"/>
      <c r="H90" s="186"/>
      <c r="I90" s="192"/>
      <c r="J90" s="197"/>
      <c r="K90" s="5" t="s">
        <v>28</v>
      </c>
      <c r="L90" s="5" t="s">
        <v>29</v>
      </c>
      <c r="M90" s="53" t="s">
        <v>108</v>
      </c>
      <c r="N90" s="5" t="s">
        <v>109</v>
      </c>
      <c r="O90" s="5" t="s">
        <v>33</v>
      </c>
      <c r="P90" s="5" t="s">
        <v>7</v>
      </c>
      <c r="Q90" s="5" t="s">
        <v>30</v>
      </c>
      <c r="R90" s="5" t="s">
        <v>31</v>
      </c>
      <c r="S90" s="5" t="s">
        <v>28</v>
      </c>
      <c r="T90" s="5" t="s">
        <v>32</v>
      </c>
      <c r="U90" s="179"/>
    </row>
    <row r="91" spans="1:23">
      <c r="A91" s="181" t="s">
        <v>47</v>
      </c>
      <c r="B91" s="182"/>
      <c r="C91" s="182"/>
      <c r="D91" s="182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  <c r="R91" s="182"/>
      <c r="S91" s="182"/>
      <c r="T91" s="182"/>
      <c r="U91" s="183"/>
    </row>
    <row r="92" spans="1:23">
      <c r="A92" s="63" t="s">
        <v>128</v>
      </c>
      <c r="B92" s="92" t="s">
        <v>127</v>
      </c>
      <c r="C92" s="92"/>
      <c r="D92" s="92"/>
      <c r="E92" s="92"/>
      <c r="F92" s="92"/>
      <c r="G92" s="92"/>
      <c r="H92" s="92"/>
      <c r="I92" s="92"/>
      <c r="J92" s="27">
        <v>7</v>
      </c>
      <c r="K92" s="27">
        <v>2</v>
      </c>
      <c r="L92" s="27">
        <v>1</v>
      </c>
      <c r="M92" s="27">
        <v>0</v>
      </c>
      <c r="N92" s="27">
        <v>1</v>
      </c>
      <c r="O92" s="57">
        <f t="shared" ref="O92:O118" si="21">K92+L92+M92+N92</f>
        <v>4</v>
      </c>
      <c r="P92" s="20">
        <f>Q92-O92</f>
        <v>9</v>
      </c>
      <c r="Q92" s="20">
        <f>ROUND(PRODUCT(J92,25)/14,0)</f>
        <v>13</v>
      </c>
      <c r="R92" s="27" t="s">
        <v>31</v>
      </c>
      <c r="S92" s="27"/>
      <c r="T92" s="28"/>
      <c r="U92" s="11" t="s">
        <v>39</v>
      </c>
    </row>
    <row r="93" spans="1:23">
      <c r="A93" s="63" t="s">
        <v>130</v>
      </c>
      <c r="B93" s="187" t="s">
        <v>129</v>
      </c>
      <c r="C93" s="187"/>
      <c r="D93" s="187"/>
      <c r="E93" s="187"/>
      <c r="F93" s="187"/>
      <c r="G93" s="187"/>
      <c r="H93" s="187"/>
      <c r="I93" s="187"/>
      <c r="J93" s="27">
        <v>7</v>
      </c>
      <c r="K93" s="27">
        <v>2</v>
      </c>
      <c r="L93" s="27">
        <v>1</v>
      </c>
      <c r="M93" s="27">
        <v>0</v>
      </c>
      <c r="N93" s="27">
        <v>1</v>
      </c>
      <c r="O93" s="57">
        <f t="shared" si="21"/>
        <v>4</v>
      </c>
      <c r="P93" s="20">
        <f t="shared" ref="P93:P111" si="22">Q93-O93</f>
        <v>9</v>
      </c>
      <c r="Q93" s="20">
        <f t="shared" ref="Q93:Q111" si="23">ROUND(PRODUCT(J93,25)/14,0)</f>
        <v>13</v>
      </c>
      <c r="R93" s="27" t="s">
        <v>31</v>
      </c>
      <c r="S93" s="27"/>
      <c r="T93" s="28"/>
      <c r="U93" s="11" t="s">
        <v>39</v>
      </c>
    </row>
    <row r="94" spans="1:23" hidden="1">
      <c r="A94" s="37"/>
      <c r="B94" s="89"/>
      <c r="C94" s="90"/>
      <c r="D94" s="90"/>
      <c r="E94" s="90"/>
      <c r="F94" s="90"/>
      <c r="G94" s="90"/>
      <c r="H94" s="90"/>
      <c r="I94" s="91"/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57">
        <f t="shared" si="21"/>
        <v>0</v>
      </c>
      <c r="P94" s="20">
        <f t="shared" ref="P94:P96" si="24">Q94-O94</f>
        <v>0</v>
      </c>
      <c r="Q94" s="20">
        <f t="shared" ref="Q94:Q96" si="25">ROUND(PRODUCT(J94,25)/14,0)</f>
        <v>0</v>
      </c>
      <c r="R94" s="27"/>
      <c r="S94" s="27"/>
      <c r="T94" s="28"/>
      <c r="U94" s="11"/>
    </row>
    <row r="95" spans="1:23" hidden="1">
      <c r="A95" s="37"/>
      <c r="B95" s="89"/>
      <c r="C95" s="90"/>
      <c r="D95" s="90"/>
      <c r="E95" s="90"/>
      <c r="F95" s="90"/>
      <c r="G95" s="90"/>
      <c r="H95" s="90"/>
      <c r="I95" s="91"/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57">
        <f t="shared" si="21"/>
        <v>0</v>
      </c>
      <c r="P95" s="20">
        <f t="shared" si="24"/>
        <v>0</v>
      </c>
      <c r="Q95" s="20">
        <f t="shared" si="25"/>
        <v>0</v>
      </c>
      <c r="R95" s="27"/>
      <c r="S95" s="27"/>
      <c r="T95" s="28"/>
      <c r="U95" s="11"/>
    </row>
    <row r="96" spans="1:23" hidden="1">
      <c r="A96" s="37"/>
      <c r="B96" s="89"/>
      <c r="C96" s="90"/>
      <c r="D96" s="90"/>
      <c r="E96" s="90"/>
      <c r="F96" s="90"/>
      <c r="G96" s="90"/>
      <c r="H96" s="90"/>
      <c r="I96" s="91"/>
      <c r="J96" s="27">
        <v>0</v>
      </c>
      <c r="K96" s="27">
        <v>0</v>
      </c>
      <c r="L96" s="27">
        <v>0</v>
      </c>
      <c r="M96" s="27">
        <v>0</v>
      </c>
      <c r="N96" s="27">
        <v>0</v>
      </c>
      <c r="O96" s="57">
        <f t="shared" si="21"/>
        <v>0</v>
      </c>
      <c r="P96" s="20">
        <f t="shared" si="24"/>
        <v>0</v>
      </c>
      <c r="Q96" s="20">
        <f t="shared" si="25"/>
        <v>0</v>
      </c>
      <c r="R96" s="27"/>
      <c r="S96" s="27"/>
      <c r="T96" s="28"/>
      <c r="U96" s="11"/>
    </row>
    <row r="97" spans="1:21" hidden="1">
      <c r="A97" s="33"/>
      <c r="B97" s="89"/>
      <c r="C97" s="90"/>
      <c r="D97" s="90"/>
      <c r="E97" s="90"/>
      <c r="F97" s="90"/>
      <c r="G97" s="90"/>
      <c r="H97" s="90"/>
      <c r="I97" s="91"/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57">
        <f t="shared" si="21"/>
        <v>0</v>
      </c>
      <c r="P97" s="20">
        <f>Q97-O97</f>
        <v>0</v>
      </c>
      <c r="Q97" s="20">
        <f>ROUND(PRODUCT(J97,25)/14,0)</f>
        <v>0</v>
      </c>
      <c r="R97" s="27"/>
      <c r="S97" s="27"/>
      <c r="T97" s="28"/>
      <c r="U97" s="11"/>
    </row>
    <row r="98" spans="1:21">
      <c r="A98" s="123" t="s">
        <v>48</v>
      </c>
      <c r="B98" s="184"/>
      <c r="C98" s="184"/>
      <c r="D98" s="184"/>
      <c r="E98" s="184"/>
      <c r="F98" s="184"/>
      <c r="G98" s="184"/>
      <c r="H98" s="184"/>
      <c r="I98" s="184"/>
      <c r="J98" s="184"/>
      <c r="K98" s="184"/>
      <c r="L98" s="184"/>
      <c r="M98" s="184"/>
      <c r="N98" s="184"/>
      <c r="O98" s="184"/>
      <c r="P98" s="184"/>
      <c r="Q98" s="184"/>
      <c r="R98" s="184"/>
      <c r="S98" s="184"/>
      <c r="T98" s="184"/>
      <c r="U98" s="185"/>
    </row>
    <row r="99" spans="1:21">
      <c r="A99" s="63" t="s">
        <v>137</v>
      </c>
      <c r="B99" s="187" t="s">
        <v>138</v>
      </c>
      <c r="C99" s="187"/>
      <c r="D99" s="187"/>
      <c r="E99" s="187"/>
      <c r="F99" s="187"/>
      <c r="G99" s="187"/>
      <c r="H99" s="187"/>
      <c r="I99" s="187"/>
      <c r="J99" s="27">
        <v>7</v>
      </c>
      <c r="K99" s="27">
        <v>2</v>
      </c>
      <c r="L99" s="27">
        <v>1</v>
      </c>
      <c r="M99" s="27">
        <v>0</v>
      </c>
      <c r="N99" s="27">
        <v>1</v>
      </c>
      <c r="O99" s="57">
        <f t="shared" si="21"/>
        <v>4</v>
      </c>
      <c r="P99" s="20">
        <f t="shared" si="22"/>
        <v>9</v>
      </c>
      <c r="Q99" s="20">
        <f t="shared" si="23"/>
        <v>13</v>
      </c>
      <c r="R99" s="27" t="s">
        <v>31</v>
      </c>
      <c r="S99" s="27"/>
      <c r="T99" s="28"/>
      <c r="U99" s="11" t="s">
        <v>39</v>
      </c>
    </row>
    <row r="100" spans="1:21">
      <c r="A100" s="63" t="s">
        <v>140</v>
      </c>
      <c r="B100" s="89" t="s">
        <v>139</v>
      </c>
      <c r="C100" s="90"/>
      <c r="D100" s="90"/>
      <c r="E100" s="90"/>
      <c r="F100" s="90"/>
      <c r="G100" s="90"/>
      <c r="H100" s="90"/>
      <c r="I100" s="91"/>
      <c r="J100" s="27">
        <v>7</v>
      </c>
      <c r="K100" s="27">
        <v>2</v>
      </c>
      <c r="L100" s="27">
        <v>1</v>
      </c>
      <c r="M100" s="27">
        <v>0</v>
      </c>
      <c r="N100" s="27">
        <v>1</v>
      </c>
      <c r="O100" s="57">
        <f t="shared" si="21"/>
        <v>4</v>
      </c>
      <c r="P100" s="20">
        <f t="shared" ref="P100:P102" si="26">Q100-O100</f>
        <v>9</v>
      </c>
      <c r="Q100" s="20">
        <f t="shared" ref="Q100:Q102" si="27">ROUND(PRODUCT(J100,25)/14,0)</f>
        <v>13</v>
      </c>
      <c r="R100" s="27" t="s">
        <v>31</v>
      </c>
      <c r="S100" s="27"/>
      <c r="T100" s="28"/>
      <c r="U100" s="11" t="s">
        <v>39</v>
      </c>
    </row>
    <row r="101" spans="1:21" hidden="1">
      <c r="A101" s="37"/>
      <c r="B101" s="89"/>
      <c r="C101" s="90"/>
      <c r="D101" s="90"/>
      <c r="E101" s="90"/>
      <c r="F101" s="90"/>
      <c r="G101" s="90"/>
      <c r="H101" s="90"/>
      <c r="I101" s="91"/>
      <c r="J101" s="27">
        <v>0</v>
      </c>
      <c r="K101" s="27">
        <v>0</v>
      </c>
      <c r="L101" s="27">
        <v>0</v>
      </c>
      <c r="M101" s="27">
        <v>0</v>
      </c>
      <c r="N101" s="27">
        <v>0</v>
      </c>
      <c r="O101" s="57">
        <f t="shared" si="21"/>
        <v>0</v>
      </c>
      <c r="P101" s="20">
        <f t="shared" si="26"/>
        <v>0</v>
      </c>
      <c r="Q101" s="20">
        <f t="shared" si="27"/>
        <v>0</v>
      </c>
      <c r="R101" s="27"/>
      <c r="S101" s="27"/>
      <c r="T101" s="28"/>
      <c r="U101" s="11"/>
    </row>
    <row r="102" spans="1:21" hidden="1">
      <c r="A102" s="37"/>
      <c r="B102" s="89"/>
      <c r="C102" s="90"/>
      <c r="D102" s="90"/>
      <c r="E102" s="90"/>
      <c r="F102" s="90"/>
      <c r="G102" s="90"/>
      <c r="H102" s="90"/>
      <c r="I102" s="91"/>
      <c r="J102" s="27">
        <v>0</v>
      </c>
      <c r="K102" s="27">
        <v>0</v>
      </c>
      <c r="L102" s="27">
        <v>0</v>
      </c>
      <c r="M102" s="27">
        <v>0</v>
      </c>
      <c r="N102" s="27">
        <v>0</v>
      </c>
      <c r="O102" s="57">
        <f t="shared" si="21"/>
        <v>0</v>
      </c>
      <c r="P102" s="20">
        <f t="shared" si="26"/>
        <v>0</v>
      </c>
      <c r="Q102" s="20">
        <f t="shared" si="27"/>
        <v>0</v>
      </c>
      <c r="R102" s="27"/>
      <c r="S102" s="27"/>
      <c r="T102" s="28"/>
      <c r="U102" s="11"/>
    </row>
    <row r="103" spans="1:21" hidden="1">
      <c r="A103" s="33"/>
      <c r="B103" s="89"/>
      <c r="C103" s="90"/>
      <c r="D103" s="90"/>
      <c r="E103" s="90"/>
      <c r="F103" s="90"/>
      <c r="G103" s="90"/>
      <c r="H103" s="90"/>
      <c r="I103" s="91"/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57">
        <f t="shared" si="21"/>
        <v>0</v>
      </c>
      <c r="P103" s="20">
        <f>Q103-O103</f>
        <v>0</v>
      </c>
      <c r="Q103" s="20">
        <f>ROUND(PRODUCT(J103,25)/14,0)</f>
        <v>0</v>
      </c>
      <c r="R103" s="27"/>
      <c r="S103" s="27"/>
      <c r="T103" s="28"/>
      <c r="U103" s="11"/>
    </row>
    <row r="104" spans="1:21" hidden="1">
      <c r="A104" s="33"/>
      <c r="B104" s="89"/>
      <c r="C104" s="90"/>
      <c r="D104" s="90"/>
      <c r="E104" s="90"/>
      <c r="F104" s="90"/>
      <c r="G104" s="90"/>
      <c r="H104" s="90"/>
      <c r="I104" s="91"/>
      <c r="J104" s="27">
        <v>0</v>
      </c>
      <c r="K104" s="27">
        <v>0</v>
      </c>
      <c r="L104" s="27">
        <v>0</v>
      </c>
      <c r="M104" s="27">
        <v>0</v>
      </c>
      <c r="N104" s="27">
        <v>0</v>
      </c>
      <c r="O104" s="57">
        <f t="shared" si="21"/>
        <v>0</v>
      </c>
      <c r="P104" s="20">
        <f t="shared" si="22"/>
        <v>0</v>
      </c>
      <c r="Q104" s="20">
        <f t="shared" si="23"/>
        <v>0</v>
      </c>
      <c r="R104" s="27"/>
      <c r="S104" s="27"/>
      <c r="T104" s="28"/>
      <c r="U104" s="11"/>
    </row>
    <row r="105" spans="1:21">
      <c r="A105" s="123" t="s">
        <v>154</v>
      </c>
      <c r="B105" s="184"/>
      <c r="C105" s="184"/>
      <c r="D105" s="184"/>
      <c r="E105" s="184"/>
      <c r="F105" s="184"/>
      <c r="G105" s="184"/>
      <c r="H105" s="184"/>
      <c r="I105" s="184"/>
      <c r="J105" s="184"/>
      <c r="K105" s="184"/>
      <c r="L105" s="184"/>
      <c r="M105" s="184"/>
      <c r="N105" s="184"/>
      <c r="O105" s="184"/>
      <c r="P105" s="184"/>
      <c r="Q105" s="184"/>
      <c r="R105" s="184"/>
      <c r="S105" s="184"/>
      <c r="T105" s="184"/>
      <c r="U105" s="185"/>
    </row>
    <row r="106" spans="1:21">
      <c r="A106" s="63" t="s">
        <v>151</v>
      </c>
      <c r="B106" s="187" t="s">
        <v>152</v>
      </c>
      <c r="C106" s="187"/>
      <c r="D106" s="187"/>
      <c r="E106" s="187"/>
      <c r="F106" s="187"/>
      <c r="G106" s="187"/>
      <c r="H106" s="187"/>
      <c r="I106" s="187"/>
      <c r="J106" s="18">
        <v>7</v>
      </c>
      <c r="K106" s="18">
        <v>2</v>
      </c>
      <c r="L106" s="18">
        <v>1</v>
      </c>
      <c r="M106" s="18">
        <v>0</v>
      </c>
      <c r="N106" s="18">
        <v>1</v>
      </c>
      <c r="O106" s="57">
        <f t="shared" si="21"/>
        <v>4</v>
      </c>
      <c r="P106" s="20">
        <f t="shared" si="22"/>
        <v>11</v>
      </c>
      <c r="Q106" s="20">
        <f>ROUND(PRODUCT(J106,25)/12,0)</f>
        <v>15</v>
      </c>
      <c r="R106" s="27" t="s">
        <v>31</v>
      </c>
      <c r="S106" s="27"/>
      <c r="T106" s="28"/>
      <c r="U106" s="11" t="s">
        <v>38</v>
      </c>
    </row>
    <row r="107" spans="1:21">
      <c r="A107" s="63" t="s">
        <v>153</v>
      </c>
      <c r="B107" s="89" t="s">
        <v>155</v>
      </c>
      <c r="C107" s="90"/>
      <c r="D107" s="90"/>
      <c r="E107" s="90"/>
      <c r="F107" s="90"/>
      <c r="G107" s="90"/>
      <c r="H107" s="90"/>
      <c r="I107" s="91"/>
      <c r="J107" s="18">
        <v>7</v>
      </c>
      <c r="K107" s="18">
        <v>2</v>
      </c>
      <c r="L107" s="18">
        <v>1</v>
      </c>
      <c r="M107" s="18">
        <v>0</v>
      </c>
      <c r="N107" s="18">
        <v>1</v>
      </c>
      <c r="O107" s="57">
        <f t="shared" si="21"/>
        <v>4</v>
      </c>
      <c r="P107" s="20">
        <f t="shared" ref="P107:P109" si="28">Q107-O107</f>
        <v>11</v>
      </c>
      <c r="Q107" s="20">
        <f>ROUND(PRODUCT(J107,25)/12,0)</f>
        <v>15</v>
      </c>
      <c r="R107" s="27" t="s">
        <v>31</v>
      </c>
      <c r="S107" s="27"/>
      <c r="T107" s="28"/>
      <c r="U107" s="11" t="s">
        <v>38</v>
      </c>
    </row>
    <row r="108" spans="1:21" hidden="1">
      <c r="A108" s="37"/>
      <c r="B108" s="89"/>
      <c r="C108" s="90"/>
      <c r="D108" s="90"/>
      <c r="E108" s="90"/>
      <c r="F108" s="90"/>
      <c r="G108" s="90"/>
      <c r="H108" s="90"/>
      <c r="I108" s="91"/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57">
        <f t="shared" si="21"/>
        <v>0</v>
      </c>
      <c r="P108" s="20">
        <f t="shared" si="28"/>
        <v>0</v>
      </c>
      <c r="Q108" s="20">
        <f t="shared" ref="Q108:Q109" si="29">ROUND(PRODUCT(J108,25)/14,0)</f>
        <v>0</v>
      </c>
      <c r="R108" s="27"/>
      <c r="S108" s="27"/>
      <c r="T108" s="28"/>
      <c r="U108" s="11"/>
    </row>
    <row r="109" spans="1:21" hidden="1">
      <c r="A109" s="37"/>
      <c r="B109" s="89"/>
      <c r="C109" s="90"/>
      <c r="D109" s="90"/>
      <c r="E109" s="90"/>
      <c r="F109" s="90"/>
      <c r="G109" s="90"/>
      <c r="H109" s="90"/>
      <c r="I109" s="91"/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57">
        <f t="shared" si="21"/>
        <v>0</v>
      </c>
      <c r="P109" s="20">
        <f t="shared" si="28"/>
        <v>0</v>
      </c>
      <c r="Q109" s="20">
        <f t="shared" si="29"/>
        <v>0</v>
      </c>
      <c r="R109" s="27"/>
      <c r="S109" s="27"/>
      <c r="T109" s="28"/>
      <c r="U109" s="11"/>
    </row>
    <row r="110" spans="1:21" hidden="1">
      <c r="A110" s="33"/>
      <c r="B110" s="89"/>
      <c r="C110" s="90"/>
      <c r="D110" s="90"/>
      <c r="E110" s="90"/>
      <c r="F110" s="90"/>
      <c r="G110" s="90"/>
      <c r="H110" s="90"/>
      <c r="I110" s="91"/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57">
        <f t="shared" si="21"/>
        <v>0</v>
      </c>
      <c r="P110" s="20">
        <f t="shared" si="22"/>
        <v>0</v>
      </c>
      <c r="Q110" s="20">
        <f t="shared" si="23"/>
        <v>0</v>
      </c>
      <c r="R110" s="27"/>
      <c r="S110" s="27"/>
      <c r="T110" s="28"/>
      <c r="U110" s="11"/>
    </row>
    <row r="111" spans="1:21" hidden="1">
      <c r="A111" s="33"/>
      <c r="B111" s="89"/>
      <c r="C111" s="90"/>
      <c r="D111" s="90"/>
      <c r="E111" s="90"/>
      <c r="F111" s="90"/>
      <c r="G111" s="90"/>
      <c r="H111" s="90"/>
      <c r="I111" s="91"/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57">
        <f t="shared" si="21"/>
        <v>0</v>
      </c>
      <c r="P111" s="20">
        <f t="shared" si="22"/>
        <v>0</v>
      </c>
      <c r="Q111" s="20">
        <f t="shared" si="23"/>
        <v>0</v>
      </c>
      <c r="R111" s="27"/>
      <c r="S111" s="27"/>
      <c r="T111" s="28"/>
      <c r="U111" s="11"/>
    </row>
    <row r="112" spans="1:21" hidden="1">
      <c r="A112" s="123" t="s">
        <v>49</v>
      </c>
      <c r="B112" s="124"/>
      <c r="C112" s="124"/>
      <c r="D112" s="124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5"/>
    </row>
    <row r="113" spans="1:21" hidden="1">
      <c r="A113" s="33"/>
      <c r="B113" s="88"/>
      <c r="C113" s="88"/>
      <c r="D113" s="88"/>
      <c r="E113" s="88"/>
      <c r="F113" s="88"/>
      <c r="G113" s="88"/>
      <c r="H113" s="88"/>
      <c r="I113" s="88"/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57">
        <f t="shared" si="21"/>
        <v>0</v>
      </c>
      <c r="P113" s="20">
        <f t="shared" ref="P113:P118" si="30">Q113-O113</f>
        <v>0</v>
      </c>
      <c r="Q113" s="20">
        <f t="shared" ref="Q113:Q118" si="31">ROUND(PRODUCT(J113,25)/12,0)</f>
        <v>0</v>
      </c>
      <c r="R113" s="27"/>
      <c r="S113" s="27"/>
      <c r="T113" s="28"/>
      <c r="U113" s="11"/>
    </row>
    <row r="114" spans="1:21" hidden="1">
      <c r="A114" s="37"/>
      <c r="B114" s="88"/>
      <c r="C114" s="88"/>
      <c r="D114" s="88"/>
      <c r="E114" s="88"/>
      <c r="F114" s="88"/>
      <c r="G114" s="88"/>
      <c r="H114" s="88"/>
      <c r="I114" s="88"/>
      <c r="J114" s="27">
        <v>0</v>
      </c>
      <c r="K114" s="27">
        <v>0</v>
      </c>
      <c r="L114" s="27">
        <v>0</v>
      </c>
      <c r="M114" s="27">
        <v>0</v>
      </c>
      <c r="N114" s="27">
        <v>0</v>
      </c>
      <c r="O114" s="57">
        <f t="shared" si="21"/>
        <v>0</v>
      </c>
      <c r="P114" s="20">
        <f t="shared" si="30"/>
        <v>0</v>
      </c>
      <c r="Q114" s="20">
        <f t="shared" si="31"/>
        <v>0</v>
      </c>
      <c r="R114" s="27"/>
      <c r="S114" s="27"/>
      <c r="T114" s="28"/>
      <c r="U114" s="11"/>
    </row>
    <row r="115" spans="1:21" hidden="1">
      <c r="A115" s="37"/>
      <c r="B115" s="88"/>
      <c r="C115" s="88"/>
      <c r="D115" s="88"/>
      <c r="E115" s="88"/>
      <c r="F115" s="88"/>
      <c r="G115" s="88"/>
      <c r="H115" s="88"/>
      <c r="I115" s="88"/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57">
        <f t="shared" si="21"/>
        <v>0</v>
      </c>
      <c r="P115" s="20">
        <f t="shared" si="30"/>
        <v>0</v>
      </c>
      <c r="Q115" s="20">
        <f t="shared" si="31"/>
        <v>0</v>
      </c>
      <c r="R115" s="27"/>
      <c r="S115" s="27"/>
      <c r="T115" s="28"/>
      <c r="U115" s="11"/>
    </row>
    <row r="116" spans="1:21" hidden="1">
      <c r="A116" s="37"/>
      <c r="B116" s="88"/>
      <c r="C116" s="88"/>
      <c r="D116" s="88"/>
      <c r="E116" s="88"/>
      <c r="F116" s="88"/>
      <c r="G116" s="88"/>
      <c r="H116" s="88"/>
      <c r="I116" s="88"/>
      <c r="J116" s="27">
        <v>0</v>
      </c>
      <c r="K116" s="27">
        <v>0</v>
      </c>
      <c r="L116" s="27">
        <v>0</v>
      </c>
      <c r="M116" s="27">
        <v>0</v>
      </c>
      <c r="N116" s="27">
        <v>0</v>
      </c>
      <c r="O116" s="57">
        <f t="shared" si="21"/>
        <v>0</v>
      </c>
      <c r="P116" s="20">
        <f t="shared" si="30"/>
        <v>0</v>
      </c>
      <c r="Q116" s="20">
        <f t="shared" si="31"/>
        <v>0</v>
      </c>
      <c r="R116" s="27"/>
      <c r="S116" s="27"/>
      <c r="T116" s="28"/>
      <c r="U116" s="11"/>
    </row>
    <row r="117" spans="1:21" hidden="1">
      <c r="A117" s="37"/>
      <c r="B117" s="88"/>
      <c r="C117" s="88"/>
      <c r="D117" s="88"/>
      <c r="E117" s="88"/>
      <c r="F117" s="88"/>
      <c r="G117" s="88"/>
      <c r="H117" s="88"/>
      <c r="I117" s="88"/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57">
        <f t="shared" si="21"/>
        <v>0</v>
      </c>
      <c r="P117" s="20">
        <f t="shared" si="30"/>
        <v>0</v>
      </c>
      <c r="Q117" s="20">
        <f t="shared" si="31"/>
        <v>0</v>
      </c>
      <c r="R117" s="27"/>
      <c r="S117" s="27"/>
      <c r="T117" s="28"/>
      <c r="U117" s="11"/>
    </row>
    <row r="118" spans="1:21" hidden="1">
      <c r="A118" s="37"/>
      <c r="B118" s="88"/>
      <c r="C118" s="88"/>
      <c r="D118" s="88"/>
      <c r="E118" s="88"/>
      <c r="F118" s="88"/>
      <c r="G118" s="88"/>
      <c r="H118" s="88"/>
      <c r="I118" s="88"/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57">
        <f t="shared" si="21"/>
        <v>0</v>
      </c>
      <c r="P118" s="20">
        <f t="shared" si="30"/>
        <v>0</v>
      </c>
      <c r="Q118" s="20">
        <f t="shared" si="31"/>
        <v>0</v>
      </c>
      <c r="R118" s="27"/>
      <c r="S118" s="27"/>
      <c r="T118" s="28"/>
      <c r="U118" s="11"/>
    </row>
    <row r="119" spans="1:21" ht="24.75" customHeight="1">
      <c r="A119" s="94" t="s">
        <v>51</v>
      </c>
      <c r="B119" s="95"/>
      <c r="C119" s="95"/>
      <c r="D119" s="95"/>
      <c r="E119" s="95"/>
      <c r="F119" s="95"/>
      <c r="G119" s="95"/>
      <c r="H119" s="95"/>
      <c r="I119" s="96"/>
      <c r="J119" s="24">
        <f>SUM(J92,J99,J106,J113)</f>
        <v>21</v>
      </c>
      <c r="K119" s="24">
        <f t="shared" ref="K119:Q119" si="32">SUM(K92,K99,K106,K113)</f>
        <v>6</v>
      </c>
      <c r="L119" s="24">
        <f t="shared" si="32"/>
        <v>3</v>
      </c>
      <c r="M119" s="24">
        <f t="shared" si="32"/>
        <v>0</v>
      </c>
      <c r="N119" s="24">
        <f t="shared" si="32"/>
        <v>3</v>
      </c>
      <c r="O119" s="24">
        <f t="shared" si="32"/>
        <v>12</v>
      </c>
      <c r="P119" s="24">
        <f t="shared" si="32"/>
        <v>29</v>
      </c>
      <c r="Q119" s="24">
        <f t="shared" si="32"/>
        <v>41</v>
      </c>
      <c r="R119" s="24">
        <f>COUNTIF(R92,"E")+COUNTIF(R99,"E")+COUNTIF(R106,"E")+COUNTIF(R113,"E")</f>
        <v>3</v>
      </c>
      <c r="S119" s="24">
        <f>COUNTIF(S92,"C")+COUNTIF(S99,"C")+COUNTIF(S106,"C")+COUNTIF(S113,"C")</f>
        <v>0</v>
      </c>
      <c r="T119" s="24">
        <f>COUNTIF(T92,"VP")+COUNTIF(T99,"VP")+COUNTIF(T106,"VP")+COUNTIF(T113,"VP")</f>
        <v>0</v>
      </c>
      <c r="U119" s="29"/>
    </row>
    <row r="120" spans="1:21" ht="13.5" customHeight="1">
      <c r="A120" s="168" t="s">
        <v>52</v>
      </c>
      <c r="B120" s="169"/>
      <c r="C120" s="169"/>
      <c r="D120" s="169"/>
      <c r="E120" s="169"/>
      <c r="F120" s="169"/>
      <c r="G120" s="169"/>
      <c r="H120" s="169"/>
      <c r="I120" s="169"/>
      <c r="J120" s="170"/>
      <c r="K120" s="24">
        <f>SUM(K92,K99,K106)*14+K113*12</f>
        <v>84</v>
      </c>
      <c r="L120" s="24">
        <f t="shared" ref="L120:Q120" si="33">SUM(L92,L99,L106)*14+L113*12</f>
        <v>42</v>
      </c>
      <c r="M120" s="24">
        <f t="shared" si="33"/>
        <v>0</v>
      </c>
      <c r="N120" s="24">
        <f t="shared" si="33"/>
        <v>42</v>
      </c>
      <c r="O120" s="24">
        <f t="shared" si="33"/>
        <v>168</v>
      </c>
      <c r="P120" s="24">
        <f t="shared" si="33"/>
        <v>406</v>
      </c>
      <c r="Q120" s="24">
        <f t="shared" si="33"/>
        <v>574</v>
      </c>
      <c r="R120" s="156"/>
      <c r="S120" s="157"/>
      <c r="T120" s="157"/>
      <c r="U120" s="158"/>
    </row>
    <row r="121" spans="1:21">
      <c r="A121" s="171"/>
      <c r="B121" s="172"/>
      <c r="C121" s="172"/>
      <c r="D121" s="172"/>
      <c r="E121" s="172"/>
      <c r="F121" s="172"/>
      <c r="G121" s="172"/>
      <c r="H121" s="172"/>
      <c r="I121" s="172"/>
      <c r="J121" s="173"/>
      <c r="K121" s="162">
        <f>SUM(K120:N120)</f>
        <v>168</v>
      </c>
      <c r="L121" s="163"/>
      <c r="M121" s="163"/>
      <c r="N121" s="164"/>
      <c r="O121" s="165">
        <f>SUM(O120:P120)</f>
        <v>574</v>
      </c>
      <c r="P121" s="166"/>
      <c r="Q121" s="167"/>
      <c r="R121" s="159"/>
      <c r="S121" s="160"/>
      <c r="T121" s="160"/>
      <c r="U121" s="161"/>
    </row>
    <row r="122" spans="1:2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3"/>
      <c r="L122" s="13"/>
      <c r="M122" s="13"/>
      <c r="N122" s="13"/>
      <c r="O122" s="14"/>
      <c r="P122" s="14"/>
      <c r="Q122" s="14"/>
      <c r="R122" s="15"/>
      <c r="S122" s="15"/>
      <c r="T122" s="15"/>
      <c r="U122" s="15"/>
    </row>
    <row r="123" spans="1:21">
      <c r="B123" s="2"/>
      <c r="C123" s="2"/>
      <c r="D123" s="2"/>
      <c r="E123" s="2"/>
      <c r="F123" s="2"/>
      <c r="G123" s="2"/>
      <c r="N123" s="8"/>
      <c r="O123" s="8"/>
      <c r="P123" s="8"/>
      <c r="Q123" s="8"/>
      <c r="R123" s="8"/>
      <c r="S123" s="8"/>
      <c r="T123" s="8"/>
    </row>
    <row r="124" spans="1:21" ht="15.75" hidden="1" customHeight="1">
      <c r="A124" s="193" t="s">
        <v>53</v>
      </c>
      <c r="B124" s="193"/>
      <c r="C124" s="193"/>
      <c r="D124" s="193"/>
      <c r="E124" s="193"/>
      <c r="F124" s="193"/>
      <c r="G124" s="193"/>
      <c r="H124" s="193"/>
      <c r="I124" s="193"/>
      <c r="J124" s="193"/>
      <c r="K124" s="193"/>
      <c r="L124" s="193"/>
      <c r="M124" s="193"/>
      <c r="N124" s="193"/>
      <c r="O124" s="193"/>
      <c r="P124" s="193"/>
      <c r="Q124" s="193"/>
      <c r="R124" s="193"/>
      <c r="S124" s="193"/>
      <c r="T124" s="193"/>
      <c r="U124" s="193"/>
    </row>
    <row r="125" spans="1:21" ht="28.5" hidden="1" customHeight="1">
      <c r="A125" s="194" t="s">
        <v>27</v>
      </c>
      <c r="B125" s="188" t="s">
        <v>26</v>
      </c>
      <c r="C125" s="189"/>
      <c r="D125" s="189"/>
      <c r="E125" s="189"/>
      <c r="F125" s="189"/>
      <c r="G125" s="189"/>
      <c r="H125" s="189"/>
      <c r="I125" s="190"/>
      <c r="J125" s="196" t="s">
        <v>40</v>
      </c>
      <c r="K125" s="179" t="s">
        <v>24</v>
      </c>
      <c r="L125" s="179"/>
      <c r="M125" s="179"/>
      <c r="N125" s="179"/>
      <c r="O125" s="179" t="s">
        <v>41</v>
      </c>
      <c r="P125" s="180"/>
      <c r="Q125" s="180"/>
      <c r="R125" s="179" t="s">
        <v>23</v>
      </c>
      <c r="S125" s="179"/>
      <c r="T125" s="179"/>
      <c r="U125" s="179" t="s">
        <v>22</v>
      </c>
    </row>
    <row r="126" spans="1:21" ht="21.75" hidden="1" customHeight="1">
      <c r="A126" s="195"/>
      <c r="B126" s="191"/>
      <c r="C126" s="186"/>
      <c r="D126" s="186"/>
      <c r="E126" s="186"/>
      <c r="F126" s="186"/>
      <c r="G126" s="186"/>
      <c r="H126" s="186"/>
      <c r="I126" s="192"/>
      <c r="J126" s="197"/>
      <c r="K126" s="35" t="s">
        <v>28</v>
      </c>
      <c r="L126" s="35" t="s">
        <v>29</v>
      </c>
      <c r="M126" s="53" t="s">
        <v>108</v>
      </c>
      <c r="N126" s="35" t="s">
        <v>109</v>
      </c>
      <c r="O126" s="35" t="s">
        <v>33</v>
      </c>
      <c r="P126" s="35" t="s">
        <v>7</v>
      </c>
      <c r="Q126" s="35" t="s">
        <v>30</v>
      </c>
      <c r="R126" s="35" t="s">
        <v>31</v>
      </c>
      <c r="S126" s="35" t="s">
        <v>28</v>
      </c>
      <c r="T126" s="35" t="s">
        <v>32</v>
      </c>
      <c r="U126" s="179"/>
    </row>
    <row r="127" spans="1:21" ht="16.5" hidden="1" customHeight="1">
      <c r="A127" s="181" t="s">
        <v>68</v>
      </c>
      <c r="B127" s="182"/>
      <c r="C127" s="182"/>
      <c r="D127" s="182"/>
      <c r="E127" s="182"/>
      <c r="F127" s="182"/>
      <c r="G127" s="182"/>
      <c r="H127" s="182"/>
      <c r="I127" s="182"/>
      <c r="J127" s="182"/>
      <c r="K127" s="182"/>
      <c r="L127" s="182"/>
      <c r="M127" s="182"/>
      <c r="N127" s="182"/>
      <c r="O127" s="182"/>
      <c r="P127" s="182"/>
      <c r="Q127" s="182"/>
      <c r="R127" s="182"/>
      <c r="S127" s="182"/>
      <c r="T127" s="182"/>
      <c r="U127" s="183"/>
    </row>
    <row r="128" spans="1:21" ht="15" hidden="1" customHeight="1">
      <c r="A128" s="37"/>
      <c r="B128" s="89"/>
      <c r="C128" s="90"/>
      <c r="D128" s="90"/>
      <c r="E128" s="90"/>
      <c r="F128" s="90"/>
      <c r="G128" s="90"/>
      <c r="H128" s="90"/>
      <c r="I128" s="91"/>
      <c r="J128" s="27">
        <v>0</v>
      </c>
      <c r="K128" s="27">
        <v>0</v>
      </c>
      <c r="L128" s="27">
        <v>0</v>
      </c>
      <c r="M128" s="27">
        <v>0</v>
      </c>
      <c r="N128" s="27">
        <v>0</v>
      </c>
      <c r="O128" s="57">
        <f t="shared" ref="O128:O152" si="34">K128+L128+M128+N128</f>
        <v>0</v>
      </c>
      <c r="P128" s="20">
        <f>Q128-O128</f>
        <v>0</v>
      </c>
      <c r="Q128" s="20">
        <f>ROUND(PRODUCT(J128,25)/14,0)</f>
        <v>0</v>
      </c>
      <c r="R128" s="27"/>
      <c r="S128" s="27"/>
      <c r="T128" s="28"/>
      <c r="U128" s="11"/>
    </row>
    <row r="129" spans="1:21" hidden="1">
      <c r="A129" s="37"/>
      <c r="B129" s="89"/>
      <c r="C129" s="90"/>
      <c r="D129" s="90"/>
      <c r="E129" s="90"/>
      <c r="F129" s="90"/>
      <c r="G129" s="90"/>
      <c r="H129" s="90"/>
      <c r="I129" s="91"/>
      <c r="J129" s="27">
        <v>0</v>
      </c>
      <c r="K129" s="27">
        <v>0</v>
      </c>
      <c r="L129" s="27">
        <v>0</v>
      </c>
      <c r="M129" s="27">
        <v>0</v>
      </c>
      <c r="N129" s="27">
        <v>0</v>
      </c>
      <c r="O129" s="57">
        <f t="shared" si="34"/>
        <v>0</v>
      </c>
      <c r="P129" s="20">
        <f t="shared" ref="P129:P132" si="35">Q129-O129</f>
        <v>0</v>
      </c>
      <c r="Q129" s="20">
        <f t="shared" ref="Q129:Q132" si="36">ROUND(PRODUCT(J129,25)/14,0)</f>
        <v>0</v>
      </c>
      <c r="R129" s="27"/>
      <c r="S129" s="27"/>
      <c r="T129" s="28"/>
      <c r="U129" s="11"/>
    </row>
    <row r="130" spans="1:21" hidden="1">
      <c r="A130" s="37"/>
      <c r="B130" s="89"/>
      <c r="C130" s="90"/>
      <c r="D130" s="90"/>
      <c r="E130" s="90"/>
      <c r="F130" s="90"/>
      <c r="G130" s="90"/>
      <c r="H130" s="90"/>
      <c r="I130" s="91"/>
      <c r="J130" s="27">
        <v>0</v>
      </c>
      <c r="K130" s="27">
        <v>0</v>
      </c>
      <c r="L130" s="27">
        <v>0</v>
      </c>
      <c r="M130" s="27">
        <v>0</v>
      </c>
      <c r="N130" s="27">
        <v>0</v>
      </c>
      <c r="O130" s="57">
        <f t="shared" si="34"/>
        <v>0</v>
      </c>
      <c r="P130" s="20">
        <f t="shared" ref="P130" si="37">Q130-O130</f>
        <v>0</v>
      </c>
      <c r="Q130" s="20">
        <f t="shared" ref="Q130" si="38">ROUND(PRODUCT(J130,25)/14,0)</f>
        <v>0</v>
      </c>
      <c r="R130" s="27"/>
      <c r="S130" s="27"/>
      <c r="T130" s="28"/>
      <c r="U130" s="11"/>
    </row>
    <row r="131" spans="1:21" hidden="1">
      <c r="A131" s="37"/>
      <c r="B131" s="89"/>
      <c r="C131" s="90"/>
      <c r="D131" s="90"/>
      <c r="E131" s="90"/>
      <c r="F131" s="90"/>
      <c r="G131" s="90"/>
      <c r="H131" s="90"/>
      <c r="I131" s="91"/>
      <c r="J131" s="27">
        <v>0</v>
      </c>
      <c r="K131" s="27">
        <v>0</v>
      </c>
      <c r="L131" s="27">
        <v>0</v>
      </c>
      <c r="M131" s="27">
        <v>0</v>
      </c>
      <c r="N131" s="27">
        <v>0</v>
      </c>
      <c r="O131" s="57">
        <f t="shared" si="34"/>
        <v>0</v>
      </c>
      <c r="P131" s="20">
        <f t="shared" si="35"/>
        <v>0</v>
      </c>
      <c r="Q131" s="20">
        <f t="shared" si="36"/>
        <v>0</v>
      </c>
      <c r="R131" s="27"/>
      <c r="S131" s="27"/>
      <c r="T131" s="28"/>
      <c r="U131" s="11"/>
    </row>
    <row r="132" spans="1:21" hidden="1">
      <c r="A132" s="37"/>
      <c r="B132" s="89"/>
      <c r="C132" s="90"/>
      <c r="D132" s="90"/>
      <c r="E132" s="90"/>
      <c r="F132" s="90"/>
      <c r="G132" s="90"/>
      <c r="H132" s="90"/>
      <c r="I132" s="91"/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57">
        <f t="shared" si="34"/>
        <v>0</v>
      </c>
      <c r="P132" s="20">
        <f t="shared" si="35"/>
        <v>0</v>
      </c>
      <c r="Q132" s="20">
        <f t="shared" si="36"/>
        <v>0</v>
      </c>
      <c r="R132" s="27"/>
      <c r="S132" s="27"/>
      <c r="T132" s="28"/>
      <c r="U132" s="11"/>
    </row>
    <row r="133" spans="1:21" hidden="1">
      <c r="A133" s="123" t="s">
        <v>69</v>
      </c>
      <c r="B133" s="184"/>
      <c r="C133" s="184"/>
      <c r="D133" s="184"/>
      <c r="E133" s="184"/>
      <c r="F133" s="184"/>
      <c r="G133" s="184"/>
      <c r="H133" s="184"/>
      <c r="I133" s="184"/>
      <c r="J133" s="184"/>
      <c r="K133" s="184"/>
      <c r="L133" s="184"/>
      <c r="M133" s="184"/>
      <c r="N133" s="184"/>
      <c r="O133" s="184"/>
      <c r="P133" s="184"/>
      <c r="Q133" s="184"/>
      <c r="R133" s="184"/>
      <c r="S133" s="184"/>
      <c r="T133" s="184"/>
      <c r="U133" s="185"/>
    </row>
    <row r="134" spans="1:21" hidden="1">
      <c r="A134" s="37"/>
      <c r="B134" s="89"/>
      <c r="C134" s="90"/>
      <c r="D134" s="90"/>
      <c r="E134" s="90"/>
      <c r="F134" s="90"/>
      <c r="G134" s="90"/>
      <c r="H134" s="90"/>
      <c r="I134" s="91"/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57">
        <f t="shared" si="34"/>
        <v>0</v>
      </c>
      <c r="P134" s="20">
        <f t="shared" ref="P134:P138" si="39">Q134-O134</f>
        <v>0</v>
      </c>
      <c r="Q134" s="20">
        <f t="shared" ref="Q134:Q138" si="40">ROUND(PRODUCT(J134,25)/14,0)</f>
        <v>0</v>
      </c>
      <c r="R134" s="27"/>
      <c r="S134" s="27"/>
      <c r="T134" s="28"/>
      <c r="U134" s="11"/>
    </row>
    <row r="135" spans="1:21" hidden="1">
      <c r="A135" s="37"/>
      <c r="B135" s="89"/>
      <c r="C135" s="90"/>
      <c r="D135" s="90"/>
      <c r="E135" s="90"/>
      <c r="F135" s="90"/>
      <c r="G135" s="90"/>
      <c r="H135" s="90"/>
      <c r="I135" s="91"/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57">
        <f t="shared" si="34"/>
        <v>0</v>
      </c>
      <c r="P135" s="20">
        <f t="shared" si="39"/>
        <v>0</v>
      </c>
      <c r="Q135" s="20">
        <f t="shared" si="40"/>
        <v>0</v>
      </c>
      <c r="R135" s="27"/>
      <c r="S135" s="27"/>
      <c r="T135" s="28"/>
      <c r="U135" s="11"/>
    </row>
    <row r="136" spans="1:21" ht="12.75" hidden="1" customHeight="1">
      <c r="A136" s="37"/>
      <c r="B136" s="89"/>
      <c r="C136" s="90"/>
      <c r="D136" s="90"/>
      <c r="E136" s="90"/>
      <c r="F136" s="90"/>
      <c r="G136" s="90"/>
      <c r="H136" s="90"/>
      <c r="I136" s="91"/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57">
        <f t="shared" si="34"/>
        <v>0</v>
      </c>
      <c r="P136" s="20">
        <f t="shared" si="39"/>
        <v>0</v>
      </c>
      <c r="Q136" s="20">
        <f t="shared" si="40"/>
        <v>0</v>
      </c>
      <c r="R136" s="27"/>
      <c r="S136" s="27"/>
      <c r="T136" s="28"/>
      <c r="U136" s="11"/>
    </row>
    <row r="137" spans="1:21" hidden="1">
      <c r="A137" s="37"/>
      <c r="B137" s="89"/>
      <c r="C137" s="90"/>
      <c r="D137" s="90"/>
      <c r="E137" s="90"/>
      <c r="F137" s="90"/>
      <c r="G137" s="90"/>
      <c r="H137" s="90"/>
      <c r="I137" s="91"/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57">
        <f t="shared" si="34"/>
        <v>0</v>
      </c>
      <c r="P137" s="20">
        <f t="shared" si="39"/>
        <v>0</v>
      </c>
      <c r="Q137" s="20">
        <f t="shared" si="40"/>
        <v>0</v>
      </c>
      <c r="R137" s="27"/>
      <c r="S137" s="27"/>
      <c r="T137" s="28"/>
      <c r="U137" s="11"/>
    </row>
    <row r="138" spans="1:21" hidden="1">
      <c r="A138" s="37"/>
      <c r="B138" s="89"/>
      <c r="C138" s="90"/>
      <c r="D138" s="90"/>
      <c r="E138" s="90"/>
      <c r="F138" s="90"/>
      <c r="G138" s="90"/>
      <c r="H138" s="90"/>
      <c r="I138" s="91"/>
      <c r="J138" s="27">
        <v>0</v>
      </c>
      <c r="K138" s="27">
        <v>0</v>
      </c>
      <c r="L138" s="27">
        <v>0</v>
      </c>
      <c r="M138" s="27">
        <v>0</v>
      </c>
      <c r="N138" s="27">
        <v>0</v>
      </c>
      <c r="O138" s="57">
        <f t="shared" si="34"/>
        <v>0</v>
      </c>
      <c r="P138" s="20">
        <f t="shared" si="39"/>
        <v>0</v>
      </c>
      <c r="Q138" s="20">
        <f t="shared" si="40"/>
        <v>0</v>
      </c>
      <c r="R138" s="27"/>
      <c r="S138" s="27"/>
      <c r="T138" s="28"/>
      <c r="U138" s="11"/>
    </row>
    <row r="139" spans="1:21" hidden="1">
      <c r="A139" s="123" t="s">
        <v>70</v>
      </c>
      <c r="B139" s="184"/>
      <c r="C139" s="184"/>
      <c r="D139" s="184"/>
      <c r="E139" s="184"/>
      <c r="F139" s="184"/>
      <c r="G139" s="184"/>
      <c r="H139" s="184"/>
      <c r="I139" s="184"/>
      <c r="J139" s="184"/>
      <c r="K139" s="184"/>
      <c r="L139" s="184"/>
      <c r="M139" s="184"/>
      <c r="N139" s="184"/>
      <c r="O139" s="184"/>
      <c r="P139" s="184"/>
      <c r="Q139" s="184"/>
      <c r="R139" s="184"/>
      <c r="S139" s="184"/>
      <c r="T139" s="184"/>
      <c r="U139" s="185"/>
    </row>
    <row r="140" spans="1:21" hidden="1">
      <c r="A140" s="37"/>
      <c r="B140" s="89"/>
      <c r="C140" s="90"/>
      <c r="D140" s="90"/>
      <c r="E140" s="90"/>
      <c r="F140" s="90"/>
      <c r="G140" s="90"/>
      <c r="H140" s="90"/>
      <c r="I140" s="91"/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57">
        <f t="shared" si="34"/>
        <v>0</v>
      </c>
      <c r="P140" s="20">
        <f t="shared" ref="P140:P145" si="41">Q140-O140</f>
        <v>0</v>
      </c>
      <c r="Q140" s="20">
        <f t="shared" ref="Q140:Q145" si="42">ROUND(PRODUCT(J140,25)/14,0)</f>
        <v>0</v>
      </c>
      <c r="R140" s="27"/>
      <c r="S140" s="27"/>
      <c r="T140" s="28"/>
      <c r="U140" s="11"/>
    </row>
    <row r="141" spans="1:21" hidden="1">
      <c r="A141" s="37"/>
      <c r="B141" s="89"/>
      <c r="C141" s="90"/>
      <c r="D141" s="90"/>
      <c r="E141" s="90"/>
      <c r="F141" s="90"/>
      <c r="G141" s="90"/>
      <c r="H141" s="90"/>
      <c r="I141" s="91"/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57">
        <f t="shared" si="34"/>
        <v>0</v>
      </c>
      <c r="P141" s="20">
        <f t="shared" si="41"/>
        <v>0</v>
      </c>
      <c r="Q141" s="20">
        <f t="shared" si="42"/>
        <v>0</v>
      </c>
      <c r="R141" s="27"/>
      <c r="S141" s="27"/>
      <c r="T141" s="28"/>
      <c r="U141" s="11"/>
    </row>
    <row r="142" spans="1:21" ht="13.5" hidden="1" customHeight="1">
      <c r="A142" s="37"/>
      <c r="B142" s="89"/>
      <c r="C142" s="90"/>
      <c r="D142" s="90"/>
      <c r="E142" s="90"/>
      <c r="F142" s="90"/>
      <c r="G142" s="90"/>
      <c r="H142" s="90"/>
      <c r="I142" s="91"/>
      <c r="J142" s="27">
        <v>0</v>
      </c>
      <c r="K142" s="27">
        <v>0</v>
      </c>
      <c r="L142" s="27">
        <v>0</v>
      </c>
      <c r="M142" s="27">
        <v>0</v>
      </c>
      <c r="N142" s="27">
        <v>0</v>
      </c>
      <c r="O142" s="57">
        <f t="shared" si="34"/>
        <v>0</v>
      </c>
      <c r="P142" s="20">
        <f t="shared" si="41"/>
        <v>0</v>
      </c>
      <c r="Q142" s="20">
        <f t="shared" si="42"/>
        <v>0</v>
      </c>
      <c r="R142" s="27"/>
      <c r="S142" s="27"/>
      <c r="T142" s="28"/>
      <c r="U142" s="11"/>
    </row>
    <row r="143" spans="1:21" hidden="1">
      <c r="A143" s="37"/>
      <c r="B143" s="89"/>
      <c r="C143" s="90"/>
      <c r="D143" s="90"/>
      <c r="E143" s="90"/>
      <c r="F143" s="90"/>
      <c r="G143" s="90"/>
      <c r="H143" s="90"/>
      <c r="I143" s="91"/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57">
        <f t="shared" si="34"/>
        <v>0</v>
      </c>
      <c r="P143" s="20">
        <f t="shared" si="41"/>
        <v>0</v>
      </c>
      <c r="Q143" s="20">
        <f t="shared" si="42"/>
        <v>0</v>
      </c>
      <c r="R143" s="27"/>
      <c r="S143" s="27"/>
      <c r="T143" s="28"/>
      <c r="U143" s="11"/>
    </row>
    <row r="144" spans="1:21" hidden="1">
      <c r="A144" s="37"/>
      <c r="B144" s="89"/>
      <c r="C144" s="90"/>
      <c r="D144" s="90"/>
      <c r="E144" s="90"/>
      <c r="F144" s="90"/>
      <c r="G144" s="90"/>
      <c r="H144" s="90"/>
      <c r="I144" s="91"/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57">
        <f t="shared" si="34"/>
        <v>0</v>
      </c>
      <c r="P144" s="20">
        <f t="shared" si="41"/>
        <v>0</v>
      </c>
      <c r="Q144" s="20">
        <f t="shared" si="42"/>
        <v>0</v>
      </c>
      <c r="R144" s="27"/>
      <c r="S144" s="27"/>
      <c r="T144" s="28"/>
      <c r="U144" s="11"/>
    </row>
    <row r="145" spans="1:21" hidden="1">
      <c r="A145" s="37"/>
      <c r="B145" s="89"/>
      <c r="C145" s="90"/>
      <c r="D145" s="90"/>
      <c r="E145" s="90"/>
      <c r="F145" s="90"/>
      <c r="G145" s="90"/>
      <c r="H145" s="90"/>
      <c r="I145" s="91"/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57">
        <f t="shared" si="34"/>
        <v>0</v>
      </c>
      <c r="P145" s="20">
        <f t="shared" si="41"/>
        <v>0</v>
      </c>
      <c r="Q145" s="20">
        <f t="shared" si="42"/>
        <v>0</v>
      </c>
      <c r="R145" s="27"/>
      <c r="S145" s="27"/>
      <c r="T145" s="28"/>
      <c r="U145" s="11"/>
    </row>
    <row r="146" spans="1:21" ht="15.75" hidden="1" customHeight="1">
      <c r="A146" s="123" t="s">
        <v>71</v>
      </c>
      <c r="B146" s="124"/>
      <c r="C146" s="124"/>
      <c r="D146" s="124"/>
      <c r="E146" s="124"/>
      <c r="F146" s="124"/>
      <c r="G146" s="124"/>
      <c r="H146" s="124"/>
      <c r="I146" s="124"/>
      <c r="J146" s="124"/>
      <c r="K146" s="124"/>
      <c r="L146" s="124"/>
      <c r="M146" s="124"/>
      <c r="N146" s="124"/>
      <c r="O146" s="124"/>
      <c r="P146" s="124"/>
      <c r="Q146" s="124"/>
      <c r="R146" s="124"/>
      <c r="S146" s="124"/>
      <c r="T146" s="124"/>
      <c r="U146" s="125"/>
    </row>
    <row r="147" spans="1:21" hidden="1">
      <c r="A147" s="37"/>
      <c r="B147" s="88"/>
      <c r="C147" s="88"/>
      <c r="D147" s="88"/>
      <c r="E147" s="88"/>
      <c r="F147" s="88"/>
      <c r="G147" s="88"/>
      <c r="H147" s="88"/>
      <c r="I147" s="88"/>
      <c r="J147" s="27">
        <v>0</v>
      </c>
      <c r="K147" s="27">
        <v>0</v>
      </c>
      <c r="L147" s="27">
        <v>0</v>
      </c>
      <c r="M147" s="27">
        <v>0</v>
      </c>
      <c r="N147" s="27">
        <v>0</v>
      </c>
      <c r="O147" s="57">
        <f t="shared" si="34"/>
        <v>0</v>
      </c>
      <c r="P147" s="20">
        <f t="shared" ref="P147:P152" si="43">Q147-O147</f>
        <v>0</v>
      </c>
      <c r="Q147" s="20">
        <f t="shared" ref="Q147:Q152" si="44">ROUND(PRODUCT(J147,25)/12,0)</f>
        <v>0</v>
      </c>
      <c r="R147" s="27"/>
      <c r="S147" s="27"/>
      <c r="T147" s="28"/>
      <c r="U147" s="11"/>
    </row>
    <row r="148" spans="1:21" hidden="1">
      <c r="A148" s="37"/>
      <c r="B148" s="88"/>
      <c r="C148" s="88"/>
      <c r="D148" s="88"/>
      <c r="E148" s="88"/>
      <c r="F148" s="88"/>
      <c r="G148" s="88"/>
      <c r="H148" s="88"/>
      <c r="I148" s="88"/>
      <c r="J148" s="27">
        <v>0</v>
      </c>
      <c r="K148" s="27">
        <v>0</v>
      </c>
      <c r="L148" s="27">
        <v>0</v>
      </c>
      <c r="M148" s="27">
        <v>0</v>
      </c>
      <c r="N148" s="27">
        <v>0</v>
      </c>
      <c r="O148" s="57">
        <f t="shared" si="34"/>
        <v>0</v>
      </c>
      <c r="P148" s="20">
        <f t="shared" si="43"/>
        <v>0</v>
      </c>
      <c r="Q148" s="20">
        <f t="shared" si="44"/>
        <v>0</v>
      </c>
      <c r="R148" s="27"/>
      <c r="S148" s="27"/>
      <c r="T148" s="28"/>
      <c r="U148" s="11"/>
    </row>
    <row r="149" spans="1:21" hidden="1">
      <c r="A149" s="37"/>
      <c r="B149" s="88"/>
      <c r="C149" s="88"/>
      <c r="D149" s="88"/>
      <c r="E149" s="88"/>
      <c r="F149" s="88"/>
      <c r="G149" s="88"/>
      <c r="H149" s="88"/>
      <c r="I149" s="88"/>
      <c r="J149" s="27">
        <v>0</v>
      </c>
      <c r="K149" s="27">
        <v>0</v>
      </c>
      <c r="L149" s="27">
        <v>0</v>
      </c>
      <c r="M149" s="27">
        <v>0</v>
      </c>
      <c r="N149" s="27">
        <v>0</v>
      </c>
      <c r="O149" s="57">
        <f t="shared" si="34"/>
        <v>0</v>
      </c>
      <c r="P149" s="20">
        <f t="shared" si="43"/>
        <v>0</v>
      </c>
      <c r="Q149" s="20">
        <f t="shared" si="44"/>
        <v>0</v>
      </c>
      <c r="R149" s="27"/>
      <c r="S149" s="27"/>
      <c r="T149" s="28"/>
      <c r="U149" s="11"/>
    </row>
    <row r="150" spans="1:21" ht="13.5" hidden="1" customHeight="1">
      <c r="A150" s="37"/>
      <c r="B150" s="88"/>
      <c r="C150" s="88"/>
      <c r="D150" s="88"/>
      <c r="E150" s="88"/>
      <c r="F150" s="88"/>
      <c r="G150" s="88"/>
      <c r="H150" s="88"/>
      <c r="I150" s="88"/>
      <c r="J150" s="27">
        <v>0</v>
      </c>
      <c r="K150" s="27">
        <v>0</v>
      </c>
      <c r="L150" s="27">
        <v>0</v>
      </c>
      <c r="M150" s="27">
        <v>0</v>
      </c>
      <c r="N150" s="27">
        <v>0</v>
      </c>
      <c r="O150" s="57">
        <f t="shared" si="34"/>
        <v>0</v>
      </c>
      <c r="P150" s="20">
        <f t="shared" si="43"/>
        <v>0</v>
      </c>
      <c r="Q150" s="20">
        <f t="shared" si="44"/>
        <v>0</v>
      </c>
      <c r="R150" s="27"/>
      <c r="S150" s="27"/>
      <c r="T150" s="28"/>
      <c r="U150" s="11"/>
    </row>
    <row r="151" spans="1:21" ht="14.25" hidden="1" customHeight="1">
      <c r="A151" s="37"/>
      <c r="B151" s="88"/>
      <c r="C151" s="88"/>
      <c r="D151" s="88"/>
      <c r="E151" s="88"/>
      <c r="F151" s="88"/>
      <c r="G151" s="88"/>
      <c r="H151" s="88"/>
      <c r="I151" s="88"/>
      <c r="J151" s="27">
        <v>0</v>
      </c>
      <c r="K151" s="27">
        <v>0</v>
      </c>
      <c r="L151" s="27">
        <v>0</v>
      </c>
      <c r="M151" s="27">
        <v>0</v>
      </c>
      <c r="N151" s="27">
        <v>0</v>
      </c>
      <c r="O151" s="57">
        <f t="shared" si="34"/>
        <v>0</v>
      </c>
      <c r="P151" s="20">
        <f t="shared" si="43"/>
        <v>0</v>
      </c>
      <c r="Q151" s="20">
        <f t="shared" si="44"/>
        <v>0</v>
      </c>
      <c r="R151" s="27"/>
      <c r="S151" s="27"/>
      <c r="T151" s="28"/>
      <c r="U151" s="11"/>
    </row>
    <row r="152" spans="1:21" ht="12.75" hidden="1" customHeight="1">
      <c r="A152" s="37"/>
      <c r="B152" s="88"/>
      <c r="C152" s="88"/>
      <c r="D152" s="88"/>
      <c r="E152" s="88"/>
      <c r="F152" s="88"/>
      <c r="G152" s="88"/>
      <c r="H152" s="88"/>
      <c r="I152" s="88"/>
      <c r="J152" s="27">
        <v>0</v>
      </c>
      <c r="K152" s="27">
        <v>0</v>
      </c>
      <c r="L152" s="27">
        <v>0</v>
      </c>
      <c r="M152" s="27">
        <v>0</v>
      </c>
      <c r="N152" s="27">
        <v>0</v>
      </c>
      <c r="O152" s="57">
        <f t="shared" si="34"/>
        <v>0</v>
      </c>
      <c r="P152" s="20">
        <f t="shared" si="43"/>
        <v>0</v>
      </c>
      <c r="Q152" s="20">
        <f t="shared" si="44"/>
        <v>0</v>
      </c>
      <c r="R152" s="27"/>
      <c r="S152" s="27"/>
      <c r="T152" s="28"/>
      <c r="U152" s="11"/>
    </row>
    <row r="153" spans="1:21" ht="29.25" hidden="1" customHeight="1">
      <c r="A153" s="94" t="s">
        <v>51</v>
      </c>
      <c r="B153" s="95"/>
      <c r="C153" s="95"/>
      <c r="D153" s="95"/>
      <c r="E153" s="95"/>
      <c r="F153" s="95"/>
      <c r="G153" s="95"/>
      <c r="H153" s="95"/>
      <c r="I153" s="96"/>
      <c r="J153" s="24">
        <f t="shared" ref="J153:Q153" si="45">SUM(J128,J129,J130,J131,J132,J134,J135,J136,J137,J138,J140,J141,J142,J143,J144,J145,J147,J148,J149,J150,J151,J152)</f>
        <v>0</v>
      </c>
      <c r="K153" s="24">
        <f t="shared" si="45"/>
        <v>0</v>
      </c>
      <c r="L153" s="24">
        <f t="shared" si="45"/>
        <v>0</v>
      </c>
      <c r="M153" s="24">
        <f t="shared" ref="M153" si="46">SUM(M128,M129,M130,M131,M132,M134,M135,M136,M137,M138,M140,M141,M142,M143,M144,M145,M147,M148,M149,M150,M151,M152)</f>
        <v>0</v>
      </c>
      <c r="N153" s="24">
        <f t="shared" si="45"/>
        <v>0</v>
      </c>
      <c r="O153" s="24">
        <f t="shared" si="45"/>
        <v>0</v>
      </c>
      <c r="P153" s="24">
        <f t="shared" si="45"/>
        <v>0</v>
      </c>
      <c r="Q153" s="24">
        <f t="shared" si="45"/>
        <v>0</v>
      </c>
      <c r="R153" s="24">
        <f>COUNTIF(R128:R132,"E")+COUNTIF(R134:R138,"E")+COUNTIF(R140:R145,"E")+COUNTIF(R147:R152,"E")</f>
        <v>0</v>
      </c>
      <c r="S153" s="24">
        <f>COUNTIF(S128:S132,"C")+COUNTIF(S134:S138,"C")+COUNTIF(S140:S145,"C")+COUNTIF(S147:S152,"C")</f>
        <v>0</v>
      </c>
      <c r="T153" s="24">
        <f>COUNTIF(T128:T132,"VP")+COUNTIF(T134:T138,"VP")+COUNTIF(T140:T145,"VP")+COUNTIF(T147:T152,"VP")</f>
        <v>0</v>
      </c>
      <c r="U153" s="29"/>
    </row>
    <row r="154" spans="1:21" ht="15" hidden="1" customHeight="1">
      <c r="A154" s="168" t="s">
        <v>52</v>
      </c>
      <c r="B154" s="169"/>
      <c r="C154" s="169"/>
      <c r="D154" s="169"/>
      <c r="E154" s="169"/>
      <c r="F154" s="169"/>
      <c r="G154" s="169"/>
      <c r="H154" s="169"/>
      <c r="I154" s="169"/>
      <c r="J154" s="170"/>
      <c r="K154" s="24">
        <f t="shared" ref="K154:Q154" si="47">SUM(K128,K129,K130,K131,K132,K134,K135,K136,K137,K138,K140,K141,K142,K143,K144,K145)*14+SUM(K147,K148,K149,K150,K151,K152)*12</f>
        <v>0</v>
      </c>
      <c r="L154" s="24">
        <f t="shared" si="47"/>
        <v>0</v>
      </c>
      <c r="M154" s="24">
        <f t="shared" ref="M154" si="48">SUM(M128,M129,M130,M131,M132,M134,M135,M136,M137,M138,M140,M141,M142,M143,M144,M145)*14+SUM(M147,M148,M149,M150,M151,M152)*12</f>
        <v>0</v>
      </c>
      <c r="N154" s="24">
        <f t="shared" si="47"/>
        <v>0</v>
      </c>
      <c r="O154" s="24">
        <f t="shared" si="47"/>
        <v>0</v>
      </c>
      <c r="P154" s="24">
        <f t="shared" si="47"/>
        <v>0</v>
      </c>
      <c r="Q154" s="24">
        <f t="shared" si="47"/>
        <v>0</v>
      </c>
      <c r="R154" s="156"/>
      <c r="S154" s="157"/>
      <c r="T154" s="157"/>
      <c r="U154" s="158"/>
    </row>
    <row r="155" spans="1:21" ht="15" hidden="1" customHeight="1">
      <c r="A155" s="171"/>
      <c r="B155" s="172"/>
      <c r="C155" s="172"/>
      <c r="D155" s="172"/>
      <c r="E155" s="172"/>
      <c r="F155" s="172"/>
      <c r="G155" s="172"/>
      <c r="H155" s="172"/>
      <c r="I155" s="172"/>
      <c r="J155" s="173"/>
      <c r="K155" s="162">
        <f>SUM(K154:N154)</f>
        <v>0</v>
      </c>
      <c r="L155" s="163"/>
      <c r="M155" s="163"/>
      <c r="N155" s="164"/>
      <c r="O155" s="165">
        <f>SUM(O154:P154)</f>
        <v>0</v>
      </c>
      <c r="P155" s="166"/>
      <c r="Q155" s="167"/>
      <c r="R155" s="159"/>
      <c r="S155" s="160"/>
      <c r="T155" s="160"/>
      <c r="U155" s="161"/>
    </row>
    <row r="156" spans="1:21" ht="1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3"/>
      <c r="L156" s="13"/>
      <c r="M156" s="13"/>
      <c r="N156" s="13"/>
      <c r="O156" s="16"/>
      <c r="P156" s="16"/>
      <c r="Q156" s="16"/>
      <c r="R156" s="16"/>
      <c r="S156" s="16"/>
      <c r="T156" s="16"/>
      <c r="U156" s="16"/>
    </row>
    <row r="157" spans="1:21" ht="1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3"/>
      <c r="L157" s="13"/>
      <c r="M157" s="13"/>
      <c r="N157" s="13"/>
      <c r="O157" s="16"/>
      <c r="P157" s="16"/>
      <c r="Q157" s="16"/>
      <c r="R157" s="16"/>
      <c r="S157" s="16"/>
      <c r="T157" s="16"/>
      <c r="U157" s="16"/>
    </row>
    <row r="158" spans="1:21" ht="24" customHeight="1">
      <c r="A158" s="186" t="s">
        <v>54</v>
      </c>
      <c r="B158" s="186"/>
      <c r="C158" s="186"/>
      <c r="D158" s="186"/>
      <c r="E158" s="186"/>
      <c r="F158" s="186"/>
      <c r="G158" s="186"/>
      <c r="H158" s="186"/>
      <c r="I158" s="186"/>
      <c r="J158" s="186"/>
      <c r="K158" s="186"/>
      <c r="L158" s="186"/>
      <c r="M158" s="186"/>
      <c r="N158" s="186"/>
      <c r="O158" s="186"/>
      <c r="P158" s="186"/>
      <c r="Q158" s="186"/>
      <c r="R158" s="186"/>
      <c r="S158" s="186"/>
      <c r="T158" s="186"/>
      <c r="U158" s="186"/>
    </row>
    <row r="159" spans="1:21" ht="16.5" customHeight="1">
      <c r="A159" s="97" t="s">
        <v>56</v>
      </c>
      <c r="B159" s="98"/>
      <c r="C159" s="98"/>
      <c r="D159" s="98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  <c r="R159" s="98"/>
      <c r="S159" s="98"/>
      <c r="T159" s="98"/>
      <c r="U159" s="99"/>
    </row>
    <row r="160" spans="1:21" ht="34.5" customHeight="1">
      <c r="A160" s="93" t="s">
        <v>27</v>
      </c>
      <c r="B160" s="93" t="s">
        <v>26</v>
      </c>
      <c r="C160" s="93"/>
      <c r="D160" s="93"/>
      <c r="E160" s="93"/>
      <c r="F160" s="93"/>
      <c r="G160" s="93"/>
      <c r="H160" s="93"/>
      <c r="I160" s="93"/>
      <c r="J160" s="87" t="s">
        <v>40</v>
      </c>
      <c r="K160" s="87" t="s">
        <v>24</v>
      </c>
      <c r="L160" s="87"/>
      <c r="M160" s="87"/>
      <c r="N160" s="87"/>
      <c r="O160" s="87" t="s">
        <v>41</v>
      </c>
      <c r="P160" s="87"/>
      <c r="Q160" s="87"/>
      <c r="R160" s="87" t="s">
        <v>23</v>
      </c>
      <c r="S160" s="87"/>
      <c r="T160" s="87"/>
      <c r="U160" s="87" t="s">
        <v>22</v>
      </c>
    </row>
    <row r="161" spans="1:21">
      <c r="A161" s="93"/>
      <c r="B161" s="93"/>
      <c r="C161" s="93"/>
      <c r="D161" s="93"/>
      <c r="E161" s="93"/>
      <c r="F161" s="93"/>
      <c r="G161" s="93"/>
      <c r="H161" s="93"/>
      <c r="I161" s="93"/>
      <c r="J161" s="87"/>
      <c r="K161" s="31" t="s">
        <v>28</v>
      </c>
      <c r="L161" s="31" t="s">
        <v>29</v>
      </c>
      <c r="M161" s="56" t="s">
        <v>108</v>
      </c>
      <c r="N161" s="31" t="s">
        <v>109</v>
      </c>
      <c r="O161" s="31" t="s">
        <v>33</v>
      </c>
      <c r="P161" s="31" t="s">
        <v>7</v>
      </c>
      <c r="Q161" s="31" t="s">
        <v>30</v>
      </c>
      <c r="R161" s="31" t="s">
        <v>31</v>
      </c>
      <c r="S161" s="31" t="s">
        <v>28</v>
      </c>
      <c r="T161" s="31" t="s">
        <v>32</v>
      </c>
      <c r="U161" s="87"/>
    </row>
    <row r="162" spans="1:21" ht="17.25" customHeight="1">
      <c r="A162" s="97" t="s">
        <v>72</v>
      </c>
      <c r="B162" s="98"/>
      <c r="C162" s="98"/>
      <c r="D162" s="98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  <c r="R162" s="98"/>
      <c r="S162" s="98"/>
      <c r="T162" s="98"/>
      <c r="U162" s="99"/>
    </row>
    <row r="163" spans="1:21" ht="24.75" customHeight="1">
      <c r="A163" s="64" t="str">
        <f t="shared" ref="A163:A169" si="49">IF(ISNA(INDEX($A$34:$U$152,MATCH($B163,$B$34:$B$152,0),1)),"",INDEX($A$34:$U$152,MATCH($B163,$B$34:$B$152,0),1))</f>
        <v>MMR8107</v>
      </c>
      <c r="B163" s="177" t="s">
        <v>120</v>
      </c>
      <c r="C163" s="177"/>
      <c r="D163" s="177"/>
      <c r="E163" s="177"/>
      <c r="F163" s="177"/>
      <c r="G163" s="177"/>
      <c r="H163" s="177"/>
      <c r="I163" s="178"/>
      <c r="J163" s="20">
        <f t="shared" ref="J163:J169" si="50">IF(ISNA(INDEX($A$34:$U$152,MATCH($B163,$B$34:$B$152,0),10)),"",INDEX($A$34:$U$152,MATCH($B163,$B$34:$B$152,0),10))</f>
        <v>7</v>
      </c>
      <c r="K163" s="20">
        <f t="shared" ref="K163:K169" si="51">IF(ISNA(INDEX($A$34:$U$152,MATCH($B163,$B$34:$B$152,0),11)),"",INDEX($A$34:$U$152,MATCH($B163,$B$34:$B$152,0),11))</f>
        <v>2</v>
      </c>
      <c r="L163" s="20">
        <f t="shared" ref="L163:L169" si="52">IF(ISNA(INDEX($A$34:$U$152,MATCH($B163,$B$34:$B$152,0),12)),"",INDEX($A$34:$U$152,MATCH($B163,$B$34:$B$152,0),12))</f>
        <v>1</v>
      </c>
      <c r="M163" s="20">
        <f t="shared" ref="M163:M169" si="53">IF(ISNA(INDEX($A$34:$U$152,MATCH($B163,$B$34:$B$152,0),13)),"",INDEX($A$34:$U$152,MATCH($B163,$B$34:$B$152,0),13))</f>
        <v>0</v>
      </c>
      <c r="N163" s="20">
        <f t="shared" ref="N163:N169" si="54">IF(ISNA(INDEX($A$34:$U$152,MATCH($B163,$B$34:$B$152,0),14)),"",INDEX($A$34:$U$152,MATCH($B163,$B$34:$B$152,0),14))</f>
        <v>1</v>
      </c>
      <c r="O163" s="20">
        <f t="shared" ref="O163:O169" si="55">IF(ISNA(INDEX($A$34:$U$152,MATCH($B163,$B$34:$B$152,0),15)),"",INDEX($A$34:$U$152,MATCH($B163,$B$34:$B$152,0),15))</f>
        <v>4</v>
      </c>
      <c r="P163" s="20">
        <f t="shared" ref="P163:P169" si="56">IF(ISNA(INDEX($A$34:$U$152,MATCH($B163,$B$34:$B$152,0),16)),"",INDEX($A$34:$U$152,MATCH($B163,$B$34:$B$152,0),16))</f>
        <v>9</v>
      </c>
      <c r="Q163" s="20">
        <f t="shared" ref="Q163:Q169" si="57">IF(ISNA(INDEX($A$34:$U$152,MATCH($B163,$B$34:$B$152,0),17)),"",INDEX($A$34:$U$152,MATCH($B163,$B$34:$B$152,0),17))</f>
        <v>13</v>
      </c>
      <c r="R163" s="30" t="str">
        <f t="shared" ref="R163:R169" si="58">IF(ISNA(INDEX($A$34:$U$152,MATCH($B163,$B$34:$B$152,0),18)),"",INDEX($A$34:$U$152,MATCH($B163,$B$34:$B$152,0),18))</f>
        <v>E</v>
      </c>
      <c r="S163" s="30">
        <f t="shared" ref="S163:S169" si="59">IF(ISNA(INDEX($A$34:$U$152,MATCH($B163,$B$34:$B$152,0),19)),"",INDEX($A$34:$U$152,MATCH($B163,$B$34:$B$152,0),19))</f>
        <v>0</v>
      </c>
      <c r="T163" s="30">
        <f t="shared" ref="T163:T169" si="60">IF(ISNA(INDEX($A$34:$U$152,MATCH($B163,$B$34:$B$152,0),20)),"",INDEX($A$34:$U$152,MATCH($B163,$B$34:$B$152,0),20))</f>
        <v>0</v>
      </c>
      <c r="U163" s="21" t="s">
        <v>36</v>
      </c>
    </row>
    <row r="164" spans="1:21" ht="26.25" customHeight="1">
      <c r="A164" s="64" t="str">
        <f t="shared" si="49"/>
        <v>MMR8106</v>
      </c>
      <c r="B164" s="177" t="s">
        <v>118</v>
      </c>
      <c r="C164" s="177"/>
      <c r="D164" s="177"/>
      <c r="E164" s="177"/>
      <c r="F164" s="177"/>
      <c r="G164" s="177"/>
      <c r="H164" s="177"/>
      <c r="I164" s="178"/>
      <c r="J164" s="20">
        <f t="shared" si="50"/>
        <v>6</v>
      </c>
      <c r="K164" s="20">
        <f t="shared" si="51"/>
        <v>2</v>
      </c>
      <c r="L164" s="20">
        <f t="shared" si="52"/>
        <v>1</v>
      </c>
      <c r="M164" s="20">
        <f t="shared" si="53"/>
        <v>0</v>
      </c>
      <c r="N164" s="20">
        <f t="shared" si="54"/>
        <v>1</v>
      </c>
      <c r="O164" s="20">
        <f t="shared" si="55"/>
        <v>4</v>
      </c>
      <c r="P164" s="20">
        <f t="shared" si="56"/>
        <v>7</v>
      </c>
      <c r="Q164" s="20">
        <f t="shared" si="57"/>
        <v>11</v>
      </c>
      <c r="R164" s="30" t="str">
        <f t="shared" si="58"/>
        <v>E</v>
      </c>
      <c r="S164" s="30">
        <f t="shared" si="59"/>
        <v>0</v>
      </c>
      <c r="T164" s="30">
        <f t="shared" si="60"/>
        <v>0</v>
      </c>
      <c r="U164" s="21" t="s">
        <v>36</v>
      </c>
    </row>
    <row r="165" spans="1:21" ht="14.5">
      <c r="A165" s="64" t="str">
        <f t="shared" si="49"/>
        <v>MMR9001</v>
      </c>
      <c r="B165" s="76" t="s">
        <v>125</v>
      </c>
      <c r="C165" s="77"/>
      <c r="D165" s="77"/>
      <c r="E165" s="77"/>
      <c r="F165" s="77"/>
      <c r="G165" s="77"/>
      <c r="H165" s="77"/>
      <c r="I165" s="78"/>
      <c r="J165" s="20">
        <f t="shared" si="50"/>
        <v>4</v>
      </c>
      <c r="K165" s="20">
        <f t="shared" si="51"/>
        <v>2</v>
      </c>
      <c r="L165" s="20">
        <f t="shared" si="52"/>
        <v>1</v>
      </c>
      <c r="M165" s="20">
        <f t="shared" si="53"/>
        <v>0</v>
      </c>
      <c r="N165" s="20">
        <f t="shared" si="54"/>
        <v>1</v>
      </c>
      <c r="O165" s="20">
        <f t="shared" si="55"/>
        <v>4</v>
      </c>
      <c r="P165" s="20">
        <f t="shared" si="56"/>
        <v>3</v>
      </c>
      <c r="Q165" s="20">
        <f t="shared" si="57"/>
        <v>7</v>
      </c>
      <c r="R165" s="30">
        <f t="shared" si="58"/>
        <v>0</v>
      </c>
      <c r="S165" s="30" t="str">
        <f t="shared" si="59"/>
        <v>C</v>
      </c>
      <c r="T165" s="30">
        <f t="shared" si="60"/>
        <v>0</v>
      </c>
      <c r="U165" s="21" t="s">
        <v>36</v>
      </c>
    </row>
    <row r="166" spans="1:21" ht="27.75" customHeight="1">
      <c r="A166" s="64" t="str">
        <f t="shared" si="49"/>
        <v>MMR8098</v>
      </c>
      <c r="B166" s="73" t="s">
        <v>116</v>
      </c>
      <c r="C166" s="74"/>
      <c r="D166" s="74"/>
      <c r="E166" s="74"/>
      <c r="F166" s="74"/>
      <c r="G166" s="74"/>
      <c r="H166" s="74"/>
      <c r="I166" s="75"/>
      <c r="J166" s="20">
        <f t="shared" si="50"/>
        <v>8</v>
      </c>
      <c r="K166" s="20">
        <f t="shared" si="51"/>
        <v>2</v>
      </c>
      <c r="L166" s="20">
        <f t="shared" si="52"/>
        <v>1</v>
      </c>
      <c r="M166" s="20">
        <f t="shared" si="53"/>
        <v>0</v>
      </c>
      <c r="N166" s="20">
        <f t="shared" si="54"/>
        <v>1</v>
      </c>
      <c r="O166" s="20">
        <f t="shared" si="55"/>
        <v>4</v>
      </c>
      <c r="P166" s="20">
        <f t="shared" si="56"/>
        <v>10</v>
      </c>
      <c r="Q166" s="20">
        <f t="shared" si="57"/>
        <v>14</v>
      </c>
      <c r="R166" s="30" t="str">
        <f t="shared" si="58"/>
        <v>E</v>
      </c>
      <c r="S166" s="30">
        <f t="shared" si="59"/>
        <v>0</v>
      </c>
      <c r="T166" s="30">
        <f t="shared" si="60"/>
        <v>0</v>
      </c>
      <c r="U166" s="21" t="s">
        <v>36</v>
      </c>
    </row>
    <row r="167" spans="1:21" ht="24" customHeight="1">
      <c r="A167" s="64" t="str">
        <f t="shared" si="49"/>
        <v xml:space="preserve">MMR8099 </v>
      </c>
      <c r="B167" s="73" t="s">
        <v>142</v>
      </c>
      <c r="C167" s="74"/>
      <c r="D167" s="74"/>
      <c r="E167" s="74"/>
      <c r="F167" s="74"/>
      <c r="G167" s="74"/>
      <c r="H167" s="74"/>
      <c r="I167" s="75"/>
      <c r="J167" s="20">
        <f t="shared" si="50"/>
        <v>7</v>
      </c>
      <c r="K167" s="20">
        <f t="shared" si="51"/>
        <v>2</v>
      </c>
      <c r="L167" s="20">
        <f t="shared" si="52"/>
        <v>1</v>
      </c>
      <c r="M167" s="20">
        <f t="shared" si="53"/>
        <v>0</v>
      </c>
      <c r="N167" s="20">
        <f t="shared" si="54"/>
        <v>1</v>
      </c>
      <c r="O167" s="20">
        <f t="shared" si="55"/>
        <v>4</v>
      </c>
      <c r="P167" s="20">
        <f t="shared" si="56"/>
        <v>9</v>
      </c>
      <c r="Q167" s="20">
        <f t="shared" si="57"/>
        <v>13</v>
      </c>
      <c r="R167" s="30" t="str">
        <f t="shared" si="58"/>
        <v>E</v>
      </c>
      <c r="S167" s="30">
        <f t="shared" si="59"/>
        <v>0</v>
      </c>
      <c r="T167" s="30">
        <f t="shared" si="60"/>
        <v>0</v>
      </c>
      <c r="U167" s="21" t="s">
        <v>36</v>
      </c>
    </row>
    <row r="168" spans="1:21" ht="29.25" customHeight="1">
      <c r="A168" s="64" t="str">
        <f t="shared" si="49"/>
        <v>MMR8101</v>
      </c>
      <c r="B168" s="73" t="s">
        <v>144</v>
      </c>
      <c r="C168" s="74"/>
      <c r="D168" s="74"/>
      <c r="E168" s="74"/>
      <c r="F168" s="74"/>
      <c r="G168" s="74"/>
      <c r="H168" s="74"/>
      <c r="I168" s="75"/>
      <c r="J168" s="20">
        <f t="shared" si="50"/>
        <v>8</v>
      </c>
      <c r="K168" s="20">
        <f t="shared" si="51"/>
        <v>2</v>
      </c>
      <c r="L168" s="20">
        <f t="shared" si="52"/>
        <v>1</v>
      </c>
      <c r="M168" s="20">
        <f t="shared" si="53"/>
        <v>0</v>
      </c>
      <c r="N168" s="20">
        <f t="shared" si="54"/>
        <v>1</v>
      </c>
      <c r="O168" s="20">
        <f t="shared" si="55"/>
        <v>4</v>
      </c>
      <c r="P168" s="20">
        <f t="shared" si="56"/>
        <v>10</v>
      </c>
      <c r="Q168" s="20">
        <f t="shared" si="57"/>
        <v>14</v>
      </c>
      <c r="R168" s="30" t="str">
        <f t="shared" si="58"/>
        <v>E</v>
      </c>
      <c r="S168" s="30">
        <f t="shared" si="59"/>
        <v>0</v>
      </c>
      <c r="T168" s="30">
        <f t="shared" si="60"/>
        <v>0</v>
      </c>
      <c r="U168" s="21" t="s">
        <v>36</v>
      </c>
    </row>
    <row r="169" spans="1:21" ht="27.75" customHeight="1">
      <c r="A169" s="64" t="str">
        <f t="shared" si="49"/>
        <v>MMR8104</v>
      </c>
      <c r="B169" s="73" t="s">
        <v>146</v>
      </c>
      <c r="C169" s="74"/>
      <c r="D169" s="74"/>
      <c r="E169" s="74"/>
      <c r="F169" s="74"/>
      <c r="G169" s="74"/>
      <c r="H169" s="74"/>
      <c r="I169" s="75"/>
      <c r="J169" s="20">
        <f t="shared" si="50"/>
        <v>7</v>
      </c>
      <c r="K169" s="20">
        <f t="shared" si="51"/>
        <v>2</v>
      </c>
      <c r="L169" s="20">
        <f t="shared" si="52"/>
        <v>1</v>
      </c>
      <c r="M169" s="20">
        <f t="shared" si="53"/>
        <v>0</v>
      </c>
      <c r="N169" s="20">
        <f t="shared" si="54"/>
        <v>1</v>
      </c>
      <c r="O169" s="20">
        <f t="shared" si="55"/>
        <v>4</v>
      </c>
      <c r="P169" s="20">
        <f t="shared" si="56"/>
        <v>9</v>
      </c>
      <c r="Q169" s="20">
        <f t="shared" si="57"/>
        <v>13</v>
      </c>
      <c r="R169" s="30" t="str">
        <f t="shared" si="58"/>
        <v>E</v>
      </c>
      <c r="S169" s="30">
        <f t="shared" si="59"/>
        <v>0</v>
      </c>
      <c r="T169" s="30">
        <f t="shared" si="60"/>
        <v>0</v>
      </c>
      <c r="U169" s="21" t="s">
        <v>36</v>
      </c>
    </row>
    <row r="170" spans="1:21" hidden="1">
      <c r="A170" s="34"/>
      <c r="B170" s="92"/>
      <c r="C170" s="92"/>
      <c r="D170" s="92"/>
      <c r="E170" s="92"/>
      <c r="F170" s="92"/>
      <c r="G170" s="92"/>
      <c r="H170" s="92"/>
      <c r="I170" s="92"/>
      <c r="J170" s="20"/>
      <c r="K170" s="20"/>
      <c r="L170" s="20"/>
      <c r="M170" s="20"/>
      <c r="N170" s="20"/>
      <c r="O170" s="20"/>
      <c r="P170" s="20"/>
      <c r="Q170" s="20"/>
      <c r="R170" s="30"/>
      <c r="S170" s="30"/>
      <c r="T170" s="30"/>
      <c r="U170" s="21"/>
    </row>
    <row r="171" spans="1:21" hidden="1">
      <c r="A171" s="34"/>
      <c r="B171" s="79"/>
      <c r="C171" s="79"/>
      <c r="D171" s="79"/>
      <c r="E171" s="79"/>
      <c r="F171" s="79"/>
      <c r="G171" s="79"/>
      <c r="H171" s="79"/>
      <c r="I171" s="80"/>
      <c r="J171" s="20"/>
      <c r="K171" s="20"/>
      <c r="L171" s="20"/>
      <c r="M171" s="20"/>
      <c r="N171" s="20"/>
      <c r="O171" s="20"/>
      <c r="P171" s="20"/>
      <c r="Q171" s="20"/>
      <c r="R171" s="30"/>
      <c r="S171" s="30"/>
      <c r="T171" s="30"/>
      <c r="U171" s="21"/>
    </row>
    <row r="172" spans="1:21" hidden="1">
      <c r="A172" s="34"/>
      <c r="B172" s="92"/>
      <c r="C172" s="92"/>
      <c r="D172" s="92"/>
      <c r="E172" s="92"/>
      <c r="F172" s="92"/>
      <c r="G172" s="92"/>
      <c r="H172" s="92"/>
      <c r="I172" s="92"/>
      <c r="J172" s="20"/>
      <c r="K172" s="20"/>
      <c r="L172" s="20"/>
      <c r="M172" s="20"/>
      <c r="N172" s="20"/>
      <c r="O172" s="20"/>
      <c r="P172" s="20"/>
      <c r="Q172" s="20"/>
      <c r="R172" s="30"/>
      <c r="S172" s="30"/>
      <c r="T172" s="30"/>
      <c r="U172" s="21"/>
    </row>
    <row r="173" spans="1:21" hidden="1">
      <c r="A173" s="34"/>
      <c r="B173" s="92"/>
      <c r="C173" s="92"/>
      <c r="D173" s="92"/>
      <c r="E173" s="92"/>
      <c r="F173" s="92"/>
      <c r="G173" s="92"/>
      <c r="H173" s="92"/>
      <c r="I173" s="92"/>
      <c r="J173" s="20"/>
      <c r="K173" s="20"/>
      <c r="L173" s="20"/>
      <c r="M173" s="20"/>
      <c r="N173" s="20"/>
      <c r="O173" s="20"/>
      <c r="P173" s="20"/>
      <c r="Q173" s="20"/>
      <c r="R173" s="30"/>
      <c r="S173" s="30"/>
      <c r="T173" s="30"/>
      <c r="U173" s="21"/>
    </row>
    <row r="174" spans="1:21" hidden="1">
      <c r="A174" s="34"/>
      <c r="B174" s="92"/>
      <c r="C174" s="92"/>
      <c r="D174" s="92"/>
      <c r="E174" s="92"/>
      <c r="F174" s="92"/>
      <c r="G174" s="92"/>
      <c r="H174" s="92"/>
      <c r="I174" s="92"/>
      <c r="J174" s="20"/>
      <c r="K174" s="20"/>
      <c r="L174" s="20"/>
      <c r="M174" s="20"/>
      <c r="N174" s="20"/>
      <c r="O174" s="20"/>
      <c r="P174" s="20"/>
      <c r="Q174" s="20"/>
      <c r="R174" s="30"/>
      <c r="S174" s="30"/>
      <c r="T174" s="30"/>
      <c r="U174" s="21"/>
    </row>
    <row r="175" spans="1:21" hidden="1">
      <c r="A175" s="34"/>
      <c r="B175" s="92"/>
      <c r="C175" s="92"/>
      <c r="D175" s="92"/>
      <c r="E175" s="92"/>
      <c r="F175" s="92"/>
      <c r="G175" s="92"/>
      <c r="H175" s="92"/>
      <c r="I175" s="92"/>
      <c r="J175" s="20"/>
      <c r="K175" s="20"/>
      <c r="L175" s="20"/>
      <c r="M175" s="20"/>
      <c r="N175" s="20"/>
      <c r="O175" s="20"/>
      <c r="P175" s="20"/>
      <c r="Q175" s="20"/>
      <c r="R175" s="30"/>
      <c r="S175" s="30"/>
      <c r="T175" s="30"/>
      <c r="U175" s="21"/>
    </row>
    <row r="176" spans="1:21" hidden="1">
      <c r="A176" s="34"/>
      <c r="B176" s="92"/>
      <c r="C176" s="92"/>
      <c r="D176" s="92"/>
      <c r="E176" s="92"/>
      <c r="F176" s="92"/>
      <c r="G176" s="92"/>
      <c r="H176" s="92"/>
      <c r="I176" s="92"/>
      <c r="J176" s="20"/>
      <c r="K176" s="20"/>
      <c r="L176" s="20"/>
      <c r="M176" s="20"/>
      <c r="N176" s="20"/>
      <c r="O176" s="20"/>
      <c r="P176" s="20"/>
      <c r="Q176" s="20"/>
      <c r="R176" s="30"/>
      <c r="S176" s="30"/>
      <c r="T176" s="30"/>
      <c r="U176" s="21"/>
    </row>
    <row r="177" spans="1:27" hidden="1">
      <c r="A177" s="34"/>
      <c r="B177" s="92"/>
      <c r="C177" s="92"/>
      <c r="D177" s="92"/>
      <c r="E177" s="92"/>
      <c r="F177" s="92"/>
      <c r="G177" s="92"/>
      <c r="H177" s="92"/>
      <c r="I177" s="92"/>
      <c r="J177" s="20"/>
      <c r="K177" s="20"/>
      <c r="L177" s="20"/>
      <c r="M177" s="20"/>
      <c r="N177" s="20"/>
      <c r="O177" s="20"/>
      <c r="P177" s="20"/>
      <c r="Q177" s="20"/>
      <c r="R177" s="30"/>
      <c r="S177" s="30"/>
      <c r="T177" s="30"/>
      <c r="U177" s="21"/>
    </row>
    <row r="178" spans="1:27" hidden="1">
      <c r="A178" s="34"/>
      <c r="B178" s="92"/>
      <c r="C178" s="92"/>
      <c r="D178" s="92"/>
      <c r="E178" s="92"/>
      <c r="F178" s="92"/>
      <c r="G178" s="92"/>
      <c r="H178" s="92"/>
      <c r="I178" s="92"/>
      <c r="J178" s="20"/>
      <c r="K178" s="20"/>
      <c r="L178" s="20"/>
      <c r="M178" s="20"/>
      <c r="N178" s="20"/>
      <c r="O178" s="20"/>
      <c r="P178" s="20"/>
      <c r="Q178" s="20"/>
      <c r="R178" s="30"/>
      <c r="S178" s="30"/>
      <c r="T178" s="30"/>
      <c r="U178" s="21"/>
    </row>
    <row r="179" spans="1:27">
      <c r="A179" s="22" t="s">
        <v>25</v>
      </c>
      <c r="B179" s="174"/>
      <c r="C179" s="175"/>
      <c r="D179" s="175"/>
      <c r="E179" s="175"/>
      <c r="F179" s="175"/>
      <c r="G179" s="175"/>
      <c r="H179" s="175"/>
      <c r="I179" s="176"/>
      <c r="J179" s="24">
        <f>IF(ISNA(SUM(J163:J178)),"",SUM(J163:J178))</f>
        <v>47</v>
      </c>
      <c r="K179" s="24">
        <f t="shared" ref="K179:Q179" si="61">SUM(K163:K178)</f>
        <v>14</v>
      </c>
      <c r="L179" s="24">
        <f t="shared" si="61"/>
        <v>7</v>
      </c>
      <c r="M179" s="24">
        <f t="shared" si="61"/>
        <v>0</v>
      </c>
      <c r="N179" s="24">
        <f t="shared" si="61"/>
        <v>7</v>
      </c>
      <c r="O179" s="24">
        <f t="shared" si="61"/>
        <v>28</v>
      </c>
      <c r="P179" s="24">
        <f t="shared" si="61"/>
        <v>57</v>
      </c>
      <c r="Q179" s="24">
        <f t="shared" si="61"/>
        <v>85</v>
      </c>
      <c r="R179" s="22">
        <f>COUNTIF(R163:R178,"E")</f>
        <v>6</v>
      </c>
      <c r="S179" s="22">
        <f>COUNTIF(S163:S178,"C")</f>
        <v>1</v>
      </c>
      <c r="T179" s="22">
        <f>COUNTIF(T163:T178,"VP")</f>
        <v>0</v>
      </c>
      <c r="U179" s="21"/>
    </row>
    <row r="180" spans="1:27" ht="17.25" customHeight="1">
      <c r="A180" s="97" t="s">
        <v>73</v>
      </c>
      <c r="B180" s="98"/>
      <c r="C180" s="98"/>
      <c r="D180" s="98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8"/>
      <c r="R180" s="98"/>
      <c r="S180" s="98"/>
      <c r="T180" s="98"/>
      <c r="U180" s="99"/>
    </row>
    <row r="181" spans="1:27" ht="27" customHeight="1">
      <c r="A181" s="64" t="str">
        <f>IF(ISNA(INDEX($A$34:$U$152,MATCH($B181,$B$34:$B$152,0),1)),"",INDEX($A$34:$U$152,MATCH($B181,$B$34:$B$152,0),1))</f>
        <v>MMR8105</v>
      </c>
      <c r="B181" s="177" t="s">
        <v>148</v>
      </c>
      <c r="C181" s="177"/>
      <c r="D181" s="177"/>
      <c r="E181" s="177"/>
      <c r="F181" s="177"/>
      <c r="G181" s="177"/>
      <c r="H181" s="177"/>
      <c r="I181" s="178"/>
      <c r="J181" s="20">
        <f>IF(ISNA(INDEX($A$34:$U$152,MATCH($B181,$B$34:$B$152,0),10)),"",INDEX($A$34:$U$152,MATCH($B181,$B$34:$B$152,0),10))</f>
        <v>8</v>
      </c>
      <c r="K181" s="20">
        <f>IF(ISNA(INDEX($A$34:$U$152,MATCH($B181,$B$34:$B$152,0),11)),"",INDEX($A$34:$U$152,MATCH($B181,$B$34:$B$152,0),11))</f>
        <v>2</v>
      </c>
      <c r="L181" s="20">
        <f>IF(ISNA(INDEX($A$34:$U$152,MATCH($B181,$B$34:$B$152,0),12)),"",INDEX($A$34:$U$152,MATCH($B181,$B$34:$B$152,0),12))</f>
        <v>1</v>
      </c>
      <c r="M181" s="20">
        <f>IF(ISNA(INDEX($A$34:$U$152,MATCH($B181,$B$34:$B$152,0),13)),"",INDEX($A$34:$U$152,MATCH($B181,$B$34:$B$152,0),13))</f>
        <v>0</v>
      </c>
      <c r="N181" s="20">
        <f>IF(ISNA(INDEX($A$34:$U$152,MATCH($B181,$B$34:$B$152,0),14)),"",INDEX($A$34:$U$152,MATCH($B181,$B$34:$B$152,0),14))</f>
        <v>1</v>
      </c>
      <c r="O181" s="20">
        <f>IF(ISNA(INDEX($A$34:$U$152,MATCH($B181,$B$34:$B$152,0),15)),"",INDEX($A$34:$U$152,MATCH($B181,$B$34:$B$152,0),15))</f>
        <v>4</v>
      </c>
      <c r="P181" s="20">
        <f>IF(ISNA(INDEX($A$34:$U$152,MATCH($B181,$B$34:$B$152,0),16)),"",INDEX($A$34:$U$152,MATCH($B181,$B$34:$B$152,0),16))</f>
        <v>13</v>
      </c>
      <c r="Q181" s="20">
        <f>IF(ISNA(INDEX($A$34:$U$152,MATCH($B181,$B$34:$B$152,0),17)),"",INDEX($A$34:$U$152,MATCH($B181,$B$34:$B$152,0),17))</f>
        <v>17</v>
      </c>
      <c r="R181" s="30" t="str">
        <f>IF(ISNA(INDEX($A$34:$U$152,MATCH($B181,$B$34:$B$152,0),18)),"",INDEX($A$34:$U$152,MATCH($B181,$B$34:$B$152,0),18))</f>
        <v>E</v>
      </c>
      <c r="S181" s="30">
        <f>IF(ISNA(INDEX($A$34:$U$152,MATCH($B181,$B$34:$B$152,0),19)),"",INDEX($A$34:$U$152,MATCH($B181,$B$34:$B$152,0),19))</f>
        <v>0</v>
      </c>
      <c r="T181" s="30">
        <f>IF(ISNA(INDEX($A$34:$U$152,MATCH($B181,$B$34:$B$152,0),20)),"",INDEX($A$34:$U$152,MATCH($B181,$B$34:$B$152,0),20))</f>
        <v>0</v>
      </c>
      <c r="U181" s="21" t="s">
        <v>36</v>
      </c>
    </row>
    <row r="182" spans="1:27" hidden="1">
      <c r="A182" s="34" t="str">
        <f>IF(ISNA(INDEX($A$34:$U$152,MATCH($B182,$B$34:$B$152,0),1)),"",INDEX($A$34:$U$152,MATCH($B182,$B$34:$B$152,0),1))</f>
        <v/>
      </c>
      <c r="B182" s="92"/>
      <c r="C182" s="92"/>
      <c r="D182" s="92"/>
      <c r="E182" s="92"/>
      <c r="F182" s="92"/>
      <c r="G182" s="92"/>
      <c r="H182" s="92"/>
      <c r="I182" s="92"/>
      <c r="J182" s="20" t="str">
        <f>IF(ISNA(INDEX($A$34:$U$152,MATCH($B182,$B$34:$B$152,0),10)),"",INDEX($A$34:$U$152,MATCH($B182,$B$34:$B$152,0),10))</f>
        <v/>
      </c>
      <c r="K182" s="20" t="str">
        <f>IF(ISNA(INDEX($A$34:$U$152,MATCH($B182,$B$34:$B$152,0),11)),"",INDEX($A$34:$U$152,MATCH($B182,$B$34:$B$152,0),11))</f>
        <v/>
      </c>
      <c r="L182" s="20" t="str">
        <f>IF(ISNA(INDEX($A$34:$U$152,MATCH($B182,$B$34:$B$152,0),12)),"",INDEX($A$34:$U$152,MATCH($B182,$B$34:$B$152,0),12))</f>
        <v/>
      </c>
      <c r="M182" s="20" t="str">
        <f>IF(ISNA(INDEX($A$34:$U$152,MATCH($B182,$B$34:$B$152,0),13)),"",INDEX($A$34:$U$152,MATCH($B182,$B$34:$B$152,0),13))</f>
        <v/>
      </c>
      <c r="N182" s="20" t="str">
        <f>IF(ISNA(INDEX($A$34:$U$152,MATCH($B182,$B$34:$B$152,0),14)),"",INDEX($A$34:$U$152,MATCH($B182,$B$34:$B$152,0),14))</f>
        <v/>
      </c>
      <c r="O182" s="20" t="str">
        <f>IF(ISNA(INDEX($A$34:$U$152,MATCH($B182,$B$34:$B$152,0),15)),"",INDEX($A$34:$U$152,MATCH($B182,$B$34:$B$152,0),15))</f>
        <v/>
      </c>
      <c r="P182" s="20" t="str">
        <f>IF(ISNA(INDEX($A$34:$U$152,MATCH($B182,$B$34:$B$152,0),16)),"",INDEX($A$34:$U$152,MATCH($B182,$B$34:$B$152,0),16))</f>
        <v/>
      </c>
      <c r="Q182" s="20" t="str">
        <f>IF(ISNA(INDEX($A$34:$U$152,MATCH($B182,$B$34:$B$152,0),17)),"",INDEX($A$34:$U$152,MATCH($B182,$B$34:$B$152,0),17))</f>
        <v/>
      </c>
      <c r="R182" s="30" t="str">
        <f>IF(ISNA(INDEX($A$34:$U$152,MATCH($B182,$B$34:$B$152,0),18)),"",INDEX($A$34:$U$152,MATCH($B182,$B$34:$B$152,0),18))</f>
        <v/>
      </c>
      <c r="S182" s="30" t="str">
        <f>IF(ISNA(INDEX($A$34:$U$152,MATCH($B182,$B$34:$B$152,0),19)),"",INDEX($A$34:$U$152,MATCH($B182,$B$34:$B$152,0),19))</f>
        <v/>
      </c>
      <c r="T182" s="30" t="str">
        <f>IF(ISNA(INDEX($A$34:$U$152,MATCH($B182,$B$34:$B$152,0),20)),"",INDEX($A$34:$U$152,MATCH($B182,$B$34:$B$152,0),20))</f>
        <v/>
      </c>
      <c r="U182" s="21" t="s">
        <v>36</v>
      </c>
    </row>
    <row r="183" spans="1:27" hidden="1">
      <c r="A183" s="34" t="str">
        <f>IF(ISNA(INDEX($A$34:$U$152,MATCH($B183,$B$34:$B$152,0),1)),"",INDEX($A$34:$U$152,MATCH($B183,$B$34:$B$152,0),1))</f>
        <v/>
      </c>
      <c r="B183" s="92"/>
      <c r="C183" s="92"/>
      <c r="D183" s="92"/>
      <c r="E183" s="92"/>
      <c r="F183" s="92"/>
      <c r="G183" s="92"/>
      <c r="H183" s="92"/>
      <c r="I183" s="92"/>
      <c r="J183" s="20" t="str">
        <f>IF(ISNA(INDEX($A$34:$U$152,MATCH($B183,$B$34:$B$152,0),10)),"",INDEX($A$34:$U$152,MATCH($B183,$B$34:$B$152,0),10))</f>
        <v/>
      </c>
      <c r="K183" s="20" t="str">
        <f>IF(ISNA(INDEX($A$34:$U$152,MATCH($B183,$B$34:$B$152,0),11)),"",INDEX($A$34:$U$152,MATCH($B183,$B$34:$B$152,0),11))</f>
        <v/>
      </c>
      <c r="L183" s="20" t="str">
        <f>IF(ISNA(INDEX($A$34:$U$152,MATCH($B183,$B$34:$B$152,0),12)),"",INDEX($A$34:$U$152,MATCH($B183,$B$34:$B$152,0),12))</f>
        <v/>
      </c>
      <c r="M183" s="20" t="str">
        <f>IF(ISNA(INDEX($A$34:$U$152,MATCH($B183,$B$34:$B$152,0),13)),"",INDEX($A$34:$U$152,MATCH($B183,$B$34:$B$152,0),13))</f>
        <v/>
      </c>
      <c r="N183" s="20" t="str">
        <f>IF(ISNA(INDEX($A$34:$U$152,MATCH($B183,$B$34:$B$152,0),14)),"",INDEX($A$34:$U$152,MATCH($B183,$B$34:$B$152,0),14))</f>
        <v/>
      </c>
      <c r="O183" s="20" t="str">
        <f>IF(ISNA(INDEX($A$34:$U$152,MATCH($B183,$B$34:$B$152,0),15)),"",INDEX($A$34:$U$152,MATCH($B183,$B$34:$B$152,0),15))</f>
        <v/>
      </c>
      <c r="P183" s="20" t="str">
        <f>IF(ISNA(INDEX($A$34:$U$152,MATCH($B183,$B$34:$B$152,0),16)),"",INDEX($A$34:$U$152,MATCH($B183,$B$34:$B$152,0),16))</f>
        <v/>
      </c>
      <c r="Q183" s="20" t="str">
        <f>IF(ISNA(INDEX($A$34:$U$152,MATCH($B183,$B$34:$B$152,0),17)),"",INDEX($A$34:$U$152,MATCH($B183,$B$34:$B$152,0),17))</f>
        <v/>
      </c>
      <c r="R183" s="30" t="str">
        <f>IF(ISNA(INDEX($A$34:$U$152,MATCH($B183,$B$34:$B$152,0),18)),"",INDEX($A$34:$U$152,MATCH($B183,$B$34:$B$152,0),18))</f>
        <v/>
      </c>
      <c r="S183" s="30" t="str">
        <f>IF(ISNA(INDEX($A$34:$U$152,MATCH($B183,$B$34:$B$152,0),19)),"",INDEX($A$34:$U$152,MATCH($B183,$B$34:$B$152,0),19))</f>
        <v/>
      </c>
      <c r="T183" s="30" t="str">
        <f>IF(ISNA(INDEX($A$34:$U$152,MATCH($B183,$B$34:$B$152,0),20)),"",INDEX($A$34:$U$152,MATCH($B183,$B$34:$B$152,0),20))</f>
        <v/>
      </c>
      <c r="U183" s="21" t="s">
        <v>36</v>
      </c>
    </row>
    <row r="184" spans="1:27" hidden="1">
      <c r="A184" s="34" t="str">
        <f>IF(ISNA(INDEX($A$34:$U$152,MATCH($B184,$B$34:$B$152,0),1)),"",INDEX($A$34:$U$152,MATCH($B184,$B$34:$B$152,0),1))</f>
        <v/>
      </c>
      <c r="B184" s="92"/>
      <c r="C184" s="92"/>
      <c r="D184" s="92"/>
      <c r="E184" s="92"/>
      <c r="F184" s="92"/>
      <c r="G184" s="92"/>
      <c r="H184" s="92"/>
      <c r="I184" s="92"/>
      <c r="J184" s="20" t="str">
        <f>IF(ISNA(INDEX($A$34:$U$152,MATCH($B184,$B$34:$B$152,0),10)),"",INDEX($A$34:$U$152,MATCH($B184,$B$34:$B$152,0),10))</f>
        <v/>
      </c>
      <c r="K184" s="20" t="str">
        <f>IF(ISNA(INDEX($A$34:$U$152,MATCH($B184,$B$34:$B$152,0),11)),"",INDEX($A$34:$U$152,MATCH($B184,$B$34:$B$152,0),11))</f>
        <v/>
      </c>
      <c r="L184" s="20" t="str">
        <f>IF(ISNA(INDEX($A$34:$U$152,MATCH($B184,$B$34:$B$152,0),12)),"",INDEX($A$34:$U$152,MATCH($B184,$B$34:$B$152,0),12))</f>
        <v/>
      </c>
      <c r="M184" s="20" t="str">
        <f>IF(ISNA(INDEX($A$34:$U$152,MATCH($B184,$B$34:$B$152,0),13)),"",INDEX($A$34:$U$152,MATCH($B184,$B$34:$B$152,0),13))</f>
        <v/>
      </c>
      <c r="N184" s="20" t="str">
        <f>IF(ISNA(INDEX($A$34:$U$152,MATCH($B184,$B$34:$B$152,0),14)),"",INDEX($A$34:$U$152,MATCH($B184,$B$34:$B$152,0),14))</f>
        <v/>
      </c>
      <c r="O184" s="20" t="str">
        <f>IF(ISNA(INDEX($A$34:$U$152,MATCH($B184,$B$34:$B$152,0),15)),"",INDEX($A$34:$U$152,MATCH($B184,$B$34:$B$152,0),15))</f>
        <v/>
      </c>
      <c r="P184" s="20" t="str">
        <f>IF(ISNA(INDEX($A$34:$U$152,MATCH($B184,$B$34:$B$152,0),16)),"",INDEX($A$34:$U$152,MATCH($B184,$B$34:$B$152,0),16))</f>
        <v/>
      </c>
      <c r="Q184" s="20" t="str">
        <f>IF(ISNA(INDEX($A$34:$U$152,MATCH($B184,$B$34:$B$152,0),17)),"",INDEX($A$34:$U$152,MATCH($B184,$B$34:$B$152,0),17))</f>
        <v/>
      </c>
      <c r="R184" s="30" t="str">
        <f>IF(ISNA(INDEX($A$34:$U$152,MATCH($B184,$B$34:$B$152,0),18)),"",INDEX($A$34:$U$152,MATCH($B184,$B$34:$B$152,0),18))</f>
        <v/>
      </c>
      <c r="S184" s="30" t="str">
        <f>IF(ISNA(INDEX($A$34:$U$152,MATCH($B184,$B$34:$B$152,0),19)),"",INDEX($A$34:$U$152,MATCH($B184,$B$34:$B$152,0),19))</f>
        <v/>
      </c>
      <c r="T184" s="30" t="str">
        <f>IF(ISNA(INDEX($A$34:$U$152,MATCH($B184,$B$34:$B$152,0),20)),"",INDEX($A$34:$U$152,MATCH($B184,$B$34:$B$152,0),20))</f>
        <v/>
      </c>
      <c r="U184" s="21" t="s">
        <v>36</v>
      </c>
    </row>
    <row r="185" spans="1:27">
      <c r="A185" s="22" t="s">
        <v>25</v>
      </c>
      <c r="B185" s="93"/>
      <c r="C185" s="93"/>
      <c r="D185" s="93"/>
      <c r="E185" s="93"/>
      <c r="F185" s="93"/>
      <c r="G185" s="93"/>
      <c r="H185" s="93"/>
      <c r="I185" s="93"/>
      <c r="J185" s="24">
        <f t="shared" ref="J185:Q185" si="62">SUM(J181:J184)</f>
        <v>8</v>
      </c>
      <c r="K185" s="24">
        <f t="shared" si="62"/>
        <v>2</v>
      </c>
      <c r="L185" s="24">
        <f t="shared" si="62"/>
        <v>1</v>
      </c>
      <c r="M185" s="24">
        <f t="shared" ref="M185" si="63">SUM(M181:M184)</f>
        <v>0</v>
      </c>
      <c r="N185" s="24">
        <f t="shared" si="62"/>
        <v>1</v>
      </c>
      <c r="O185" s="24">
        <f t="shared" si="62"/>
        <v>4</v>
      </c>
      <c r="P185" s="24">
        <f t="shared" si="62"/>
        <v>13</v>
      </c>
      <c r="Q185" s="24">
        <f t="shared" si="62"/>
        <v>17</v>
      </c>
      <c r="R185" s="22">
        <f>COUNTIF(R181:R184,"E")</f>
        <v>1</v>
      </c>
      <c r="S185" s="22">
        <f>COUNTIF(S181:S184,"C")</f>
        <v>0</v>
      </c>
      <c r="T185" s="22">
        <f>COUNTIF(T181:T184,"VP")</f>
        <v>0</v>
      </c>
      <c r="U185" s="23"/>
    </row>
    <row r="186" spans="1:27" ht="27" customHeight="1">
      <c r="A186" s="94" t="s">
        <v>51</v>
      </c>
      <c r="B186" s="95"/>
      <c r="C186" s="95"/>
      <c r="D186" s="95"/>
      <c r="E186" s="95"/>
      <c r="F186" s="95"/>
      <c r="G186" s="95"/>
      <c r="H186" s="95"/>
      <c r="I186" s="96"/>
      <c r="J186" s="24">
        <f t="shared" ref="J186:T186" si="64">SUM(J179,J185)</f>
        <v>55</v>
      </c>
      <c r="K186" s="24">
        <f t="shared" si="64"/>
        <v>16</v>
      </c>
      <c r="L186" s="24">
        <f t="shared" si="64"/>
        <v>8</v>
      </c>
      <c r="M186" s="24">
        <f t="shared" ref="M186" si="65">SUM(M179,M185)</f>
        <v>0</v>
      </c>
      <c r="N186" s="24">
        <f t="shared" si="64"/>
        <v>8</v>
      </c>
      <c r="O186" s="24">
        <f t="shared" si="64"/>
        <v>32</v>
      </c>
      <c r="P186" s="24">
        <f t="shared" si="64"/>
        <v>70</v>
      </c>
      <c r="Q186" s="24">
        <f t="shared" si="64"/>
        <v>102</v>
      </c>
      <c r="R186" s="24">
        <f t="shared" si="64"/>
        <v>7</v>
      </c>
      <c r="S186" s="24">
        <f t="shared" si="64"/>
        <v>1</v>
      </c>
      <c r="T186" s="24">
        <f t="shared" si="64"/>
        <v>0</v>
      </c>
      <c r="U186" s="245">
        <f>COUNTIF($U$37:$U$82,"DF")/16</f>
        <v>0.5</v>
      </c>
      <c r="V186" s="245"/>
      <c r="W186" s="245"/>
      <c r="X186" s="245"/>
      <c r="Y186" s="245"/>
      <c r="Z186" s="245"/>
      <c r="AA186" s="246"/>
    </row>
    <row r="187" spans="1:27">
      <c r="A187" s="168" t="s">
        <v>52</v>
      </c>
      <c r="B187" s="169"/>
      <c r="C187" s="169"/>
      <c r="D187" s="169"/>
      <c r="E187" s="169"/>
      <c r="F187" s="169"/>
      <c r="G187" s="169"/>
      <c r="H187" s="169"/>
      <c r="I187" s="169"/>
      <c r="J187" s="170"/>
      <c r="K187" s="24">
        <f t="shared" ref="K187:Q187" si="66">K179*14+K185*12</f>
        <v>220</v>
      </c>
      <c r="L187" s="24">
        <f t="shared" si="66"/>
        <v>110</v>
      </c>
      <c r="M187" s="24">
        <f t="shared" ref="M187" si="67">M179*14+M185*12</f>
        <v>0</v>
      </c>
      <c r="N187" s="24">
        <f t="shared" si="66"/>
        <v>110</v>
      </c>
      <c r="O187" s="24">
        <f t="shared" si="66"/>
        <v>440</v>
      </c>
      <c r="P187" s="24">
        <f t="shared" si="66"/>
        <v>954</v>
      </c>
      <c r="Q187" s="24">
        <f t="shared" si="66"/>
        <v>1394</v>
      </c>
      <c r="R187" s="156"/>
      <c r="S187" s="157"/>
      <c r="T187" s="157"/>
      <c r="U187" s="158"/>
    </row>
    <row r="188" spans="1:27">
      <c r="A188" s="171"/>
      <c r="B188" s="172"/>
      <c r="C188" s="172"/>
      <c r="D188" s="172"/>
      <c r="E188" s="172"/>
      <c r="F188" s="172"/>
      <c r="G188" s="172"/>
      <c r="H188" s="172"/>
      <c r="I188" s="172"/>
      <c r="J188" s="173"/>
      <c r="K188" s="162">
        <f>SUM(K187:N187)</f>
        <v>440</v>
      </c>
      <c r="L188" s="163"/>
      <c r="M188" s="163"/>
      <c r="N188" s="164"/>
      <c r="O188" s="165">
        <f>SUM(O187:P187)</f>
        <v>1394</v>
      </c>
      <c r="P188" s="166"/>
      <c r="Q188" s="167"/>
      <c r="R188" s="159"/>
      <c r="S188" s="160"/>
      <c r="T188" s="160"/>
      <c r="U188" s="161"/>
    </row>
    <row r="189" spans="1:27" s="67" customFormat="1">
      <c r="A189" s="68"/>
      <c r="B189" s="68"/>
      <c r="C189" s="68"/>
      <c r="D189" s="68"/>
      <c r="E189" s="68"/>
      <c r="F189" s="68"/>
      <c r="G189" s="68"/>
      <c r="H189" s="68"/>
      <c r="I189" s="68"/>
      <c r="J189" s="68"/>
      <c r="K189" s="69"/>
      <c r="L189" s="69"/>
      <c r="M189" s="69"/>
      <c r="N189" s="69"/>
      <c r="O189" s="70"/>
      <c r="P189" s="70"/>
      <c r="Q189" s="70"/>
      <c r="R189" s="71"/>
      <c r="S189" s="71"/>
      <c r="T189" s="71"/>
      <c r="U189" s="71"/>
    </row>
    <row r="190" spans="1:27" s="67" customFormat="1">
      <c r="A190" s="68"/>
      <c r="B190" s="68"/>
      <c r="C190" s="68"/>
      <c r="D190" s="68"/>
      <c r="E190" s="68"/>
      <c r="F190" s="68"/>
      <c r="G190" s="68"/>
      <c r="H190" s="68"/>
      <c r="I190" s="68"/>
      <c r="J190" s="68"/>
      <c r="K190" s="69"/>
      <c r="L190" s="69"/>
      <c r="M190" s="69"/>
      <c r="N190" s="69"/>
      <c r="O190" s="70"/>
      <c r="P190" s="70"/>
      <c r="Q190" s="70"/>
      <c r="R190" s="71"/>
      <c r="S190" s="71"/>
      <c r="T190" s="71"/>
      <c r="U190" s="71"/>
    </row>
    <row r="191" spans="1:27" s="67" customFormat="1">
      <c r="A191" s="68"/>
      <c r="B191" s="68"/>
      <c r="C191" s="68"/>
      <c r="D191" s="68"/>
      <c r="E191" s="68"/>
      <c r="F191" s="68"/>
      <c r="G191" s="68"/>
      <c r="H191" s="68"/>
      <c r="I191" s="68"/>
      <c r="J191" s="68"/>
      <c r="K191" s="69"/>
      <c r="L191" s="69"/>
      <c r="M191" s="69"/>
      <c r="N191" s="69"/>
      <c r="O191" s="70"/>
      <c r="P191" s="70"/>
      <c r="Q191" s="70"/>
      <c r="R191" s="71"/>
      <c r="S191" s="71"/>
      <c r="T191" s="71"/>
      <c r="U191" s="71"/>
    </row>
    <row r="192" spans="1:27" s="67" customFormat="1">
      <c r="A192" s="68"/>
      <c r="B192" s="68"/>
      <c r="C192" s="68"/>
      <c r="D192" s="68"/>
      <c r="E192" s="68"/>
      <c r="F192" s="68"/>
      <c r="G192" s="68"/>
      <c r="H192" s="68"/>
      <c r="I192" s="68"/>
      <c r="J192" s="68"/>
      <c r="K192" s="69"/>
      <c r="L192" s="69"/>
      <c r="M192" s="69"/>
      <c r="N192" s="69"/>
      <c r="O192" s="70"/>
      <c r="P192" s="70"/>
      <c r="Q192" s="70"/>
      <c r="R192" s="71"/>
      <c r="S192" s="71"/>
      <c r="T192" s="71"/>
      <c r="U192" s="71"/>
    </row>
    <row r="194" spans="1:21">
      <c r="B194" s="2"/>
      <c r="C194" s="2"/>
      <c r="D194" s="2"/>
      <c r="E194" s="2"/>
      <c r="F194" s="2"/>
      <c r="G194" s="2"/>
      <c r="N194" s="8"/>
      <c r="O194" s="8"/>
      <c r="P194" s="8"/>
      <c r="Q194" s="8"/>
      <c r="R194" s="8"/>
      <c r="S194" s="8"/>
      <c r="T194" s="8"/>
    </row>
    <row r="195" spans="1:21">
      <c r="B195" s="8"/>
      <c r="C195" s="8"/>
      <c r="D195" s="8"/>
      <c r="E195" s="8"/>
      <c r="F195" s="8"/>
      <c r="G195" s="8"/>
      <c r="H195" s="17"/>
      <c r="I195" s="17"/>
      <c r="J195" s="17"/>
      <c r="N195" s="8"/>
      <c r="O195" s="8"/>
      <c r="P195" s="8"/>
      <c r="Q195" s="8"/>
      <c r="R195" s="8"/>
      <c r="S195" s="8"/>
      <c r="T195" s="8"/>
    </row>
    <row r="196" spans="1:21" ht="12.75" customHeight="1"/>
    <row r="197" spans="1:21" ht="23.25" customHeight="1">
      <c r="A197" s="93" t="s">
        <v>78</v>
      </c>
      <c r="B197" s="100"/>
      <c r="C197" s="100"/>
      <c r="D197" s="100"/>
      <c r="E197" s="100"/>
      <c r="F197" s="100"/>
      <c r="G197" s="100"/>
      <c r="H197" s="100"/>
      <c r="I197" s="100"/>
      <c r="J197" s="100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</row>
    <row r="198" spans="1:21" ht="26.25" customHeight="1">
      <c r="A198" s="93" t="s">
        <v>27</v>
      </c>
      <c r="B198" s="93" t="s">
        <v>26</v>
      </c>
      <c r="C198" s="93"/>
      <c r="D198" s="93"/>
      <c r="E198" s="93"/>
      <c r="F198" s="93"/>
      <c r="G198" s="93"/>
      <c r="H198" s="93"/>
      <c r="I198" s="93"/>
      <c r="J198" s="87" t="s">
        <v>40</v>
      </c>
      <c r="K198" s="87" t="s">
        <v>24</v>
      </c>
      <c r="L198" s="87"/>
      <c r="M198" s="87"/>
      <c r="N198" s="87"/>
      <c r="O198" s="87" t="s">
        <v>41</v>
      </c>
      <c r="P198" s="87"/>
      <c r="Q198" s="87"/>
      <c r="R198" s="87" t="s">
        <v>23</v>
      </c>
      <c r="S198" s="87"/>
      <c r="T198" s="87"/>
      <c r="U198" s="87" t="s">
        <v>22</v>
      </c>
    </row>
    <row r="199" spans="1:21">
      <c r="A199" s="93"/>
      <c r="B199" s="93"/>
      <c r="C199" s="93"/>
      <c r="D199" s="93"/>
      <c r="E199" s="93"/>
      <c r="F199" s="93"/>
      <c r="G199" s="93"/>
      <c r="H199" s="93"/>
      <c r="I199" s="93"/>
      <c r="J199" s="87"/>
      <c r="K199" s="31" t="s">
        <v>28</v>
      </c>
      <c r="L199" s="31" t="s">
        <v>29</v>
      </c>
      <c r="M199" s="56" t="s">
        <v>108</v>
      </c>
      <c r="N199" s="31" t="s">
        <v>109</v>
      </c>
      <c r="O199" s="31" t="s">
        <v>33</v>
      </c>
      <c r="P199" s="31" t="s">
        <v>7</v>
      </c>
      <c r="Q199" s="31" t="s">
        <v>30</v>
      </c>
      <c r="R199" s="31" t="s">
        <v>31</v>
      </c>
      <c r="S199" s="31" t="s">
        <v>28</v>
      </c>
      <c r="T199" s="31" t="s">
        <v>32</v>
      </c>
      <c r="U199" s="87"/>
    </row>
    <row r="200" spans="1:21" ht="18.75" customHeight="1">
      <c r="A200" s="97" t="s">
        <v>72</v>
      </c>
      <c r="B200" s="98"/>
      <c r="C200" s="98"/>
      <c r="D200" s="98"/>
      <c r="E200" s="98"/>
      <c r="F200" s="98"/>
      <c r="G200" s="98"/>
      <c r="H200" s="98"/>
      <c r="I200" s="98"/>
      <c r="J200" s="98"/>
      <c r="K200" s="98"/>
      <c r="L200" s="98"/>
      <c r="M200" s="98"/>
      <c r="N200" s="98"/>
      <c r="O200" s="98"/>
      <c r="P200" s="98"/>
      <c r="Q200" s="98"/>
      <c r="R200" s="98"/>
      <c r="S200" s="98"/>
      <c r="T200" s="98"/>
      <c r="U200" s="99"/>
    </row>
    <row r="201" spans="1:21" hidden="1">
      <c r="A201" s="64"/>
      <c r="B201" s="79"/>
      <c r="C201" s="79"/>
      <c r="D201" s="79"/>
      <c r="E201" s="79"/>
      <c r="F201" s="79"/>
      <c r="G201" s="79"/>
      <c r="H201" s="79"/>
      <c r="I201" s="80"/>
      <c r="J201" s="20"/>
      <c r="K201" s="20"/>
      <c r="L201" s="20"/>
      <c r="M201" s="20"/>
      <c r="N201" s="20"/>
      <c r="O201" s="20"/>
      <c r="P201" s="20"/>
      <c r="Q201" s="20"/>
      <c r="R201" s="30"/>
      <c r="S201" s="30"/>
      <c r="T201" s="30"/>
      <c r="U201" s="19"/>
    </row>
    <row r="202" spans="1:21" s="66" customFormat="1">
      <c r="A202" s="64" t="str">
        <f>IF(ISNA(INDEX($A$34:$U$152,MATCH($B202,$B$34:$B$152,0),1)),"",INDEX($A$34:$U$152,MATCH($B202,$B$34:$B$152,0),1))</f>
        <v>MMR9012</v>
      </c>
      <c r="B202" s="81" t="s">
        <v>156</v>
      </c>
      <c r="C202" s="82"/>
      <c r="D202" s="82"/>
      <c r="E202" s="82"/>
      <c r="F202" s="82"/>
      <c r="G202" s="82"/>
      <c r="H202" s="82"/>
      <c r="I202" s="83"/>
      <c r="J202" s="20">
        <f>IF(ISNA(INDEX($A$34:$U$152,MATCH($B202,$B$34:$B$152,0),10)),"",INDEX($A$34:$U$152,MATCH($B202,$B$34:$B$152,0),10))</f>
        <v>15</v>
      </c>
      <c r="K202" s="20">
        <f>IF(ISNA(INDEX($A$34:$U$152,MATCH($B202,$B$34:$B$152,0),11)),"",INDEX($A$34:$U$152,MATCH($B202,$B$34:$B$152,0),11))</f>
        <v>0</v>
      </c>
      <c r="L202" s="20">
        <f>IF(ISNA(INDEX($A$34:$U$152,MATCH($B202,$B$34:$B$152,0),12)),"",INDEX($A$34:$U$152,MATCH($B202,$B$34:$B$152,0),12))</f>
        <v>0</v>
      </c>
      <c r="M202" s="20">
        <f>IF(ISNA(INDEX($A$34:$U$152,MATCH($B202,$B$34:$B$152,0),13)),"",INDEX($A$34:$U$152,MATCH($B202,$B$34:$B$152,0),13))</f>
        <v>0</v>
      </c>
      <c r="N202" s="20">
        <f>IF(ISNA(INDEX($A$34:$U$152,MATCH($B202,$B$34:$B$152,0),14)),"",INDEX($A$34:$U$152,MATCH($B202,$B$34:$B$152,0),14))</f>
        <v>8</v>
      </c>
      <c r="O202" s="20">
        <f>IF(ISNA(INDEX($A$34:$U$152,MATCH($B202,$B$34:$B$152,0),15)),"",INDEX($A$34:$U$152,MATCH($B202,$B$34:$B$152,0),15))</f>
        <v>8</v>
      </c>
      <c r="P202" s="20">
        <f>IF(ISNA(INDEX($A$34:$U$152,MATCH($B202,$B$34:$B$152,0),16)),"",INDEX($A$34:$U$152,MATCH($B202,$B$34:$B$152,0),16))</f>
        <v>19</v>
      </c>
      <c r="Q202" s="20">
        <f>IF(ISNA(INDEX($A$34:$U$152,MATCH($B202,$B$34:$B$152,0),17)),"",INDEX($A$34:$U$152,MATCH($B202,$B$34:$B$152,0),17))</f>
        <v>27</v>
      </c>
      <c r="R202" s="30">
        <f>IF(ISNA(INDEX($A$34:$U$152,MATCH($B202,$B$34:$B$152,0),18)),"",INDEX($A$34:$U$152,MATCH($B202,$B$34:$B$152,0),18))</f>
        <v>0</v>
      </c>
      <c r="S202" s="30" t="str">
        <f>IF(ISNA(INDEX($A$34:$U$152,MATCH($B202,$B$34:$B$152,0),19)),"",INDEX($A$34:$U$152,MATCH($B202,$B$34:$B$152,0),19))</f>
        <v>C</v>
      </c>
      <c r="T202" s="30">
        <f>IF(ISNA(INDEX($A$34:$U$152,MATCH($B202,$B$34:$B$152,0),20)),"",INDEX($A$34:$U$152,MATCH($B202,$B$34:$B$152,0),20))</f>
        <v>0</v>
      </c>
      <c r="U202" s="65" t="s">
        <v>38</v>
      </c>
    </row>
    <row r="203" spans="1:21" hidden="1">
      <c r="A203" s="64"/>
      <c r="B203" s="79"/>
      <c r="C203" s="79"/>
      <c r="D203" s="79"/>
      <c r="E203" s="79"/>
      <c r="F203" s="79"/>
      <c r="G203" s="79"/>
      <c r="H203" s="79"/>
      <c r="I203" s="80"/>
      <c r="J203" s="20"/>
      <c r="K203" s="20"/>
      <c r="L203" s="20"/>
      <c r="M203" s="20"/>
      <c r="N203" s="20"/>
      <c r="O203" s="20"/>
      <c r="P203" s="20"/>
      <c r="Q203" s="20"/>
      <c r="R203" s="30"/>
      <c r="S203" s="30"/>
      <c r="T203" s="30"/>
      <c r="U203" s="19"/>
    </row>
    <row r="204" spans="1:21" hidden="1">
      <c r="A204" s="34" t="str">
        <f t="shared" ref="A204:A218" si="68">IF(ISNA(INDEX($A$34:$U$152,MATCH($B204,$B$34:$B$152,0),1)),"",INDEX($A$34:$U$152,MATCH($B204,$B$34:$B$152,0),1))</f>
        <v/>
      </c>
      <c r="B204" s="79"/>
      <c r="C204" s="79"/>
      <c r="D204" s="79"/>
      <c r="E204" s="79"/>
      <c r="F204" s="79"/>
      <c r="G204" s="79"/>
      <c r="H204" s="79"/>
      <c r="I204" s="80"/>
      <c r="J204" s="20" t="str">
        <f t="shared" ref="J204:J218" si="69">IF(ISNA(INDEX($A$34:$U$152,MATCH($B204,$B$34:$B$152,0),10)),"",INDEX($A$34:$U$152,MATCH($B204,$B$34:$B$152,0),10))</f>
        <v/>
      </c>
      <c r="K204" s="20" t="str">
        <f t="shared" ref="K204:K218" si="70">IF(ISNA(INDEX($A$34:$U$152,MATCH($B204,$B$34:$B$152,0),11)),"",INDEX($A$34:$U$152,MATCH($B204,$B$34:$B$152,0),11))</f>
        <v/>
      </c>
      <c r="L204" s="20" t="str">
        <f t="shared" ref="L204:L218" si="71">IF(ISNA(INDEX($A$34:$U$152,MATCH($B204,$B$34:$B$152,0),12)),"",INDEX($A$34:$U$152,MATCH($B204,$B$34:$B$152,0),12))</f>
        <v/>
      </c>
      <c r="M204" s="20" t="str">
        <f t="shared" ref="M204:M218" si="72">IF(ISNA(INDEX($A$34:$U$152,MATCH($B204,$B$34:$B$152,0),13)),"",INDEX($A$34:$U$152,MATCH($B204,$B$34:$B$152,0),13))</f>
        <v/>
      </c>
      <c r="N204" s="20" t="str">
        <f t="shared" ref="N204:N218" si="73">IF(ISNA(INDEX($A$34:$U$152,MATCH($B204,$B$34:$B$152,0),14)),"",INDEX($A$34:$U$152,MATCH($B204,$B$34:$B$152,0),14))</f>
        <v/>
      </c>
      <c r="O204" s="20" t="str">
        <f t="shared" ref="O204:O218" si="74">IF(ISNA(INDEX($A$34:$U$152,MATCH($B204,$B$34:$B$152,0),15)),"",INDEX($A$34:$U$152,MATCH($B204,$B$34:$B$152,0),15))</f>
        <v/>
      </c>
      <c r="P204" s="20" t="str">
        <f t="shared" ref="P204:P218" si="75">IF(ISNA(INDEX($A$34:$U$152,MATCH($B204,$B$34:$B$152,0),16)),"",INDEX($A$34:$U$152,MATCH($B204,$B$34:$B$152,0),16))</f>
        <v/>
      </c>
      <c r="Q204" s="20" t="str">
        <f t="shared" ref="Q204:Q218" si="76">IF(ISNA(INDEX($A$34:$U$152,MATCH($B204,$B$34:$B$152,0),17)),"",INDEX($A$34:$U$152,MATCH($B204,$B$34:$B$152,0),17))</f>
        <v/>
      </c>
      <c r="R204" s="30" t="str">
        <f t="shared" ref="R204:R218" si="77">IF(ISNA(INDEX($A$34:$U$152,MATCH($B204,$B$34:$B$152,0),18)),"",INDEX($A$34:$U$152,MATCH($B204,$B$34:$B$152,0),18))</f>
        <v/>
      </c>
      <c r="S204" s="30" t="str">
        <f t="shared" ref="S204:S218" si="78">IF(ISNA(INDEX($A$34:$U$152,MATCH($B204,$B$34:$B$152,0),19)),"",INDEX($A$34:$U$152,MATCH($B204,$B$34:$B$152,0),19))</f>
        <v/>
      </c>
      <c r="T204" s="30" t="str">
        <f t="shared" ref="T204:T218" si="79">IF(ISNA(INDEX($A$34:$U$152,MATCH($B204,$B$34:$B$152,0),20)),"",INDEX($A$34:$U$152,MATCH($B204,$B$34:$B$152,0),20))</f>
        <v/>
      </c>
      <c r="U204" s="19" t="s">
        <v>38</v>
      </c>
    </row>
    <row r="205" spans="1:21" hidden="1">
      <c r="A205" s="34" t="str">
        <f t="shared" si="68"/>
        <v/>
      </c>
      <c r="B205" s="79"/>
      <c r="C205" s="79"/>
      <c r="D205" s="79"/>
      <c r="E205" s="79"/>
      <c r="F205" s="79"/>
      <c r="G205" s="79"/>
      <c r="H205" s="79"/>
      <c r="I205" s="80"/>
      <c r="J205" s="20" t="str">
        <f t="shared" si="69"/>
        <v/>
      </c>
      <c r="K205" s="20" t="str">
        <f t="shared" si="70"/>
        <v/>
      </c>
      <c r="L205" s="20" t="str">
        <f t="shared" si="71"/>
        <v/>
      </c>
      <c r="M205" s="20" t="str">
        <f t="shared" si="72"/>
        <v/>
      </c>
      <c r="N205" s="20" t="str">
        <f t="shared" si="73"/>
        <v/>
      </c>
      <c r="O205" s="20" t="str">
        <f t="shared" si="74"/>
        <v/>
      </c>
      <c r="P205" s="20" t="str">
        <f t="shared" si="75"/>
        <v/>
      </c>
      <c r="Q205" s="20" t="str">
        <f t="shared" si="76"/>
        <v/>
      </c>
      <c r="R205" s="30" t="str">
        <f t="shared" si="77"/>
        <v/>
      </c>
      <c r="S205" s="30" t="str">
        <f t="shared" si="78"/>
        <v/>
      </c>
      <c r="T205" s="30" t="str">
        <f t="shared" si="79"/>
        <v/>
      </c>
      <c r="U205" s="19" t="s">
        <v>38</v>
      </c>
    </row>
    <row r="206" spans="1:21" hidden="1">
      <c r="A206" s="34" t="str">
        <f t="shared" si="68"/>
        <v/>
      </c>
      <c r="B206" s="79"/>
      <c r="C206" s="79"/>
      <c r="D206" s="79"/>
      <c r="E206" s="79"/>
      <c r="F206" s="79"/>
      <c r="G206" s="79"/>
      <c r="H206" s="79"/>
      <c r="I206" s="80"/>
      <c r="J206" s="20" t="str">
        <f t="shared" si="69"/>
        <v/>
      </c>
      <c r="K206" s="20" t="str">
        <f t="shared" si="70"/>
        <v/>
      </c>
      <c r="L206" s="20" t="str">
        <f t="shared" si="71"/>
        <v/>
      </c>
      <c r="M206" s="20" t="str">
        <f t="shared" si="72"/>
        <v/>
      </c>
      <c r="N206" s="20" t="str">
        <f t="shared" si="73"/>
        <v/>
      </c>
      <c r="O206" s="20" t="str">
        <f t="shared" si="74"/>
        <v/>
      </c>
      <c r="P206" s="20" t="str">
        <f t="shared" si="75"/>
        <v/>
      </c>
      <c r="Q206" s="20" t="str">
        <f t="shared" si="76"/>
        <v/>
      </c>
      <c r="R206" s="30" t="str">
        <f t="shared" si="77"/>
        <v/>
      </c>
      <c r="S206" s="30" t="str">
        <f t="shared" si="78"/>
        <v/>
      </c>
      <c r="T206" s="30" t="str">
        <f t="shared" si="79"/>
        <v/>
      </c>
      <c r="U206" s="19" t="s">
        <v>38</v>
      </c>
    </row>
    <row r="207" spans="1:21" hidden="1">
      <c r="A207" s="34" t="str">
        <f t="shared" si="68"/>
        <v/>
      </c>
      <c r="B207" s="81"/>
      <c r="C207" s="82"/>
      <c r="D207" s="82"/>
      <c r="E207" s="82"/>
      <c r="F207" s="82"/>
      <c r="G207" s="82"/>
      <c r="H207" s="82"/>
      <c r="I207" s="83"/>
      <c r="J207" s="20" t="str">
        <f t="shared" si="69"/>
        <v/>
      </c>
      <c r="K207" s="20" t="str">
        <f t="shared" si="70"/>
        <v/>
      </c>
      <c r="L207" s="20" t="str">
        <f t="shared" si="71"/>
        <v/>
      </c>
      <c r="M207" s="20" t="str">
        <f t="shared" si="72"/>
        <v/>
      </c>
      <c r="N207" s="20" t="str">
        <f t="shared" si="73"/>
        <v/>
      </c>
      <c r="O207" s="20" t="str">
        <f t="shared" si="74"/>
        <v/>
      </c>
      <c r="P207" s="20" t="str">
        <f t="shared" si="75"/>
        <v/>
      </c>
      <c r="Q207" s="20" t="str">
        <f t="shared" si="76"/>
        <v/>
      </c>
      <c r="R207" s="30" t="str">
        <f t="shared" si="77"/>
        <v/>
      </c>
      <c r="S207" s="30" t="str">
        <f t="shared" si="78"/>
        <v/>
      </c>
      <c r="T207" s="30" t="str">
        <f t="shared" si="79"/>
        <v/>
      </c>
      <c r="U207" s="19" t="s">
        <v>38</v>
      </c>
    </row>
    <row r="208" spans="1:21" hidden="1">
      <c r="A208" s="34" t="str">
        <f t="shared" si="68"/>
        <v/>
      </c>
      <c r="B208" s="79"/>
      <c r="C208" s="79"/>
      <c r="D208" s="79"/>
      <c r="E208" s="79"/>
      <c r="F208" s="79"/>
      <c r="G208" s="79"/>
      <c r="H208" s="79"/>
      <c r="I208" s="80"/>
      <c r="J208" s="20" t="str">
        <f t="shared" si="69"/>
        <v/>
      </c>
      <c r="K208" s="20" t="str">
        <f t="shared" si="70"/>
        <v/>
      </c>
      <c r="L208" s="20" t="str">
        <f t="shared" si="71"/>
        <v/>
      </c>
      <c r="M208" s="20" t="str">
        <f t="shared" si="72"/>
        <v/>
      </c>
      <c r="N208" s="20" t="str">
        <f t="shared" si="73"/>
        <v/>
      </c>
      <c r="O208" s="20" t="str">
        <f t="shared" si="74"/>
        <v/>
      </c>
      <c r="P208" s="20" t="str">
        <f t="shared" si="75"/>
        <v/>
      </c>
      <c r="Q208" s="20" t="str">
        <f t="shared" si="76"/>
        <v/>
      </c>
      <c r="R208" s="30" t="str">
        <f t="shared" si="77"/>
        <v/>
      </c>
      <c r="S208" s="30" t="str">
        <f t="shared" si="78"/>
        <v/>
      </c>
      <c r="T208" s="30" t="str">
        <f t="shared" si="79"/>
        <v/>
      </c>
      <c r="U208" s="19" t="s">
        <v>38</v>
      </c>
    </row>
    <row r="209" spans="1:21" hidden="1">
      <c r="A209" s="34" t="str">
        <f t="shared" si="68"/>
        <v/>
      </c>
      <c r="B209" s="92"/>
      <c r="C209" s="92"/>
      <c r="D209" s="92"/>
      <c r="E209" s="92"/>
      <c r="F209" s="92"/>
      <c r="G209" s="92"/>
      <c r="H209" s="92"/>
      <c r="I209" s="92"/>
      <c r="J209" s="20" t="str">
        <f t="shared" si="69"/>
        <v/>
      </c>
      <c r="K209" s="20" t="str">
        <f t="shared" si="70"/>
        <v/>
      </c>
      <c r="L209" s="20" t="str">
        <f t="shared" si="71"/>
        <v/>
      </c>
      <c r="M209" s="20" t="str">
        <f t="shared" si="72"/>
        <v/>
      </c>
      <c r="N209" s="20" t="str">
        <f t="shared" si="73"/>
        <v/>
      </c>
      <c r="O209" s="20" t="str">
        <f t="shared" si="74"/>
        <v/>
      </c>
      <c r="P209" s="20" t="str">
        <f t="shared" si="75"/>
        <v/>
      </c>
      <c r="Q209" s="20" t="str">
        <f t="shared" si="76"/>
        <v/>
      </c>
      <c r="R209" s="30" t="str">
        <f t="shared" si="77"/>
        <v/>
      </c>
      <c r="S209" s="30" t="str">
        <f t="shared" si="78"/>
        <v/>
      </c>
      <c r="T209" s="30" t="str">
        <f t="shared" si="79"/>
        <v/>
      </c>
      <c r="U209" s="19" t="s">
        <v>38</v>
      </c>
    </row>
    <row r="210" spans="1:21" hidden="1">
      <c r="A210" s="34" t="str">
        <f t="shared" si="68"/>
        <v/>
      </c>
      <c r="B210" s="92"/>
      <c r="C210" s="92"/>
      <c r="D210" s="92"/>
      <c r="E210" s="92"/>
      <c r="F210" s="92"/>
      <c r="G210" s="92"/>
      <c r="H210" s="92"/>
      <c r="I210" s="92"/>
      <c r="J210" s="20" t="str">
        <f t="shared" si="69"/>
        <v/>
      </c>
      <c r="K210" s="20" t="str">
        <f t="shared" si="70"/>
        <v/>
      </c>
      <c r="L210" s="20" t="str">
        <f t="shared" si="71"/>
        <v/>
      </c>
      <c r="M210" s="20" t="str">
        <f t="shared" si="72"/>
        <v/>
      </c>
      <c r="N210" s="20" t="str">
        <f t="shared" si="73"/>
        <v/>
      </c>
      <c r="O210" s="20" t="str">
        <f t="shared" si="74"/>
        <v/>
      </c>
      <c r="P210" s="20" t="str">
        <f t="shared" si="75"/>
        <v/>
      </c>
      <c r="Q210" s="20" t="str">
        <f t="shared" si="76"/>
        <v/>
      </c>
      <c r="R210" s="30" t="str">
        <f t="shared" si="77"/>
        <v/>
      </c>
      <c r="S210" s="30" t="str">
        <f t="shared" si="78"/>
        <v/>
      </c>
      <c r="T210" s="30" t="str">
        <f t="shared" si="79"/>
        <v/>
      </c>
      <c r="U210" s="19" t="s">
        <v>38</v>
      </c>
    </row>
    <row r="211" spans="1:21" hidden="1">
      <c r="A211" s="34" t="str">
        <f t="shared" si="68"/>
        <v/>
      </c>
      <c r="B211" s="92"/>
      <c r="C211" s="92"/>
      <c r="D211" s="92"/>
      <c r="E211" s="92"/>
      <c r="F211" s="92"/>
      <c r="G211" s="92"/>
      <c r="H211" s="92"/>
      <c r="I211" s="92"/>
      <c r="J211" s="20" t="str">
        <f t="shared" si="69"/>
        <v/>
      </c>
      <c r="K211" s="20" t="str">
        <f t="shared" si="70"/>
        <v/>
      </c>
      <c r="L211" s="20" t="str">
        <f t="shared" si="71"/>
        <v/>
      </c>
      <c r="M211" s="20" t="str">
        <f t="shared" si="72"/>
        <v/>
      </c>
      <c r="N211" s="20" t="str">
        <f t="shared" si="73"/>
        <v/>
      </c>
      <c r="O211" s="20" t="str">
        <f t="shared" si="74"/>
        <v/>
      </c>
      <c r="P211" s="20" t="str">
        <f t="shared" si="75"/>
        <v/>
      </c>
      <c r="Q211" s="20" t="str">
        <f t="shared" si="76"/>
        <v/>
      </c>
      <c r="R211" s="30" t="str">
        <f t="shared" si="77"/>
        <v/>
      </c>
      <c r="S211" s="30" t="str">
        <f t="shared" si="78"/>
        <v/>
      </c>
      <c r="T211" s="30" t="str">
        <f t="shared" si="79"/>
        <v/>
      </c>
      <c r="U211" s="19" t="s">
        <v>38</v>
      </c>
    </row>
    <row r="212" spans="1:21" hidden="1">
      <c r="A212" s="34" t="str">
        <f t="shared" si="68"/>
        <v/>
      </c>
      <c r="B212" s="92"/>
      <c r="C212" s="92"/>
      <c r="D212" s="92"/>
      <c r="E212" s="92"/>
      <c r="F212" s="92"/>
      <c r="G212" s="92"/>
      <c r="H212" s="92"/>
      <c r="I212" s="92"/>
      <c r="J212" s="20" t="str">
        <f t="shared" si="69"/>
        <v/>
      </c>
      <c r="K212" s="20" t="str">
        <f t="shared" si="70"/>
        <v/>
      </c>
      <c r="L212" s="20" t="str">
        <f t="shared" si="71"/>
        <v/>
      </c>
      <c r="M212" s="20" t="str">
        <f t="shared" si="72"/>
        <v/>
      </c>
      <c r="N212" s="20" t="str">
        <f t="shared" si="73"/>
        <v/>
      </c>
      <c r="O212" s="20" t="str">
        <f t="shared" si="74"/>
        <v/>
      </c>
      <c r="P212" s="20" t="str">
        <f t="shared" si="75"/>
        <v/>
      </c>
      <c r="Q212" s="20" t="str">
        <f t="shared" si="76"/>
        <v/>
      </c>
      <c r="R212" s="30" t="str">
        <f t="shared" si="77"/>
        <v/>
      </c>
      <c r="S212" s="30" t="str">
        <f t="shared" si="78"/>
        <v/>
      </c>
      <c r="T212" s="30" t="str">
        <f t="shared" si="79"/>
        <v/>
      </c>
      <c r="U212" s="19" t="s">
        <v>38</v>
      </c>
    </row>
    <row r="213" spans="1:21" hidden="1">
      <c r="A213" s="34" t="str">
        <f t="shared" si="68"/>
        <v/>
      </c>
      <c r="B213" s="92"/>
      <c r="C213" s="92"/>
      <c r="D213" s="92"/>
      <c r="E213" s="92"/>
      <c r="F213" s="92"/>
      <c r="G213" s="92"/>
      <c r="H213" s="92"/>
      <c r="I213" s="92"/>
      <c r="J213" s="20" t="str">
        <f t="shared" si="69"/>
        <v/>
      </c>
      <c r="K213" s="20" t="str">
        <f t="shared" si="70"/>
        <v/>
      </c>
      <c r="L213" s="20" t="str">
        <f t="shared" si="71"/>
        <v/>
      </c>
      <c r="M213" s="20" t="str">
        <f t="shared" si="72"/>
        <v/>
      </c>
      <c r="N213" s="20" t="str">
        <f t="shared" si="73"/>
        <v/>
      </c>
      <c r="O213" s="20" t="str">
        <f t="shared" si="74"/>
        <v/>
      </c>
      <c r="P213" s="20" t="str">
        <f t="shared" si="75"/>
        <v/>
      </c>
      <c r="Q213" s="20" t="str">
        <f t="shared" si="76"/>
        <v/>
      </c>
      <c r="R213" s="30" t="str">
        <f t="shared" si="77"/>
        <v/>
      </c>
      <c r="S213" s="30" t="str">
        <f t="shared" si="78"/>
        <v/>
      </c>
      <c r="T213" s="30" t="str">
        <f t="shared" si="79"/>
        <v/>
      </c>
      <c r="U213" s="19" t="s">
        <v>38</v>
      </c>
    </row>
    <row r="214" spans="1:21" hidden="1">
      <c r="A214" s="34" t="str">
        <f t="shared" si="68"/>
        <v/>
      </c>
      <c r="B214" s="92"/>
      <c r="C214" s="92"/>
      <c r="D214" s="92"/>
      <c r="E214" s="92"/>
      <c r="F214" s="92"/>
      <c r="G214" s="92"/>
      <c r="H214" s="92"/>
      <c r="I214" s="92"/>
      <c r="J214" s="20" t="str">
        <f t="shared" si="69"/>
        <v/>
      </c>
      <c r="K214" s="20" t="str">
        <f t="shared" si="70"/>
        <v/>
      </c>
      <c r="L214" s="20" t="str">
        <f t="shared" si="71"/>
        <v/>
      </c>
      <c r="M214" s="20" t="str">
        <f t="shared" si="72"/>
        <v/>
      </c>
      <c r="N214" s="20" t="str">
        <f t="shared" si="73"/>
        <v/>
      </c>
      <c r="O214" s="20" t="str">
        <f t="shared" si="74"/>
        <v/>
      </c>
      <c r="P214" s="20" t="str">
        <f t="shared" si="75"/>
        <v/>
      </c>
      <c r="Q214" s="20" t="str">
        <f t="shared" si="76"/>
        <v/>
      </c>
      <c r="R214" s="30" t="str">
        <f t="shared" si="77"/>
        <v/>
      </c>
      <c r="S214" s="30" t="str">
        <f t="shared" si="78"/>
        <v/>
      </c>
      <c r="T214" s="30" t="str">
        <f t="shared" si="79"/>
        <v/>
      </c>
      <c r="U214" s="19" t="s">
        <v>38</v>
      </c>
    </row>
    <row r="215" spans="1:21" hidden="1">
      <c r="A215" s="34" t="str">
        <f t="shared" si="68"/>
        <v/>
      </c>
      <c r="B215" s="92"/>
      <c r="C215" s="92"/>
      <c r="D215" s="92"/>
      <c r="E215" s="92"/>
      <c r="F215" s="92"/>
      <c r="G215" s="92"/>
      <c r="H215" s="92"/>
      <c r="I215" s="92"/>
      <c r="J215" s="20" t="str">
        <f t="shared" si="69"/>
        <v/>
      </c>
      <c r="K215" s="20" t="str">
        <f t="shared" si="70"/>
        <v/>
      </c>
      <c r="L215" s="20" t="str">
        <f t="shared" si="71"/>
        <v/>
      </c>
      <c r="M215" s="20" t="str">
        <f t="shared" si="72"/>
        <v/>
      </c>
      <c r="N215" s="20" t="str">
        <f t="shared" si="73"/>
        <v/>
      </c>
      <c r="O215" s="20" t="str">
        <f t="shared" si="74"/>
        <v/>
      </c>
      <c r="P215" s="20" t="str">
        <f t="shared" si="75"/>
        <v/>
      </c>
      <c r="Q215" s="20" t="str">
        <f t="shared" si="76"/>
        <v/>
      </c>
      <c r="R215" s="30" t="str">
        <f t="shared" si="77"/>
        <v/>
      </c>
      <c r="S215" s="30" t="str">
        <f t="shared" si="78"/>
        <v/>
      </c>
      <c r="T215" s="30" t="str">
        <f t="shared" si="79"/>
        <v/>
      </c>
      <c r="U215" s="19" t="s">
        <v>38</v>
      </c>
    </row>
    <row r="216" spans="1:21" hidden="1">
      <c r="A216" s="34" t="str">
        <f t="shared" si="68"/>
        <v/>
      </c>
      <c r="B216" s="92"/>
      <c r="C216" s="92"/>
      <c r="D216" s="92"/>
      <c r="E216" s="92"/>
      <c r="F216" s="92"/>
      <c r="G216" s="92"/>
      <c r="H216" s="92"/>
      <c r="I216" s="92"/>
      <c r="J216" s="20" t="str">
        <f t="shared" si="69"/>
        <v/>
      </c>
      <c r="K216" s="20" t="str">
        <f t="shared" si="70"/>
        <v/>
      </c>
      <c r="L216" s="20" t="str">
        <f t="shared" si="71"/>
        <v/>
      </c>
      <c r="M216" s="20" t="str">
        <f t="shared" si="72"/>
        <v/>
      </c>
      <c r="N216" s="20" t="str">
        <f t="shared" si="73"/>
        <v/>
      </c>
      <c r="O216" s="20" t="str">
        <f t="shared" si="74"/>
        <v/>
      </c>
      <c r="P216" s="20" t="str">
        <f t="shared" si="75"/>
        <v/>
      </c>
      <c r="Q216" s="20" t="str">
        <f t="shared" si="76"/>
        <v/>
      </c>
      <c r="R216" s="30" t="str">
        <f t="shared" si="77"/>
        <v/>
      </c>
      <c r="S216" s="30" t="str">
        <f t="shared" si="78"/>
        <v/>
      </c>
      <c r="T216" s="30" t="str">
        <f t="shared" si="79"/>
        <v/>
      </c>
      <c r="U216" s="19" t="s">
        <v>38</v>
      </c>
    </row>
    <row r="217" spans="1:21" hidden="1">
      <c r="A217" s="34" t="str">
        <f t="shared" si="68"/>
        <v/>
      </c>
      <c r="B217" s="92"/>
      <c r="C217" s="92"/>
      <c r="D217" s="92"/>
      <c r="E217" s="92"/>
      <c r="F217" s="92"/>
      <c r="G217" s="92"/>
      <c r="H217" s="92"/>
      <c r="I217" s="92"/>
      <c r="J217" s="20" t="str">
        <f t="shared" si="69"/>
        <v/>
      </c>
      <c r="K217" s="20" t="str">
        <f t="shared" si="70"/>
        <v/>
      </c>
      <c r="L217" s="20" t="str">
        <f t="shared" si="71"/>
        <v/>
      </c>
      <c r="M217" s="20" t="str">
        <f t="shared" si="72"/>
        <v/>
      </c>
      <c r="N217" s="20" t="str">
        <f t="shared" si="73"/>
        <v/>
      </c>
      <c r="O217" s="20" t="str">
        <f t="shared" si="74"/>
        <v/>
      </c>
      <c r="P217" s="20" t="str">
        <f t="shared" si="75"/>
        <v/>
      </c>
      <c r="Q217" s="20" t="str">
        <f t="shared" si="76"/>
        <v/>
      </c>
      <c r="R217" s="30" t="str">
        <f t="shared" si="77"/>
        <v/>
      </c>
      <c r="S217" s="30" t="str">
        <f t="shared" si="78"/>
        <v/>
      </c>
      <c r="T217" s="30" t="str">
        <f t="shared" si="79"/>
        <v/>
      </c>
      <c r="U217" s="19" t="s">
        <v>38</v>
      </c>
    </row>
    <row r="218" spans="1:21" hidden="1">
      <c r="A218" s="34" t="str">
        <f t="shared" si="68"/>
        <v/>
      </c>
      <c r="B218" s="92"/>
      <c r="C218" s="92"/>
      <c r="D218" s="92"/>
      <c r="E218" s="92"/>
      <c r="F218" s="92"/>
      <c r="G218" s="92"/>
      <c r="H218" s="92"/>
      <c r="I218" s="92"/>
      <c r="J218" s="20" t="str">
        <f t="shared" si="69"/>
        <v/>
      </c>
      <c r="K218" s="20" t="str">
        <f t="shared" si="70"/>
        <v/>
      </c>
      <c r="L218" s="20" t="str">
        <f t="shared" si="71"/>
        <v/>
      </c>
      <c r="M218" s="20" t="str">
        <f t="shared" si="72"/>
        <v/>
      </c>
      <c r="N218" s="20" t="str">
        <f t="shared" si="73"/>
        <v/>
      </c>
      <c r="O218" s="20" t="str">
        <f t="shared" si="74"/>
        <v/>
      </c>
      <c r="P218" s="20" t="str">
        <f t="shared" si="75"/>
        <v/>
      </c>
      <c r="Q218" s="20" t="str">
        <f t="shared" si="76"/>
        <v/>
      </c>
      <c r="R218" s="30" t="str">
        <f t="shared" si="77"/>
        <v/>
      </c>
      <c r="S218" s="30" t="str">
        <f t="shared" si="78"/>
        <v/>
      </c>
      <c r="T218" s="30" t="str">
        <f t="shared" si="79"/>
        <v/>
      </c>
      <c r="U218" s="19" t="s">
        <v>38</v>
      </c>
    </row>
    <row r="219" spans="1:21">
      <c r="A219" s="22" t="s">
        <v>25</v>
      </c>
      <c r="B219" s="174"/>
      <c r="C219" s="175"/>
      <c r="D219" s="175"/>
      <c r="E219" s="175"/>
      <c r="F219" s="175"/>
      <c r="G219" s="175"/>
      <c r="H219" s="175"/>
      <c r="I219" s="176"/>
      <c r="J219" s="24">
        <f t="shared" ref="J219:Q219" si="80">SUM(J201:J218)</f>
        <v>15</v>
      </c>
      <c r="K219" s="24">
        <f t="shared" si="80"/>
        <v>0</v>
      </c>
      <c r="L219" s="24">
        <f t="shared" si="80"/>
        <v>0</v>
      </c>
      <c r="M219" s="24">
        <f t="shared" si="80"/>
        <v>0</v>
      </c>
      <c r="N219" s="24">
        <f t="shared" si="80"/>
        <v>8</v>
      </c>
      <c r="O219" s="24">
        <f t="shared" si="80"/>
        <v>8</v>
      </c>
      <c r="P219" s="24">
        <f t="shared" si="80"/>
        <v>19</v>
      </c>
      <c r="Q219" s="24">
        <f t="shared" si="80"/>
        <v>27</v>
      </c>
      <c r="R219" s="22">
        <f>COUNTIF(R201:R218,"E")</f>
        <v>0</v>
      </c>
      <c r="S219" s="22">
        <f>COUNTIF(S201:S218,"C")</f>
        <v>1</v>
      </c>
      <c r="T219" s="22">
        <f>COUNTIF(T201:T218,"VP")</f>
        <v>0</v>
      </c>
      <c r="U219" s="19"/>
    </row>
    <row r="220" spans="1:21" ht="18" customHeight="1">
      <c r="A220" s="97" t="s">
        <v>74</v>
      </c>
      <c r="B220" s="98"/>
      <c r="C220" s="98"/>
      <c r="D220" s="98"/>
      <c r="E220" s="98"/>
      <c r="F220" s="98"/>
      <c r="G220" s="98"/>
      <c r="H220" s="98"/>
      <c r="I220" s="98"/>
      <c r="J220" s="98"/>
      <c r="K220" s="98"/>
      <c r="L220" s="98"/>
      <c r="M220" s="98"/>
      <c r="N220" s="98"/>
      <c r="O220" s="98"/>
      <c r="P220" s="98"/>
      <c r="Q220" s="98"/>
      <c r="R220" s="98"/>
      <c r="S220" s="98"/>
      <c r="T220" s="98"/>
      <c r="U220" s="99"/>
    </row>
    <row r="221" spans="1:21">
      <c r="A221" s="64" t="str">
        <f>IF(ISNA(INDEX($A$34:$U$152,MATCH($B221,$B$34:$B$152,0),1)),"",INDEX($A$34:$U$152,MATCH($B221,$B$34:$B$152,0),1))</f>
        <v>MMR9013</v>
      </c>
      <c r="B221" s="79" t="s">
        <v>134</v>
      </c>
      <c r="C221" s="79"/>
      <c r="D221" s="79"/>
      <c r="E221" s="79"/>
      <c r="F221" s="79"/>
      <c r="G221" s="79"/>
      <c r="H221" s="79"/>
      <c r="I221" s="80"/>
      <c r="J221" s="20">
        <f>IF(ISNA(INDEX($A$34:$U$152,MATCH($B221,$B$34:$B$152,0),10)),"",INDEX($A$34:$U$152,MATCH($B221,$B$34:$B$152,0),10))</f>
        <v>8</v>
      </c>
      <c r="K221" s="20">
        <f>IF(ISNA(INDEX($A$34:$U$152,MATCH($B221,$B$34:$B$152,0),11)),"",INDEX($A$34:$U$152,MATCH($B221,$B$34:$B$152,0),11))</f>
        <v>0</v>
      </c>
      <c r="L221" s="20">
        <f>IF(ISNA(INDEX($A$34:$U$152,MATCH($B221,$B$34:$B$152,0),12)),"",INDEX($A$34:$U$152,MATCH($B221,$B$34:$B$152,0),12))</f>
        <v>0</v>
      </c>
      <c r="M221" s="20">
        <f>IF(ISNA(INDEX($A$34:$U$152,MATCH($B221,$B$34:$B$152,0),13)),"",INDEX($A$34:$U$152,MATCH($B221,$B$34:$B$152,0),13))</f>
        <v>1</v>
      </c>
      <c r="N221" s="20">
        <f>IF(ISNA(INDEX($A$34:$U$152,MATCH($B221,$B$34:$B$152,0),14)),"",INDEX($A$34:$U$152,MATCH($B221,$B$34:$B$152,0),14))</f>
        <v>2</v>
      </c>
      <c r="O221" s="20">
        <f>IF(ISNA(INDEX($A$34:$U$152,MATCH($B221,$B$34:$B$152,0),15)),"",INDEX($A$34:$U$152,MATCH($B221,$B$34:$B$152,0),15))</f>
        <v>3</v>
      </c>
      <c r="P221" s="20">
        <f>IF(ISNA(INDEX($A$34:$U$152,MATCH($B221,$B$34:$B$152,0),16)),"",INDEX($A$34:$U$152,MATCH($B221,$B$34:$B$152,0),16))</f>
        <v>14</v>
      </c>
      <c r="Q221" s="20">
        <f>IF(ISNA(INDEX($A$34:$U$152,MATCH($B221,$B$34:$B$152,0),17)),"",INDEX($A$34:$U$152,MATCH($B221,$B$34:$B$152,0),17))</f>
        <v>17</v>
      </c>
      <c r="R221" s="30">
        <f>IF(ISNA(INDEX($A$34:$U$152,MATCH($B221,$B$34:$B$152,0),18)),"",INDEX($A$34:$U$152,MATCH($B221,$B$34:$B$152,0),18))</f>
        <v>0</v>
      </c>
      <c r="S221" s="30" t="str">
        <f>IF(ISNA(INDEX($A$34:$U$152,MATCH($B221,$B$34:$B$152,0),19)),"",INDEX($A$34:$U$152,MATCH($B221,$B$34:$B$152,0),19))</f>
        <v>C</v>
      </c>
      <c r="T221" s="30">
        <f>IF(ISNA(INDEX($A$34:$U$152,MATCH($B221,$B$34:$B$152,0),20)),"",INDEX($A$34:$U$152,MATCH($B221,$B$34:$B$152,0),20))</f>
        <v>0</v>
      </c>
      <c r="U221" s="65" t="s">
        <v>38</v>
      </c>
    </row>
    <row r="222" spans="1:21" s="66" customFormat="1">
      <c r="A222" s="64" t="str">
        <f>IF(ISNA(INDEX($A$34:$U$152,MATCH($B222,$B$34:$B$152,0),1)),"",INDEX($A$34:$U$152,MATCH($B222,$B$34:$B$152,0),1))</f>
        <v>MMR3042</v>
      </c>
      <c r="B222" s="79" t="s">
        <v>157</v>
      </c>
      <c r="C222" s="79"/>
      <c r="D222" s="79"/>
      <c r="E222" s="79"/>
      <c r="F222" s="79"/>
      <c r="G222" s="79"/>
      <c r="H222" s="79"/>
      <c r="I222" s="80"/>
      <c r="J222" s="20">
        <f>IF(ISNA(INDEX($A$34:$U$152,MATCH($B222,$B$34:$B$152,0),10)),"",INDEX($A$34:$U$152,MATCH($B222,$B$34:$B$152,0),10))</f>
        <v>7</v>
      </c>
      <c r="K222" s="20">
        <f>IF(ISNA(INDEX($A$34:$U$152,MATCH($B222,$B$34:$B$152,0),11)),"",INDEX($A$34:$U$152,MATCH($B222,$B$34:$B$152,0),11))</f>
        <v>0</v>
      </c>
      <c r="L222" s="20">
        <f>IF(ISNA(INDEX($A$34:$U$152,MATCH($B222,$B$34:$B$152,0),12)),"",INDEX($A$34:$U$152,MATCH($B222,$B$34:$B$152,0),12))</f>
        <v>0</v>
      </c>
      <c r="M222" s="20">
        <f>IF(ISNA(INDEX($A$34:$U$152,MATCH($B222,$B$34:$B$152,0),13)),"",INDEX($A$34:$U$152,MATCH($B222,$B$34:$B$152,0),13))</f>
        <v>0</v>
      </c>
      <c r="N222" s="20">
        <f>IF(ISNA(INDEX($A$34:$U$152,MATCH($B222,$B$34:$B$152,0),14)),"",INDEX($A$34:$U$152,MATCH($B222,$B$34:$B$152,0),14))</f>
        <v>5</v>
      </c>
      <c r="O222" s="20">
        <f>IF(ISNA(INDEX($A$34:$U$152,MATCH($B222,$B$34:$B$152,0),15)),"",INDEX($A$34:$U$152,MATCH($B222,$B$34:$B$152,0),15))</f>
        <v>5</v>
      </c>
      <c r="P222" s="20">
        <f>IF(ISNA(INDEX($A$34:$U$152,MATCH($B222,$B$34:$B$152,0),16)),"",INDEX($A$34:$U$152,MATCH($B222,$B$34:$B$152,0),16))</f>
        <v>10</v>
      </c>
      <c r="Q222" s="20">
        <f>IF(ISNA(INDEX($A$34:$U$152,MATCH($B222,$B$34:$B$152,0),17)),"",INDEX($A$34:$U$152,MATCH($B222,$B$34:$B$152,0),17))</f>
        <v>15</v>
      </c>
      <c r="R222" s="30">
        <f>IF(ISNA(INDEX($A$34:$U$152,MATCH($B222,$B$34:$B$152,0),18)),"",INDEX($A$34:$U$152,MATCH($B222,$B$34:$B$152,0),18))</f>
        <v>0</v>
      </c>
      <c r="S222" s="30">
        <f>IF(ISNA(INDEX($A$34:$U$152,MATCH($B222,$B$34:$B$152,0),19)),"",INDEX($A$34:$U$152,MATCH($B222,$B$34:$B$152,0),19))</f>
        <v>0</v>
      </c>
      <c r="T222" s="30" t="str">
        <f>IF(ISNA(INDEX($A$34:$U$152,MATCH($B222,$B$34:$B$152,0),20)),"",INDEX($A$34:$U$152,MATCH($B222,$B$34:$B$152,0),20))</f>
        <v>VP</v>
      </c>
      <c r="U222" s="65" t="s">
        <v>38</v>
      </c>
    </row>
    <row r="223" spans="1:21">
      <c r="A223" s="64" t="str">
        <f>IF(ISNA(INDEX($A$34:$U$152,MATCH($B223,$B$34:$B$152,0),1)),"",INDEX($A$34:$U$152,MATCH($B223,$B$34:$B$152,0),1))</f>
        <v>MMX9933</v>
      </c>
      <c r="B223" s="79" t="s">
        <v>150</v>
      </c>
      <c r="C223" s="79"/>
      <c r="D223" s="79"/>
      <c r="E223" s="79"/>
      <c r="F223" s="79"/>
      <c r="G223" s="79"/>
      <c r="H223" s="79"/>
      <c r="I223" s="80"/>
      <c r="J223" s="20">
        <f>IF(ISNA(INDEX($A$34:$U$152,MATCH($B223,$B$34:$B$152,0),10)),"",INDEX($A$34:$U$152,MATCH($B223,$B$34:$B$152,0),10))</f>
        <v>7</v>
      </c>
      <c r="K223" s="20">
        <f>IF(ISNA(INDEX($A$34:$U$152,MATCH($B223,$B$34:$B$152,0),11)),"",INDEX($A$34:$U$152,MATCH($B223,$B$34:$B$152,0),11))</f>
        <v>2</v>
      </c>
      <c r="L223" s="20">
        <f>IF(ISNA(INDEX($A$34:$U$152,MATCH($B223,$B$34:$B$152,0),12)),"",INDEX($A$34:$U$152,MATCH($B223,$B$34:$B$152,0),12))</f>
        <v>1</v>
      </c>
      <c r="M223" s="20">
        <f>IF(ISNA(INDEX($A$34:$U$152,MATCH($B223,$B$34:$B$152,0),13)),"",INDEX($A$34:$U$152,MATCH($B223,$B$34:$B$152,0),13))</f>
        <v>0</v>
      </c>
      <c r="N223" s="20">
        <f>IF(ISNA(INDEX($A$34:$U$152,MATCH($B223,$B$34:$B$152,0),14)),"",INDEX($A$34:$U$152,MATCH($B223,$B$34:$B$152,0),14))</f>
        <v>1</v>
      </c>
      <c r="O223" s="20">
        <f>IF(ISNA(INDEX($A$34:$U$152,MATCH($B223,$B$34:$B$152,0),15)),"",INDEX($A$34:$U$152,MATCH($B223,$B$34:$B$152,0),15))</f>
        <v>4</v>
      </c>
      <c r="P223" s="20">
        <f>IF(ISNA(INDEX($A$34:$U$152,MATCH($B223,$B$34:$B$152,0),16)),"",INDEX($A$34:$U$152,MATCH($B223,$B$34:$B$152,0),16))</f>
        <v>11</v>
      </c>
      <c r="Q223" s="20">
        <f>IF(ISNA(INDEX($A$34:$U$152,MATCH($B223,$B$34:$B$152,0),17)),"",INDEX($A$34:$U$152,MATCH($B223,$B$34:$B$152,0),17))</f>
        <v>15</v>
      </c>
      <c r="R223" s="30" t="str">
        <f>IF(ISNA(INDEX($A$34:$U$152,MATCH($B223,$B$34:$B$152,0),18)),"",INDEX($A$34:$U$152,MATCH($B223,$B$34:$B$152,0),18))</f>
        <v>E</v>
      </c>
      <c r="S223" s="30">
        <f>IF(ISNA(INDEX($A$34:$U$152,MATCH($B223,$B$34:$B$152,0),19)),"",INDEX($A$34:$U$152,MATCH($B223,$B$34:$B$152,0),19))</f>
        <v>0</v>
      </c>
      <c r="T223" s="30">
        <f>IF(ISNA(INDEX($A$34:$U$152,MATCH($B223,$B$34:$B$152,0),20)),"",INDEX($A$34:$U$152,MATCH($B223,$B$34:$B$152,0),20))</f>
        <v>0</v>
      </c>
      <c r="U223" s="19" t="s">
        <v>38</v>
      </c>
    </row>
    <row r="224" spans="1:21" hidden="1">
      <c r="A224" s="34" t="str">
        <f>IF(ISNA(INDEX($A$34:$U$152,MATCH($B224,$B$34:$B$152,0),1)),"",INDEX($A$34:$U$152,MATCH($B224,$B$34:$B$152,0),1))</f>
        <v/>
      </c>
      <c r="B224" s="92"/>
      <c r="C224" s="92"/>
      <c r="D224" s="92"/>
      <c r="E224" s="92"/>
      <c r="F224" s="92"/>
      <c r="G224" s="92"/>
      <c r="H224" s="92"/>
      <c r="I224" s="92"/>
      <c r="J224" s="20" t="str">
        <f>IF(ISNA(INDEX($A$34:$U$152,MATCH($B224,$B$34:$B$152,0),10)),"",INDEX($A$34:$U$152,MATCH($B224,$B$34:$B$152,0),10))</f>
        <v/>
      </c>
      <c r="K224" s="20" t="str">
        <f>IF(ISNA(INDEX($A$34:$U$152,MATCH($B224,$B$34:$B$152,0),11)),"",INDEX($A$34:$U$152,MATCH($B224,$B$34:$B$152,0),11))</f>
        <v/>
      </c>
      <c r="L224" s="20" t="str">
        <f>IF(ISNA(INDEX($A$34:$U$152,MATCH($B224,$B$34:$B$152,0),12)),"",INDEX($A$34:$U$152,MATCH($B224,$B$34:$B$152,0),12))</f>
        <v/>
      </c>
      <c r="M224" s="20" t="str">
        <f>IF(ISNA(INDEX($A$34:$U$152,MATCH($B224,$B$34:$B$152,0),13)),"",INDEX($A$34:$U$152,MATCH($B224,$B$34:$B$152,0),13))</f>
        <v/>
      </c>
      <c r="N224" s="20" t="str">
        <f>IF(ISNA(INDEX($A$34:$U$152,MATCH($B224,$B$34:$B$152,0),14)),"",INDEX($A$34:$U$152,MATCH($B224,$B$34:$B$152,0),14))</f>
        <v/>
      </c>
      <c r="O224" s="20" t="str">
        <f>IF(ISNA(INDEX($A$34:$U$152,MATCH($B224,$B$34:$B$152,0),15)),"",INDEX($A$34:$U$152,MATCH($B224,$B$34:$B$152,0),15))</f>
        <v/>
      </c>
      <c r="P224" s="20" t="str">
        <f>IF(ISNA(INDEX($A$34:$U$152,MATCH($B224,$B$34:$B$152,0),16)),"",INDEX($A$34:$U$152,MATCH($B224,$B$34:$B$152,0),16))</f>
        <v/>
      </c>
      <c r="Q224" s="20" t="str">
        <f>IF(ISNA(INDEX($A$34:$U$152,MATCH($B224,$B$34:$B$152,0),17)),"",INDEX($A$34:$U$152,MATCH($B224,$B$34:$B$152,0),17))</f>
        <v/>
      </c>
      <c r="R224" s="30" t="str">
        <f>IF(ISNA(INDEX($A$34:$U$152,MATCH($B224,$B$34:$B$152,0),18)),"",INDEX($A$34:$U$152,MATCH($B224,$B$34:$B$152,0),18))</f>
        <v/>
      </c>
      <c r="S224" s="30" t="str">
        <f>IF(ISNA(INDEX($A$34:$U$152,MATCH($B224,$B$34:$B$152,0),19)),"",INDEX($A$34:$U$152,MATCH($B224,$B$34:$B$152,0),19))</f>
        <v/>
      </c>
      <c r="T224" s="30" t="str">
        <f>IF(ISNA(INDEX($A$34:$U$152,MATCH($B224,$B$34:$B$152,0),20)),"",INDEX($A$34:$U$152,MATCH($B224,$B$34:$B$152,0),20))</f>
        <v/>
      </c>
      <c r="U224" s="19" t="s">
        <v>38</v>
      </c>
    </row>
    <row r="225" spans="1:27" hidden="1">
      <c r="A225" s="34" t="str">
        <f>IF(ISNA(INDEX($A$34:$U$152,MATCH($B225,$B$34:$B$152,0),1)),"",INDEX($A$34:$U$152,MATCH($B225,$B$34:$B$152,0),1))</f>
        <v/>
      </c>
      <c r="B225" s="92"/>
      <c r="C225" s="92"/>
      <c r="D225" s="92"/>
      <c r="E225" s="92"/>
      <c r="F225" s="92"/>
      <c r="G225" s="92"/>
      <c r="H225" s="92"/>
      <c r="I225" s="92"/>
      <c r="J225" s="20" t="str">
        <f>IF(ISNA(INDEX($A$34:$U$152,MATCH($B225,$B$34:$B$152,0),10)),"",INDEX($A$34:$U$152,MATCH($B225,$B$34:$B$152,0),10))</f>
        <v/>
      </c>
      <c r="K225" s="20" t="str">
        <f>IF(ISNA(INDEX($A$34:$U$152,MATCH($B225,$B$34:$B$152,0),11)),"",INDEX($A$34:$U$152,MATCH($B225,$B$34:$B$152,0),11))</f>
        <v/>
      </c>
      <c r="L225" s="20" t="str">
        <f>IF(ISNA(INDEX($A$34:$U$152,MATCH($B225,$B$34:$B$152,0),12)),"",INDEX($A$34:$U$152,MATCH($B225,$B$34:$B$152,0),12))</f>
        <v/>
      </c>
      <c r="M225" s="20" t="str">
        <f>IF(ISNA(INDEX($A$34:$U$152,MATCH($B225,$B$34:$B$152,0),13)),"",INDEX($A$34:$U$152,MATCH($B225,$B$34:$B$152,0),13))</f>
        <v/>
      </c>
      <c r="N225" s="20" t="str">
        <f>IF(ISNA(INDEX($A$34:$U$152,MATCH($B225,$B$34:$B$152,0),14)),"",INDEX($A$34:$U$152,MATCH($B225,$B$34:$B$152,0),14))</f>
        <v/>
      </c>
      <c r="O225" s="20" t="str">
        <f>IF(ISNA(INDEX($A$34:$U$152,MATCH($B225,$B$34:$B$152,0),15)),"",INDEX($A$34:$U$152,MATCH($B225,$B$34:$B$152,0),15))</f>
        <v/>
      </c>
      <c r="P225" s="20" t="str">
        <f>IF(ISNA(INDEX($A$34:$U$152,MATCH($B225,$B$34:$B$152,0),16)),"",INDEX($A$34:$U$152,MATCH($B225,$B$34:$B$152,0),16))</f>
        <v/>
      </c>
      <c r="Q225" s="20" t="str">
        <f>IF(ISNA(INDEX($A$34:$U$152,MATCH($B225,$B$34:$B$152,0),17)),"",INDEX($A$34:$U$152,MATCH($B225,$B$34:$B$152,0),17))</f>
        <v/>
      </c>
      <c r="R225" s="30" t="str">
        <f>IF(ISNA(INDEX($A$34:$U$152,MATCH($B225,$B$34:$B$152,0),18)),"",INDEX($A$34:$U$152,MATCH($B225,$B$34:$B$152,0),18))</f>
        <v/>
      </c>
      <c r="S225" s="30" t="str">
        <f>IF(ISNA(INDEX($A$34:$U$152,MATCH($B225,$B$34:$B$152,0),19)),"",INDEX($A$34:$U$152,MATCH($B225,$B$34:$B$152,0),19))</f>
        <v/>
      </c>
      <c r="T225" s="30" t="str">
        <f>IF(ISNA(INDEX($A$34:$U$152,MATCH($B225,$B$34:$B$152,0),20)),"",INDEX($A$34:$U$152,MATCH($B225,$B$34:$B$152,0),20))</f>
        <v/>
      </c>
      <c r="U225" s="19" t="s">
        <v>38</v>
      </c>
    </row>
    <row r="226" spans="1:27">
      <c r="A226" s="22" t="s">
        <v>25</v>
      </c>
      <c r="B226" s="93"/>
      <c r="C226" s="93"/>
      <c r="D226" s="93"/>
      <c r="E226" s="93"/>
      <c r="F226" s="93"/>
      <c r="G226" s="93"/>
      <c r="H226" s="93"/>
      <c r="I226" s="93"/>
      <c r="J226" s="24">
        <f t="shared" ref="J226:Q226" si="81">SUM(J221:J225)</f>
        <v>22</v>
      </c>
      <c r="K226" s="24">
        <f t="shared" si="81"/>
        <v>2</v>
      </c>
      <c r="L226" s="24">
        <f t="shared" si="81"/>
        <v>1</v>
      </c>
      <c r="M226" s="24">
        <f t="shared" ref="M226" si="82">SUM(M221:M225)</f>
        <v>1</v>
      </c>
      <c r="N226" s="24">
        <f t="shared" si="81"/>
        <v>8</v>
      </c>
      <c r="O226" s="24">
        <f t="shared" si="81"/>
        <v>12</v>
      </c>
      <c r="P226" s="24">
        <f t="shared" si="81"/>
        <v>35</v>
      </c>
      <c r="Q226" s="24">
        <f t="shared" si="81"/>
        <v>47</v>
      </c>
      <c r="R226" s="22">
        <f>COUNTIF(R221:R225,"E")</f>
        <v>1</v>
      </c>
      <c r="S226" s="22">
        <f>COUNTIF(S221:S225,"C")</f>
        <v>1</v>
      </c>
      <c r="T226" s="22">
        <f>COUNTIF(T221:T225,"VP")</f>
        <v>1</v>
      </c>
      <c r="U226" s="23"/>
    </row>
    <row r="227" spans="1:27" ht="25.5" customHeight="1">
      <c r="A227" s="94" t="s">
        <v>51</v>
      </c>
      <c r="B227" s="95"/>
      <c r="C227" s="95"/>
      <c r="D227" s="95"/>
      <c r="E227" s="95"/>
      <c r="F227" s="95"/>
      <c r="G227" s="95"/>
      <c r="H227" s="95"/>
      <c r="I227" s="96"/>
      <c r="J227" s="24">
        <f t="shared" ref="J227:T227" si="83">SUM(J219,J226)</f>
        <v>37</v>
      </c>
      <c r="K227" s="24">
        <f t="shared" si="83"/>
        <v>2</v>
      </c>
      <c r="L227" s="24">
        <f t="shared" si="83"/>
        <v>1</v>
      </c>
      <c r="M227" s="24">
        <f t="shared" ref="M227" si="84">SUM(M219,M226)</f>
        <v>1</v>
      </c>
      <c r="N227" s="24">
        <f t="shared" si="83"/>
        <v>16</v>
      </c>
      <c r="O227" s="24">
        <f t="shared" si="83"/>
        <v>20</v>
      </c>
      <c r="P227" s="24">
        <f t="shared" si="83"/>
        <v>54</v>
      </c>
      <c r="Q227" s="24">
        <f t="shared" si="83"/>
        <v>74</v>
      </c>
      <c r="R227" s="24">
        <f t="shared" si="83"/>
        <v>1</v>
      </c>
      <c r="S227" s="24">
        <f t="shared" si="83"/>
        <v>2</v>
      </c>
      <c r="T227" s="24">
        <f t="shared" si="83"/>
        <v>1</v>
      </c>
      <c r="U227" s="245">
        <f>COUNTIF($U$37:$U$82,"DS")/16</f>
        <v>0.25</v>
      </c>
      <c r="V227" s="245"/>
      <c r="W227" s="245"/>
      <c r="X227" s="245"/>
      <c r="Y227" s="245"/>
      <c r="Z227" s="245"/>
      <c r="AA227" s="246"/>
    </row>
    <row r="228" spans="1:27" ht="13.5" customHeight="1">
      <c r="A228" s="168" t="s">
        <v>52</v>
      </c>
      <c r="B228" s="169"/>
      <c r="C228" s="169"/>
      <c r="D228" s="169"/>
      <c r="E228" s="169"/>
      <c r="F228" s="169"/>
      <c r="G228" s="169"/>
      <c r="H228" s="169"/>
      <c r="I228" s="169"/>
      <c r="J228" s="170"/>
      <c r="K228" s="24">
        <f t="shared" ref="K228:Q228" si="85">K219*14+K226*12</f>
        <v>24</v>
      </c>
      <c r="L228" s="24">
        <f t="shared" si="85"/>
        <v>12</v>
      </c>
      <c r="M228" s="24">
        <f t="shared" ref="M228" si="86">M219*14+M226*12</f>
        <v>12</v>
      </c>
      <c r="N228" s="24">
        <f t="shared" si="85"/>
        <v>208</v>
      </c>
      <c r="O228" s="24">
        <f t="shared" si="85"/>
        <v>256</v>
      </c>
      <c r="P228" s="24">
        <f t="shared" si="85"/>
        <v>686</v>
      </c>
      <c r="Q228" s="24">
        <f t="shared" si="85"/>
        <v>942</v>
      </c>
      <c r="R228" s="156"/>
      <c r="S228" s="157"/>
      <c r="T228" s="157"/>
      <c r="U228" s="158"/>
    </row>
    <row r="229" spans="1:27" ht="16.5" customHeight="1">
      <c r="A229" s="171"/>
      <c r="B229" s="172"/>
      <c r="C229" s="172"/>
      <c r="D229" s="172"/>
      <c r="E229" s="172"/>
      <c r="F229" s="172"/>
      <c r="G229" s="172"/>
      <c r="H229" s="172"/>
      <c r="I229" s="172"/>
      <c r="J229" s="173"/>
      <c r="K229" s="162">
        <f>SUM(K228:N228)</f>
        <v>256</v>
      </c>
      <c r="L229" s="163"/>
      <c r="M229" s="163"/>
      <c r="N229" s="164"/>
      <c r="O229" s="165">
        <f>SUM(O228:P228)</f>
        <v>942</v>
      </c>
      <c r="P229" s="166"/>
      <c r="Q229" s="167"/>
      <c r="R229" s="159"/>
      <c r="S229" s="160"/>
      <c r="T229" s="160"/>
      <c r="U229" s="161"/>
    </row>
    <row r="230" spans="1:27" ht="8.25" customHeight="1"/>
    <row r="231" spans="1:27">
      <c r="B231" s="2"/>
      <c r="C231" s="2"/>
      <c r="D231" s="2"/>
      <c r="E231" s="2"/>
      <c r="F231" s="2"/>
      <c r="G231" s="2"/>
      <c r="N231" s="8"/>
      <c r="O231" s="8"/>
      <c r="P231" s="8"/>
      <c r="Q231" s="8"/>
      <c r="R231" s="8"/>
      <c r="S231" s="8"/>
      <c r="T231" s="8"/>
    </row>
    <row r="232" spans="1:27">
      <c r="B232" s="8"/>
      <c r="C232" s="8"/>
      <c r="D232" s="8"/>
      <c r="E232" s="8"/>
      <c r="F232" s="8"/>
      <c r="G232" s="8"/>
      <c r="H232" s="17"/>
      <c r="I232" s="17"/>
      <c r="J232" s="17"/>
      <c r="N232" s="8"/>
      <c r="O232" s="8"/>
      <c r="P232" s="8"/>
      <c r="Q232" s="8"/>
      <c r="R232" s="8"/>
      <c r="S232" s="8"/>
      <c r="T232" s="8"/>
    </row>
    <row r="233" spans="1:27" ht="12" customHeight="1"/>
    <row r="234" spans="1:27" ht="22.5" customHeight="1">
      <c r="A234" s="93" t="s">
        <v>79</v>
      </c>
      <c r="B234" s="100"/>
      <c r="C234" s="100"/>
      <c r="D234" s="100"/>
      <c r="E234" s="100"/>
      <c r="F234" s="100"/>
      <c r="G234" s="100"/>
      <c r="H234" s="100"/>
      <c r="I234" s="100"/>
      <c r="J234" s="100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</row>
    <row r="235" spans="1:27" ht="25.5" customHeight="1">
      <c r="A235" s="93" t="s">
        <v>27</v>
      </c>
      <c r="B235" s="93" t="s">
        <v>26</v>
      </c>
      <c r="C235" s="93"/>
      <c r="D235" s="93"/>
      <c r="E235" s="93"/>
      <c r="F235" s="93"/>
      <c r="G235" s="93"/>
      <c r="H235" s="93"/>
      <c r="I235" s="93"/>
      <c r="J235" s="87" t="s">
        <v>40</v>
      </c>
      <c r="K235" s="87" t="s">
        <v>24</v>
      </c>
      <c r="L235" s="87"/>
      <c r="M235" s="87"/>
      <c r="N235" s="87"/>
      <c r="O235" s="87" t="s">
        <v>41</v>
      </c>
      <c r="P235" s="87"/>
      <c r="Q235" s="87"/>
      <c r="R235" s="87" t="s">
        <v>23</v>
      </c>
      <c r="S235" s="87"/>
      <c r="T235" s="87"/>
      <c r="U235" s="87" t="s">
        <v>22</v>
      </c>
    </row>
    <row r="236" spans="1:27" ht="18" customHeight="1">
      <c r="A236" s="93"/>
      <c r="B236" s="93"/>
      <c r="C236" s="93"/>
      <c r="D236" s="93"/>
      <c r="E236" s="93"/>
      <c r="F236" s="93"/>
      <c r="G236" s="93"/>
      <c r="H236" s="93"/>
      <c r="I236" s="93"/>
      <c r="J236" s="87"/>
      <c r="K236" s="31" t="s">
        <v>28</v>
      </c>
      <c r="L236" s="31" t="s">
        <v>29</v>
      </c>
      <c r="M236" s="56" t="s">
        <v>108</v>
      </c>
      <c r="N236" s="31" t="s">
        <v>109</v>
      </c>
      <c r="O236" s="31" t="s">
        <v>33</v>
      </c>
      <c r="P236" s="31" t="s">
        <v>7</v>
      </c>
      <c r="Q236" s="31" t="s">
        <v>30</v>
      </c>
      <c r="R236" s="31" t="s">
        <v>31</v>
      </c>
      <c r="S236" s="31" t="s">
        <v>28</v>
      </c>
      <c r="T236" s="31" t="s">
        <v>32</v>
      </c>
      <c r="U236" s="87"/>
    </row>
    <row r="237" spans="1:27" ht="19.5" customHeight="1">
      <c r="A237" s="97" t="s">
        <v>72</v>
      </c>
      <c r="B237" s="98"/>
      <c r="C237" s="98"/>
      <c r="D237" s="98"/>
      <c r="E237" s="98"/>
      <c r="F237" s="98"/>
      <c r="G237" s="98"/>
      <c r="H237" s="98"/>
      <c r="I237" s="98"/>
      <c r="J237" s="98"/>
      <c r="K237" s="98"/>
      <c r="L237" s="98"/>
      <c r="M237" s="98"/>
      <c r="N237" s="98"/>
      <c r="O237" s="98"/>
      <c r="P237" s="98"/>
      <c r="Q237" s="98"/>
      <c r="R237" s="98"/>
      <c r="S237" s="98"/>
      <c r="T237" s="98"/>
      <c r="U237" s="99"/>
    </row>
    <row r="238" spans="1:27">
      <c r="A238" s="64" t="str">
        <f t="shared" ref="A238:A254" si="87">IF(ISNA(INDEX($A$34:$U$152,MATCH($B238,$B$34:$B$152,0),1)),"",INDEX($A$34:$U$152,MATCH($B238,$B$34:$B$152,0),1))</f>
        <v>MMR8109</v>
      </c>
      <c r="B238" s="79" t="s">
        <v>122</v>
      </c>
      <c r="C238" s="79"/>
      <c r="D238" s="79"/>
      <c r="E238" s="79"/>
      <c r="F238" s="79"/>
      <c r="G238" s="79"/>
      <c r="H238" s="79"/>
      <c r="I238" s="80"/>
      <c r="J238" s="20">
        <f t="shared" ref="J238:J254" si="88">IF(ISNA(INDEX($A$34:$U$152,MATCH($B238,$B$34:$B$152,0),10)),"",INDEX($A$34:$U$152,MATCH($B238,$B$34:$B$152,0),10))</f>
        <v>6</v>
      </c>
      <c r="K238" s="20">
        <f t="shared" ref="K238:K254" si="89">IF(ISNA(INDEX($A$34:$U$152,MATCH($B238,$B$34:$B$152,0),11)),"",INDEX($A$34:$U$152,MATCH($B238,$B$34:$B$152,0),11))</f>
        <v>2</v>
      </c>
      <c r="L238" s="20">
        <f t="shared" ref="L238:L254" si="90">IF(ISNA(INDEX($A$34:$U$152,MATCH($B238,$B$34:$B$152,0),12)),"",INDEX($A$34:$U$152,MATCH($B238,$B$34:$B$152,0),12))</f>
        <v>1</v>
      </c>
      <c r="M238" s="20">
        <f t="shared" ref="M238:M254" si="91">IF(ISNA(INDEX($A$34:$U$152,MATCH($B238,$B$34:$B$152,0),13)),"",INDEX($A$34:$U$152,MATCH($B238,$B$34:$B$152,0),13))</f>
        <v>0</v>
      </c>
      <c r="N238" s="20">
        <f t="shared" ref="N238:N254" si="92">IF(ISNA(INDEX($A$34:$U$152,MATCH($B238,$B$34:$B$152,0),14)),"",INDEX($A$34:$U$152,MATCH($B238,$B$34:$B$152,0),14))</f>
        <v>1</v>
      </c>
      <c r="O238" s="20">
        <f t="shared" ref="O238:O254" si="93">IF(ISNA(INDEX($A$34:$U$152,MATCH($B238,$B$34:$B$152,0),15)),"",INDEX($A$34:$U$152,MATCH($B238,$B$34:$B$152,0),15))</f>
        <v>4</v>
      </c>
      <c r="P238" s="20">
        <f t="shared" ref="P238:P254" si="94">IF(ISNA(INDEX($A$34:$U$152,MATCH($B238,$B$34:$B$152,0),16)),"",INDEX($A$34:$U$152,MATCH($B238,$B$34:$B$152,0),16))</f>
        <v>7</v>
      </c>
      <c r="Q238" s="20">
        <f t="shared" ref="Q238:Q254" si="95">IF(ISNA(INDEX($A$34:$U$152,MATCH($B238,$B$34:$B$152,0),17)),"",INDEX($A$34:$U$152,MATCH($B238,$B$34:$B$152,0),17))</f>
        <v>11</v>
      </c>
      <c r="R238" s="30" t="str">
        <f t="shared" ref="R238:R254" si="96">IF(ISNA(INDEX($A$34:$U$152,MATCH($B238,$B$34:$B$152,0),18)),"",INDEX($A$34:$U$152,MATCH($B238,$B$34:$B$152,0),18))</f>
        <v>E</v>
      </c>
      <c r="S238" s="30">
        <f t="shared" ref="S238:S254" si="97">IF(ISNA(INDEX($A$34:$U$152,MATCH($B238,$B$34:$B$152,0),19)),"",INDEX($A$34:$U$152,MATCH($B238,$B$34:$B$152,0),19))</f>
        <v>0</v>
      </c>
      <c r="T238" s="30">
        <f t="shared" ref="T238:T254" si="98">IF(ISNA(INDEX($A$34:$U$152,MATCH($B238,$B$34:$B$152,0),20)),"",INDEX($A$34:$U$152,MATCH($B238,$B$34:$B$152,0),20))</f>
        <v>0</v>
      </c>
      <c r="U238" s="19" t="s">
        <v>39</v>
      </c>
    </row>
    <row r="239" spans="1:27">
      <c r="A239" s="64" t="str">
        <f t="shared" si="87"/>
        <v>MMR8108</v>
      </c>
      <c r="B239" s="79" t="s">
        <v>131</v>
      </c>
      <c r="C239" s="79"/>
      <c r="D239" s="79"/>
      <c r="E239" s="79"/>
      <c r="F239" s="79"/>
      <c r="G239" s="79"/>
      <c r="H239" s="79"/>
      <c r="I239" s="80"/>
      <c r="J239" s="20">
        <f t="shared" si="88"/>
        <v>8</v>
      </c>
      <c r="K239" s="20">
        <f t="shared" si="89"/>
        <v>2</v>
      </c>
      <c r="L239" s="20">
        <f t="shared" si="90"/>
        <v>1</v>
      </c>
      <c r="M239" s="20">
        <f t="shared" si="91"/>
        <v>0</v>
      </c>
      <c r="N239" s="20">
        <f t="shared" si="92"/>
        <v>1</v>
      </c>
      <c r="O239" s="20">
        <f t="shared" si="93"/>
        <v>4</v>
      </c>
      <c r="P239" s="20">
        <f t="shared" si="94"/>
        <v>10</v>
      </c>
      <c r="Q239" s="20">
        <f t="shared" si="95"/>
        <v>14</v>
      </c>
      <c r="R239" s="30" t="str">
        <f t="shared" si="96"/>
        <v>E</v>
      </c>
      <c r="S239" s="30">
        <f t="shared" si="97"/>
        <v>0</v>
      </c>
      <c r="T239" s="30">
        <f t="shared" si="98"/>
        <v>0</v>
      </c>
      <c r="U239" s="19" t="s">
        <v>39</v>
      </c>
    </row>
    <row r="240" spans="1:27">
      <c r="A240" s="64" t="str">
        <f t="shared" si="87"/>
        <v>MMX9931</v>
      </c>
      <c r="B240" s="79" t="s">
        <v>123</v>
      </c>
      <c r="C240" s="79"/>
      <c r="D240" s="79"/>
      <c r="E240" s="79"/>
      <c r="F240" s="79"/>
      <c r="G240" s="79"/>
      <c r="H240" s="79"/>
      <c r="I240" s="80"/>
      <c r="J240" s="20">
        <f t="shared" si="88"/>
        <v>7</v>
      </c>
      <c r="K240" s="20">
        <f t="shared" si="89"/>
        <v>2</v>
      </c>
      <c r="L240" s="20">
        <f t="shared" si="90"/>
        <v>1</v>
      </c>
      <c r="M240" s="20">
        <f t="shared" si="91"/>
        <v>0</v>
      </c>
      <c r="N240" s="20">
        <f t="shared" si="92"/>
        <v>1</v>
      </c>
      <c r="O240" s="20">
        <f t="shared" si="93"/>
        <v>4</v>
      </c>
      <c r="P240" s="20">
        <f t="shared" si="94"/>
        <v>9</v>
      </c>
      <c r="Q240" s="20">
        <f t="shared" si="95"/>
        <v>13</v>
      </c>
      <c r="R240" s="30" t="str">
        <f t="shared" si="96"/>
        <v>E</v>
      </c>
      <c r="S240" s="30">
        <f t="shared" si="97"/>
        <v>0</v>
      </c>
      <c r="T240" s="30">
        <f t="shared" si="98"/>
        <v>0</v>
      </c>
      <c r="U240" s="19" t="s">
        <v>39</v>
      </c>
    </row>
    <row r="241" spans="1:21">
      <c r="A241" s="64" t="str">
        <f t="shared" si="87"/>
        <v>MMX9932</v>
      </c>
      <c r="B241" s="79" t="s">
        <v>136</v>
      </c>
      <c r="C241" s="79"/>
      <c r="D241" s="79"/>
      <c r="E241" s="79"/>
      <c r="F241" s="79"/>
      <c r="G241" s="79"/>
      <c r="H241" s="79"/>
      <c r="I241" s="80"/>
      <c r="J241" s="20">
        <f t="shared" si="88"/>
        <v>7</v>
      </c>
      <c r="K241" s="20">
        <f t="shared" si="89"/>
        <v>2</v>
      </c>
      <c r="L241" s="20">
        <f t="shared" si="90"/>
        <v>1</v>
      </c>
      <c r="M241" s="20">
        <f t="shared" si="91"/>
        <v>0</v>
      </c>
      <c r="N241" s="20">
        <f t="shared" si="92"/>
        <v>1</v>
      </c>
      <c r="O241" s="20">
        <f t="shared" si="93"/>
        <v>4</v>
      </c>
      <c r="P241" s="20">
        <f t="shared" si="94"/>
        <v>9</v>
      </c>
      <c r="Q241" s="20">
        <f t="shared" si="95"/>
        <v>13</v>
      </c>
      <c r="R241" s="30" t="str">
        <f t="shared" si="96"/>
        <v>E</v>
      </c>
      <c r="S241" s="30">
        <f t="shared" si="97"/>
        <v>0</v>
      </c>
      <c r="T241" s="30">
        <f t="shared" si="98"/>
        <v>0</v>
      </c>
      <c r="U241" s="19" t="s">
        <v>39</v>
      </c>
    </row>
    <row r="242" spans="1:21" hidden="1">
      <c r="A242" s="34" t="str">
        <f t="shared" si="87"/>
        <v/>
      </c>
      <c r="B242" s="79"/>
      <c r="C242" s="79"/>
      <c r="D242" s="79"/>
      <c r="E242" s="79"/>
      <c r="F242" s="79"/>
      <c r="G242" s="79"/>
      <c r="H242" s="79"/>
      <c r="I242" s="80"/>
      <c r="J242" s="20" t="str">
        <f t="shared" si="88"/>
        <v/>
      </c>
      <c r="K242" s="20" t="str">
        <f t="shared" si="89"/>
        <v/>
      </c>
      <c r="L242" s="20" t="str">
        <f t="shared" si="90"/>
        <v/>
      </c>
      <c r="M242" s="20" t="str">
        <f t="shared" si="91"/>
        <v/>
      </c>
      <c r="N242" s="20" t="str">
        <f t="shared" si="92"/>
        <v/>
      </c>
      <c r="O242" s="20" t="str">
        <f t="shared" si="93"/>
        <v/>
      </c>
      <c r="P242" s="20" t="str">
        <f t="shared" si="94"/>
        <v/>
      </c>
      <c r="Q242" s="20" t="str">
        <f t="shared" si="95"/>
        <v/>
      </c>
      <c r="R242" s="30" t="str">
        <f t="shared" si="96"/>
        <v/>
      </c>
      <c r="S242" s="30" t="str">
        <f t="shared" si="97"/>
        <v/>
      </c>
      <c r="T242" s="30" t="str">
        <f t="shared" si="98"/>
        <v/>
      </c>
      <c r="U242" s="19" t="s">
        <v>39</v>
      </c>
    </row>
    <row r="243" spans="1:21" hidden="1">
      <c r="A243" s="34" t="str">
        <f t="shared" si="87"/>
        <v/>
      </c>
      <c r="B243" s="79"/>
      <c r="C243" s="79"/>
      <c r="D243" s="79"/>
      <c r="E243" s="79"/>
      <c r="F243" s="79"/>
      <c r="G243" s="79"/>
      <c r="H243" s="79"/>
      <c r="I243" s="80"/>
      <c r="J243" s="20" t="str">
        <f t="shared" si="88"/>
        <v/>
      </c>
      <c r="K243" s="20" t="str">
        <f t="shared" si="89"/>
        <v/>
      </c>
      <c r="L243" s="20" t="str">
        <f t="shared" si="90"/>
        <v/>
      </c>
      <c r="M243" s="20" t="str">
        <f t="shared" si="91"/>
        <v/>
      </c>
      <c r="N243" s="20" t="str">
        <f t="shared" si="92"/>
        <v/>
      </c>
      <c r="O243" s="20" t="str">
        <f t="shared" si="93"/>
        <v/>
      </c>
      <c r="P243" s="20" t="str">
        <f t="shared" si="94"/>
        <v/>
      </c>
      <c r="Q243" s="20" t="str">
        <f t="shared" si="95"/>
        <v/>
      </c>
      <c r="R243" s="30" t="str">
        <f t="shared" si="96"/>
        <v/>
      </c>
      <c r="S243" s="30" t="str">
        <f t="shared" si="97"/>
        <v/>
      </c>
      <c r="T243" s="30" t="str">
        <f t="shared" si="98"/>
        <v/>
      </c>
      <c r="U243" s="19" t="s">
        <v>39</v>
      </c>
    </row>
    <row r="244" spans="1:21" hidden="1">
      <c r="A244" s="34" t="str">
        <f t="shared" si="87"/>
        <v/>
      </c>
      <c r="B244" s="79"/>
      <c r="C244" s="79"/>
      <c r="D244" s="79"/>
      <c r="E244" s="79"/>
      <c r="F244" s="79"/>
      <c r="G244" s="79"/>
      <c r="H244" s="79"/>
      <c r="I244" s="80"/>
      <c r="J244" s="20" t="str">
        <f t="shared" si="88"/>
        <v/>
      </c>
      <c r="K244" s="20" t="str">
        <f t="shared" si="89"/>
        <v/>
      </c>
      <c r="L244" s="20" t="str">
        <f t="shared" si="90"/>
        <v/>
      </c>
      <c r="M244" s="20" t="str">
        <f t="shared" si="91"/>
        <v/>
      </c>
      <c r="N244" s="20" t="str">
        <f t="shared" si="92"/>
        <v/>
      </c>
      <c r="O244" s="20" t="str">
        <f t="shared" si="93"/>
        <v/>
      </c>
      <c r="P244" s="20" t="str">
        <f t="shared" si="94"/>
        <v/>
      </c>
      <c r="Q244" s="20" t="str">
        <f t="shared" si="95"/>
        <v/>
      </c>
      <c r="R244" s="30" t="str">
        <f t="shared" si="96"/>
        <v/>
      </c>
      <c r="S244" s="30" t="str">
        <f t="shared" si="97"/>
        <v/>
      </c>
      <c r="T244" s="30" t="str">
        <f t="shared" si="98"/>
        <v/>
      </c>
      <c r="U244" s="19" t="s">
        <v>39</v>
      </c>
    </row>
    <row r="245" spans="1:21" hidden="1">
      <c r="A245" s="34" t="str">
        <f t="shared" si="87"/>
        <v/>
      </c>
      <c r="B245" s="79"/>
      <c r="C245" s="79"/>
      <c r="D245" s="79"/>
      <c r="E245" s="79"/>
      <c r="F245" s="79"/>
      <c r="G245" s="79"/>
      <c r="H245" s="79"/>
      <c r="I245" s="80"/>
      <c r="J245" s="20" t="str">
        <f t="shared" si="88"/>
        <v/>
      </c>
      <c r="K245" s="20" t="str">
        <f t="shared" si="89"/>
        <v/>
      </c>
      <c r="L245" s="20" t="str">
        <f t="shared" si="90"/>
        <v/>
      </c>
      <c r="M245" s="20" t="str">
        <f t="shared" si="91"/>
        <v/>
      </c>
      <c r="N245" s="20" t="str">
        <f t="shared" si="92"/>
        <v/>
      </c>
      <c r="O245" s="20" t="str">
        <f t="shared" si="93"/>
        <v/>
      </c>
      <c r="P245" s="20" t="str">
        <f t="shared" si="94"/>
        <v/>
      </c>
      <c r="Q245" s="20" t="str">
        <f t="shared" si="95"/>
        <v/>
      </c>
      <c r="R245" s="30" t="str">
        <f t="shared" si="96"/>
        <v/>
      </c>
      <c r="S245" s="30" t="str">
        <f t="shared" si="97"/>
        <v/>
      </c>
      <c r="T245" s="30" t="str">
        <f t="shared" si="98"/>
        <v/>
      </c>
      <c r="U245" s="19" t="s">
        <v>39</v>
      </c>
    </row>
    <row r="246" spans="1:21" hidden="1">
      <c r="A246" s="34" t="str">
        <f t="shared" si="87"/>
        <v/>
      </c>
      <c r="B246" s="92"/>
      <c r="C246" s="92"/>
      <c r="D246" s="92"/>
      <c r="E246" s="92"/>
      <c r="F246" s="92"/>
      <c r="G246" s="92"/>
      <c r="H246" s="92"/>
      <c r="I246" s="92"/>
      <c r="J246" s="20" t="str">
        <f t="shared" si="88"/>
        <v/>
      </c>
      <c r="K246" s="20" t="str">
        <f t="shared" si="89"/>
        <v/>
      </c>
      <c r="L246" s="20" t="str">
        <f t="shared" si="90"/>
        <v/>
      </c>
      <c r="M246" s="20" t="str">
        <f t="shared" si="91"/>
        <v/>
      </c>
      <c r="N246" s="20" t="str">
        <f t="shared" si="92"/>
        <v/>
      </c>
      <c r="O246" s="20" t="str">
        <f t="shared" si="93"/>
        <v/>
      </c>
      <c r="P246" s="20" t="str">
        <f t="shared" si="94"/>
        <v/>
      </c>
      <c r="Q246" s="20" t="str">
        <f t="shared" si="95"/>
        <v/>
      </c>
      <c r="R246" s="30" t="str">
        <f t="shared" si="96"/>
        <v/>
      </c>
      <c r="S246" s="30" t="str">
        <f t="shared" si="97"/>
        <v/>
      </c>
      <c r="T246" s="30" t="str">
        <f t="shared" si="98"/>
        <v/>
      </c>
      <c r="U246" s="19" t="s">
        <v>39</v>
      </c>
    </row>
    <row r="247" spans="1:21" hidden="1">
      <c r="A247" s="34" t="str">
        <f t="shared" si="87"/>
        <v/>
      </c>
      <c r="B247" s="92"/>
      <c r="C247" s="92"/>
      <c r="D247" s="92"/>
      <c r="E247" s="92"/>
      <c r="F247" s="92"/>
      <c r="G247" s="92"/>
      <c r="H247" s="92"/>
      <c r="I247" s="92"/>
      <c r="J247" s="20" t="str">
        <f t="shared" si="88"/>
        <v/>
      </c>
      <c r="K247" s="20" t="str">
        <f t="shared" si="89"/>
        <v/>
      </c>
      <c r="L247" s="20" t="str">
        <f t="shared" si="90"/>
        <v/>
      </c>
      <c r="M247" s="20" t="str">
        <f t="shared" si="91"/>
        <v/>
      </c>
      <c r="N247" s="20" t="str">
        <f t="shared" si="92"/>
        <v/>
      </c>
      <c r="O247" s="20" t="str">
        <f t="shared" si="93"/>
        <v/>
      </c>
      <c r="P247" s="20" t="str">
        <f t="shared" si="94"/>
        <v/>
      </c>
      <c r="Q247" s="20" t="str">
        <f t="shared" si="95"/>
        <v/>
      </c>
      <c r="R247" s="30" t="str">
        <f t="shared" si="96"/>
        <v/>
      </c>
      <c r="S247" s="30" t="str">
        <f t="shared" si="97"/>
        <v/>
      </c>
      <c r="T247" s="30" t="str">
        <f t="shared" si="98"/>
        <v/>
      </c>
      <c r="U247" s="19" t="s">
        <v>39</v>
      </c>
    </row>
    <row r="248" spans="1:21" hidden="1">
      <c r="A248" s="34" t="str">
        <f t="shared" si="87"/>
        <v/>
      </c>
      <c r="B248" s="92"/>
      <c r="C248" s="92"/>
      <c r="D248" s="92"/>
      <c r="E248" s="92"/>
      <c r="F248" s="92"/>
      <c r="G248" s="92"/>
      <c r="H248" s="92"/>
      <c r="I248" s="92"/>
      <c r="J248" s="20" t="str">
        <f t="shared" si="88"/>
        <v/>
      </c>
      <c r="K248" s="20" t="str">
        <f t="shared" si="89"/>
        <v/>
      </c>
      <c r="L248" s="20" t="str">
        <f t="shared" si="90"/>
        <v/>
      </c>
      <c r="M248" s="20" t="str">
        <f t="shared" si="91"/>
        <v/>
      </c>
      <c r="N248" s="20" t="str">
        <f t="shared" si="92"/>
        <v/>
      </c>
      <c r="O248" s="20" t="str">
        <f t="shared" si="93"/>
        <v/>
      </c>
      <c r="P248" s="20" t="str">
        <f t="shared" si="94"/>
        <v/>
      </c>
      <c r="Q248" s="20" t="str">
        <f t="shared" si="95"/>
        <v/>
      </c>
      <c r="R248" s="30" t="str">
        <f t="shared" si="96"/>
        <v/>
      </c>
      <c r="S248" s="30" t="str">
        <f t="shared" si="97"/>
        <v/>
      </c>
      <c r="T248" s="30" t="str">
        <f t="shared" si="98"/>
        <v/>
      </c>
      <c r="U248" s="19" t="s">
        <v>39</v>
      </c>
    </row>
    <row r="249" spans="1:21" hidden="1">
      <c r="A249" s="34" t="str">
        <f t="shared" si="87"/>
        <v/>
      </c>
      <c r="B249" s="92"/>
      <c r="C249" s="92"/>
      <c r="D249" s="92"/>
      <c r="E249" s="92"/>
      <c r="F249" s="92"/>
      <c r="G249" s="92"/>
      <c r="H249" s="92"/>
      <c r="I249" s="92"/>
      <c r="J249" s="20" t="str">
        <f t="shared" si="88"/>
        <v/>
      </c>
      <c r="K249" s="20" t="str">
        <f t="shared" si="89"/>
        <v/>
      </c>
      <c r="L249" s="20" t="str">
        <f t="shared" si="90"/>
        <v/>
      </c>
      <c r="M249" s="20" t="str">
        <f t="shared" si="91"/>
        <v/>
      </c>
      <c r="N249" s="20" t="str">
        <f t="shared" si="92"/>
        <v/>
      </c>
      <c r="O249" s="20" t="str">
        <f t="shared" si="93"/>
        <v/>
      </c>
      <c r="P249" s="20" t="str">
        <f t="shared" si="94"/>
        <v/>
      </c>
      <c r="Q249" s="20" t="str">
        <f t="shared" si="95"/>
        <v/>
      </c>
      <c r="R249" s="30" t="str">
        <f t="shared" si="96"/>
        <v/>
      </c>
      <c r="S249" s="30" t="str">
        <f t="shared" si="97"/>
        <v/>
      </c>
      <c r="T249" s="30" t="str">
        <f t="shared" si="98"/>
        <v/>
      </c>
      <c r="U249" s="19" t="s">
        <v>39</v>
      </c>
    </row>
    <row r="250" spans="1:21" hidden="1">
      <c r="A250" s="34" t="str">
        <f t="shared" si="87"/>
        <v/>
      </c>
      <c r="B250" s="92"/>
      <c r="C250" s="92"/>
      <c r="D250" s="92"/>
      <c r="E250" s="92"/>
      <c r="F250" s="92"/>
      <c r="G250" s="92"/>
      <c r="H250" s="92"/>
      <c r="I250" s="92"/>
      <c r="J250" s="20" t="str">
        <f t="shared" si="88"/>
        <v/>
      </c>
      <c r="K250" s="20" t="str">
        <f t="shared" si="89"/>
        <v/>
      </c>
      <c r="L250" s="20" t="str">
        <f t="shared" si="90"/>
        <v/>
      </c>
      <c r="M250" s="20" t="str">
        <f t="shared" si="91"/>
        <v/>
      </c>
      <c r="N250" s="20" t="str">
        <f t="shared" si="92"/>
        <v/>
      </c>
      <c r="O250" s="20" t="str">
        <f t="shared" si="93"/>
        <v/>
      </c>
      <c r="P250" s="20" t="str">
        <f t="shared" si="94"/>
        <v/>
      </c>
      <c r="Q250" s="20" t="str">
        <f t="shared" si="95"/>
        <v/>
      </c>
      <c r="R250" s="30" t="str">
        <f t="shared" si="96"/>
        <v/>
      </c>
      <c r="S250" s="30" t="str">
        <f t="shared" si="97"/>
        <v/>
      </c>
      <c r="T250" s="30" t="str">
        <f t="shared" si="98"/>
        <v/>
      </c>
      <c r="U250" s="19" t="s">
        <v>39</v>
      </c>
    </row>
    <row r="251" spans="1:21" hidden="1">
      <c r="A251" s="34" t="str">
        <f t="shared" si="87"/>
        <v/>
      </c>
      <c r="B251" s="92"/>
      <c r="C251" s="92"/>
      <c r="D251" s="92"/>
      <c r="E251" s="92"/>
      <c r="F251" s="92"/>
      <c r="G251" s="92"/>
      <c r="H251" s="92"/>
      <c r="I251" s="92"/>
      <c r="J251" s="20" t="str">
        <f t="shared" si="88"/>
        <v/>
      </c>
      <c r="K251" s="20" t="str">
        <f t="shared" si="89"/>
        <v/>
      </c>
      <c r="L251" s="20" t="str">
        <f t="shared" si="90"/>
        <v/>
      </c>
      <c r="M251" s="20" t="str">
        <f t="shared" si="91"/>
        <v/>
      </c>
      <c r="N251" s="20" t="str">
        <f t="shared" si="92"/>
        <v/>
      </c>
      <c r="O251" s="20" t="str">
        <f t="shared" si="93"/>
        <v/>
      </c>
      <c r="P251" s="20" t="str">
        <f t="shared" si="94"/>
        <v/>
      </c>
      <c r="Q251" s="20" t="str">
        <f t="shared" si="95"/>
        <v/>
      </c>
      <c r="R251" s="30" t="str">
        <f t="shared" si="96"/>
        <v/>
      </c>
      <c r="S251" s="30" t="str">
        <f t="shared" si="97"/>
        <v/>
      </c>
      <c r="T251" s="30" t="str">
        <f t="shared" si="98"/>
        <v/>
      </c>
      <c r="U251" s="19" t="s">
        <v>39</v>
      </c>
    </row>
    <row r="252" spans="1:21" hidden="1">
      <c r="A252" s="34" t="str">
        <f t="shared" si="87"/>
        <v/>
      </c>
      <c r="B252" s="92"/>
      <c r="C252" s="92"/>
      <c r="D252" s="92"/>
      <c r="E252" s="92"/>
      <c r="F252" s="92"/>
      <c r="G252" s="92"/>
      <c r="H252" s="92"/>
      <c r="I252" s="92"/>
      <c r="J252" s="20" t="str">
        <f t="shared" si="88"/>
        <v/>
      </c>
      <c r="K252" s="20" t="str">
        <f t="shared" si="89"/>
        <v/>
      </c>
      <c r="L252" s="20" t="str">
        <f t="shared" si="90"/>
        <v/>
      </c>
      <c r="M252" s="20" t="str">
        <f t="shared" si="91"/>
        <v/>
      </c>
      <c r="N252" s="20" t="str">
        <f t="shared" si="92"/>
        <v/>
      </c>
      <c r="O252" s="20" t="str">
        <f t="shared" si="93"/>
        <v/>
      </c>
      <c r="P252" s="20" t="str">
        <f t="shared" si="94"/>
        <v/>
      </c>
      <c r="Q252" s="20" t="str">
        <f t="shared" si="95"/>
        <v/>
      </c>
      <c r="R252" s="30" t="str">
        <f t="shared" si="96"/>
        <v/>
      </c>
      <c r="S252" s="30" t="str">
        <f t="shared" si="97"/>
        <v/>
      </c>
      <c r="T252" s="30" t="str">
        <f t="shared" si="98"/>
        <v/>
      </c>
      <c r="U252" s="19" t="s">
        <v>39</v>
      </c>
    </row>
    <row r="253" spans="1:21" hidden="1">
      <c r="A253" s="34" t="str">
        <f t="shared" si="87"/>
        <v/>
      </c>
      <c r="B253" s="92"/>
      <c r="C253" s="92"/>
      <c r="D253" s="92"/>
      <c r="E253" s="92"/>
      <c r="F253" s="92"/>
      <c r="G253" s="92"/>
      <c r="H253" s="92"/>
      <c r="I253" s="92"/>
      <c r="J253" s="20" t="str">
        <f t="shared" si="88"/>
        <v/>
      </c>
      <c r="K253" s="20" t="str">
        <f t="shared" si="89"/>
        <v/>
      </c>
      <c r="L253" s="20" t="str">
        <f t="shared" si="90"/>
        <v/>
      </c>
      <c r="M253" s="20" t="str">
        <f t="shared" si="91"/>
        <v/>
      </c>
      <c r="N253" s="20" t="str">
        <f t="shared" si="92"/>
        <v/>
      </c>
      <c r="O253" s="20" t="str">
        <f t="shared" si="93"/>
        <v/>
      </c>
      <c r="P253" s="20" t="str">
        <f t="shared" si="94"/>
        <v/>
      </c>
      <c r="Q253" s="20" t="str">
        <f t="shared" si="95"/>
        <v/>
      </c>
      <c r="R253" s="30" t="str">
        <f t="shared" si="96"/>
        <v/>
      </c>
      <c r="S253" s="30" t="str">
        <f t="shared" si="97"/>
        <v/>
      </c>
      <c r="T253" s="30" t="str">
        <f t="shared" si="98"/>
        <v/>
      </c>
      <c r="U253" s="19" t="s">
        <v>39</v>
      </c>
    </row>
    <row r="254" spans="1:21" hidden="1">
      <c r="A254" s="34" t="str">
        <f t="shared" si="87"/>
        <v/>
      </c>
      <c r="B254" s="92"/>
      <c r="C254" s="92"/>
      <c r="D254" s="92"/>
      <c r="E254" s="92"/>
      <c r="F254" s="92"/>
      <c r="G254" s="92"/>
      <c r="H254" s="92"/>
      <c r="I254" s="92"/>
      <c r="J254" s="20" t="str">
        <f t="shared" si="88"/>
        <v/>
      </c>
      <c r="K254" s="20" t="str">
        <f t="shared" si="89"/>
        <v/>
      </c>
      <c r="L254" s="20" t="str">
        <f t="shared" si="90"/>
        <v/>
      </c>
      <c r="M254" s="20" t="str">
        <f t="shared" si="91"/>
        <v/>
      </c>
      <c r="N254" s="20" t="str">
        <f t="shared" si="92"/>
        <v/>
      </c>
      <c r="O254" s="20" t="str">
        <f t="shared" si="93"/>
        <v/>
      </c>
      <c r="P254" s="20" t="str">
        <f t="shared" si="94"/>
        <v/>
      </c>
      <c r="Q254" s="20" t="str">
        <f t="shared" si="95"/>
        <v/>
      </c>
      <c r="R254" s="30" t="str">
        <f t="shared" si="96"/>
        <v/>
      </c>
      <c r="S254" s="30" t="str">
        <f t="shared" si="97"/>
        <v/>
      </c>
      <c r="T254" s="30" t="str">
        <f t="shared" si="98"/>
        <v/>
      </c>
      <c r="U254" s="19" t="s">
        <v>39</v>
      </c>
    </row>
    <row r="255" spans="1:21">
      <c r="A255" s="22" t="s">
        <v>25</v>
      </c>
      <c r="B255" s="174"/>
      <c r="C255" s="175"/>
      <c r="D255" s="175"/>
      <c r="E255" s="175"/>
      <c r="F255" s="175"/>
      <c r="G255" s="175"/>
      <c r="H255" s="175"/>
      <c r="I255" s="176"/>
      <c r="J255" s="24">
        <f t="shared" ref="J255:Q255" si="99">SUM(J238:J254)</f>
        <v>28</v>
      </c>
      <c r="K255" s="24">
        <f t="shared" si="99"/>
        <v>8</v>
      </c>
      <c r="L255" s="24">
        <f t="shared" si="99"/>
        <v>4</v>
      </c>
      <c r="M255" s="24">
        <f t="shared" si="99"/>
        <v>0</v>
      </c>
      <c r="N255" s="24">
        <f t="shared" si="99"/>
        <v>4</v>
      </c>
      <c r="O255" s="24">
        <f t="shared" si="99"/>
        <v>16</v>
      </c>
      <c r="P255" s="24">
        <f t="shared" si="99"/>
        <v>35</v>
      </c>
      <c r="Q255" s="24">
        <f t="shared" si="99"/>
        <v>51</v>
      </c>
      <c r="R255" s="22">
        <f>COUNTIF(R238:R254,"E")</f>
        <v>4</v>
      </c>
      <c r="S255" s="22">
        <f>COUNTIF(S238:S254,"C")</f>
        <v>0</v>
      </c>
      <c r="T255" s="22">
        <f>COUNTIF(T238:T254,"VP")</f>
        <v>0</v>
      </c>
      <c r="U255" s="19"/>
    </row>
    <row r="256" spans="1:21" ht="19.5" customHeight="1">
      <c r="A256" s="97" t="s">
        <v>74</v>
      </c>
      <c r="B256" s="98"/>
      <c r="C256" s="98"/>
      <c r="D256" s="98"/>
      <c r="E256" s="98"/>
      <c r="F256" s="98"/>
      <c r="G256" s="98"/>
      <c r="H256" s="98"/>
      <c r="I256" s="98"/>
      <c r="J256" s="98"/>
      <c r="K256" s="98"/>
      <c r="L256" s="98"/>
      <c r="M256" s="98"/>
      <c r="N256" s="98"/>
      <c r="O256" s="98"/>
      <c r="P256" s="98"/>
      <c r="Q256" s="98"/>
      <c r="R256" s="98"/>
      <c r="S256" s="98"/>
      <c r="T256" s="98"/>
      <c r="U256" s="99"/>
    </row>
    <row r="257" spans="1:27" hidden="1">
      <c r="A257" s="34" t="str">
        <f>IF(ISNA(INDEX($A$34:$U$152,MATCH($B257,$B$34:$B$152,0),1)),"",INDEX($A$34:$U$152,MATCH($B257,$B$34:$B$152,0),1))</f>
        <v/>
      </c>
      <c r="B257" s="92"/>
      <c r="C257" s="92"/>
      <c r="D257" s="92"/>
      <c r="E257" s="92"/>
      <c r="F257" s="92"/>
      <c r="G257" s="92"/>
      <c r="H257" s="92"/>
      <c r="I257" s="92"/>
      <c r="J257" s="20" t="str">
        <f>IF(ISNA(INDEX($A$34:$U$152,MATCH($B257,$B$34:$B$152,0),10)),"",INDEX($A$34:$U$152,MATCH($B257,$B$34:$B$152,0),10))</f>
        <v/>
      </c>
      <c r="K257" s="20" t="str">
        <f>IF(ISNA(INDEX($A$34:$U$152,MATCH($B257,$B$34:$B$152,0),11)),"",INDEX($A$34:$U$152,MATCH($B257,$B$34:$B$152,0),11))</f>
        <v/>
      </c>
      <c r="L257" s="20" t="str">
        <f>IF(ISNA(INDEX($A$34:$U$152,MATCH($B257,$B$34:$B$152,0),12)),"",INDEX($A$34:$U$152,MATCH($B257,$B$34:$B$152,0),12))</f>
        <v/>
      </c>
      <c r="M257" s="20" t="str">
        <f>IF(ISNA(INDEX($A$34:$U$152,MATCH($B257,$B$34:$B$152,0),13)),"",INDEX($A$34:$U$152,MATCH($B257,$B$34:$B$152,0),13))</f>
        <v/>
      </c>
      <c r="N257" s="20" t="str">
        <f>IF(ISNA(INDEX($A$34:$U$152,MATCH($B257,$B$34:$B$152,0),14)),"",INDEX($A$34:$U$152,MATCH($B257,$B$34:$B$152,0),14))</f>
        <v/>
      </c>
      <c r="O257" s="20" t="str">
        <f>IF(ISNA(INDEX($A$34:$U$152,MATCH($B257,$B$34:$B$152,0),15)),"",INDEX($A$34:$U$152,MATCH($B257,$B$34:$B$152,0),15))</f>
        <v/>
      </c>
      <c r="P257" s="20" t="str">
        <f>IF(ISNA(INDEX($A$34:$U$152,MATCH($B257,$B$34:$B$152,0),16)),"",INDEX($A$34:$U$152,MATCH($B257,$B$34:$B$152,0),16))</f>
        <v/>
      </c>
      <c r="Q257" s="20" t="str">
        <f>IF(ISNA(INDEX($A$34:$U$152,MATCH($B257,$B$34:$B$152,0),17)),"",INDEX($A$34:$U$152,MATCH($B257,$B$34:$B$152,0),17))</f>
        <v/>
      </c>
      <c r="R257" s="30" t="str">
        <f>IF(ISNA(INDEX($A$34:$U$152,MATCH($B257,$B$34:$B$152,0),18)),"",INDEX($A$34:$U$152,MATCH($B257,$B$34:$B$152,0),18))</f>
        <v/>
      </c>
      <c r="S257" s="30" t="str">
        <f>IF(ISNA(INDEX($A$34:$U$152,MATCH($B257,$B$34:$B$152,0),19)),"",INDEX($A$34:$U$152,MATCH($B257,$B$34:$B$152,0),19))</f>
        <v/>
      </c>
      <c r="T257" s="30" t="str">
        <f>IF(ISNA(INDEX($A$34:$U$152,MATCH($B257,$B$34:$B$152,0),20)),"",INDEX($A$34:$U$152,MATCH($B257,$B$34:$B$152,0),20))</f>
        <v/>
      </c>
      <c r="U257" s="19" t="s">
        <v>39</v>
      </c>
    </row>
    <row r="258" spans="1:27" hidden="1">
      <c r="A258" s="34" t="str">
        <f>IF(ISNA(INDEX($A$34:$U$152,MATCH($B258,$B$34:$B$152,0),1)),"",INDEX($A$34:$U$152,MATCH($B258,$B$34:$B$152,0),1))</f>
        <v/>
      </c>
      <c r="B258" s="92"/>
      <c r="C258" s="92"/>
      <c r="D258" s="92"/>
      <c r="E258" s="92"/>
      <c r="F258" s="92"/>
      <c r="G258" s="92"/>
      <c r="H258" s="92"/>
      <c r="I258" s="92"/>
      <c r="J258" s="20" t="str">
        <f>IF(ISNA(INDEX($A$34:$U$152,MATCH($B258,$B$34:$B$152,0),10)),"",INDEX($A$34:$U$152,MATCH($B258,$B$34:$B$152,0),10))</f>
        <v/>
      </c>
      <c r="K258" s="20" t="str">
        <f>IF(ISNA(INDEX($A$34:$U$152,MATCH($B258,$B$34:$B$152,0),11)),"",INDEX($A$34:$U$152,MATCH($B258,$B$34:$B$152,0),11))</f>
        <v/>
      </c>
      <c r="L258" s="20" t="str">
        <f>IF(ISNA(INDEX($A$34:$U$152,MATCH($B258,$B$34:$B$152,0),12)),"",INDEX($A$34:$U$152,MATCH($B258,$B$34:$B$152,0),12))</f>
        <v/>
      </c>
      <c r="M258" s="20" t="str">
        <f>IF(ISNA(INDEX($A$34:$U$152,MATCH($B258,$B$34:$B$152,0),13)),"",INDEX($A$34:$U$152,MATCH($B258,$B$34:$B$152,0),13))</f>
        <v/>
      </c>
      <c r="N258" s="20" t="str">
        <f>IF(ISNA(INDEX($A$34:$U$152,MATCH($B258,$B$34:$B$152,0),14)),"",INDEX($A$34:$U$152,MATCH($B258,$B$34:$B$152,0),14))</f>
        <v/>
      </c>
      <c r="O258" s="20" t="str">
        <f>IF(ISNA(INDEX($A$34:$U$152,MATCH($B258,$B$34:$B$152,0),15)),"",INDEX($A$34:$U$152,MATCH($B258,$B$34:$B$152,0),15))</f>
        <v/>
      </c>
      <c r="P258" s="20" t="str">
        <f>IF(ISNA(INDEX($A$34:$U$152,MATCH($B258,$B$34:$B$152,0),16)),"",INDEX($A$34:$U$152,MATCH($B258,$B$34:$B$152,0),16))</f>
        <v/>
      </c>
      <c r="Q258" s="20" t="str">
        <f>IF(ISNA(INDEX($A$34:$U$152,MATCH($B258,$B$34:$B$152,0),17)),"",INDEX($A$34:$U$152,MATCH($B258,$B$34:$B$152,0),17))</f>
        <v/>
      </c>
      <c r="R258" s="30" t="str">
        <f>IF(ISNA(INDEX($A$34:$U$152,MATCH($B258,$B$34:$B$152,0),18)),"",INDEX($A$34:$U$152,MATCH($B258,$B$34:$B$152,0),18))</f>
        <v/>
      </c>
      <c r="S258" s="30" t="str">
        <f>IF(ISNA(INDEX($A$34:$U$152,MATCH($B258,$B$34:$B$152,0),19)),"",INDEX($A$34:$U$152,MATCH($B258,$B$34:$B$152,0),19))</f>
        <v/>
      </c>
      <c r="T258" s="30" t="str">
        <f>IF(ISNA(INDEX($A$34:$U$152,MATCH($B258,$B$34:$B$152,0),20)),"",INDEX($A$34:$U$152,MATCH($B258,$B$34:$B$152,0),20))</f>
        <v/>
      </c>
      <c r="U258" s="19" t="s">
        <v>39</v>
      </c>
    </row>
    <row r="259" spans="1:27" hidden="1">
      <c r="A259" s="34" t="str">
        <f>IF(ISNA(INDEX($A$34:$U$152,MATCH($B259,$B$34:$B$152,0),1)),"",INDEX($A$34:$U$152,MATCH($B259,$B$34:$B$152,0),1))</f>
        <v/>
      </c>
      <c r="B259" s="92"/>
      <c r="C259" s="92"/>
      <c r="D259" s="92"/>
      <c r="E259" s="92"/>
      <c r="F259" s="92"/>
      <c r="G259" s="92"/>
      <c r="H259" s="92"/>
      <c r="I259" s="92"/>
      <c r="J259" s="20" t="str">
        <f>IF(ISNA(INDEX($A$34:$U$152,MATCH($B259,$B$34:$B$152,0),10)),"",INDEX($A$34:$U$152,MATCH($B259,$B$34:$B$152,0),10))</f>
        <v/>
      </c>
      <c r="K259" s="20" t="str">
        <f>IF(ISNA(INDEX($A$34:$U$152,MATCH($B259,$B$34:$B$152,0),11)),"",INDEX($A$34:$U$152,MATCH($B259,$B$34:$B$152,0),11))</f>
        <v/>
      </c>
      <c r="L259" s="20" t="str">
        <f>IF(ISNA(INDEX($A$34:$U$152,MATCH($B259,$B$34:$B$152,0),12)),"",INDEX($A$34:$U$152,MATCH($B259,$B$34:$B$152,0),12))</f>
        <v/>
      </c>
      <c r="M259" s="20" t="str">
        <f>IF(ISNA(INDEX($A$34:$U$152,MATCH($B259,$B$34:$B$152,0),13)),"",INDEX($A$34:$U$152,MATCH($B259,$B$34:$B$152,0),13))</f>
        <v/>
      </c>
      <c r="N259" s="20" t="str">
        <f>IF(ISNA(INDEX($A$34:$U$152,MATCH($B259,$B$34:$B$152,0),14)),"",INDEX($A$34:$U$152,MATCH($B259,$B$34:$B$152,0),14))</f>
        <v/>
      </c>
      <c r="O259" s="20" t="str">
        <f>IF(ISNA(INDEX($A$34:$U$152,MATCH($B259,$B$34:$B$152,0),15)),"",INDEX($A$34:$U$152,MATCH($B259,$B$34:$B$152,0),15))</f>
        <v/>
      </c>
      <c r="P259" s="20" t="str">
        <f>IF(ISNA(INDEX($A$34:$U$152,MATCH($B259,$B$34:$B$152,0),16)),"",INDEX($A$34:$U$152,MATCH($B259,$B$34:$B$152,0),16))</f>
        <v/>
      </c>
      <c r="Q259" s="20" t="str">
        <f>IF(ISNA(INDEX($A$34:$U$152,MATCH($B259,$B$34:$B$152,0),17)),"",INDEX($A$34:$U$152,MATCH($B259,$B$34:$B$152,0),17))</f>
        <v/>
      </c>
      <c r="R259" s="30" t="str">
        <f>IF(ISNA(INDEX($A$34:$U$152,MATCH($B259,$B$34:$B$152,0),18)),"",INDEX($A$34:$U$152,MATCH($B259,$B$34:$B$152,0),18))</f>
        <v/>
      </c>
      <c r="S259" s="30" t="str">
        <f>IF(ISNA(INDEX($A$34:$U$152,MATCH($B259,$B$34:$B$152,0),19)),"",INDEX($A$34:$U$152,MATCH($B259,$B$34:$B$152,0),19))</f>
        <v/>
      </c>
      <c r="T259" s="30" t="str">
        <f>IF(ISNA(INDEX($A$34:$U$152,MATCH($B259,$B$34:$B$152,0),20)),"",INDEX($A$34:$U$152,MATCH($B259,$B$34:$B$152,0),20))</f>
        <v/>
      </c>
      <c r="U259" s="19" t="s">
        <v>39</v>
      </c>
    </row>
    <row r="260" spans="1:27" hidden="1">
      <c r="A260" s="34" t="str">
        <f>IF(ISNA(INDEX($A$34:$U$152,MATCH($B260,$B$34:$B$152,0),1)),"",INDEX($A$34:$U$152,MATCH($B260,$B$34:$B$152,0),1))</f>
        <v/>
      </c>
      <c r="B260" s="92"/>
      <c r="C260" s="92"/>
      <c r="D260" s="92"/>
      <c r="E260" s="92"/>
      <c r="F260" s="92"/>
      <c r="G260" s="92"/>
      <c r="H260" s="92"/>
      <c r="I260" s="92"/>
      <c r="J260" s="20" t="str">
        <f>IF(ISNA(INDEX($A$34:$U$152,MATCH($B260,$B$34:$B$152,0),10)),"",INDEX($A$34:$U$152,MATCH($B260,$B$34:$B$152,0),10))</f>
        <v/>
      </c>
      <c r="K260" s="20" t="str">
        <f>IF(ISNA(INDEX($A$34:$U$152,MATCH($B260,$B$34:$B$152,0),11)),"",INDEX($A$34:$U$152,MATCH($B260,$B$34:$B$152,0),11))</f>
        <v/>
      </c>
      <c r="L260" s="20" t="str">
        <f>IF(ISNA(INDEX($A$34:$U$152,MATCH($B260,$B$34:$B$152,0),12)),"",INDEX($A$34:$U$152,MATCH($B260,$B$34:$B$152,0),12))</f>
        <v/>
      </c>
      <c r="M260" s="20" t="str">
        <f>IF(ISNA(INDEX($A$34:$U$152,MATCH($B260,$B$34:$B$152,0),13)),"",INDEX($A$34:$U$152,MATCH($B260,$B$34:$B$152,0),13))</f>
        <v/>
      </c>
      <c r="N260" s="20" t="str">
        <f>IF(ISNA(INDEX($A$34:$U$152,MATCH($B260,$B$34:$B$152,0),14)),"",INDEX($A$34:$U$152,MATCH($B260,$B$34:$B$152,0),14))</f>
        <v/>
      </c>
      <c r="O260" s="20" t="str">
        <f>IF(ISNA(INDEX($A$34:$U$152,MATCH($B260,$B$34:$B$152,0),15)),"",INDEX($A$34:$U$152,MATCH($B260,$B$34:$B$152,0),15))</f>
        <v/>
      </c>
      <c r="P260" s="20" t="str">
        <f>IF(ISNA(INDEX($A$34:$U$152,MATCH($B260,$B$34:$B$152,0),16)),"",INDEX($A$34:$U$152,MATCH($B260,$B$34:$B$152,0),16))</f>
        <v/>
      </c>
      <c r="Q260" s="20" t="str">
        <f>IF(ISNA(INDEX($A$34:$U$152,MATCH($B260,$B$34:$B$152,0),17)),"",INDEX($A$34:$U$152,MATCH($B260,$B$34:$B$152,0),17))</f>
        <v/>
      </c>
      <c r="R260" s="30" t="str">
        <f>IF(ISNA(INDEX($A$34:$U$152,MATCH($B260,$B$34:$B$152,0),18)),"",INDEX($A$34:$U$152,MATCH($B260,$B$34:$B$152,0),18))</f>
        <v/>
      </c>
      <c r="S260" s="30" t="str">
        <f>IF(ISNA(INDEX($A$34:$U$152,MATCH($B260,$B$34:$B$152,0),19)),"",INDEX($A$34:$U$152,MATCH($B260,$B$34:$B$152,0),19))</f>
        <v/>
      </c>
      <c r="T260" s="30" t="str">
        <f>IF(ISNA(INDEX($A$34:$U$152,MATCH($B260,$B$34:$B$152,0),20)),"",INDEX($A$34:$U$152,MATCH($B260,$B$34:$B$152,0),20))</f>
        <v/>
      </c>
      <c r="U260" s="19" t="s">
        <v>39</v>
      </c>
    </row>
    <row r="261" spans="1:27">
      <c r="A261" s="22" t="s">
        <v>25</v>
      </c>
      <c r="B261" s="93"/>
      <c r="C261" s="93"/>
      <c r="D261" s="93"/>
      <c r="E261" s="93"/>
      <c r="F261" s="93"/>
      <c r="G261" s="93"/>
      <c r="H261" s="93"/>
      <c r="I261" s="93"/>
      <c r="J261" s="24">
        <f t="shared" ref="J261:Q261" si="100">SUM(J257:J260)</f>
        <v>0</v>
      </c>
      <c r="K261" s="24">
        <f t="shared" si="100"/>
        <v>0</v>
      </c>
      <c r="L261" s="24">
        <f t="shared" si="100"/>
        <v>0</v>
      </c>
      <c r="M261" s="24">
        <f t="shared" ref="M261" si="101">SUM(M257:M260)</f>
        <v>0</v>
      </c>
      <c r="N261" s="24">
        <f t="shared" si="100"/>
        <v>0</v>
      </c>
      <c r="O261" s="24">
        <f t="shared" si="100"/>
        <v>0</v>
      </c>
      <c r="P261" s="24">
        <f t="shared" si="100"/>
        <v>0</v>
      </c>
      <c r="Q261" s="24">
        <f t="shared" si="100"/>
        <v>0</v>
      </c>
      <c r="R261" s="22">
        <f>COUNTIF(R257:R260,"E")</f>
        <v>0</v>
      </c>
      <c r="S261" s="22">
        <f>COUNTIF(S257:S260,"C")</f>
        <v>0</v>
      </c>
      <c r="T261" s="22">
        <f>COUNTIF(T257:T260,"VP")</f>
        <v>0</v>
      </c>
      <c r="U261" s="23"/>
    </row>
    <row r="262" spans="1:27" ht="27.75" customHeight="1">
      <c r="A262" s="94" t="s">
        <v>51</v>
      </c>
      <c r="B262" s="95"/>
      <c r="C262" s="95"/>
      <c r="D262" s="95"/>
      <c r="E262" s="95"/>
      <c r="F262" s="95"/>
      <c r="G262" s="95"/>
      <c r="H262" s="95"/>
      <c r="I262" s="96"/>
      <c r="J262" s="24">
        <f t="shared" ref="J262:T262" si="102">SUM(J255,J261)</f>
        <v>28</v>
      </c>
      <c r="K262" s="24">
        <f t="shared" si="102"/>
        <v>8</v>
      </c>
      <c r="L262" s="24">
        <f t="shared" si="102"/>
        <v>4</v>
      </c>
      <c r="M262" s="24">
        <f t="shared" ref="M262" si="103">SUM(M255,M261)</f>
        <v>0</v>
      </c>
      <c r="N262" s="24">
        <f t="shared" si="102"/>
        <v>4</v>
      </c>
      <c r="O262" s="24">
        <f t="shared" si="102"/>
        <v>16</v>
      </c>
      <c r="P262" s="24">
        <f t="shared" si="102"/>
        <v>35</v>
      </c>
      <c r="Q262" s="24">
        <f t="shared" si="102"/>
        <v>51</v>
      </c>
      <c r="R262" s="24">
        <f t="shared" si="102"/>
        <v>4</v>
      </c>
      <c r="S262" s="24">
        <f t="shared" si="102"/>
        <v>0</v>
      </c>
      <c r="T262" s="24">
        <f t="shared" si="102"/>
        <v>0</v>
      </c>
      <c r="U262" s="247">
        <f>COUNTIF($U$37:$U$82,"DC")/16</f>
        <v>0.25</v>
      </c>
      <c r="V262" s="245"/>
      <c r="W262" s="245"/>
      <c r="X262" s="245"/>
      <c r="Y262" s="245"/>
      <c r="Z262" s="245"/>
      <c r="AA262" s="246"/>
    </row>
    <row r="263" spans="1:27" ht="30" customHeight="1">
      <c r="A263" s="168" t="s">
        <v>52</v>
      </c>
      <c r="B263" s="169"/>
      <c r="C263" s="169"/>
      <c r="D263" s="169"/>
      <c r="E263" s="169"/>
      <c r="F263" s="169"/>
      <c r="G263" s="169"/>
      <c r="H263" s="169"/>
      <c r="I263" s="169"/>
      <c r="J263" s="170"/>
      <c r="K263" s="24">
        <f t="shared" ref="K263:Q263" si="104">K255*14+K261*12</f>
        <v>112</v>
      </c>
      <c r="L263" s="24">
        <f t="shared" si="104"/>
        <v>56</v>
      </c>
      <c r="M263" s="24">
        <f t="shared" ref="M263" si="105">M255*14+M261*12</f>
        <v>0</v>
      </c>
      <c r="N263" s="24">
        <f t="shared" si="104"/>
        <v>56</v>
      </c>
      <c r="O263" s="24">
        <f t="shared" si="104"/>
        <v>224</v>
      </c>
      <c r="P263" s="24">
        <f t="shared" si="104"/>
        <v>490</v>
      </c>
      <c r="Q263" s="24">
        <f t="shared" si="104"/>
        <v>714</v>
      </c>
      <c r="R263" s="156"/>
      <c r="S263" s="157"/>
      <c r="T263" s="157"/>
      <c r="U263" s="158"/>
    </row>
    <row r="264" spans="1:27" ht="22.5" customHeight="1">
      <c r="A264" s="171"/>
      <c r="B264" s="172"/>
      <c r="C264" s="172"/>
      <c r="D264" s="172"/>
      <c r="E264" s="172"/>
      <c r="F264" s="172"/>
      <c r="G264" s="172"/>
      <c r="H264" s="172"/>
      <c r="I264" s="172"/>
      <c r="J264" s="173"/>
      <c r="K264" s="162">
        <f>SUM(K263:N263)</f>
        <v>224</v>
      </c>
      <c r="L264" s="163"/>
      <c r="M264" s="163"/>
      <c r="N264" s="164"/>
      <c r="O264" s="165">
        <f>SUM(O263:P263)</f>
        <v>714</v>
      </c>
      <c r="P264" s="166"/>
      <c r="Q264" s="167"/>
      <c r="R264" s="159"/>
      <c r="S264" s="160"/>
      <c r="T264" s="160"/>
      <c r="U264" s="161"/>
    </row>
    <row r="265" spans="1:27" ht="8.25" customHeight="1"/>
    <row r="266" spans="1:27">
      <c r="A266" s="151" t="s">
        <v>65</v>
      </c>
      <c r="B266" s="151"/>
    </row>
    <row r="267" spans="1:27">
      <c r="A267" s="152" t="s">
        <v>27</v>
      </c>
      <c r="B267" s="147" t="s">
        <v>57</v>
      </c>
      <c r="C267" s="154"/>
      <c r="D267" s="154"/>
      <c r="E267" s="154"/>
      <c r="F267" s="154"/>
      <c r="G267" s="148"/>
      <c r="H267" s="147" t="s">
        <v>60</v>
      </c>
      <c r="I267" s="148"/>
      <c r="J267" s="84" t="s">
        <v>61</v>
      </c>
      <c r="K267" s="85"/>
      <c r="L267" s="85"/>
      <c r="M267" s="85"/>
      <c r="N267" s="85"/>
      <c r="O267" s="85"/>
      <c r="P267" s="86"/>
      <c r="Q267" s="147" t="s">
        <v>50</v>
      </c>
      <c r="R267" s="148"/>
      <c r="S267" s="84" t="s">
        <v>62</v>
      </c>
      <c r="T267" s="85"/>
      <c r="U267" s="86"/>
    </row>
    <row r="268" spans="1:27">
      <c r="A268" s="153"/>
      <c r="B268" s="149"/>
      <c r="C268" s="155"/>
      <c r="D268" s="155"/>
      <c r="E268" s="155"/>
      <c r="F268" s="155"/>
      <c r="G268" s="150"/>
      <c r="H268" s="149"/>
      <c r="I268" s="150"/>
      <c r="J268" s="84" t="s">
        <v>33</v>
      </c>
      <c r="K268" s="86"/>
      <c r="L268" s="84" t="s">
        <v>7</v>
      </c>
      <c r="M268" s="85"/>
      <c r="N268" s="86"/>
      <c r="O268" s="84" t="s">
        <v>30</v>
      </c>
      <c r="P268" s="86"/>
      <c r="Q268" s="149"/>
      <c r="R268" s="150"/>
      <c r="S268" s="38" t="s">
        <v>63</v>
      </c>
      <c r="T268" s="38" t="s">
        <v>64</v>
      </c>
      <c r="U268" s="38" t="s">
        <v>50</v>
      </c>
    </row>
    <row r="269" spans="1:27">
      <c r="A269" s="38">
        <v>1</v>
      </c>
      <c r="B269" s="84" t="s">
        <v>58</v>
      </c>
      <c r="C269" s="85"/>
      <c r="D269" s="85"/>
      <c r="E269" s="85"/>
      <c r="F269" s="85"/>
      <c r="G269" s="86"/>
      <c r="H269" s="103">
        <f>J269</f>
        <v>752</v>
      </c>
      <c r="I269" s="103"/>
      <c r="J269" s="104">
        <f>SUM((O48+O63+O74)*14+(O83*12)-J270)</f>
        <v>752</v>
      </c>
      <c r="K269" s="105"/>
      <c r="L269" s="104">
        <f>SUM((P48+P63+P74)*14+(P83*12)-L270)</f>
        <v>1724</v>
      </c>
      <c r="M269" s="106"/>
      <c r="N269" s="105"/>
      <c r="O269" s="107">
        <f>SUM(J269:N269)</f>
        <v>2476</v>
      </c>
      <c r="P269" s="108"/>
      <c r="Q269" s="109">
        <f>H269/H271</f>
        <v>0.81739130434782614</v>
      </c>
      <c r="R269" s="110"/>
      <c r="S269" s="39">
        <f>J48+J63-S270</f>
        <v>46</v>
      </c>
      <c r="T269" s="39">
        <f>J74+J83-T270</f>
        <v>53</v>
      </c>
      <c r="U269" s="58">
        <f>SUM(S269:T269)/SUM(S271:T271)</f>
        <v>0.82499999999999996</v>
      </c>
    </row>
    <row r="270" spans="1:27">
      <c r="A270" s="38">
        <v>2</v>
      </c>
      <c r="B270" s="84" t="s">
        <v>59</v>
      </c>
      <c r="C270" s="85"/>
      <c r="D270" s="85"/>
      <c r="E270" s="85"/>
      <c r="F270" s="85"/>
      <c r="G270" s="86"/>
      <c r="H270" s="103">
        <f>J270</f>
        <v>168</v>
      </c>
      <c r="I270" s="103"/>
      <c r="J270" s="111">
        <f>O120</f>
        <v>168</v>
      </c>
      <c r="K270" s="112"/>
      <c r="L270" s="111">
        <f>P120</f>
        <v>406</v>
      </c>
      <c r="M270" s="113"/>
      <c r="N270" s="112"/>
      <c r="O270" s="114">
        <f>SUM(J270:N270)</f>
        <v>574</v>
      </c>
      <c r="P270" s="108"/>
      <c r="Q270" s="109">
        <f>H270/H271</f>
        <v>0.18260869565217391</v>
      </c>
      <c r="R270" s="110"/>
      <c r="S270" s="18">
        <v>14</v>
      </c>
      <c r="T270" s="18">
        <v>7</v>
      </c>
      <c r="U270" s="60">
        <f>SUM(S270:T270)/SUM(S271:T271)</f>
        <v>0.17499999999999999</v>
      </c>
      <c r="V270" s="234"/>
      <c r="W270" s="234"/>
      <c r="X270" s="234"/>
    </row>
    <row r="271" spans="1:27">
      <c r="A271" s="84" t="s">
        <v>25</v>
      </c>
      <c r="B271" s="85"/>
      <c r="C271" s="85"/>
      <c r="D271" s="85"/>
      <c r="E271" s="85"/>
      <c r="F271" s="85"/>
      <c r="G271" s="86"/>
      <c r="H271" s="87">
        <f>SUM(H269:I270)</f>
        <v>920</v>
      </c>
      <c r="I271" s="87"/>
      <c r="J271" s="87">
        <f>SUM(J269:K270)</f>
        <v>920</v>
      </c>
      <c r="K271" s="87"/>
      <c r="L271" s="97">
        <f>SUM(L269:N270)</f>
        <v>2130</v>
      </c>
      <c r="M271" s="98"/>
      <c r="N271" s="99"/>
      <c r="O271" s="97">
        <f>SUM(O269:P270)</f>
        <v>3050</v>
      </c>
      <c r="P271" s="99"/>
      <c r="Q271" s="101">
        <f>SUM(Q269:R270)</f>
        <v>1</v>
      </c>
      <c r="R271" s="102"/>
      <c r="S271" s="40">
        <f>SUM(S269:S270)</f>
        <v>60</v>
      </c>
      <c r="T271" s="40">
        <f>SUM(T269:T270)</f>
        <v>60</v>
      </c>
      <c r="U271" s="59">
        <f>SUM(U269:U270)</f>
        <v>1</v>
      </c>
    </row>
    <row r="272" spans="1:27">
      <c r="A272" s="198" t="s">
        <v>92</v>
      </c>
      <c r="B272" s="198"/>
      <c r="C272" s="198"/>
      <c r="D272" s="198"/>
      <c r="E272" s="198"/>
      <c r="F272" s="198"/>
      <c r="G272" s="198"/>
      <c r="H272" s="198"/>
      <c r="I272" s="198"/>
      <c r="J272" s="198"/>
      <c r="K272" s="198"/>
      <c r="L272" s="198"/>
      <c r="M272" s="198"/>
      <c r="N272" s="198"/>
      <c r="O272" s="198"/>
      <c r="P272" s="198"/>
      <c r="Q272" s="198"/>
      <c r="R272" s="198"/>
      <c r="S272" s="198"/>
      <c r="T272" s="198"/>
      <c r="U272" s="198"/>
    </row>
    <row r="273" spans="1:34" ht="12.75" customHeight="1">
      <c r="A273" s="144" t="s">
        <v>86</v>
      </c>
      <c r="B273" s="144"/>
      <c r="C273" s="144"/>
      <c r="D273" s="144"/>
      <c r="E273" s="144"/>
      <c r="F273" s="144"/>
      <c r="G273" s="144"/>
      <c r="H273" s="144"/>
      <c r="I273" s="144"/>
      <c r="J273" s="144"/>
      <c r="K273" s="144"/>
      <c r="L273" s="144"/>
      <c r="M273" s="144"/>
      <c r="N273" s="144"/>
      <c r="O273" s="144"/>
      <c r="P273" s="144"/>
      <c r="Q273" s="144"/>
      <c r="R273" s="144"/>
      <c r="S273" s="144"/>
      <c r="T273" s="144"/>
      <c r="U273" s="144"/>
      <c r="V273" s="115"/>
      <c r="W273" s="115"/>
      <c r="X273" s="115"/>
      <c r="Y273" s="115"/>
      <c r="Z273" s="115"/>
      <c r="AA273" s="115"/>
      <c r="AB273" s="115"/>
      <c r="AC273" s="115"/>
      <c r="AD273" s="115"/>
      <c r="AE273" s="115"/>
      <c r="AF273" s="115"/>
      <c r="AG273" s="115"/>
      <c r="AH273" s="115"/>
    </row>
    <row r="274" spans="1:34" ht="27.75" customHeight="1">
      <c r="A274" s="144" t="s">
        <v>27</v>
      </c>
      <c r="B274" s="144" t="s">
        <v>26</v>
      </c>
      <c r="C274" s="144"/>
      <c r="D274" s="144"/>
      <c r="E274" s="144"/>
      <c r="F274" s="144"/>
      <c r="G274" s="144"/>
      <c r="H274" s="144"/>
      <c r="I274" s="144"/>
      <c r="J274" s="179" t="s">
        <v>40</v>
      </c>
      <c r="K274" s="179" t="s">
        <v>24</v>
      </c>
      <c r="L274" s="179"/>
      <c r="M274" s="179"/>
      <c r="N274" s="179"/>
      <c r="O274" s="179" t="s">
        <v>41</v>
      </c>
      <c r="P274" s="180"/>
      <c r="Q274" s="180"/>
      <c r="R274" s="179" t="s">
        <v>23</v>
      </c>
      <c r="S274" s="179"/>
      <c r="T274" s="179"/>
      <c r="U274" s="179" t="s">
        <v>22</v>
      </c>
      <c r="V274" s="115"/>
      <c r="W274" s="115"/>
      <c r="X274" s="115"/>
      <c r="Y274" s="115"/>
      <c r="Z274" s="115"/>
      <c r="AA274" s="115"/>
      <c r="AB274" s="115"/>
      <c r="AC274" s="115"/>
      <c r="AD274" s="115"/>
      <c r="AE274" s="115"/>
      <c r="AF274" s="115"/>
      <c r="AG274" s="115"/>
      <c r="AH274" s="115"/>
    </row>
    <row r="275" spans="1:34">
      <c r="A275" s="144"/>
      <c r="B275" s="144"/>
      <c r="C275" s="144"/>
      <c r="D275" s="144"/>
      <c r="E275" s="144"/>
      <c r="F275" s="144"/>
      <c r="G275" s="144"/>
      <c r="H275" s="144"/>
      <c r="I275" s="144"/>
      <c r="J275" s="179"/>
      <c r="K275" s="50" t="s">
        <v>28</v>
      </c>
      <c r="L275" s="50" t="s">
        <v>29</v>
      </c>
      <c r="M275" s="53" t="s">
        <v>108</v>
      </c>
      <c r="N275" s="50" t="s">
        <v>109</v>
      </c>
      <c r="O275" s="50" t="s">
        <v>33</v>
      </c>
      <c r="P275" s="50" t="s">
        <v>7</v>
      </c>
      <c r="Q275" s="50" t="s">
        <v>30</v>
      </c>
      <c r="R275" s="50" t="s">
        <v>31</v>
      </c>
      <c r="S275" s="50" t="s">
        <v>28</v>
      </c>
      <c r="T275" s="50" t="s">
        <v>32</v>
      </c>
      <c r="U275" s="179"/>
      <c r="V275" s="116"/>
      <c r="W275" s="116"/>
      <c r="X275" s="116"/>
      <c r="Y275" s="116"/>
      <c r="Z275" s="116"/>
      <c r="AA275" s="116"/>
      <c r="AB275" s="116"/>
      <c r="AC275" s="116"/>
      <c r="AD275" s="116"/>
      <c r="AE275" s="116"/>
      <c r="AF275" s="116"/>
      <c r="AG275" s="116"/>
      <c r="AH275" s="116"/>
    </row>
    <row r="276" spans="1:34">
      <c r="A276" s="232" t="s">
        <v>87</v>
      </c>
      <c r="B276" s="232"/>
      <c r="C276" s="232"/>
      <c r="D276" s="232"/>
      <c r="E276" s="232"/>
      <c r="F276" s="232"/>
      <c r="G276" s="232"/>
      <c r="H276" s="232"/>
      <c r="I276" s="232"/>
      <c r="J276" s="232"/>
      <c r="K276" s="232"/>
      <c r="L276" s="232"/>
      <c r="M276" s="232"/>
      <c r="N276" s="232"/>
      <c r="O276" s="232"/>
      <c r="P276" s="232"/>
      <c r="Q276" s="232"/>
      <c r="R276" s="232"/>
      <c r="S276" s="232"/>
      <c r="T276" s="232"/>
      <c r="U276" s="232"/>
      <c r="V276" s="116"/>
      <c r="W276" s="116"/>
      <c r="X276" s="116"/>
      <c r="Y276" s="116"/>
      <c r="Z276" s="116"/>
      <c r="AA276" s="116"/>
      <c r="AB276" s="116"/>
      <c r="AC276" s="116"/>
      <c r="AD276" s="116"/>
      <c r="AE276" s="116"/>
      <c r="AF276" s="116"/>
      <c r="AG276" s="116"/>
      <c r="AH276" s="116"/>
    </row>
    <row r="277" spans="1:34" s="44" customFormat="1">
      <c r="A277" s="45" t="s">
        <v>80</v>
      </c>
      <c r="B277" s="145" t="s">
        <v>93</v>
      </c>
      <c r="C277" s="145"/>
      <c r="D277" s="145"/>
      <c r="E277" s="145"/>
      <c r="F277" s="145"/>
      <c r="G277" s="145"/>
      <c r="H277" s="145"/>
      <c r="I277" s="145"/>
      <c r="J277" s="41">
        <v>5</v>
      </c>
      <c r="K277" s="41">
        <v>2</v>
      </c>
      <c r="L277" s="41">
        <v>1</v>
      </c>
      <c r="M277" s="41">
        <v>0</v>
      </c>
      <c r="N277" s="41">
        <v>0</v>
      </c>
      <c r="O277" s="42">
        <f>K277+L277+M277+N277</f>
        <v>3</v>
      </c>
      <c r="P277" s="42">
        <f>Q277-O277</f>
        <v>6</v>
      </c>
      <c r="Q277" s="42">
        <f>ROUND(PRODUCT(J277,25)/14,0)</f>
        <v>9</v>
      </c>
      <c r="R277" s="41" t="s">
        <v>31</v>
      </c>
      <c r="S277" s="41"/>
      <c r="T277" s="43"/>
      <c r="U277" s="43" t="s">
        <v>36</v>
      </c>
      <c r="V277" s="116"/>
      <c r="W277" s="116"/>
      <c r="X277" s="116"/>
      <c r="Y277" s="116"/>
      <c r="Z277" s="116"/>
      <c r="AA277" s="116"/>
      <c r="AB277" s="116"/>
      <c r="AC277" s="116"/>
      <c r="AD277" s="116"/>
      <c r="AE277" s="116"/>
      <c r="AF277" s="116"/>
      <c r="AG277" s="116"/>
      <c r="AH277" s="116"/>
    </row>
    <row r="278" spans="1:34">
      <c r="A278" s="45" t="s">
        <v>81</v>
      </c>
      <c r="B278" s="145" t="s">
        <v>94</v>
      </c>
      <c r="C278" s="145"/>
      <c r="D278" s="145"/>
      <c r="E278" s="145"/>
      <c r="F278" s="145"/>
      <c r="G278" s="145"/>
      <c r="H278" s="145"/>
      <c r="I278" s="145"/>
      <c r="J278" s="41">
        <v>5</v>
      </c>
      <c r="K278" s="41">
        <v>2</v>
      </c>
      <c r="L278" s="41">
        <v>1</v>
      </c>
      <c r="M278" s="41">
        <v>0</v>
      </c>
      <c r="N278" s="41">
        <v>0</v>
      </c>
      <c r="O278" s="42">
        <f>K278+L278+M278+N278</f>
        <v>3</v>
      </c>
      <c r="P278" s="42">
        <f>Q278-O278</f>
        <v>6</v>
      </c>
      <c r="Q278" s="42">
        <f>ROUND(PRODUCT(J278,25)/14,0)</f>
        <v>9</v>
      </c>
      <c r="R278" s="41" t="s">
        <v>31</v>
      </c>
      <c r="S278" s="41"/>
      <c r="T278" s="43"/>
      <c r="U278" s="43" t="s">
        <v>36</v>
      </c>
      <c r="V278" s="116"/>
      <c r="W278" s="116"/>
      <c r="X278" s="116"/>
      <c r="Y278" s="116"/>
      <c r="Z278" s="116"/>
      <c r="AA278" s="116"/>
      <c r="AB278" s="116"/>
      <c r="AC278" s="116"/>
      <c r="AD278" s="116"/>
      <c r="AE278" s="116"/>
      <c r="AF278" s="116"/>
      <c r="AG278" s="116"/>
      <c r="AH278" s="116"/>
    </row>
    <row r="279" spans="1:34">
      <c r="A279" s="117" t="s">
        <v>88</v>
      </c>
      <c r="B279" s="118"/>
      <c r="C279" s="118"/>
      <c r="D279" s="118"/>
      <c r="E279" s="118"/>
      <c r="F279" s="118"/>
      <c r="G279" s="118"/>
      <c r="H279" s="118"/>
      <c r="I279" s="118"/>
      <c r="J279" s="118"/>
      <c r="K279" s="118"/>
      <c r="L279" s="118"/>
      <c r="M279" s="118"/>
      <c r="N279" s="118"/>
      <c r="O279" s="118"/>
      <c r="P279" s="118"/>
      <c r="Q279" s="118"/>
      <c r="R279" s="118"/>
      <c r="S279" s="118"/>
      <c r="T279" s="118"/>
      <c r="U279" s="119"/>
      <c r="V279" s="116"/>
      <c r="W279" s="116"/>
      <c r="X279" s="116"/>
      <c r="Y279" s="116"/>
      <c r="Z279" s="116"/>
      <c r="AA279" s="116"/>
      <c r="AB279" s="116"/>
      <c r="AC279" s="116"/>
      <c r="AD279" s="116"/>
      <c r="AE279" s="116"/>
      <c r="AF279" s="116"/>
      <c r="AG279" s="116"/>
      <c r="AH279" s="116"/>
    </row>
    <row r="280" spans="1:34" ht="36" customHeight="1">
      <c r="A280" s="45" t="s">
        <v>82</v>
      </c>
      <c r="B280" s="120" t="s">
        <v>105</v>
      </c>
      <c r="C280" s="121"/>
      <c r="D280" s="121"/>
      <c r="E280" s="121"/>
      <c r="F280" s="121"/>
      <c r="G280" s="121"/>
      <c r="H280" s="121"/>
      <c r="I280" s="122"/>
      <c r="J280" s="41">
        <v>5</v>
      </c>
      <c r="K280" s="41">
        <v>2</v>
      </c>
      <c r="L280" s="41">
        <v>1</v>
      </c>
      <c r="M280" s="41">
        <v>0</v>
      </c>
      <c r="N280" s="41">
        <v>0</v>
      </c>
      <c r="O280" s="42">
        <f>K280+L280+M280+N280</f>
        <v>3</v>
      </c>
      <c r="P280" s="42">
        <f>Q280-O280</f>
        <v>6</v>
      </c>
      <c r="Q280" s="42">
        <f>ROUND(PRODUCT(J280,25)/14,0)</f>
        <v>9</v>
      </c>
      <c r="R280" s="41" t="s">
        <v>31</v>
      </c>
      <c r="S280" s="41"/>
      <c r="T280" s="43"/>
      <c r="U280" s="43" t="s">
        <v>95</v>
      </c>
      <c r="V280" s="116"/>
      <c r="W280" s="116"/>
      <c r="X280" s="116"/>
      <c r="Y280" s="116"/>
      <c r="Z280" s="116"/>
      <c r="AA280" s="116"/>
      <c r="AB280" s="116"/>
      <c r="AC280" s="116"/>
      <c r="AD280" s="116"/>
      <c r="AE280" s="116"/>
      <c r="AF280" s="116"/>
      <c r="AG280" s="116"/>
      <c r="AH280" s="116"/>
    </row>
    <row r="281" spans="1:34" s="44" customFormat="1" ht="15" customHeight="1">
      <c r="A281" s="45" t="s">
        <v>83</v>
      </c>
      <c r="B281" s="120" t="s">
        <v>106</v>
      </c>
      <c r="C281" s="121"/>
      <c r="D281" s="121"/>
      <c r="E281" s="121"/>
      <c r="F281" s="121"/>
      <c r="G281" s="121"/>
      <c r="H281" s="121"/>
      <c r="I281" s="122"/>
      <c r="J281" s="41">
        <v>5</v>
      </c>
      <c r="K281" s="41">
        <v>1</v>
      </c>
      <c r="L281" s="41">
        <v>2</v>
      </c>
      <c r="M281" s="41">
        <v>0</v>
      </c>
      <c r="N281" s="41">
        <v>0</v>
      </c>
      <c r="O281" s="42">
        <f>K281+L281+M281+N281</f>
        <v>3</v>
      </c>
      <c r="P281" s="42">
        <f>Q281-O281</f>
        <v>6</v>
      </c>
      <c r="Q281" s="42">
        <f>ROUND(PRODUCT(J281,25)/14,0)</f>
        <v>9</v>
      </c>
      <c r="R281" s="41" t="s">
        <v>31</v>
      </c>
      <c r="S281" s="41"/>
      <c r="T281" s="43"/>
      <c r="U281" s="43" t="s">
        <v>96</v>
      </c>
      <c r="V281" s="116"/>
      <c r="W281" s="116"/>
      <c r="X281" s="116"/>
      <c r="Y281" s="116"/>
      <c r="Z281" s="116"/>
      <c r="AA281" s="116"/>
      <c r="AB281" s="116"/>
      <c r="AC281" s="116"/>
      <c r="AD281" s="116"/>
      <c r="AE281" s="116"/>
      <c r="AF281" s="116"/>
      <c r="AG281" s="116"/>
      <c r="AH281" s="116"/>
    </row>
    <row r="282" spans="1:34">
      <c r="A282" s="117" t="s">
        <v>89</v>
      </c>
      <c r="B282" s="118"/>
      <c r="C282" s="118"/>
      <c r="D282" s="118"/>
      <c r="E282" s="118"/>
      <c r="F282" s="118"/>
      <c r="G282" s="118"/>
      <c r="H282" s="118"/>
      <c r="I282" s="118"/>
      <c r="J282" s="118"/>
      <c r="K282" s="118"/>
      <c r="L282" s="118"/>
      <c r="M282" s="118"/>
      <c r="N282" s="118"/>
      <c r="O282" s="118"/>
      <c r="P282" s="118"/>
      <c r="Q282" s="118"/>
      <c r="R282" s="118"/>
      <c r="S282" s="118"/>
      <c r="T282" s="118"/>
      <c r="U282" s="119"/>
      <c r="V282" s="116"/>
      <c r="W282" s="116"/>
      <c r="X282" s="116"/>
      <c r="Y282" s="116"/>
      <c r="Z282" s="116"/>
      <c r="AA282" s="116"/>
      <c r="AB282" s="116"/>
      <c r="AC282" s="116"/>
      <c r="AD282" s="116"/>
      <c r="AE282" s="116"/>
      <c r="AF282" s="116"/>
      <c r="AG282" s="116"/>
      <c r="AH282" s="116"/>
    </row>
    <row r="283" spans="1:34" s="44" customFormat="1" ht="35.25" customHeight="1">
      <c r="A283" s="45" t="s">
        <v>98</v>
      </c>
      <c r="B283" s="120" t="s">
        <v>97</v>
      </c>
      <c r="C283" s="121"/>
      <c r="D283" s="121"/>
      <c r="E283" s="121"/>
      <c r="F283" s="121"/>
      <c r="G283" s="121"/>
      <c r="H283" s="121"/>
      <c r="I283" s="122"/>
      <c r="J283" s="41">
        <v>5</v>
      </c>
      <c r="K283" s="41">
        <v>0</v>
      </c>
      <c r="L283" s="41">
        <v>0</v>
      </c>
      <c r="M283" s="41">
        <v>3</v>
      </c>
      <c r="N283" s="41">
        <v>0</v>
      </c>
      <c r="O283" s="42">
        <f>K283+L283+M283+N283</f>
        <v>3</v>
      </c>
      <c r="P283" s="42">
        <f>Q283-O283</f>
        <v>6</v>
      </c>
      <c r="Q283" s="42">
        <f>ROUND(PRODUCT(J283,25)/14,0)</f>
        <v>9</v>
      </c>
      <c r="R283" s="41"/>
      <c r="S283" s="41" t="s">
        <v>28</v>
      </c>
      <c r="T283" s="43"/>
      <c r="U283" s="43" t="s">
        <v>95</v>
      </c>
      <c r="V283" s="116"/>
      <c r="W283" s="116"/>
      <c r="X283" s="116"/>
      <c r="Y283" s="116"/>
      <c r="Z283" s="116"/>
      <c r="AA283" s="116"/>
      <c r="AB283" s="116"/>
      <c r="AC283" s="116"/>
      <c r="AD283" s="116"/>
      <c r="AE283" s="116"/>
      <c r="AF283" s="116"/>
      <c r="AG283" s="116"/>
      <c r="AH283" s="116"/>
    </row>
    <row r="284" spans="1:34" ht="18" customHeight="1">
      <c r="A284" s="45" t="s">
        <v>99</v>
      </c>
      <c r="B284" s="120" t="s">
        <v>107</v>
      </c>
      <c r="C284" s="121"/>
      <c r="D284" s="121"/>
      <c r="E284" s="121"/>
      <c r="F284" s="121"/>
      <c r="G284" s="121"/>
      <c r="H284" s="121"/>
      <c r="I284" s="122"/>
      <c r="J284" s="41">
        <v>5</v>
      </c>
      <c r="K284" s="41">
        <v>1</v>
      </c>
      <c r="L284" s="41">
        <v>2</v>
      </c>
      <c r="M284" s="41">
        <v>0</v>
      </c>
      <c r="N284" s="41">
        <v>0</v>
      </c>
      <c r="O284" s="42">
        <f>K284+L284+M284+N284</f>
        <v>3</v>
      </c>
      <c r="P284" s="42">
        <f>Q284-O284</f>
        <v>6</v>
      </c>
      <c r="Q284" s="42">
        <f>ROUND(PRODUCT(J284,25)/14,0)</f>
        <v>9</v>
      </c>
      <c r="R284" s="41" t="s">
        <v>31</v>
      </c>
      <c r="S284" s="41"/>
      <c r="T284" s="43"/>
      <c r="U284" s="43" t="s">
        <v>96</v>
      </c>
      <c r="V284" s="116"/>
      <c r="W284" s="116"/>
      <c r="X284" s="116"/>
      <c r="Y284" s="116"/>
      <c r="Z284" s="116"/>
      <c r="AA284" s="116"/>
      <c r="AB284" s="116"/>
      <c r="AC284" s="116"/>
      <c r="AD284" s="116"/>
      <c r="AE284" s="116"/>
      <c r="AF284" s="116"/>
      <c r="AG284" s="116"/>
      <c r="AH284" s="116"/>
    </row>
    <row r="285" spans="1:34">
      <c r="A285" s="123" t="s">
        <v>90</v>
      </c>
      <c r="B285" s="124"/>
      <c r="C285" s="124"/>
      <c r="D285" s="124"/>
      <c r="E285" s="124"/>
      <c r="F285" s="124"/>
      <c r="G285" s="124"/>
      <c r="H285" s="124"/>
      <c r="I285" s="124"/>
      <c r="J285" s="124"/>
      <c r="K285" s="124"/>
      <c r="L285" s="124"/>
      <c r="M285" s="124"/>
      <c r="N285" s="124"/>
      <c r="O285" s="124"/>
      <c r="P285" s="124"/>
      <c r="Q285" s="124"/>
      <c r="R285" s="124"/>
      <c r="S285" s="124"/>
      <c r="T285" s="124"/>
      <c r="U285" s="125"/>
      <c r="V285" s="116"/>
      <c r="W285" s="116"/>
      <c r="X285" s="116"/>
      <c r="Y285" s="116"/>
      <c r="Z285" s="116"/>
      <c r="AA285" s="116"/>
      <c r="AB285" s="116"/>
      <c r="AC285" s="116"/>
      <c r="AD285" s="116"/>
      <c r="AE285" s="116"/>
      <c r="AF285" s="116"/>
      <c r="AG285" s="116"/>
      <c r="AH285" s="116"/>
    </row>
    <row r="286" spans="1:34" ht="18.75" customHeight="1">
      <c r="A286" s="45"/>
      <c r="B286" s="120" t="s">
        <v>84</v>
      </c>
      <c r="C286" s="121"/>
      <c r="D286" s="121"/>
      <c r="E286" s="121"/>
      <c r="F286" s="121"/>
      <c r="G286" s="121"/>
      <c r="H286" s="121"/>
      <c r="I286" s="122"/>
      <c r="J286" s="41">
        <v>5</v>
      </c>
      <c r="K286" s="41"/>
      <c r="L286" s="41"/>
      <c r="M286" s="41"/>
      <c r="N286" s="41"/>
      <c r="O286" s="42"/>
      <c r="P286" s="42"/>
      <c r="Q286" s="42"/>
      <c r="R286" s="41"/>
      <c r="S286" s="41"/>
      <c r="T286" s="43"/>
      <c r="U286" s="46"/>
      <c r="V286" s="116"/>
      <c r="W286" s="116"/>
      <c r="X286" s="116"/>
      <c r="Y286" s="116"/>
      <c r="Z286" s="116"/>
      <c r="AA286" s="116"/>
      <c r="AB286" s="116"/>
      <c r="AC286" s="116"/>
      <c r="AD286" s="116"/>
      <c r="AE286" s="116"/>
      <c r="AF286" s="116"/>
      <c r="AG286" s="116"/>
      <c r="AH286" s="116"/>
    </row>
    <row r="287" spans="1:34" ht="20.25" customHeight="1">
      <c r="A287" s="126" t="s">
        <v>85</v>
      </c>
      <c r="B287" s="127"/>
      <c r="C287" s="127"/>
      <c r="D287" s="127"/>
      <c r="E287" s="127"/>
      <c r="F287" s="127"/>
      <c r="G287" s="127"/>
      <c r="H287" s="127"/>
      <c r="I287" s="128"/>
      <c r="J287" s="47">
        <f>SUM(J277:J278,J280:J281,J283:J284,J286)</f>
        <v>35</v>
      </c>
      <c r="K287" s="47">
        <f t="shared" ref="K287:Q287" si="106">SUM(K277:K278,K280:K281,K283:K284,K286)</f>
        <v>8</v>
      </c>
      <c r="L287" s="47">
        <f t="shared" si="106"/>
        <v>7</v>
      </c>
      <c r="M287" s="47">
        <f t="shared" ref="M287" si="107">SUM(M277:M278,M280:M281,M283:M284,M286)</f>
        <v>3</v>
      </c>
      <c r="N287" s="47">
        <f t="shared" si="106"/>
        <v>0</v>
      </c>
      <c r="O287" s="47">
        <f t="shared" si="106"/>
        <v>18</v>
      </c>
      <c r="P287" s="47">
        <f t="shared" si="106"/>
        <v>36</v>
      </c>
      <c r="Q287" s="47">
        <f t="shared" si="106"/>
        <v>54</v>
      </c>
      <c r="R287" s="49">
        <f>COUNTIF(R277:R278,"E")+COUNTIF(R280:R281,"E")+COUNTIF(R283:R284,"E")+COUNTIF(R286,"E")</f>
        <v>5</v>
      </c>
      <c r="S287" s="49">
        <f>COUNTIF(S277:S278,"C")+COUNTIF(S280:S281,"C")+COUNTIF(S283:S284,"C")+COUNTIF(S286,"C")</f>
        <v>1</v>
      </c>
      <c r="T287" s="49">
        <f>COUNTIF(T277:T278,"VP")+COUNTIF(T280:T281,"VP")+COUNTIF(T283:T284,"VP")+COUNTIF(T286,"VP")</f>
        <v>0</v>
      </c>
      <c r="U287" s="48"/>
      <c r="V287" s="116"/>
      <c r="W287" s="116"/>
      <c r="X287" s="116"/>
      <c r="Y287" s="116"/>
      <c r="Z287" s="116"/>
      <c r="AA287" s="116"/>
      <c r="AB287" s="116"/>
      <c r="AC287" s="116"/>
      <c r="AD287" s="116"/>
      <c r="AE287" s="116"/>
      <c r="AF287" s="116"/>
      <c r="AG287" s="116"/>
      <c r="AH287" s="116"/>
    </row>
    <row r="288" spans="1:34" ht="20.25" customHeight="1">
      <c r="A288" s="129" t="s">
        <v>52</v>
      </c>
      <c r="B288" s="130"/>
      <c r="C288" s="130"/>
      <c r="D288" s="130"/>
      <c r="E288" s="130"/>
      <c r="F288" s="130"/>
      <c r="G288" s="130"/>
      <c r="H288" s="130"/>
      <c r="I288" s="130"/>
      <c r="J288" s="131"/>
      <c r="K288" s="47">
        <f>SUM(K277:K278,K280:K281,K283:K284)*14</f>
        <v>112</v>
      </c>
      <c r="L288" s="47">
        <f t="shared" ref="L288:Q288" si="108">SUM(L277:L278,L280:L281,L283:L284)*14</f>
        <v>98</v>
      </c>
      <c r="M288" s="47">
        <f t="shared" ref="M288" si="109">SUM(M277:M278,M280:M281,M283:M284)*14</f>
        <v>42</v>
      </c>
      <c r="N288" s="47">
        <f t="shared" si="108"/>
        <v>0</v>
      </c>
      <c r="O288" s="47">
        <f t="shared" si="108"/>
        <v>252</v>
      </c>
      <c r="P288" s="47">
        <f t="shared" si="108"/>
        <v>504</v>
      </c>
      <c r="Q288" s="47">
        <f t="shared" si="108"/>
        <v>756</v>
      </c>
      <c r="R288" s="135"/>
      <c r="S288" s="136"/>
      <c r="T288" s="136"/>
      <c r="U288" s="137"/>
      <c r="V288" s="116"/>
      <c r="W288" s="116"/>
      <c r="X288" s="116"/>
      <c r="Y288" s="116"/>
      <c r="Z288" s="116"/>
      <c r="AA288" s="116"/>
      <c r="AB288" s="116"/>
      <c r="AC288" s="116"/>
      <c r="AD288" s="116"/>
      <c r="AE288" s="116"/>
      <c r="AF288" s="116"/>
      <c r="AG288" s="116"/>
      <c r="AH288" s="116"/>
    </row>
    <row r="289" spans="1:34" ht="20.25" customHeight="1">
      <c r="A289" s="132"/>
      <c r="B289" s="133"/>
      <c r="C289" s="133"/>
      <c r="D289" s="133"/>
      <c r="E289" s="133"/>
      <c r="F289" s="133"/>
      <c r="G289" s="133"/>
      <c r="H289" s="133"/>
      <c r="I289" s="133"/>
      <c r="J289" s="134"/>
      <c r="K289" s="141">
        <f>SUM(K288:N288)</f>
        <v>252</v>
      </c>
      <c r="L289" s="142"/>
      <c r="M289" s="142"/>
      <c r="N289" s="143"/>
      <c r="O289" s="141">
        <f>SUM(O288:P288)</f>
        <v>756</v>
      </c>
      <c r="P289" s="142"/>
      <c r="Q289" s="143"/>
      <c r="R289" s="138"/>
      <c r="S289" s="139"/>
      <c r="T289" s="139"/>
      <c r="U289" s="140"/>
      <c r="V289" s="116"/>
      <c r="W289" s="116"/>
      <c r="X289" s="116"/>
      <c r="Y289" s="116"/>
      <c r="Z289" s="116"/>
      <c r="AA289" s="116"/>
      <c r="AB289" s="116"/>
      <c r="AC289" s="116"/>
      <c r="AD289" s="116"/>
      <c r="AE289" s="116"/>
      <c r="AF289" s="116"/>
      <c r="AG289" s="116"/>
      <c r="AH289" s="116"/>
    </row>
    <row r="290" spans="1:34">
      <c r="A290" s="146" t="s">
        <v>100</v>
      </c>
      <c r="B290" s="146"/>
      <c r="C290" s="146"/>
      <c r="D290" s="146"/>
      <c r="E290" s="146"/>
      <c r="F290" s="146"/>
      <c r="G290" s="146"/>
      <c r="H290" s="146"/>
      <c r="I290" s="146"/>
      <c r="J290" s="146"/>
      <c r="K290" s="146"/>
      <c r="L290" s="146"/>
      <c r="M290" s="146"/>
      <c r="N290" s="146"/>
      <c r="O290" s="146"/>
      <c r="P290" s="146"/>
      <c r="Q290" s="146"/>
      <c r="R290" s="146"/>
      <c r="S290" s="146"/>
      <c r="T290" s="146"/>
      <c r="U290" s="146"/>
      <c r="V290" s="116"/>
      <c r="W290" s="116"/>
      <c r="X290" s="116"/>
      <c r="Y290" s="116"/>
      <c r="Z290" s="116"/>
      <c r="AA290" s="116"/>
      <c r="AB290" s="116"/>
      <c r="AC290" s="116"/>
      <c r="AD290" s="116"/>
      <c r="AE290" s="116"/>
      <c r="AF290" s="116"/>
      <c r="AG290" s="116"/>
      <c r="AH290" s="116"/>
    </row>
    <row r="291" spans="1:34">
      <c r="A291" s="146" t="s">
        <v>101</v>
      </c>
      <c r="B291" s="146"/>
      <c r="C291" s="146"/>
      <c r="D291" s="146"/>
      <c r="E291" s="146"/>
      <c r="F291" s="146"/>
      <c r="G291" s="146"/>
      <c r="H291" s="146"/>
      <c r="I291" s="146"/>
      <c r="J291" s="146"/>
      <c r="K291" s="146"/>
      <c r="L291" s="146"/>
      <c r="M291" s="146"/>
      <c r="N291" s="146"/>
      <c r="O291" s="146"/>
      <c r="P291" s="146"/>
      <c r="Q291" s="146"/>
      <c r="R291" s="146"/>
      <c r="S291" s="146"/>
      <c r="T291" s="146"/>
      <c r="U291" s="146"/>
      <c r="V291" s="116"/>
      <c r="W291" s="116"/>
      <c r="X291" s="116"/>
      <c r="Y291" s="116"/>
      <c r="Z291" s="116"/>
      <c r="AA291" s="116"/>
      <c r="AB291" s="116"/>
      <c r="AC291" s="116"/>
      <c r="AD291" s="116"/>
      <c r="AE291" s="116"/>
      <c r="AF291" s="116"/>
      <c r="AG291" s="116"/>
      <c r="AH291" s="116"/>
    </row>
    <row r="292" spans="1:34">
      <c r="A292" s="146" t="s">
        <v>102</v>
      </c>
      <c r="B292" s="146"/>
      <c r="C292" s="146"/>
      <c r="D292" s="146"/>
      <c r="E292" s="146"/>
      <c r="F292" s="146"/>
      <c r="G292" s="146"/>
      <c r="H292" s="146"/>
      <c r="I292" s="146"/>
      <c r="J292" s="146"/>
      <c r="K292" s="146"/>
      <c r="L292" s="146"/>
      <c r="M292" s="146"/>
      <c r="N292" s="146"/>
      <c r="O292" s="146"/>
      <c r="P292" s="146"/>
      <c r="Q292" s="146"/>
      <c r="R292" s="146"/>
      <c r="S292" s="146"/>
      <c r="T292" s="146"/>
      <c r="U292" s="146"/>
      <c r="V292" s="116"/>
      <c r="W292" s="116"/>
      <c r="X292" s="116"/>
      <c r="Y292" s="116"/>
      <c r="Z292" s="116"/>
      <c r="AA292" s="116"/>
      <c r="AB292" s="116"/>
      <c r="AC292" s="116"/>
      <c r="AD292" s="116"/>
      <c r="AE292" s="116"/>
      <c r="AF292" s="116"/>
      <c r="AG292" s="116"/>
      <c r="AH292" s="116"/>
    </row>
    <row r="293" spans="1:34">
      <c r="V293" s="116"/>
      <c r="W293" s="116"/>
      <c r="X293" s="116"/>
      <c r="Y293" s="116"/>
      <c r="Z293" s="116"/>
      <c r="AA293" s="116"/>
      <c r="AB293" s="116"/>
      <c r="AC293" s="116"/>
      <c r="AD293" s="116"/>
      <c r="AE293" s="116"/>
      <c r="AF293" s="116"/>
      <c r="AG293" s="116"/>
      <c r="AH293" s="116"/>
    </row>
    <row r="294" spans="1:34">
      <c r="V294" s="116"/>
      <c r="W294" s="116"/>
      <c r="X294" s="116"/>
      <c r="Y294" s="116"/>
      <c r="Z294" s="116"/>
      <c r="AA294" s="116"/>
      <c r="AB294" s="116"/>
      <c r="AC294" s="116"/>
      <c r="AD294" s="116"/>
      <c r="AE294" s="116"/>
      <c r="AF294" s="116"/>
      <c r="AG294" s="116"/>
      <c r="AH294" s="116"/>
    </row>
    <row r="295" spans="1:34">
      <c r="V295" s="116"/>
      <c r="W295" s="116"/>
      <c r="X295" s="116"/>
      <c r="Y295" s="116"/>
      <c r="Z295" s="116"/>
      <c r="AA295" s="116"/>
      <c r="AB295" s="116"/>
      <c r="AC295" s="116"/>
      <c r="AD295" s="116"/>
      <c r="AE295" s="116"/>
      <c r="AF295" s="116"/>
      <c r="AG295" s="116"/>
      <c r="AH295" s="116"/>
    </row>
    <row r="296" spans="1:34">
      <c r="V296" s="116"/>
      <c r="W296" s="116"/>
      <c r="X296" s="116"/>
      <c r="Y296" s="116"/>
      <c r="Z296" s="116"/>
      <c r="AA296" s="116"/>
      <c r="AB296" s="116"/>
      <c r="AC296" s="116"/>
      <c r="AD296" s="116"/>
      <c r="AE296" s="116"/>
      <c r="AF296" s="116"/>
      <c r="AG296" s="116"/>
      <c r="AH296" s="116"/>
    </row>
    <row r="297" spans="1:34">
      <c r="V297" s="116"/>
      <c r="W297" s="116"/>
      <c r="X297" s="116"/>
      <c r="Y297" s="116"/>
      <c r="Z297" s="116"/>
      <c r="AA297" s="116"/>
      <c r="AB297" s="116"/>
      <c r="AC297" s="116"/>
      <c r="AD297" s="116"/>
      <c r="AE297" s="116"/>
      <c r="AF297" s="116"/>
      <c r="AG297" s="116"/>
      <c r="AH297" s="116"/>
    </row>
  </sheetData>
  <sheetProtection formatCells="0" formatRows="0" insertRows="0"/>
  <mergeCells count="386">
    <mergeCell ref="B110:I110"/>
    <mergeCell ref="U186:AA186"/>
    <mergeCell ref="U227:AA227"/>
    <mergeCell ref="U262:AA262"/>
    <mergeCell ref="A272:U272"/>
    <mergeCell ref="A274:A275"/>
    <mergeCell ref="B274:I275"/>
    <mergeCell ref="J274:J275"/>
    <mergeCell ref="K274:N274"/>
    <mergeCell ref="O274:Q274"/>
    <mergeCell ref="R274:T274"/>
    <mergeCell ref="U274:U275"/>
    <mergeCell ref="B198:I199"/>
    <mergeCell ref="R198:T198"/>
    <mergeCell ref="U198:U199"/>
    <mergeCell ref="B224:I224"/>
    <mergeCell ref="B225:I225"/>
    <mergeCell ref="B226:I226"/>
    <mergeCell ref="B221:I221"/>
    <mergeCell ref="A227:I227"/>
    <mergeCell ref="K229:N229"/>
    <mergeCell ref="O229:Q229"/>
    <mergeCell ref="B206:I206"/>
    <mergeCell ref="B118:I118"/>
    <mergeCell ref="B92:I92"/>
    <mergeCell ref="A276:U276"/>
    <mergeCell ref="V83:W83"/>
    <mergeCell ref="V270:X270"/>
    <mergeCell ref="U4:W4"/>
    <mergeCell ref="U5:W5"/>
    <mergeCell ref="U3:W3"/>
    <mergeCell ref="U6:W6"/>
    <mergeCell ref="V48:W48"/>
    <mergeCell ref="V63:W63"/>
    <mergeCell ref="V74:W74"/>
    <mergeCell ref="U9:Y12"/>
    <mergeCell ref="U15:Y17"/>
    <mergeCell ref="U20:Z23"/>
    <mergeCell ref="Z16:AA16"/>
    <mergeCell ref="U35:U36"/>
    <mergeCell ref="A112:U112"/>
    <mergeCell ref="B97:I97"/>
    <mergeCell ref="B103:I103"/>
    <mergeCell ref="B111:I111"/>
    <mergeCell ref="B117:I117"/>
    <mergeCell ref="B223:I223"/>
    <mergeCell ref="J77:J78"/>
    <mergeCell ref="A91:U91"/>
    <mergeCell ref="R160:T160"/>
    <mergeCell ref="B164:I164"/>
    <mergeCell ref="B163:I163"/>
    <mergeCell ref="A162:U162"/>
    <mergeCell ref="U160:U161"/>
    <mergeCell ref="A159:U159"/>
    <mergeCell ref="K160:N160"/>
    <mergeCell ref="O160:Q160"/>
    <mergeCell ref="A98:U98"/>
    <mergeCell ref="B113:I113"/>
    <mergeCell ref="B102:I102"/>
    <mergeCell ref="B95:I95"/>
    <mergeCell ref="B101:I101"/>
    <mergeCell ref="B94:I94"/>
    <mergeCell ref="B100:I100"/>
    <mergeCell ref="B96:I96"/>
    <mergeCell ref="B107:I107"/>
    <mergeCell ref="B108:I108"/>
    <mergeCell ref="B106:I106"/>
    <mergeCell ref="A105:U105"/>
    <mergeCell ref="B99:I99"/>
    <mergeCell ref="B104:I104"/>
    <mergeCell ref="A12:K12"/>
    <mergeCell ref="B71:I71"/>
    <mergeCell ref="A67:U67"/>
    <mergeCell ref="J68:J69"/>
    <mergeCell ref="K68:N68"/>
    <mergeCell ref="A160:A161"/>
    <mergeCell ref="B160:I161"/>
    <mergeCell ref="J160:J161"/>
    <mergeCell ref="B137:I137"/>
    <mergeCell ref="O68:Q68"/>
    <mergeCell ref="R68:T68"/>
    <mergeCell ref="U68:U69"/>
    <mergeCell ref="B79:I79"/>
    <mergeCell ref="B80:I80"/>
    <mergeCell ref="B82:I82"/>
    <mergeCell ref="A68:A69"/>
    <mergeCell ref="B68:I69"/>
    <mergeCell ref="A88:U88"/>
    <mergeCell ref="U77:U78"/>
    <mergeCell ref="B74:I74"/>
    <mergeCell ref="B77:I78"/>
    <mergeCell ref="B72:I72"/>
    <mergeCell ref="B73:I73"/>
    <mergeCell ref="A76:U76"/>
    <mergeCell ref="A25:G25"/>
    <mergeCell ref="G26:G27"/>
    <mergeCell ref="A13:K13"/>
    <mergeCell ref="A14:K14"/>
    <mergeCell ref="A16:K16"/>
    <mergeCell ref="B35:I36"/>
    <mergeCell ref="M17:T17"/>
    <mergeCell ref="M18:T18"/>
    <mergeCell ref="M13:T13"/>
    <mergeCell ref="M16:T16"/>
    <mergeCell ref="M25:T31"/>
    <mergeCell ref="A20:K23"/>
    <mergeCell ref="M21:T23"/>
    <mergeCell ref="I26:K26"/>
    <mergeCell ref="B26:C26"/>
    <mergeCell ref="A30:L31"/>
    <mergeCell ref="B70:I70"/>
    <mergeCell ref="B60:I60"/>
    <mergeCell ref="B61:I61"/>
    <mergeCell ref="B63:I63"/>
    <mergeCell ref="B55:I55"/>
    <mergeCell ref="B58:I58"/>
    <mergeCell ref="B59:I59"/>
    <mergeCell ref="B57:I57"/>
    <mergeCell ref="B54:I54"/>
    <mergeCell ref="B37:I37"/>
    <mergeCell ref="B38:I38"/>
    <mergeCell ref="A2:K2"/>
    <mergeCell ref="A6:K6"/>
    <mergeCell ref="O5:Q5"/>
    <mergeCell ref="O6:Q6"/>
    <mergeCell ref="O3:Q3"/>
    <mergeCell ref="O4:Q4"/>
    <mergeCell ref="M4:N4"/>
    <mergeCell ref="A10:K10"/>
    <mergeCell ref="M6:N6"/>
    <mergeCell ref="A7:K7"/>
    <mergeCell ref="A8:K8"/>
    <mergeCell ref="A9:K9"/>
    <mergeCell ref="M8:T11"/>
    <mergeCell ref="A11:K11"/>
    <mergeCell ref="R3:T3"/>
    <mergeCell ref="R4:T4"/>
    <mergeCell ref="R5:T5"/>
    <mergeCell ref="M15:T15"/>
    <mergeCell ref="R6:T6"/>
    <mergeCell ref="A15:K15"/>
    <mergeCell ref="A34:U34"/>
    <mergeCell ref="H26:H27"/>
    <mergeCell ref="K77:N77"/>
    <mergeCell ref="O77:Q77"/>
    <mergeCell ref="R77:T77"/>
    <mergeCell ref="A77:A78"/>
    <mergeCell ref="A51:A52"/>
    <mergeCell ref="A35:A36"/>
    <mergeCell ref="J89:J90"/>
    <mergeCell ref="K89:N89"/>
    <mergeCell ref="O89:Q89"/>
    <mergeCell ref="A89:A90"/>
    <mergeCell ref="B83:I83"/>
    <mergeCell ref="B48:I48"/>
    <mergeCell ref="B46:I46"/>
    <mergeCell ref="B53:I53"/>
    <mergeCell ref="B62:I62"/>
    <mergeCell ref="B40:I40"/>
    <mergeCell ref="B41:I41"/>
    <mergeCell ref="B51:I52"/>
    <mergeCell ref="B42:I42"/>
    <mergeCell ref="B45:I45"/>
    <mergeCell ref="B47:I47"/>
    <mergeCell ref="B56:I56"/>
    <mergeCell ref="J35:J36"/>
    <mergeCell ref="B39:I39"/>
    <mergeCell ref="A1:K1"/>
    <mergeCell ref="A3:K3"/>
    <mergeCell ref="K51:N51"/>
    <mergeCell ref="M19:T19"/>
    <mergeCell ref="B43:I43"/>
    <mergeCell ref="B44:I44"/>
    <mergeCell ref="M1:T1"/>
    <mergeCell ref="M14:T14"/>
    <mergeCell ref="A4:K5"/>
    <mergeCell ref="A32:U32"/>
    <mergeCell ref="A19:K19"/>
    <mergeCell ref="A17:K17"/>
    <mergeCell ref="M3:N3"/>
    <mergeCell ref="M5:N5"/>
    <mergeCell ref="D26:F26"/>
    <mergeCell ref="A18:K18"/>
    <mergeCell ref="O51:Q51"/>
    <mergeCell ref="R51:T51"/>
    <mergeCell ref="O35:Q35"/>
    <mergeCell ref="K35:N35"/>
    <mergeCell ref="U51:U52"/>
    <mergeCell ref="R35:T35"/>
    <mergeCell ref="A50:U50"/>
    <mergeCell ref="J51:J52"/>
    <mergeCell ref="A158:U158"/>
    <mergeCell ref="B136:I136"/>
    <mergeCell ref="B135:I135"/>
    <mergeCell ref="B109:I109"/>
    <mergeCell ref="B114:I114"/>
    <mergeCell ref="B132:I132"/>
    <mergeCell ref="B129:I129"/>
    <mergeCell ref="R89:T89"/>
    <mergeCell ref="K121:N121"/>
    <mergeCell ref="O121:Q121"/>
    <mergeCell ref="R120:U121"/>
    <mergeCell ref="A119:I119"/>
    <mergeCell ref="A120:J121"/>
    <mergeCell ref="B93:I93"/>
    <mergeCell ref="U89:U90"/>
    <mergeCell ref="B89:I90"/>
    <mergeCell ref="B115:I115"/>
    <mergeCell ref="B116:I116"/>
    <mergeCell ref="B128:I128"/>
    <mergeCell ref="A133:U133"/>
    <mergeCell ref="A124:U124"/>
    <mergeCell ref="A125:A126"/>
    <mergeCell ref="B125:I126"/>
    <mergeCell ref="J125:J126"/>
    <mergeCell ref="O125:Q125"/>
    <mergeCell ref="R125:T125"/>
    <mergeCell ref="U125:U126"/>
    <mergeCell ref="A127:U127"/>
    <mergeCell ref="A139:U139"/>
    <mergeCell ref="A153:I153"/>
    <mergeCell ref="A154:J155"/>
    <mergeCell ref="R154:U155"/>
    <mergeCell ref="K155:N155"/>
    <mergeCell ref="O155:Q155"/>
    <mergeCell ref="B130:I130"/>
    <mergeCell ref="B143:I143"/>
    <mergeCell ref="B144:I144"/>
    <mergeCell ref="B145:I145"/>
    <mergeCell ref="B138:I138"/>
    <mergeCell ref="K125:N125"/>
    <mergeCell ref="B152:I152"/>
    <mergeCell ref="B140:I140"/>
    <mergeCell ref="B141:I141"/>
    <mergeCell ref="B134:I134"/>
    <mergeCell ref="B131:I131"/>
    <mergeCell ref="B148:I148"/>
    <mergeCell ref="B149:I149"/>
    <mergeCell ref="A146:U146"/>
    <mergeCell ref="B219:I219"/>
    <mergeCell ref="B179:I179"/>
    <mergeCell ref="A187:J188"/>
    <mergeCell ref="R187:U188"/>
    <mergeCell ref="O188:Q188"/>
    <mergeCell ref="K188:N188"/>
    <mergeCell ref="A186:I186"/>
    <mergeCell ref="B185:I185"/>
    <mergeCell ref="B182:I182"/>
    <mergeCell ref="B184:I184"/>
    <mergeCell ref="B204:I204"/>
    <mergeCell ref="A198:A199"/>
    <mergeCell ref="A197:U197"/>
    <mergeCell ref="J198:J199"/>
    <mergeCell ref="K198:N198"/>
    <mergeCell ref="O198:Q198"/>
    <mergeCell ref="B210:I210"/>
    <mergeCell ref="B214:I214"/>
    <mergeCell ref="B215:I215"/>
    <mergeCell ref="B216:I216"/>
    <mergeCell ref="B181:I181"/>
    <mergeCell ref="B205:I205"/>
    <mergeCell ref="B211:I211"/>
    <mergeCell ref="B217:I217"/>
    <mergeCell ref="B209:I209"/>
    <mergeCell ref="B212:I212"/>
    <mergeCell ref="B213:I213"/>
    <mergeCell ref="B218:I218"/>
    <mergeCell ref="B170:I170"/>
    <mergeCell ref="B183:I183"/>
    <mergeCell ref="A180:U180"/>
    <mergeCell ref="A200:U200"/>
    <mergeCell ref="B201:I201"/>
    <mergeCell ref="B203:I203"/>
    <mergeCell ref="B171:I171"/>
    <mergeCell ref="B172:I172"/>
    <mergeCell ref="B173:I173"/>
    <mergeCell ref="B174:I174"/>
    <mergeCell ref="B175:I175"/>
    <mergeCell ref="B177:I177"/>
    <mergeCell ref="B178:I178"/>
    <mergeCell ref="B176:I176"/>
    <mergeCell ref="A228:J229"/>
    <mergeCell ref="R228:U229"/>
    <mergeCell ref="O235:Q235"/>
    <mergeCell ref="A237:U237"/>
    <mergeCell ref="R235:T235"/>
    <mergeCell ref="A235:A236"/>
    <mergeCell ref="B235:I236"/>
    <mergeCell ref="J235:J236"/>
    <mergeCell ref="K235:N235"/>
    <mergeCell ref="R263:U264"/>
    <mergeCell ref="K264:N264"/>
    <mergeCell ref="O264:Q264"/>
    <mergeCell ref="B253:I253"/>
    <mergeCell ref="B254:I254"/>
    <mergeCell ref="B238:I238"/>
    <mergeCell ref="B239:I239"/>
    <mergeCell ref="A263:J264"/>
    <mergeCell ref="B257:I257"/>
    <mergeCell ref="B245:I245"/>
    <mergeCell ref="B246:I246"/>
    <mergeCell ref="B247:I247"/>
    <mergeCell ref="B248:I248"/>
    <mergeCell ref="B258:I258"/>
    <mergeCell ref="B241:I241"/>
    <mergeCell ref="B242:I242"/>
    <mergeCell ref="B243:I243"/>
    <mergeCell ref="B244:I244"/>
    <mergeCell ref="B249:I249"/>
    <mergeCell ref="B250:I250"/>
    <mergeCell ref="B251:I251"/>
    <mergeCell ref="B252:I252"/>
    <mergeCell ref="B255:I255"/>
    <mergeCell ref="A256:U256"/>
    <mergeCell ref="J267:P267"/>
    <mergeCell ref="Q267:R268"/>
    <mergeCell ref="S267:U267"/>
    <mergeCell ref="J268:K268"/>
    <mergeCell ref="L268:N268"/>
    <mergeCell ref="O268:P268"/>
    <mergeCell ref="A266:B266"/>
    <mergeCell ref="A267:A268"/>
    <mergeCell ref="B267:G268"/>
    <mergeCell ref="H267:I268"/>
    <mergeCell ref="V273:AH274"/>
    <mergeCell ref="V275:AA297"/>
    <mergeCell ref="AB275:AH297"/>
    <mergeCell ref="A279:U279"/>
    <mergeCell ref="B280:I280"/>
    <mergeCell ref="A282:U282"/>
    <mergeCell ref="B284:I284"/>
    <mergeCell ref="A285:U285"/>
    <mergeCell ref="B286:I286"/>
    <mergeCell ref="A287:I287"/>
    <mergeCell ref="A288:J289"/>
    <mergeCell ref="R288:U289"/>
    <mergeCell ref="K289:N289"/>
    <mergeCell ref="O289:Q289"/>
    <mergeCell ref="B281:I281"/>
    <mergeCell ref="A273:U273"/>
    <mergeCell ref="B278:I278"/>
    <mergeCell ref="B277:I277"/>
    <mergeCell ref="B283:I283"/>
    <mergeCell ref="A290:U290"/>
    <mergeCell ref="A291:U291"/>
    <mergeCell ref="A292:U292"/>
    <mergeCell ref="J271:K271"/>
    <mergeCell ref="L271:N271"/>
    <mergeCell ref="O271:P271"/>
    <mergeCell ref="Q271:R271"/>
    <mergeCell ref="B269:G269"/>
    <mergeCell ref="H269:I269"/>
    <mergeCell ref="J269:K269"/>
    <mergeCell ref="L269:N269"/>
    <mergeCell ref="O269:P269"/>
    <mergeCell ref="Q269:R269"/>
    <mergeCell ref="B270:G270"/>
    <mergeCell ref="H270:I270"/>
    <mergeCell ref="J270:K270"/>
    <mergeCell ref="L270:N270"/>
    <mergeCell ref="O270:P270"/>
    <mergeCell ref="Q270:R270"/>
    <mergeCell ref="B166:I166"/>
    <mergeCell ref="B167:I167"/>
    <mergeCell ref="B168:I168"/>
    <mergeCell ref="B169:I169"/>
    <mergeCell ref="B165:I165"/>
    <mergeCell ref="B81:I81"/>
    <mergeCell ref="B202:I202"/>
    <mergeCell ref="B222:I222"/>
    <mergeCell ref="A271:G271"/>
    <mergeCell ref="H271:I271"/>
    <mergeCell ref="B147:I147"/>
    <mergeCell ref="B142:I142"/>
    <mergeCell ref="B150:I150"/>
    <mergeCell ref="B151:I151"/>
    <mergeCell ref="B259:I259"/>
    <mergeCell ref="B260:I260"/>
    <mergeCell ref="B261:I261"/>
    <mergeCell ref="A262:I262"/>
    <mergeCell ref="B240:I240"/>
    <mergeCell ref="B207:I207"/>
    <mergeCell ref="B208:I208"/>
    <mergeCell ref="A220:U220"/>
    <mergeCell ref="U235:U236"/>
    <mergeCell ref="A234:U234"/>
  </mergeCells>
  <phoneticPr fontId="6" type="noConversion"/>
  <conditionalFormatting sqref="U3:U6 U28:U29">
    <cfRule type="cellIs" dxfId="23" priority="47" operator="equal">
      <formula>"E bine"</formula>
    </cfRule>
  </conditionalFormatting>
  <conditionalFormatting sqref="U3:U6 U28:U29">
    <cfRule type="cellIs" dxfId="22" priority="46" operator="equal">
      <formula>"NU e bine"</formula>
    </cfRule>
  </conditionalFormatting>
  <conditionalFormatting sqref="U3:U6 U28:U29">
    <cfRule type="cellIs" dxfId="21" priority="39" operator="equal">
      <formula>"Suma trebuie să fie 52"</formula>
    </cfRule>
    <cfRule type="cellIs" dxfId="20" priority="40" operator="equal">
      <formula>"Corect"</formula>
    </cfRule>
    <cfRule type="cellIs" dxfId="19" priority="41" operator="equal">
      <formula>SUM($B$28:$J$28)</formula>
    </cfRule>
    <cfRule type="cellIs" dxfId="18" priority="42" operator="lessThan">
      <formula>"(SUM(B28:K28)=52"</formula>
    </cfRule>
    <cfRule type="cellIs" dxfId="17" priority="43" operator="equal">
      <formula>52</formula>
    </cfRule>
    <cfRule type="cellIs" dxfId="16" priority="44" operator="equal">
      <formula>$K$28</formula>
    </cfRule>
    <cfRule type="cellIs" dxfId="15" priority="45" operator="equal">
      <formula>$B$28:$K$28=52</formula>
    </cfRule>
  </conditionalFormatting>
  <conditionalFormatting sqref="V270 U3:U6 U28:U29">
    <cfRule type="cellIs" dxfId="14" priority="37" operator="equal">
      <formula>"Suma trebuie să fie 52"</formula>
    </cfRule>
    <cfRule type="cellIs" dxfId="13" priority="38" operator="equal">
      <formula>"Corect"</formula>
    </cfRule>
  </conditionalFormatting>
  <conditionalFormatting sqref="U3:W6">
    <cfRule type="cellIs" dxfId="12" priority="36" operator="equal">
      <formula>"Trebuie alocate cel puțin 20 de ore pe săptămână"</formula>
    </cfRule>
  </conditionalFormatting>
  <conditionalFormatting sqref="V270:X270 U28:U29">
    <cfRule type="cellIs" dxfId="11" priority="24" operator="equal">
      <formula>"Corect"</formula>
    </cfRule>
  </conditionalFormatting>
  <conditionalFormatting sqref="U28">
    <cfRule type="cellIs" dxfId="10" priority="23" operator="equal">
      <formula>"Correct"</formula>
    </cfRule>
  </conditionalFormatting>
  <conditionalFormatting sqref="V48:W48 V63:W63 V74:W74 V83:W83">
    <cfRule type="cellIs" dxfId="9" priority="20" operator="equal">
      <formula>"E trebuie să fie cel puțin egal cu C+VP"</formula>
    </cfRule>
    <cfRule type="cellIs" dxfId="8" priority="21" operator="equal">
      <formula>"Corect"</formula>
    </cfRule>
  </conditionalFormatting>
  <conditionalFormatting sqref="V270">
    <cfRule type="cellIs" dxfId="7" priority="2" operator="equal">
      <formula>"Nu corespunde cu tabelul de opționale"</formula>
    </cfRule>
    <cfRule type="cellIs" dxfId="6" priority="3" operator="equal">
      <formula>"Suma trebuie să fie 52"</formula>
    </cfRule>
    <cfRule type="cellIs" dxfId="5" priority="4" operator="equal">
      <formula>"Corect"</formula>
    </cfRule>
    <cfRule type="cellIs" dxfId="4" priority="5" operator="equal">
      <formula>SUM($B$28:$J$28)</formula>
    </cfRule>
    <cfRule type="cellIs" dxfId="3" priority="6" operator="lessThan">
      <formula>"(SUM(B28:K28)=52"</formula>
    </cfRule>
    <cfRule type="cellIs" dxfId="2" priority="7" operator="equal">
      <formula>52</formula>
    </cfRule>
    <cfRule type="cellIs" dxfId="1" priority="8" operator="equal">
      <formula>$K$28</formula>
    </cfRule>
    <cfRule type="cellIs" dxfId="0" priority="9" operator="equal">
      <formula>$B$28:$K$28=52</formula>
    </cfRule>
  </conditionalFormatting>
  <dataValidations count="6">
    <dataValidation type="list" allowBlank="1" showInputMessage="1" showErrorMessage="1" sqref="S280:S281 S286 S277:S278 S283:S284 S128:S132 S113:S118 S70:S73 S99:S104 S37:S47 S140:S145 S92:S97 S134:S138 S106:S111 S147:S152 S79:S82 S53:S62">
      <formula1>$S$36</formula1>
    </dataValidation>
    <dataValidation type="list" allowBlank="1" showInputMessage="1" showErrorMessage="1" sqref="R280:R281 R286 R277:R278 R283:R284 R128:R132 R113:R118 R70:R73 R99:R104 R37:R47 R140:R145 R92:R97 R134:R138 R106:R111 R147:R152 R79:R82 R53:R62">
      <formula1>$R$36</formula1>
    </dataValidation>
    <dataValidation type="list" allowBlank="1" showInputMessage="1" showErrorMessage="1" sqref="T280:T281 T286 T277:T278 T283:T284 T134:T138 T128:T132 T113:T118 T37:T47 T106:T111 T140:T145 T92:T97 T99:T104 T70:T73 T147:T152 T79:T82 T53:T62">
      <formula1>$T$36</formula1>
    </dataValidation>
    <dataValidation type="list" allowBlank="1" showInputMessage="1" showErrorMessage="1" sqref="U134:U138 U128:U132 U113:U118 U70:U73 U37:U47 U106:U111 U99:U104 U140:U145 U92:U97 U163:U178 U147:U152 U257:U260 U238:U254 U53:U62 U201:U218 U181:U184 U79:U82 U221:U225">
      <formula1>$P$33:$T$33</formula1>
    </dataValidation>
    <dataValidation type="list" allowBlank="1" showInputMessage="1" showErrorMessage="1" sqref="U255 U219 U179">
      <formula1>$Q$33:$T$33</formula1>
    </dataValidation>
    <dataValidation type="list" allowBlank="1" showInputMessage="1" showErrorMessage="1" sqref="B182:I184 B164:I164 B172:I178 B170:I170 B37:I37 B246:I254 B209:I218 B224:I225 B257:I260">
      <formula1>$B$35:$B$152</formula1>
    </dataValidation>
  </dataValidations>
  <pageMargins left="0.7" right="0.7" top="0.75" bottom="0.75" header="0.3" footer="0.3"/>
  <pageSetup paperSize="9" orientation="landscape" blackAndWhite="1" r:id="rId1"/>
  <headerFooter>
    <oddHeader>&amp;C
&amp;R&amp;P</oddHeader>
    <oddFooter>&amp;LRECTOR,
Acad.Prof.univ.dr. Ioan Aurel POP&amp;CDECAN,
Prof.dr. Adrian Olimpiu PETRUȘEL&amp;RDIRECTOR DE DEPARTAMENT,
Prof.dr. Anca ANDREICA</oddFooter>
  </headerFooter>
  <ignoredErrors>
    <ignoredError sqref="R48" formula="1"/>
    <ignoredError sqref="K12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honeticPr fontId="6" type="noConversion"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honeticPr fontId="6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2017-04-11T19:16:42Z</dcterms:created>
  <dcterms:modified xsi:type="dcterms:W3CDTF">2017-04-11T19:16:43Z</dcterms:modified>
</cp:coreProperties>
</file>