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420" windowHeight="93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64" i="1"/>
  <c r="A115" l="1"/>
  <c r="A116"/>
  <c r="A117"/>
  <c r="A118"/>
  <c r="A119"/>
  <c r="A120"/>
  <c r="O83"/>
  <c r="Q83"/>
  <c r="P83" s="1"/>
  <c r="Q74" l="1"/>
  <c r="P74" s="1"/>
  <c r="O74"/>
  <c r="M144" l="1"/>
  <c r="A166"/>
  <c r="J166"/>
  <c r="K166"/>
  <c r="L166"/>
  <c r="M166"/>
  <c r="N166"/>
  <c r="O166"/>
  <c r="P166"/>
  <c r="Q166"/>
  <c r="R166"/>
  <c r="S166"/>
  <c r="T166"/>
  <c r="O88" l="1"/>
  <c r="O87"/>
  <c r="O86"/>
  <c r="O84"/>
  <c r="O82"/>
  <c r="O81"/>
  <c r="O79"/>
  <c r="O78"/>
  <c r="O77"/>
  <c r="O75"/>
  <c r="O73"/>
  <c r="O72"/>
  <c r="O66"/>
  <c r="O65"/>
  <c r="O64"/>
  <c r="O59"/>
  <c r="O58"/>
  <c r="O57"/>
  <c r="O56"/>
  <c r="O51"/>
  <c r="O50"/>
  <c r="O49"/>
  <c r="O48"/>
  <c r="O43"/>
  <c r="O42"/>
  <c r="O41"/>
  <c r="O40"/>
  <c r="O39"/>
  <c r="M199" l="1"/>
  <c r="M198"/>
  <c r="M165"/>
  <c r="M162"/>
  <c r="L161"/>
  <c r="L160"/>
  <c r="L159"/>
  <c r="M146"/>
  <c r="L145"/>
  <c r="L144"/>
  <c r="L143"/>
  <c r="M140"/>
  <c r="L139"/>
  <c r="L138"/>
  <c r="L137"/>
  <c r="L136"/>
  <c r="M125"/>
  <c r="M124"/>
  <c r="M121"/>
  <c r="L120"/>
  <c r="L119"/>
  <c r="L118"/>
  <c r="L117"/>
  <c r="L116"/>
  <c r="L115"/>
  <c r="M90"/>
  <c r="M89"/>
  <c r="M67"/>
  <c r="M60"/>
  <c r="M52"/>
  <c r="M44"/>
  <c r="M126" l="1"/>
  <c r="M167"/>
  <c r="U67" l="1"/>
  <c r="J89" l="1"/>
  <c r="P64" l="1"/>
  <c r="U60"/>
  <c r="U52" l="1"/>
  <c r="U44"/>
  <c r="N199" l="1"/>
  <c r="L199"/>
  <c r="K199"/>
  <c r="T198"/>
  <c r="S198"/>
  <c r="R198"/>
  <c r="N198"/>
  <c r="L198"/>
  <c r="K198"/>
  <c r="J198"/>
  <c r="Q194"/>
  <c r="O194"/>
  <c r="Q188"/>
  <c r="O188"/>
  <c r="Q192"/>
  <c r="O192"/>
  <c r="Q195"/>
  <c r="O195"/>
  <c r="Q191"/>
  <c r="O191"/>
  <c r="Q189"/>
  <c r="O189"/>
  <c r="P192" l="1"/>
  <c r="O198"/>
  <c r="Q198"/>
  <c r="O199"/>
  <c r="Q199"/>
  <c r="K200"/>
  <c r="P194"/>
  <c r="P188"/>
  <c r="P195"/>
  <c r="P189"/>
  <c r="P191"/>
  <c r="P199" l="1"/>
  <c r="O200" s="1"/>
  <c r="P198"/>
  <c r="N90" l="1"/>
  <c r="L90"/>
  <c r="K90"/>
  <c r="T89"/>
  <c r="S89"/>
  <c r="R89"/>
  <c r="N89"/>
  <c r="L89"/>
  <c r="K89"/>
  <c r="Q88"/>
  <c r="Q87"/>
  <c r="Q86"/>
  <c r="Q84"/>
  <c r="Q82"/>
  <c r="Q79"/>
  <c r="Q78"/>
  <c r="Q75"/>
  <c r="Q66"/>
  <c r="Q65"/>
  <c r="P87" l="1"/>
  <c r="P88"/>
  <c r="P75"/>
  <c r="P78"/>
  <c r="P79"/>
  <c r="P82"/>
  <c r="P84"/>
  <c r="T165"/>
  <c r="S165"/>
  <c r="R165"/>
  <c r="Q165"/>
  <c r="P165"/>
  <c r="O165"/>
  <c r="N165"/>
  <c r="L165"/>
  <c r="K165"/>
  <c r="J165"/>
  <c r="A165"/>
  <c r="T162"/>
  <c r="S162"/>
  <c r="R162"/>
  <c r="Q162"/>
  <c r="P162"/>
  <c r="O162"/>
  <c r="N162"/>
  <c r="L162"/>
  <c r="K162"/>
  <c r="J162"/>
  <c r="A162"/>
  <c r="T161"/>
  <c r="R161"/>
  <c r="O161"/>
  <c r="N161"/>
  <c r="M161"/>
  <c r="K161"/>
  <c r="J161"/>
  <c r="A161"/>
  <c r="T160"/>
  <c r="R160"/>
  <c r="O160"/>
  <c r="N160"/>
  <c r="M160"/>
  <c r="K160"/>
  <c r="J160"/>
  <c r="A160"/>
  <c r="T159"/>
  <c r="R159"/>
  <c r="M159"/>
  <c r="K159"/>
  <c r="J159"/>
  <c r="A159"/>
  <c r="T146"/>
  <c r="S146"/>
  <c r="R146"/>
  <c r="Q146"/>
  <c r="P146"/>
  <c r="O146"/>
  <c r="N146"/>
  <c r="L146"/>
  <c r="K146"/>
  <c r="J146"/>
  <c r="A146"/>
  <c r="S145"/>
  <c r="R145"/>
  <c r="Q145"/>
  <c r="O145"/>
  <c r="N145"/>
  <c r="M145"/>
  <c r="K145"/>
  <c r="J145"/>
  <c r="A145"/>
  <c r="S144"/>
  <c r="R144"/>
  <c r="Q144"/>
  <c r="K144"/>
  <c r="J144"/>
  <c r="A144"/>
  <c r="S143"/>
  <c r="R143"/>
  <c r="Q143"/>
  <c r="P143"/>
  <c r="O143"/>
  <c r="N143"/>
  <c r="M143"/>
  <c r="K143"/>
  <c r="J143"/>
  <c r="A143"/>
  <c r="T140"/>
  <c r="S140"/>
  <c r="R140"/>
  <c r="Q140"/>
  <c r="P140"/>
  <c r="O140"/>
  <c r="N140"/>
  <c r="L140"/>
  <c r="K140"/>
  <c r="J140"/>
  <c r="A140"/>
  <c r="T139"/>
  <c r="R139"/>
  <c r="O139"/>
  <c r="N139"/>
  <c r="M139"/>
  <c r="K139"/>
  <c r="J139"/>
  <c r="A139"/>
  <c r="T138"/>
  <c r="R138"/>
  <c r="O138"/>
  <c r="N138"/>
  <c r="M138"/>
  <c r="K138"/>
  <c r="J138"/>
  <c r="A138"/>
  <c r="T137"/>
  <c r="R137"/>
  <c r="O137"/>
  <c r="N137"/>
  <c r="M137"/>
  <c r="K137"/>
  <c r="J137"/>
  <c r="A137"/>
  <c r="T136"/>
  <c r="R136"/>
  <c r="M136"/>
  <c r="K136"/>
  <c r="J136"/>
  <c r="A136"/>
  <c r="T125"/>
  <c r="S125"/>
  <c r="R125"/>
  <c r="Q125"/>
  <c r="P125"/>
  <c r="O125"/>
  <c r="N125"/>
  <c r="L125"/>
  <c r="K125"/>
  <c r="J125"/>
  <c r="A125"/>
  <c r="T124"/>
  <c r="S124"/>
  <c r="R124"/>
  <c r="N124"/>
  <c r="L124"/>
  <c r="K124"/>
  <c r="J124"/>
  <c r="A124"/>
  <c r="M163" l="1"/>
  <c r="M147"/>
  <c r="M141"/>
  <c r="R115"/>
  <c r="T115"/>
  <c r="M168" l="1"/>
  <c r="M169"/>
  <c r="M149"/>
  <c r="M148"/>
  <c r="T121"/>
  <c r="S121"/>
  <c r="R121"/>
  <c r="Q121"/>
  <c r="P121"/>
  <c r="O121"/>
  <c r="N121"/>
  <c r="L121"/>
  <c r="K121"/>
  <c r="J121"/>
  <c r="A121"/>
  <c r="T120"/>
  <c r="R120"/>
  <c r="O120"/>
  <c r="N120"/>
  <c r="M120"/>
  <c r="K120"/>
  <c r="J120"/>
  <c r="T119"/>
  <c r="R119"/>
  <c r="O119"/>
  <c r="N119"/>
  <c r="M119"/>
  <c r="K119"/>
  <c r="J119"/>
  <c r="T118"/>
  <c r="R118"/>
  <c r="O118"/>
  <c r="N118"/>
  <c r="M118"/>
  <c r="K118"/>
  <c r="J118"/>
  <c r="T117" l="1"/>
  <c r="R117"/>
  <c r="O117"/>
  <c r="N117"/>
  <c r="M117"/>
  <c r="K117"/>
  <c r="J117"/>
  <c r="T116"/>
  <c r="R116"/>
  <c r="M116"/>
  <c r="K116"/>
  <c r="J116"/>
  <c r="M115"/>
  <c r="K115"/>
  <c r="J115"/>
  <c r="M122" l="1"/>
  <c r="M128" s="1"/>
  <c r="Q42"/>
  <c r="Q159" s="1"/>
  <c r="T167"/>
  <c r="S167"/>
  <c r="R167"/>
  <c r="N167"/>
  <c r="L167"/>
  <c r="K167"/>
  <c r="J167"/>
  <c r="T163"/>
  <c r="S163"/>
  <c r="L163"/>
  <c r="K163"/>
  <c r="J163"/>
  <c r="T147"/>
  <c r="S147"/>
  <c r="R147"/>
  <c r="L147"/>
  <c r="K147"/>
  <c r="J147"/>
  <c r="T141"/>
  <c r="S141"/>
  <c r="L141"/>
  <c r="K141"/>
  <c r="J141"/>
  <c r="T126"/>
  <c r="S126"/>
  <c r="R126"/>
  <c r="N126"/>
  <c r="L126"/>
  <c r="K126"/>
  <c r="J126"/>
  <c r="Q77"/>
  <c r="P86"/>
  <c r="Q81"/>
  <c r="Q73"/>
  <c r="Q72"/>
  <c r="P72" s="1"/>
  <c r="T67"/>
  <c r="S67"/>
  <c r="R67"/>
  <c r="N67"/>
  <c r="L67"/>
  <c r="K67"/>
  <c r="J67"/>
  <c r="T60"/>
  <c r="S60"/>
  <c r="R60"/>
  <c r="N60"/>
  <c r="L60"/>
  <c r="K60"/>
  <c r="J60"/>
  <c r="Q59"/>
  <c r="Q139" s="1"/>
  <c r="Q58"/>
  <c r="Q138" s="1"/>
  <c r="Q57"/>
  <c r="Q137" s="1"/>
  <c r="Q56"/>
  <c r="T52"/>
  <c r="S52"/>
  <c r="R52"/>
  <c r="N52"/>
  <c r="L52"/>
  <c r="K52"/>
  <c r="J52"/>
  <c r="Q51"/>
  <c r="Q136" s="1"/>
  <c r="R141" s="1"/>
  <c r="Q50"/>
  <c r="Q161" s="1"/>
  <c r="Q49"/>
  <c r="Q160" s="1"/>
  <c r="Q48"/>
  <c r="N136"/>
  <c r="N141" s="1"/>
  <c r="K44"/>
  <c r="Q43"/>
  <c r="Q118" s="1"/>
  <c r="Q41"/>
  <c r="Q40"/>
  <c r="Q116" s="1"/>
  <c r="T44"/>
  <c r="S44"/>
  <c r="R44"/>
  <c r="Q39"/>
  <c r="Q115" s="1"/>
  <c r="N44"/>
  <c r="L44"/>
  <c r="J44"/>
  <c r="Q117" l="1"/>
  <c r="M127"/>
  <c r="R163"/>
  <c r="R168" s="1"/>
  <c r="Q119"/>
  <c r="Q120"/>
  <c r="S178"/>
  <c r="O60"/>
  <c r="N159"/>
  <c r="N163" s="1"/>
  <c r="N169" s="1"/>
  <c r="T178"/>
  <c r="T180" s="1"/>
  <c r="P73"/>
  <c r="O89"/>
  <c r="O90"/>
  <c r="J179" s="1"/>
  <c r="Q89"/>
  <c r="Q90"/>
  <c r="J168"/>
  <c r="Q60"/>
  <c r="P49"/>
  <c r="P160" s="1"/>
  <c r="P50"/>
  <c r="P161" s="1"/>
  <c r="P51"/>
  <c r="P136" s="1"/>
  <c r="P58"/>
  <c r="P138" s="1"/>
  <c r="P59"/>
  <c r="P139" s="1"/>
  <c r="P77"/>
  <c r="K168"/>
  <c r="S168"/>
  <c r="L148"/>
  <c r="K169"/>
  <c r="S148"/>
  <c r="N144"/>
  <c r="O167"/>
  <c r="O124"/>
  <c r="O126" s="1"/>
  <c r="N115"/>
  <c r="Q52"/>
  <c r="P65"/>
  <c r="P144" s="1"/>
  <c r="P81"/>
  <c r="Q167"/>
  <c r="Q124"/>
  <c r="Q126" s="1"/>
  <c r="N116"/>
  <c r="P42"/>
  <c r="P159" s="1"/>
  <c r="O44"/>
  <c r="P39"/>
  <c r="P115" s="1"/>
  <c r="J148"/>
  <c r="L149"/>
  <c r="R148"/>
  <c r="T148"/>
  <c r="K122"/>
  <c r="K127" s="1"/>
  <c r="S122"/>
  <c r="S127" s="1"/>
  <c r="L122"/>
  <c r="L127" s="1"/>
  <c r="R122"/>
  <c r="R127" s="1"/>
  <c r="T122"/>
  <c r="T127" s="1"/>
  <c r="P56"/>
  <c r="J122"/>
  <c r="J127" s="1"/>
  <c r="P41"/>
  <c r="T168"/>
  <c r="O67"/>
  <c r="Q44"/>
  <c r="P43"/>
  <c r="P118" s="1"/>
  <c r="P48"/>
  <c r="P40"/>
  <c r="P116" s="1"/>
  <c r="O52"/>
  <c r="P57"/>
  <c r="P137" s="1"/>
  <c r="P66"/>
  <c r="P145" s="1"/>
  <c r="K91"/>
  <c r="Q67"/>
  <c r="K149"/>
  <c r="K148"/>
  <c r="L168"/>
  <c r="L169"/>
  <c r="P117" l="1"/>
  <c r="N168"/>
  <c r="S180"/>
  <c r="U179" s="1"/>
  <c r="N122"/>
  <c r="N127" s="1"/>
  <c r="U148"/>
  <c r="U127"/>
  <c r="U168"/>
  <c r="N147"/>
  <c r="Q147"/>
  <c r="Q163"/>
  <c r="Q168" s="1"/>
  <c r="O136"/>
  <c r="O141" s="1"/>
  <c r="P119"/>
  <c r="O159"/>
  <c r="O163" s="1"/>
  <c r="O168" s="1"/>
  <c r="P120"/>
  <c r="Q141"/>
  <c r="J178"/>
  <c r="H179"/>
  <c r="P89"/>
  <c r="P90"/>
  <c r="K170"/>
  <c r="Q122"/>
  <c r="Q128" s="1"/>
  <c r="K128"/>
  <c r="O116"/>
  <c r="P167"/>
  <c r="P163"/>
  <c r="O144"/>
  <c r="P147" s="1"/>
  <c r="P141"/>
  <c r="P124"/>
  <c r="P126" s="1"/>
  <c r="O115"/>
  <c r="L128"/>
  <c r="P52"/>
  <c r="P44"/>
  <c r="P67"/>
  <c r="P60"/>
  <c r="U178" l="1"/>
  <c r="U180" s="1"/>
  <c r="N128"/>
  <c r="K129" s="1"/>
  <c r="O122"/>
  <c r="O127" s="1"/>
  <c r="Q149"/>
  <c r="Q148"/>
  <c r="Q169"/>
  <c r="N148"/>
  <c r="N149"/>
  <c r="K150" s="1"/>
  <c r="O147"/>
  <c r="O148" s="1"/>
  <c r="O91"/>
  <c r="L179"/>
  <c r="L178" s="1"/>
  <c r="L180" s="1"/>
  <c r="O169"/>
  <c r="Q127"/>
  <c r="H178"/>
  <c r="J180"/>
  <c r="P122"/>
  <c r="P128" s="1"/>
  <c r="P149"/>
  <c r="P169"/>
  <c r="P148"/>
  <c r="P168"/>
  <c r="O128" l="1"/>
  <c r="O129" s="1"/>
  <c r="O149"/>
  <c r="O150" s="1"/>
  <c r="O179"/>
  <c r="O170"/>
  <c r="O178"/>
  <c r="H180"/>
  <c r="Q179" s="1"/>
  <c r="P127"/>
  <c r="O180" l="1"/>
  <c r="Q178"/>
  <c r="Q180" s="1"/>
</calcChain>
</file>

<file path=xl/sharedStrings.xml><?xml version="1.0" encoding="utf-8"?>
<sst xmlns="http://schemas.openxmlformats.org/spreadsheetml/2006/main" count="443" uniqueCount="173">
  <si>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</si>
  <si>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</si>
  <si>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</si>
  <si>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</si>
  <si>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</si>
  <si>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</si>
  <si>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</si>
  <si>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</si>
  <si>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</si>
  <si>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</si>
  <si>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</si>
  <si>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</si>
  <si>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</si>
  <si>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</si>
  <si>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</si>
  <si>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</si>
  <si>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</si>
  <si>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</si>
  <si>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</si>
  <si>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</si>
  <si>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</si>
  <si>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</si>
  <si>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</si>
  <si>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</si>
  <si>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</si>
  <si>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</si>
  <si>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</si>
  <si>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</si>
  <si>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</si>
  <si>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</si>
  <si>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</si>
  <si>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</si>
  <si>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</si>
  <si>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</si>
  <si>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</si>
  <si>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</si>
  <si>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</si>
  <si>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</si>
  <si>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</si>
  <si>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</si>
  <si>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</si>
  <si>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</si>
  <si>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</si>
  <si>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</si>
  <si>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</si>
  <si>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</si>
  <si>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</si>
  <si>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CURS OPȚIONAL 1 (An I, Semestrul 1)</t>
  </si>
  <si>
    <t>CURS OPȚIONAL 2 (An I, Semestrul 2)</t>
  </si>
  <si>
    <t>CURS OPȚIONAL 3 (An II, Semestrul 3)</t>
  </si>
  <si>
    <t>CURS OPȚIONAL 4 (An II, Semestrul 4)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</si>
  <si>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</si>
  <si>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</si>
  <si>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</si>
  <si>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</si>
  <si>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</si>
  <si>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</si>
  <si>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</si>
  <si>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</si>
  <si>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</si>
  <si>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</si>
  <si>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</si>
  <si>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</si>
  <si>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</si>
  <si>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</si>
  <si>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</si>
  <si>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</si>
  <si>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</si>
  <si>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</si>
  <si>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</si>
  <si>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</si>
  <si>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</si>
  <si>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</si>
  <si>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 xml:space="preserve">Titlul absolventului: MASTER'S DEGREE </t>
  </si>
  <si>
    <t>DISCIPLINE DE SPECIALITATE (DS)</t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</si>
  <si>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</si>
  <si>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</si>
  <si>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</si>
  <si>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</si>
  <si>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</si>
  <si>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</si>
  <si>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</si>
  <si>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</si>
  <si>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</si>
  <si>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</si>
  <si>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</si>
  <si>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</si>
  <si>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</si>
  <si>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</si>
  <si>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</si>
  <si>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</si>
  <si>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</si>
  <si>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</si>
  <si>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</si>
  <si>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</si>
  <si>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</si>
  <si>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</si>
  <si>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</si>
  <si>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</si>
  <si>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PLAN DE ÎNVĂŢĂMÂNT  valabil începând din anul universitar 2017-2018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</si>
  <si>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</si>
  <si>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</si>
  <si>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</si>
  <si>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</si>
  <si>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FACULTATEA DE MATEMATICĂ ȘI INFORMATICĂ</t>
  </si>
  <si>
    <t>Domeniul: Informatică</t>
  </si>
  <si>
    <t>Metodologia cercetării ştiinţifice de informatică</t>
  </si>
  <si>
    <t>Curs opțional 1</t>
  </si>
  <si>
    <t>Curs opțional 3</t>
  </si>
  <si>
    <t>Curs opțional 2</t>
  </si>
  <si>
    <t>Finalizarea lucrării de disertaţie</t>
  </si>
  <si>
    <t>MME8088</t>
  </si>
  <si>
    <t>Metode statistice computaţionale</t>
  </si>
  <si>
    <t>MME3030</t>
  </si>
  <si>
    <t>Modelare matematică</t>
  </si>
  <si>
    <t>MME8143</t>
  </si>
  <si>
    <t>MME8110</t>
  </si>
  <si>
    <t>Algoritmi, modele si concepte in sisteme distribuite</t>
  </si>
  <si>
    <t>Aritmetică modulară şi criptografie</t>
  </si>
  <si>
    <t>L</t>
  </si>
  <si>
    <t>P</t>
  </si>
  <si>
    <t>Practică în specialitate</t>
  </si>
  <si>
    <t>MME3051</t>
  </si>
  <si>
    <t>Fundamentele matematice ale procesului decizional</t>
  </si>
  <si>
    <t>MME3006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</si>
  <si>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</si>
  <si>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(*)</t>
  </si>
  <si>
    <t>În contul a cel mult o disciplină opţionale generale, studentul are dreptul să aleagă o disciplină de la alte specializări ale facultăţilor din Universitatea „Babeş-Bolyai”.</t>
  </si>
  <si>
    <t>Specializarea/Programul de studiu: Baze de date</t>
  </si>
  <si>
    <t>Limba de predare: Română</t>
  </si>
  <si>
    <t>Sem. 1: Se alege  o disciplină din pachetul: MMX9301</t>
  </si>
  <si>
    <t>Sem. 2: Se alege  o disciplină din pachetul: MMX9302</t>
  </si>
  <si>
    <t>Sem. 3: Se alege  o disciplină din pachetul: MMX9303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</si>
  <si>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Univ.of Maryland, University of Westminster
Planul reflectă recomandările Association of Computing Machinery şi IEEE Computer Society</t>
    </r>
  </si>
  <si>
    <t>MMR9001</t>
  </si>
  <si>
    <t>MMR8056</t>
  </si>
  <si>
    <t>Data mining</t>
  </si>
  <si>
    <t>MME8037</t>
  </si>
  <si>
    <t>Implementarea sistemelor de gestiune a bazelor de date</t>
  </si>
  <si>
    <t>Metodologii Agile de Dezvoltare a Aplicatiilor Software</t>
  </si>
  <si>
    <t>MMX9301</t>
  </si>
  <si>
    <t>MMR8035</t>
  </si>
  <si>
    <t>Servere de date</t>
  </si>
  <si>
    <t>MME8004</t>
  </si>
  <si>
    <t>Grid, Cluster si Cloud Computing</t>
  </si>
  <si>
    <t>MMR8001</t>
  </si>
  <si>
    <t>Protocoale de securitate în comunicaţii</t>
  </si>
  <si>
    <t>MMX9302</t>
  </si>
  <si>
    <t>MMR8057</t>
  </si>
  <si>
    <t>Capitole avansate de baze de date</t>
  </si>
  <si>
    <t>MMR8030</t>
  </si>
  <si>
    <t>Computer Vision şi procesare avansată de imagini în medii virtuale distribuite</t>
  </si>
  <si>
    <t>MMR8002</t>
  </si>
  <si>
    <t>Modele formale de concurenţă şi comunicaţii</t>
  </si>
  <si>
    <t>MMX9303</t>
  </si>
  <si>
    <t>MMR9012</t>
  </si>
  <si>
    <t>MMR9004</t>
  </si>
  <si>
    <t>Proiect de cercetare în baze de date</t>
  </si>
  <si>
    <t>MMR3401</t>
  </si>
  <si>
    <t>MME8120</t>
  </si>
  <si>
    <t xml:space="preserve">Adaptive Web Design </t>
  </si>
  <si>
    <t>MMR8087</t>
  </si>
  <si>
    <t>Fluxuri de date</t>
  </si>
  <si>
    <t>MME8150</t>
  </si>
  <si>
    <t>Concepte avansate de testare</t>
  </si>
  <si>
    <t>MME8111</t>
  </si>
  <si>
    <t>Programare pe arhitecturi GPU si distribuite</t>
  </si>
  <si>
    <t>MME8050</t>
  </si>
  <si>
    <t xml:space="preserve">Sisteme workflow </t>
  </si>
  <si>
    <t>MME8148</t>
  </si>
  <si>
    <t>Antreprenoriat in IT</t>
  </si>
  <si>
    <r>
      <rPr>
        <b/>
        <sz val="10"/>
        <color theme="1"/>
        <rFont val="Times New Roman"/>
        <family val="1"/>
      </rPr>
      <t xml:space="preserve">   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21 </t>
    </r>
    <r>
      <rPr>
        <sz val="10"/>
        <color theme="1"/>
        <rFont val="Times New Roman"/>
        <family val="1"/>
      </rPr>
      <t>de credite la disciplinele opţionale;</t>
    </r>
  </si>
  <si>
    <r>
      <rPr>
        <b/>
        <sz val="10"/>
        <color theme="1"/>
        <rFont val="Times New Roman"/>
        <family val="1"/>
      </rPr>
      <t xml:space="preserve">    99 </t>
    </r>
    <r>
      <rPr>
        <sz val="10"/>
        <color theme="1"/>
        <rFont val="Times New Roman"/>
        <family val="1"/>
      </rPr>
      <t>de credite la disciplinele obligatorii;</t>
    </r>
  </si>
</sst>
</file>

<file path=xl/styles.xml><?xml version="1.0" encoding="utf-8"?>
<styleSheet xmlns="http://schemas.openxmlformats.org/spreadsheetml/2006/main">
  <numFmts count="1">
    <numFmt numFmtId="164" formatCode="0;\-0;;@"/>
  </numFmts>
  <fonts count="13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2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9" fontId="9" fillId="0" borderId="1" xfId="0" applyNumberFormat="1" applyFont="1" applyBorder="1" applyAlignment="1" applyProtection="1">
      <alignment horizontal="center" vertical="center"/>
    </xf>
    <xf numFmtId="9" fontId="8" fillId="0" borderId="1" xfId="0" applyNumberFormat="1" applyFont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2" fillId="3" borderId="2" xfId="0" applyNumberFormat="1" applyFont="1" applyFill="1" applyBorder="1" applyAlignment="1" applyProtection="1">
      <alignment horizontal="left" vertical="center"/>
      <protection locked="0"/>
    </xf>
    <xf numFmtId="1" fontId="12" fillId="3" borderId="5" xfId="0" applyNumberFormat="1" applyFont="1" applyFill="1" applyBorder="1" applyAlignment="1" applyProtection="1">
      <alignment horizontal="left" vertical="center"/>
      <protection locked="0"/>
    </xf>
    <xf numFmtId="1" fontId="12" fillId="3" borderId="6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1" fontId="1" fillId="2" borderId="6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" fontId="12" fillId="3" borderId="2" xfId="0" applyNumberFormat="1" applyFont="1" applyFill="1" applyBorder="1" applyAlignment="1" applyProtection="1">
      <alignment horizontal="left" vertical="center"/>
      <protection locked="0"/>
    </xf>
    <xf numFmtId="1" fontId="12" fillId="3" borderId="5" xfId="0" applyNumberFormat="1" applyFont="1" applyFill="1" applyBorder="1" applyAlignment="1" applyProtection="1">
      <alignment horizontal="left" vertical="center"/>
      <protection locked="0"/>
    </xf>
    <xf numFmtId="1" fontId="12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7" xfId="0" applyFont="1" applyBorder="1" applyProtection="1"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protection locked="0"/>
    </xf>
    <xf numFmtId="0" fontId="0" fillId="0" borderId="7" xfId="0" applyBorder="1" applyAlignment="1"/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/>
      <protection locked="0"/>
    </xf>
    <xf numFmtId="1" fontId="1" fillId="4" borderId="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3"/>
  <sheetViews>
    <sheetView tabSelected="1" zoomScaleNormal="100" workbookViewId="0">
      <selection sqref="A1:K1"/>
    </sheetView>
  </sheetViews>
  <sheetFormatPr defaultColWidth="9.1796875" defaultRowHeight="13"/>
  <cols>
    <col min="1" max="1" width="9.26953125" style="1" customWidth="1"/>
    <col min="2" max="2" width="7.1796875" style="1" customWidth="1"/>
    <col min="3" max="3" width="7.26953125" style="1" customWidth="1"/>
    <col min="4" max="4" width="4.1796875" style="1" customWidth="1"/>
    <col min="5" max="5" width="3.7265625" style="1" customWidth="1"/>
    <col min="6" max="6" width="3.1796875" style="1" customWidth="1"/>
    <col min="7" max="7" width="5" style="1" customWidth="1"/>
    <col min="8" max="8" width="7" style="1" customWidth="1"/>
    <col min="9" max="9" width="5.81640625" style="1" customWidth="1"/>
    <col min="10" max="10" width="7.26953125" style="1" customWidth="1"/>
    <col min="11" max="11" width="7.7265625" style="1" customWidth="1"/>
    <col min="12" max="12" width="6.1796875" style="1" customWidth="1"/>
    <col min="13" max="13" width="6.1796875" style="59" customWidth="1"/>
    <col min="14" max="14" width="5.54296875" style="1" customWidth="1"/>
    <col min="15" max="19" width="6" style="1" customWidth="1"/>
    <col min="20" max="20" width="6.1796875" style="1" customWidth="1"/>
    <col min="21" max="21" width="9.26953125" style="1" customWidth="1"/>
    <col min="22" max="16384" width="9.1796875" style="1"/>
  </cols>
  <sheetData>
    <row r="1" spans="1:21" ht="15.75" customHeight="1">
      <c r="A1" s="99" t="s">
        <v>99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77"/>
      <c r="M1" s="1"/>
      <c r="N1" s="165" t="s">
        <v>19</v>
      </c>
      <c r="O1" s="165"/>
      <c r="P1" s="165"/>
      <c r="Q1" s="165"/>
      <c r="R1" s="165"/>
      <c r="S1" s="165"/>
      <c r="T1" s="165"/>
      <c r="U1" s="165"/>
    </row>
    <row r="2" spans="1:21" ht="6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77"/>
      <c r="M2" s="1"/>
    </row>
    <row r="3" spans="1:21" ht="39" customHeight="1">
      <c r="A3" s="163" t="s">
        <v>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55"/>
      <c r="M3" s="1"/>
      <c r="N3" s="169"/>
      <c r="O3" s="170"/>
      <c r="P3" s="171" t="s">
        <v>34</v>
      </c>
      <c r="Q3" s="172"/>
      <c r="R3" s="173"/>
      <c r="S3" s="171" t="s">
        <v>35</v>
      </c>
      <c r="T3" s="172"/>
      <c r="U3" s="173"/>
    </row>
    <row r="4" spans="1:21" ht="17.25" customHeight="1">
      <c r="A4" s="166" t="s">
        <v>104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81"/>
      <c r="M4" s="1"/>
      <c r="N4" s="152" t="s">
        <v>14</v>
      </c>
      <c r="O4" s="153"/>
      <c r="P4" s="149">
        <v>20</v>
      </c>
      <c r="Q4" s="150"/>
      <c r="R4" s="151"/>
      <c r="S4" s="149">
        <v>16</v>
      </c>
      <c r="T4" s="150"/>
      <c r="U4" s="151"/>
    </row>
    <row r="5" spans="1:21" ht="16.5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81"/>
      <c r="M5" s="1"/>
      <c r="N5" s="152" t="s">
        <v>15</v>
      </c>
      <c r="O5" s="153"/>
      <c r="P5" s="149">
        <v>16</v>
      </c>
      <c r="Q5" s="150"/>
      <c r="R5" s="151"/>
      <c r="S5" s="149">
        <v>24</v>
      </c>
      <c r="T5" s="150"/>
      <c r="U5" s="151"/>
    </row>
    <row r="6" spans="1:21" ht="15" customHeight="1">
      <c r="A6" s="161" t="s">
        <v>105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80"/>
      <c r="M6" s="1"/>
      <c r="N6" s="155"/>
      <c r="O6" s="155"/>
      <c r="P6" s="158"/>
      <c r="Q6" s="158"/>
      <c r="R6" s="158"/>
      <c r="S6" s="158"/>
      <c r="T6" s="158"/>
      <c r="U6" s="158"/>
    </row>
    <row r="7" spans="1:21" ht="18" customHeight="1">
      <c r="A7" s="156" t="s">
        <v>128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60"/>
      <c r="M7" s="1"/>
    </row>
    <row r="8" spans="1:21" ht="18.75" customHeight="1">
      <c r="A8" s="154" t="s">
        <v>129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62"/>
      <c r="M8" s="1"/>
      <c r="N8" s="156" t="s">
        <v>100</v>
      </c>
      <c r="O8" s="156"/>
      <c r="P8" s="156"/>
      <c r="Q8" s="156"/>
      <c r="R8" s="156"/>
      <c r="S8" s="156"/>
      <c r="T8" s="156"/>
      <c r="U8" s="156"/>
    </row>
    <row r="9" spans="1:21" ht="15" customHeight="1">
      <c r="A9" s="154" t="s">
        <v>73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62"/>
      <c r="M9" s="1"/>
      <c r="N9" s="156"/>
      <c r="O9" s="156"/>
      <c r="P9" s="156"/>
      <c r="Q9" s="156"/>
      <c r="R9" s="156"/>
      <c r="S9" s="156"/>
      <c r="T9" s="156"/>
      <c r="U9" s="156"/>
    </row>
    <row r="10" spans="1:21" ht="16.5" customHeight="1">
      <c r="A10" s="154" t="s">
        <v>66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62"/>
      <c r="M10" s="1"/>
      <c r="N10" s="156"/>
      <c r="O10" s="156"/>
      <c r="P10" s="156"/>
      <c r="Q10" s="156"/>
      <c r="R10" s="156"/>
      <c r="S10" s="156"/>
      <c r="T10" s="156"/>
      <c r="U10" s="156"/>
    </row>
    <row r="11" spans="1:21" ht="13" customHeight="1">
      <c r="A11" s="154" t="s">
        <v>17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62"/>
      <c r="M11" s="1"/>
      <c r="N11" s="156"/>
      <c r="O11" s="156"/>
      <c r="P11" s="156"/>
      <c r="Q11" s="156"/>
      <c r="R11" s="156"/>
      <c r="S11" s="156"/>
      <c r="T11" s="156"/>
      <c r="U11" s="156"/>
    </row>
    <row r="12" spans="1:21" ht="10.5" customHeight="1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62"/>
      <c r="M12" s="1"/>
      <c r="N12" s="2"/>
      <c r="O12" s="2"/>
      <c r="P12" s="2"/>
      <c r="Q12" s="2"/>
      <c r="R12" s="2"/>
      <c r="S12" s="2"/>
    </row>
    <row r="13" spans="1:21">
      <c r="A13" s="160" t="s">
        <v>71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79"/>
      <c r="M13" s="1"/>
      <c r="N13" s="162" t="s">
        <v>20</v>
      </c>
      <c r="O13" s="162"/>
      <c r="P13" s="162"/>
      <c r="Q13" s="162"/>
      <c r="R13" s="162"/>
      <c r="S13" s="162"/>
      <c r="T13" s="162"/>
      <c r="U13" s="162"/>
    </row>
    <row r="14" spans="1:21" ht="12.75" customHeight="1">
      <c r="A14" s="160" t="s">
        <v>67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79"/>
      <c r="M14" s="1"/>
      <c r="N14" s="157" t="s">
        <v>130</v>
      </c>
      <c r="O14" s="157"/>
      <c r="P14" s="157"/>
      <c r="Q14" s="157"/>
      <c r="R14" s="157"/>
      <c r="S14" s="157"/>
      <c r="T14" s="157"/>
      <c r="U14" s="157"/>
    </row>
    <row r="15" spans="1:21" ht="12.75" customHeight="1">
      <c r="A15" s="159" t="s">
        <v>172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62"/>
      <c r="M15" s="1"/>
      <c r="N15" s="157" t="s">
        <v>131</v>
      </c>
      <c r="O15" s="157"/>
      <c r="P15" s="157"/>
      <c r="Q15" s="157"/>
      <c r="R15" s="157"/>
      <c r="S15" s="157"/>
      <c r="T15" s="157"/>
      <c r="U15" s="157"/>
    </row>
    <row r="16" spans="1:21" ht="12.75" customHeight="1">
      <c r="A16" s="159" t="s">
        <v>171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62"/>
      <c r="M16" s="1"/>
      <c r="N16" s="157" t="s">
        <v>132</v>
      </c>
      <c r="O16" s="157"/>
      <c r="P16" s="157"/>
      <c r="Q16" s="157"/>
      <c r="R16" s="157"/>
      <c r="S16" s="157"/>
      <c r="T16" s="157"/>
      <c r="U16" s="157"/>
    </row>
    <row r="17" spans="1:21" ht="12.75" customHeight="1">
      <c r="A17" s="154" t="s">
        <v>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62"/>
      <c r="M17" s="1"/>
      <c r="N17" s="164"/>
      <c r="O17" s="164"/>
      <c r="P17" s="164"/>
      <c r="Q17" s="164"/>
      <c r="R17" s="164"/>
      <c r="S17" s="164"/>
      <c r="T17" s="164"/>
      <c r="U17" s="164"/>
    </row>
    <row r="18" spans="1:21" ht="14.25" customHeight="1">
      <c r="A18" s="154" t="s">
        <v>72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62"/>
      <c r="M18" s="1"/>
      <c r="N18" s="164"/>
      <c r="O18" s="164"/>
      <c r="P18" s="164"/>
      <c r="Q18" s="164"/>
      <c r="R18" s="164"/>
      <c r="S18" s="164"/>
      <c r="T18" s="164"/>
      <c r="U18" s="164"/>
    </row>
    <row r="19" spans="1:2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62"/>
      <c r="M19" s="1"/>
      <c r="N19" s="164"/>
      <c r="O19" s="164"/>
      <c r="P19" s="164"/>
      <c r="Q19" s="164"/>
      <c r="R19" s="164"/>
      <c r="S19" s="164"/>
      <c r="T19" s="164"/>
      <c r="U19" s="164"/>
    </row>
    <row r="20" spans="1:21" ht="7.5" customHeight="1">
      <c r="A20" s="156" t="s">
        <v>87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0"/>
      <c r="M20" s="1"/>
      <c r="N20" s="2"/>
      <c r="O20" s="2"/>
      <c r="P20" s="2"/>
      <c r="Q20" s="2"/>
      <c r="R20" s="2"/>
      <c r="S20" s="2"/>
    </row>
    <row r="21" spans="1:21" ht="15" customHeight="1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60"/>
      <c r="M21" s="1"/>
      <c r="N21" s="201" t="s">
        <v>127</v>
      </c>
      <c r="O21" s="201"/>
      <c r="P21" s="201"/>
      <c r="Q21" s="201"/>
      <c r="R21" s="201"/>
      <c r="S21" s="201"/>
      <c r="T21" s="201"/>
      <c r="U21" s="201"/>
    </row>
    <row r="22" spans="1:21" ht="15" customHeight="1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60"/>
      <c r="M22" s="1"/>
      <c r="N22" s="201"/>
      <c r="O22" s="201"/>
      <c r="P22" s="201"/>
      <c r="Q22" s="201"/>
      <c r="R22" s="201"/>
      <c r="S22" s="201"/>
      <c r="T22" s="201"/>
      <c r="U22" s="201"/>
    </row>
    <row r="23" spans="1:21" ht="13.5" customHeight="1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60"/>
      <c r="M23" s="1"/>
      <c r="N23" s="201"/>
      <c r="O23" s="201"/>
      <c r="P23" s="201"/>
      <c r="Q23" s="201"/>
      <c r="R23" s="201"/>
      <c r="S23" s="201"/>
      <c r="T23" s="201"/>
      <c r="U23" s="201"/>
    </row>
    <row r="24" spans="1:21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60"/>
      <c r="M24" s="1"/>
      <c r="N24" s="3"/>
      <c r="O24" s="3"/>
      <c r="P24" s="3"/>
      <c r="Q24" s="3"/>
      <c r="R24" s="3"/>
      <c r="S24" s="3"/>
    </row>
    <row r="25" spans="1:21" ht="14.5">
      <c r="A25" s="228" t="s">
        <v>16</v>
      </c>
      <c r="B25" s="228"/>
      <c r="C25" s="228"/>
      <c r="D25" s="228"/>
      <c r="E25" s="228"/>
      <c r="F25" s="228"/>
      <c r="G25" s="228"/>
      <c r="H25" s="229"/>
      <c r="I25" s="229"/>
      <c r="J25" s="229"/>
      <c r="K25" s="229"/>
      <c r="L25" s="59"/>
      <c r="M25" s="1"/>
      <c r="N25" s="174" t="s">
        <v>133</v>
      </c>
      <c r="O25" s="174"/>
      <c r="P25" s="174"/>
      <c r="Q25" s="174"/>
      <c r="R25" s="174"/>
      <c r="S25" s="174"/>
      <c r="T25" s="174"/>
      <c r="U25" s="174"/>
    </row>
    <row r="26" spans="1:21" ht="26.25" customHeight="1">
      <c r="A26" s="4"/>
      <c r="B26" s="171" t="s">
        <v>2</v>
      </c>
      <c r="C26" s="173"/>
      <c r="D26" s="171" t="s">
        <v>3</v>
      </c>
      <c r="E26" s="172"/>
      <c r="F26" s="173"/>
      <c r="G26" s="131" t="s">
        <v>18</v>
      </c>
      <c r="H26" s="131" t="s">
        <v>10</v>
      </c>
      <c r="I26" s="171" t="s">
        <v>4</v>
      </c>
      <c r="J26" s="172"/>
      <c r="K26" s="173"/>
      <c r="L26" s="82"/>
      <c r="M26" s="1"/>
      <c r="N26" s="174"/>
      <c r="O26" s="174"/>
      <c r="P26" s="174"/>
      <c r="Q26" s="174"/>
      <c r="R26" s="174"/>
      <c r="S26" s="174"/>
      <c r="T26" s="174"/>
      <c r="U26" s="174"/>
    </row>
    <row r="27" spans="1:21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32"/>
      <c r="H27" s="132"/>
      <c r="I27" s="5" t="s">
        <v>11</v>
      </c>
      <c r="J27" s="5" t="s">
        <v>12</v>
      </c>
      <c r="K27" s="5" t="s">
        <v>13</v>
      </c>
      <c r="L27" s="82"/>
      <c r="M27" s="1"/>
      <c r="N27" s="174"/>
      <c r="O27" s="174"/>
      <c r="P27" s="174"/>
      <c r="Q27" s="174"/>
      <c r="R27" s="174"/>
      <c r="S27" s="174"/>
      <c r="T27" s="174"/>
      <c r="U27" s="174"/>
    </row>
    <row r="28" spans="1:21" ht="17.25" customHeight="1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1"/>
      <c r="I28" s="24">
        <v>3</v>
      </c>
      <c r="J28" s="24">
        <v>1</v>
      </c>
      <c r="K28" s="24">
        <v>12</v>
      </c>
      <c r="L28" s="83"/>
      <c r="M28" s="1"/>
      <c r="N28" s="174"/>
      <c r="O28" s="174"/>
      <c r="P28" s="174"/>
      <c r="Q28" s="174"/>
      <c r="R28" s="174"/>
      <c r="S28" s="174"/>
      <c r="T28" s="174"/>
      <c r="U28" s="174"/>
    </row>
    <row r="29" spans="1:21" ht="15" customHeight="1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126</v>
      </c>
      <c r="I29" s="24">
        <v>3</v>
      </c>
      <c r="J29" s="24">
        <v>1</v>
      </c>
      <c r="K29" s="24">
        <v>12</v>
      </c>
      <c r="L29" s="83"/>
      <c r="M29" s="1"/>
      <c r="N29" s="174"/>
      <c r="O29" s="174"/>
      <c r="P29" s="174"/>
      <c r="Q29" s="174"/>
      <c r="R29" s="174"/>
      <c r="S29" s="174"/>
      <c r="T29" s="174"/>
      <c r="U29" s="174"/>
    </row>
    <row r="30" spans="1:21" ht="15.75" customHeight="1">
      <c r="A30" s="36" t="s">
        <v>125</v>
      </c>
      <c r="B30" s="34"/>
      <c r="C30" s="34"/>
      <c r="D30" s="34"/>
      <c r="E30" s="34"/>
      <c r="F30" s="34"/>
      <c r="G30" s="34"/>
      <c r="H30" s="34"/>
      <c r="I30" s="34"/>
      <c r="J30" s="34"/>
      <c r="K30" s="37"/>
      <c r="L30" s="72"/>
      <c r="M30" s="1"/>
      <c r="N30" s="174"/>
      <c r="O30" s="174"/>
      <c r="P30" s="174"/>
      <c r="Q30" s="174"/>
      <c r="R30" s="174"/>
      <c r="S30" s="174"/>
      <c r="T30" s="174"/>
      <c r="U30" s="174"/>
    </row>
    <row r="31" spans="1:21" ht="21" customHeight="1">
      <c r="A31" s="35"/>
      <c r="B31" s="35"/>
      <c r="C31" s="35"/>
      <c r="D31" s="35"/>
      <c r="E31" s="35"/>
      <c r="F31" s="35"/>
      <c r="G31" s="35"/>
      <c r="L31" s="59"/>
      <c r="M31" s="1"/>
      <c r="N31" s="174"/>
      <c r="O31" s="174"/>
      <c r="P31" s="174"/>
      <c r="Q31" s="174"/>
      <c r="R31" s="174"/>
      <c r="S31" s="174"/>
      <c r="T31" s="174"/>
      <c r="U31" s="174"/>
    </row>
    <row r="32" spans="1:21" ht="15" customHeight="1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1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</row>
    <row r="34" spans="1:21" ht="16.5" customHeight="1">
      <c r="A34" s="167" t="s">
        <v>21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</row>
    <row r="35" spans="1:21" ht="8.25" hidden="1" customHeight="1">
      <c r="O35" s="9"/>
      <c r="P35" s="10" t="s">
        <v>36</v>
      </c>
      <c r="Q35" s="10" t="s">
        <v>37</v>
      </c>
      <c r="R35" s="10" t="s">
        <v>38</v>
      </c>
      <c r="S35" s="10" t="s">
        <v>39</v>
      </c>
      <c r="T35" s="10" t="s">
        <v>55</v>
      </c>
      <c r="U35" s="10"/>
    </row>
    <row r="36" spans="1:21" ht="17.25" customHeight="1">
      <c r="A36" s="100" t="s">
        <v>42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25.5" customHeight="1">
      <c r="A37" s="122" t="s">
        <v>27</v>
      </c>
      <c r="B37" s="124" t="s">
        <v>26</v>
      </c>
      <c r="C37" s="125"/>
      <c r="D37" s="125"/>
      <c r="E37" s="125"/>
      <c r="F37" s="125"/>
      <c r="G37" s="125"/>
      <c r="H37" s="125"/>
      <c r="I37" s="126"/>
      <c r="J37" s="131" t="s">
        <v>40</v>
      </c>
      <c r="K37" s="138" t="s">
        <v>24</v>
      </c>
      <c r="L37" s="141"/>
      <c r="M37" s="141"/>
      <c r="N37" s="142"/>
      <c r="O37" s="138" t="s">
        <v>41</v>
      </c>
      <c r="P37" s="139"/>
      <c r="Q37" s="140"/>
      <c r="R37" s="138" t="s">
        <v>23</v>
      </c>
      <c r="S37" s="141"/>
      <c r="T37" s="142"/>
      <c r="U37" s="134" t="s">
        <v>22</v>
      </c>
    </row>
    <row r="38" spans="1:21" ht="13.5" customHeight="1">
      <c r="A38" s="123"/>
      <c r="B38" s="127"/>
      <c r="C38" s="128"/>
      <c r="D38" s="128"/>
      <c r="E38" s="128"/>
      <c r="F38" s="128"/>
      <c r="G38" s="128"/>
      <c r="H38" s="128"/>
      <c r="I38" s="129"/>
      <c r="J38" s="132"/>
      <c r="K38" s="5" t="s">
        <v>28</v>
      </c>
      <c r="L38" s="5" t="s">
        <v>29</v>
      </c>
      <c r="M38" s="61" t="s">
        <v>119</v>
      </c>
      <c r="N38" s="5" t="s">
        <v>120</v>
      </c>
      <c r="O38" s="5" t="s">
        <v>33</v>
      </c>
      <c r="P38" s="5" t="s">
        <v>7</v>
      </c>
      <c r="Q38" s="5" t="s">
        <v>30</v>
      </c>
      <c r="R38" s="5" t="s">
        <v>31</v>
      </c>
      <c r="S38" s="5" t="s">
        <v>28</v>
      </c>
      <c r="T38" s="5" t="s">
        <v>32</v>
      </c>
      <c r="U38" s="132"/>
    </row>
    <row r="39" spans="1:21">
      <c r="A39" s="52" t="s">
        <v>134</v>
      </c>
      <c r="B39" s="107" t="s">
        <v>106</v>
      </c>
      <c r="C39" s="108"/>
      <c r="D39" s="108"/>
      <c r="E39" s="108"/>
      <c r="F39" s="108"/>
      <c r="G39" s="108"/>
      <c r="H39" s="108"/>
      <c r="I39" s="109"/>
      <c r="J39" s="11">
        <v>4</v>
      </c>
      <c r="K39" s="11">
        <v>2</v>
      </c>
      <c r="L39" s="11">
        <v>1</v>
      </c>
      <c r="M39" s="57">
        <v>0</v>
      </c>
      <c r="N39" s="11">
        <v>1</v>
      </c>
      <c r="O39" s="17">
        <f>K39+L39+M39+N39</f>
        <v>4</v>
      </c>
      <c r="P39" s="18">
        <f>Q39-O39</f>
        <v>3</v>
      </c>
      <c r="Q39" s="18">
        <f>ROUND(PRODUCT(J39,25)/14,0)</f>
        <v>7</v>
      </c>
      <c r="R39" s="23"/>
      <c r="S39" s="11" t="s">
        <v>28</v>
      </c>
      <c r="T39" s="24"/>
      <c r="U39" s="11" t="s">
        <v>36</v>
      </c>
    </row>
    <row r="40" spans="1:21">
      <c r="A40" s="96" t="s">
        <v>135</v>
      </c>
      <c r="B40" s="103" t="s">
        <v>136</v>
      </c>
      <c r="C40" s="104"/>
      <c r="D40" s="104"/>
      <c r="E40" s="104"/>
      <c r="F40" s="104"/>
      <c r="G40" s="104"/>
      <c r="H40" s="104"/>
      <c r="I40" s="105"/>
      <c r="J40" s="11">
        <v>7</v>
      </c>
      <c r="K40" s="57">
        <v>2</v>
      </c>
      <c r="L40" s="57">
        <v>1</v>
      </c>
      <c r="M40" s="57">
        <v>0</v>
      </c>
      <c r="N40" s="57">
        <v>1</v>
      </c>
      <c r="O40" s="67">
        <f>K40+L40+M40+N40</f>
        <v>4</v>
      </c>
      <c r="P40" s="18">
        <f t="shared" ref="P40:P43" si="0">Q40-O40</f>
        <v>9</v>
      </c>
      <c r="Q40" s="18">
        <f>ROUND(PRODUCT(J40,25)/14,0)</f>
        <v>13</v>
      </c>
      <c r="R40" s="23" t="s">
        <v>31</v>
      </c>
      <c r="S40" s="11"/>
      <c r="T40" s="24"/>
      <c r="U40" s="11" t="s">
        <v>36</v>
      </c>
    </row>
    <row r="41" spans="1:21">
      <c r="A41" s="58" t="s">
        <v>137</v>
      </c>
      <c r="B41" s="106" t="s">
        <v>138</v>
      </c>
      <c r="C41" s="106"/>
      <c r="D41" s="106"/>
      <c r="E41" s="106"/>
      <c r="F41" s="106"/>
      <c r="G41" s="106"/>
      <c r="H41" s="106"/>
      <c r="I41" s="106"/>
      <c r="J41" s="11">
        <v>6</v>
      </c>
      <c r="K41" s="57">
        <v>2</v>
      </c>
      <c r="L41" s="57">
        <v>1</v>
      </c>
      <c r="M41" s="57">
        <v>0</v>
      </c>
      <c r="N41" s="57">
        <v>1</v>
      </c>
      <c r="O41" s="67">
        <f>K41+L41+M41+N41</f>
        <v>4</v>
      </c>
      <c r="P41" s="18">
        <f t="shared" si="0"/>
        <v>7</v>
      </c>
      <c r="Q41" s="18">
        <f>ROUND(PRODUCT(J41,25)/14,0)</f>
        <v>11</v>
      </c>
      <c r="R41" s="23" t="s">
        <v>31</v>
      </c>
      <c r="S41" s="11"/>
      <c r="T41" s="24"/>
      <c r="U41" s="11" t="s">
        <v>36</v>
      </c>
    </row>
    <row r="42" spans="1:21">
      <c r="A42" s="58" t="s">
        <v>115</v>
      </c>
      <c r="B42" s="106" t="s">
        <v>139</v>
      </c>
      <c r="C42" s="106"/>
      <c r="D42" s="106"/>
      <c r="E42" s="106"/>
      <c r="F42" s="106"/>
      <c r="G42" s="106"/>
      <c r="H42" s="106"/>
      <c r="I42" s="106"/>
      <c r="J42" s="11">
        <v>7</v>
      </c>
      <c r="K42" s="57">
        <v>2</v>
      </c>
      <c r="L42" s="57">
        <v>1</v>
      </c>
      <c r="M42" s="57">
        <v>0</v>
      </c>
      <c r="N42" s="57">
        <v>1</v>
      </c>
      <c r="O42" s="67">
        <f>K42+L42+M42+N42</f>
        <v>4</v>
      </c>
      <c r="P42" s="18">
        <f t="shared" si="0"/>
        <v>9</v>
      </c>
      <c r="Q42" s="18">
        <f>ROUND(PRODUCT(J42,25)/14,0)</f>
        <v>13</v>
      </c>
      <c r="R42" s="23" t="s">
        <v>31</v>
      </c>
      <c r="S42" s="11"/>
      <c r="T42" s="24"/>
      <c r="U42" s="11" t="s">
        <v>39</v>
      </c>
    </row>
    <row r="43" spans="1:21">
      <c r="A43" s="30" t="s">
        <v>140</v>
      </c>
      <c r="B43" s="107" t="s">
        <v>107</v>
      </c>
      <c r="C43" s="108"/>
      <c r="D43" s="108"/>
      <c r="E43" s="108"/>
      <c r="F43" s="108"/>
      <c r="G43" s="108"/>
      <c r="H43" s="108"/>
      <c r="I43" s="109"/>
      <c r="J43" s="11">
        <v>6</v>
      </c>
      <c r="K43" s="57">
        <v>2</v>
      </c>
      <c r="L43" s="57">
        <v>1</v>
      </c>
      <c r="M43" s="57">
        <v>0</v>
      </c>
      <c r="N43" s="57">
        <v>1</v>
      </c>
      <c r="O43" s="67">
        <f>K43+L43+M43+N43</f>
        <v>4</v>
      </c>
      <c r="P43" s="18">
        <f t="shared" si="0"/>
        <v>7</v>
      </c>
      <c r="Q43" s="18">
        <f>ROUND(PRODUCT(J43,25)/14,0)</f>
        <v>11</v>
      </c>
      <c r="R43" s="23" t="s">
        <v>31</v>
      </c>
      <c r="S43" s="11"/>
      <c r="T43" s="24"/>
      <c r="U43" s="11" t="s">
        <v>36</v>
      </c>
    </row>
    <row r="44" spans="1:21">
      <c r="A44" s="20" t="s">
        <v>25</v>
      </c>
      <c r="B44" s="110"/>
      <c r="C44" s="111"/>
      <c r="D44" s="111"/>
      <c r="E44" s="111"/>
      <c r="F44" s="111"/>
      <c r="G44" s="111"/>
      <c r="H44" s="111"/>
      <c r="I44" s="112"/>
      <c r="J44" s="20">
        <f t="shared" ref="J44:Q44" si="1">SUM(J39:J43)</f>
        <v>30</v>
      </c>
      <c r="K44" s="20">
        <f t="shared" si="1"/>
        <v>10</v>
      </c>
      <c r="L44" s="20">
        <f t="shared" si="1"/>
        <v>5</v>
      </c>
      <c r="M44" s="69">
        <f t="shared" si="1"/>
        <v>0</v>
      </c>
      <c r="N44" s="20">
        <f t="shared" si="1"/>
        <v>5</v>
      </c>
      <c r="O44" s="20">
        <f t="shared" si="1"/>
        <v>20</v>
      </c>
      <c r="P44" s="20">
        <f t="shared" si="1"/>
        <v>35</v>
      </c>
      <c r="Q44" s="20">
        <f t="shared" si="1"/>
        <v>55</v>
      </c>
      <c r="R44" s="20">
        <f>COUNTIF(R39:R43,"E")</f>
        <v>4</v>
      </c>
      <c r="S44" s="20">
        <f>COUNTIF(S39:S43,"C")</f>
        <v>1</v>
      </c>
      <c r="T44" s="20">
        <f>COUNTIF(T39:T43,"VP")</f>
        <v>0</v>
      </c>
      <c r="U44" s="53">
        <f>COUNTA(U39:U43)</f>
        <v>5</v>
      </c>
    </row>
    <row r="45" spans="1:21" ht="16.5" customHeight="1">
      <c r="A45" s="100" t="s">
        <v>43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26.25" customHeight="1">
      <c r="A46" s="122" t="s">
        <v>27</v>
      </c>
      <c r="B46" s="124" t="s">
        <v>26</v>
      </c>
      <c r="C46" s="125"/>
      <c r="D46" s="125"/>
      <c r="E46" s="125"/>
      <c r="F46" s="125"/>
      <c r="G46" s="125"/>
      <c r="H46" s="125"/>
      <c r="I46" s="126"/>
      <c r="J46" s="131" t="s">
        <v>40</v>
      </c>
      <c r="K46" s="138" t="s">
        <v>24</v>
      </c>
      <c r="L46" s="141"/>
      <c r="M46" s="141"/>
      <c r="N46" s="142"/>
      <c r="O46" s="138" t="s">
        <v>41</v>
      </c>
      <c r="P46" s="139"/>
      <c r="Q46" s="140"/>
      <c r="R46" s="138" t="s">
        <v>23</v>
      </c>
      <c r="S46" s="141"/>
      <c r="T46" s="142"/>
      <c r="U46" s="134" t="s">
        <v>22</v>
      </c>
    </row>
    <row r="47" spans="1:21" ht="12.75" customHeight="1">
      <c r="A47" s="123"/>
      <c r="B47" s="127"/>
      <c r="C47" s="128"/>
      <c r="D47" s="128"/>
      <c r="E47" s="128"/>
      <c r="F47" s="128"/>
      <c r="G47" s="128"/>
      <c r="H47" s="128"/>
      <c r="I47" s="129"/>
      <c r="J47" s="132"/>
      <c r="K47" s="5" t="s">
        <v>28</v>
      </c>
      <c r="L47" s="5" t="s">
        <v>29</v>
      </c>
      <c r="M47" s="61" t="s">
        <v>119</v>
      </c>
      <c r="N47" s="5" t="s">
        <v>120</v>
      </c>
      <c r="O47" s="5" t="s">
        <v>33</v>
      </c>
      <c r="P47" s="5" t="s">
        <v>7</v>
      </c>
      <c r="Q47" s="5" t="s">
        <v>30</v>
      </c>
      <c r="R47" s="5" t="s">
        <v>31</v>
      </c>
      <c r="S47" s="5" t="s">
        <v>28</v>
      </c>
      <c r="T47" s="5" t="s">
        <v>32</v>
      </c>
      <c r="U47" s="132"/>
    </row>
    <row r="48" spans="1:21">
      <c r="A48" s="58" t="s">
        <v>141</v>
      </c>
      <c r="B48" s="106" t="s">
        <v>142</v>
      </c>
      <c r="C48" s="106"/>
      <c r="D48" s="106"/>
      <c r="E48" s="106"/>
      <c r="F48" s="106"/>
      <c r="G48" s="106"/>
      <c r="H48" s="106"/>
      <c r="I48" s="106"/>
      <c r="J48" s="11">
        <v>8</v>
      </c>
      <c r="K48" s="11">
        <v>2</v>
      </c>
      <c r="L48" s="11">
        <v>1</v>
      </c>
      <c r="M48" s="57">
        <v>0</v>
      </c>
      <c r="N48" s="11">
        <v>1</v>
      </c>
      <c r="O48" s="67">
        <f>K48+L48+M48+N48</f>
        <v>4</v>
      </c>
      <c r="P48" s="18">
        <f>Q48-O48</f>
        <v>10</v>
      </c>
      <c r="Q48" s="18">
        <f>ROUND(PRODUCT(J48,25)/14,0)</f>
        <v>14</v>
      </c>
      <c r="R48" s="23" t="s">
        <v>31</v>
      </c>
      <c r="S48" s="11"/>
      <c r="T48" s="24"/>
      <c r="U48" s="11" t="s">
        <v>36</v>
      </c>
    </row>
    <row r="49" spans="1:21">
      <c r="A49" s="58" t="s">
        <v>143</v>
      </c>
      <c r="B49" s="106" t="s">
        <v>144</v>
      </c>
      <c r="C49" s="106"/>
      <c r="D49" s="106"/>
      <c r="E49" s="106"/>
      <c r="F49" s="106"/>
      <c r="G49" s="106"/>
      <c r="H49" s="106"/>
      <c r="I49" s="106"/>
      <c r="J49" s="11">
        <v>7</v>
      </c>
      <c r="K49" s="11">
        <v>2</v>
      </c>
      <c r="L49" s="11">
        <v>1</v>
      </c>
      <c r="M49" s="57">
        <v>0</v>
      </c>
      <c r="N49" s="11">
        <v>1</v>
      </c>
      <c r="O49" s="67">
        <f>K49+L49+M49+N49</f>
        <v>4</v>
      </c>
      <c r="P49" s="18">
        <f t="shared" ref="P49:P51" si="2">Q49-O49</f>
        <v>9</v>
      </c>
      <c r="Q49" s="18">
        <f>ROUND(PRODUCT(J49,25)/14,0)</f>
        <v>13</v>
      </c>
      <c r="R49" s="23" t="s">
        <v>31</v>
      </c>
      <c r="S49" s="11"/>
      <c r="T49" s="24"/>
      <c r="U49" s="11" t="s">
        <v>39</v>
      </c>
    </row>
    <row r="50" spans="1:21">
      <c r="A50" s="58" t="s">
        <v>145</v>
      </c>
      <c r="B50" s="106" t="s">
        <v>146</v>
      </c>
      <c r="C50" s="106"/>
      <c r="D50" s="106"/>
      <c r="E50" s="106"/>
      <c r="F50" s="106"/>
      <c r="G50" s="106"/>
      <c r="H50" s="106"/>
      <c r="I50" s="106"/>
      <c r="J50" s="11">
        <v>8</v>
      </c>
      <c r="K50" s="11">
        <v>2</v>
      </c>
      <c r="L50" s="11">
        <v>1</v>
      </c>
      <c r="M50" s="57">
        <v>0</v>
      </c>
      <c r="N50" s="11">
        <v>1</v>
      </c>
      <c r="O50" s="67">
        <f>K50+L50+M50+N50</f>
        <v>4</v>
      </c>
      <c r="P50" s="18">
        <f t="shared" si="2"/>
        <v>10</v>
      </c>
      <c r="Q50" s="18">
        <f>ROUND(PRODUCT(J50,25)/14,0)</f>
        <v>14</v>
      </c>
      <c r="R50" s="23" t="s">
        <v>31</v>
      </c>
      <c r="S50" s="11"/>
      <c r="T50" s="24"/>
      <c r="U50" s="11" t="s">
        <v>39</v>
      </c>
    </row>
    <row r="51" spans="1:21">
      <c r="A51" s="30" t="s">
        <v>147</v>
      </c>
      <c r="B51" s="107" t="s">
        <v>109</v>
      </c>
      <c r="C51" s="108"/>
      <c r="D51" s="108"/>
      <c r="E51" s="108"/>
      <c r="F51" s="108"/>
      <c r="G51" s="108"/>
      <c r="H51" s="108"/>
      <c r="I51" s="109"/>
      <c r="J51" s="11">
        <v>7</v>
      </c>
      <c r="K51" s="11">
        <v>2</v>
      </c>
      <c r="L51" s="11">
        <v>1</v>
      </c>
      <c r="M51" s="57">
        <v>0</v>
      </c>
      <c r="N51" s="11">
        <v>1</v>
      </c>
      <c r="O51" s="67">
        <f>K51+L51+M51+N51</f>
        <v>4</v>
      </c>
      <c r="P51" s="18">
        <f t="shared" si="2"/>
        <v>9</v>
      </c>
      <c r="Q51" s="18">
        <f>ROUND(PRODUCT(J51,25)/14,0)</f>
        <v>13</v>
      </c>
      <c r="R51" s="23" t="s">
        <v>31</v>
      </c>
      <c r="S51" s="11"/>
      <c r="T51" s="24"/>
      <c r="U51" s="11" t="s">
        <v>38</v>
      </c>
    </row>
    <row r="52" spans="1:21">
      <c r="A52" s="20" t="s">
        <v>25</v>
      </c>
      <c r="B52" s="110"/>
      <c r="C52" s="111"/>
      <c r="D52" s="111"/>
      <c r="E52" s="111"/>
      <c r="F52" s="111"/>
      <c r="G52" s="111"/>
      <c r="H52" s="111"/>
      <c r="I52" s="112"/>
      <c r="J52" s="20">
        <f t="shared" ref="J52:Q52" si="3">SUM(J48:J51)</f>
        <v>30</v>
      </c>
      <c r="K52" s="20">
        <f t="shared" si="3"/>
        <v>8</v>
      </c>
      <c r="L52" s="20">
        <f t="shared" si="3"/>
        <v>4</v>
      </c>
      <c r="M52" s="69">
        <f t="shared" si="3"/>
        <v>0</v>
      </c>
      <c r="N52" s="20">
        <f t="shared" si="3"/>
        <v>4</v>
      </c>
      <c r="O52" s="20">
        <f t="shared" si="3"/>
        <v>16</v>
      </c>
      <c r="P52" s="20">
        <f t="shared" si="3"/>
        <v>38</v>
      </c>
      <c r="Q52" s="20">
        <f t="shared" si="3"/>
        <v>54</v>
      </c>
      <c r="R52" s="20">
        <f>COUNTIF(R48:R51,"E")</f>
        <v>4</v>
      </c>
      <c r="S52" s="20">
        <f>COUNTIF(S48:S51,"C")</f>
        <v>0</v>
      </c>
      <c r="T52" s="20">
        <f>COUNTIF(T48:T51,"VP")</f>
        <v>0</v>
      </c>
      <c r="U52" s="53">
        <f>COUNTA(U48:U51)</f>
        <v>4</v>
      </c>
    </row>
    <row r="53" spans="1:21" ht="18" customHeight="1">
      <c r="A53" s="100" t="s">
        <v>44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25.5" customHeight="1">
      <c r="A54" s="122" t="s">
        <v>27</v>
      </c>
      <c r="B54" s="124" t="s">
        <v>26</v>
      </c>
      <c r="C54" s="125"/>
      <c r="D54" s="125"/>
      <c r="E54" s="125"/>
      <c r="F54" s="125"/>
      <c r="G54" s="125"/>
      <c r="H54" s="125"/>
      <c r="I54" s="126"/>
      <c r="J54" s="131" t="s">
        <v>40</v>
      </c>
      <c r="K54" s="138" t="s">
        <v>24</v>
      </c>
      <c r="L54" s="141"/>
      <c r="M54" s="141"/>
      <c r="N54" s="142"/>
      <c r="O54" s="138" t="s">
        <v>41</v>
      </c>
      <c r="P54" s="139"/>
      <c r="Q54" s="140"/>
      <c r="R54" s="138" t="s">
        <v>23</v>
      </c>
      <c r="S54" s="141"/>
      <c r="T54" s="142"/>
      <c r="U54" s="134" t="s">
        <v>22</v>
      </c>
    </row>
    <row r="55" spans="1:21" ht="16.5" customHeight="1">
      <c r="A55" s="123"/>
      <c r="B55" s="127"/>
      <c r="C55" s="128"/>
      <c r="D55" s="128"/>
      <c r="E55" s="128"/>
      <c r="F55" s="128"/>
      <c r="G55" s="128"/>
      <c r="H55" s="128"/>
      <c r="I55" s="129"/>
      <c r="J55" s="132"/>
      <c r="K55" s="5" t="s">
        <v>28</v>
      </c>
      <c r="L55" s="5" t="s">
        <v>29</v>
      </c>
      <c r="M55" s="61" t="s">
        <v>119</v>
      </c>
      <c r="N55" s="5" t="s">
        <v>120</v>
      </c>
      <c r="O55" s="5" t="s">
        <v>33</v>
      </c>
      <c r="P55" s="5" t="s">
        <v>7</v>
      </c>
      <c r="Q55" s="5" t="s">
        <v>30</v>
      </c>
      <c r="R55" s="5" t="s">
        <v>31</v>
      </c>
      <c r="S55" s="5" t="s">
        <v>28</v>
      </c>
      <c r="T55" s="5" t="s">
        <v>32</v>
      </c>
      <c r="U55" s="132"/>
    </row>
    <row r="56" spans="1:21">
      <c r="A56" s="90" t="s">
        <v>148</v>
      </c>
      <c r="B56" s="113" t="s">
        <v>149</v>
      </c>
      <c r="C56" s="114"/>
      <c r="D56" s="114"/>
      <c r="E56" s="114"/>
      <c r="F56" s="114"/>
      <c r="G56" s="114"/>
      <c r="H56" s="114"/>
      <c r="I56" s="115"/>
      <c r="J56" s="11">
        <v>8</v>
      </c>
      <c r="K56" s="11">
        <v>2</v>
      </c>
      <c r="L56" s="11">
        <v>1</v>
      </c>
      <c r="M56" s="57">
        <v>0</v>
      </c>
      <c r="N56" s="11">
        <v>1</v>
      </c>
      <c r="O56" s="67">
        <f>K56+L56+M56+N56</f>
        <v>4</v>
      </c>
      <c r="P56" s="18">
        <f>Q56-O56</f>
        <v>10</v>
      </c>
      <c r="Q56" s="18">
        <f>ROUND(PRODUCT(J56,25)/14,0)</f>
        <v>14</v>
      </c>
      <c r="R56" s="23" t="s">
        <v>31</v>
      </c>
      <c r="S56" s="11"/>
      <c r="T56" s="24"/>
      <c r="U56" s="11" t="s">
        <v>36</v>
      </c>
    </row>
    <row r="57" spans="1:21" ht="24.75" customHeight="1">
      <c r="A57" s="58" t="s">
        <v>150</v>
      </c>
      <c r="B57" s="135" t="s">
        <v>151</v>
      </c>
      <c r="C57" s="136"/>
      <c r="D57" s="136"/>
      <c r="E57" s="136"/>
      <c r="F57" s="136"/>
      <c r="G57" s="136"/>
      <c r="H57" s="136"/>
      <c r="I57" s="137"/>
      <c r="J57" s="11">
        <v>7</v>
      </c>
      <c r="K57" s="11">
        <v>2</v>
      </c>
      <c r="L57" s="11">
        <v>1</v>
      </c>
      <c r="M57" s="57">
        <v>0</v>
      </c>
      <c r="N57" s="11">
        <v>1</v>
      </c>
      <c r="O57" s="67">
        <f>K57+L57+M57+N57</f>
        <v>4</v>
      </c>
      <c r="P57" s="18">
        <f t="shared" ref="P57:P59" si="4">Q57-O57</f>
        <v>9</v>
      </c>
      <c r="Q57" s="18">
        <f>ROUND(PRODUCT(J57,25)/14,0)</f>
        <v>13</v>
      </c>
      <c r="R57" s="23" t="s">
        <v>31</v>
      </c>
      <c r="S57" s="11"/>
      <c r="T57" s="24"/>
      <c r="U57" s="11" t="s">
        <v>38</v>
      </c>
    </row>
    <row r="58" spans="1:21">
      <c r="A58" s="58" t="s">
        <v>152</v>
      </c>
      <c r="B58" s="106" t="s">
        <v>153</v>
      </c>
      <c r="C58" s="106"/>
      <c r="D58" s="106"/>
      <c r="E58" s="106"/>
      <c r="F58" s="106"/>
      <c r="G58" s="106"/>
      <c r="H58" s="106"/>
      <c r="I58" s="106"/>
      <c r="J58" s="11">
        <v>7</v>
      </c>
      <c r="K58" s="11">
        <v>2</v>
      </c>
      <c r="L58" s="11">
        <v>1</v>
      </c>
      <c r="M58" s="57">
        <v>0</v>
      </c>
      <c r="N58" s="11">
        <v>1</v>
      </c>
      <c r="O58" s="67">
        <f>K58+L58+M58+N58</f>
        <v>4</v>
      </c>
      <c r="P58" s="18">
        <f t="shared" si="4"/>
        <v>9</v>
      </c>
      <c r="Q58" s="18">
        <f>ROUND(PRODUCT(J58,25)/14,0)</f>
        <v>13</v>
      </c>
      <c r="R58" s="23" t="s">
        <v>31</v>
      </c>
      <c r="S58" s="11"/>
      <c r="T58" s="24"/>
      <c r="U58" s="11" t="s">
        <v>38</v>
      </c>
    </row>
    <row r="59" spans="1:21">
      <c r="A59" s="30" t="s">
        <v>154</v>
      </c>
      <c r="B59" s="107" t="s">
        <v>108</v>
      </c>
      <c r="C59" s="108"/>
      <c r="D59" s="108"/>
      <c r="E59" s="108"/>
      <c r="F59" s="108"/>
      <c r="G59" s="108"/>
      <c r="H59" s="108"/>
      <c r="I59" s="109"/>
      <c r="J59" s="11">
        <v>8</v>
      </c>
      <c r="K59" s="11">
        <v>2</v>
      </c>
      <c r="L59" s="11">
        <v>1</v>
      </c>
      <c r="M59" s="57">
        <v>0</v>
      </c>
      <c r="N59" s="11">
        <v>1</v>
      </c>
      <c r="O59" s="67">
        <f>K59+L59+M59+N59</f>
        <v>4</v>
      </c>
      <c r="P59" s="18">
        <f t="shared" si="4"/>
        <v>10</v>
      </c>
      <c r="Q59" s="18">
        <f>ROUND(PRODUCT(J59,25)/14,0)</f>
        <v>14</v>
      </c>
      <c r="R59" s="23" t="s">
        <v>31</v>
      </c>
      <c r="S59" s="11"/>
      <c r="T59" s="24"/>
      <c r="U59" s="11" t="s">
        <v>38</v>
      </c>
    </row>
    <row r="60" spans="1:21">
      <c r="A60" s="20" t="s">
        <v>25</v>
      </c>
      <c r="B60" s="110"/>
      <c r="C60" s="111"/>
      <c r="D60" s="111"/>
      <c r="E60" s="111"/>
      <c r="F60" s="111"/>
      <c r="G60" s="111"/>
      <c r="H60" s="111"/>
      <c r="I60" s="112"/>
      <c r="J60" s="20">
        <f t="shared" ref="J60:Q60" si="5">SUM(J56:J59)</f>
        <v>30</v>
      </c>
      <c r="K60" s="20">
        <f t="shared" si="5"/>
        <v>8</v>
      </c>
      <c r="L60" s="20">
        <f t="shared" si="5"/>
        <v>4</v>
      </c>
      <c r="M60" s="69">
        <f t="shared" si="5"/>
        <v>0</v>
      </c>
      <c r="N60" s="20">
        <f t="shared" si="5"/>
        <v>4</v>
      </c>
      <c r="O60" s="20">
        <f t="shared" si="5"/>
        <v>16</v>
      </c>
      <c r="P60" s="20">
        <f t="shared" si="5"/>
        <v>38</v>
      </c>
      <c r="Q60" s="20">
        <f t="shared" si="5"/>
        <v>54</v>
      </c>
      <c r="R60" s="20">
        <f>COUNTIF(R56:R59,"E")</f>
        <v>4</v>
      </c>
      <c r="S60" s="20">
        <f>COUNTIF(S56:S59,"C")</f>
        <v>0</v>
      </c>
      <c r="T60" s="20">
        <f>COUNTIF(T56:T59,"VP")</f>
        <v>0</v>
      </c>
      <c r="U60" s="53">
        <f>COUNTA(U56:U59)</f>
        <v>4</v>
      </c>
    </row>
    <row r="61" spans="1:21" ht="18.75" customHeight="1">
      <c r="A61" s="100" t="s">
        <v>45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</row>
    <row r="62" spans="1:21" ht="24.75" customHeight="1">
      <c r="A62" s="122" t="s">
        <v>27</v>
      </c>
      <c r="B62" s="124" t="s">
        <v>26</v>
      </c>
      <c r="C62" s="125"/>
      <c r="D62" s="125"/>
      <c r="E62" s="125"/>
      <c r="F62" s="125"/>
      <c r="G62" s="125"/>
      <c r="H62" s="125"/>
      <c r="I62" s="126"/>
      <c r="J62" s="131" t="s">
        <v>40</v>
      </c>
      <c r="K62" s="138" t="s">
        <v>24</v>
      </c>
      <c r="L62" s="141"/>
      <c r="M62" s="141"/>
      <c r="N62" s="142"/>
      <c r="O62" s="138" t="s">
        <v>41</v>
      </c>
      <c r="P62" s="139"/>
      <c r="Q62" s="140"/>
      <c r="R62" s="138" t="s">
        <v>23</v>
      </c>
      <c r="S62" s="141"/>
      <c r="T62" s="142"/>
      <c r="U62" s="134" t="s">
        <v>22</v>
      </c>
    </row>
    <row r="63" spans="1:21">
      <c r="A63" s="123"/>
      <c r="B63" s="127"/>
      <c r="C63" s="128"/>
      <c r="D63" s="128"/>
      <c r="E63" s="128"/>
      <c r="F63" s="128"/>
      <c r="G63" s="128"/>
      <c r="H63" s="128"/>
      <c r="I63" s="129"/>
      <c r="J63" s="132"/>
      <c r="K63" s="5" t="s">
        <v>28</v>
      </c>
      <c r="L63" s="5" t="s">
        <v>29</v>
      </c>
      <c r="M63" s="61" t="s">
        <v>119</v>
      </c>
      <c r="N63" s="5" t="s">
        <v>120</v>
      </c>
      <c r="O63" s="5" t="s">
        <v>33</v>
      </c>
      <c r="P63" s="5" t="s">
        <v>7</v>
      </c>
      <c r="Q63" s="5" t="s">
        <v>30</v>
      </c>
      <c r="R63" s="5" t="s">
        <v>31</v>
      </c>
      <c r="S63" s="5" t="s">
        <v>28</v>
      </c>
      <c r="T63" s="5" t="s">
        <v>32</v>
      </c>
      <c r="U63" s="132"/>
    </row>
    <row r="64" spans="1:21">
      <c r="A64" s="78" t="s">
        <v>155</v>
      </c>
      <c r="B64" s="107" t="s">
        <v>121</v>
      </c>
      <c r="C64" s="108"/>
      <c r="D64" s="108"/>
      <c r="E64" s="108"/>
      <c r="F64" s="108"/>
      <c r="G64" s="108"/>
      <c r="H64" s="108"/>
      <c r="I64" s="109"/>
      <c r="J64" s="11">
        <v>20</v>
      </c>
      <c r="K64" s="11">
        <v>0</v>
      </c>
      <c r="L64" s="11">
        <v>0</v>
      </c>
      <c r="M64" s="57">
        <v>0</v>
      </c>
      <c r="N64" s="11">
        <v>16</v>
      </c>
      <c r="O64" s="67">
        <f>K64+L64+M64+N64</f>
        <v>16</v>
      </c>
      <c r="P64" s="18">
        <f>Q64-O64</f>
        <v>26</v>
      </c>
      <c r="Q64" s="18">
        <f>ROUND(PRODUCT(J64,25)/12,0)</f>
        <v>42</v>
      </c>
      <c r="R64" s="23"/>
      <c r="S64" s="11" t="s">
        <v>28</v>
      </c>
      <c r="T64" s="24"/>
      <c r="U64" s="11" t="s">
        <v>38</v>
      </c>
    </row>
    <row r="65" spans="1:21">
      <c r="A65" s="90" t="s">
        <v>156</v>
      </c>
      <c r="B65" s="107" t="s">
        <v>157</v>
      </c>
      <c r="C65" s="108"/>
      <c r="D65" s="108"/>
      <c r="E65" s="108"/>
      <c r="F65" s="108"/>
      <c r="G65" s="108"/>
      <c r="H65" s="108"/>
      <c r="I65" s="109"/>
      <c r="J65" s="11">
        <v>6</v>
      </c>
      <c r="K65" s="11">
        <v>0</v>
      </c>
      <c r="L65" s="11">
        <v>0</v>
      </c>
      <c r="M65" s="57">
        <v>1</v>
      </c>
      <c r="N65" s="11">
        <v>2</v>
      </c>
      <c r="O65" s="67">
        <f>K65+L65+M65+N65</f>
        <v>3</v>
      </c>
      <c r="P65" s="18">
        <f t="shared" ref="P65:P66" si="6">Q65-O65</f>
        <v>10</v>
      </c>
      <c r="Q65" s="18">
        <f>ROUND(PRODUCT(J65,25)/12,0)</f>
        <v>13</v>
      </c>
      <c r="R65" s="23"/>
      <c r="S65" s="11" t="s">
        <v>28</v>
      </c>
      <c r="T65" s="24"/>
      <c r="U65" s="11" t="s">
        <v>38</v>
      </c>
    </row>
    <row r="66" spans="1:21">
      <c r="A66" s="78" t="s">
        <v>158</v>
      </c>
      <c r="B66" s="107" t="s">
        <v>110</v>
      </c>
      <c r="C66" s="108"/>
      <c r="D66" s="108"/>
      <c r="E66" s="108"/>
      <c r="F66" s="108"/>
      <c r="G66" s="108"/>
      <c r="H66" s="108"/>
      <c r="I66" s="109"/>
      <c r="J66" s="11">
        <v>4</v>
      </c>
      <c r="K66" s="11">
        <v>0</v>
      </c>
      <c r="L66" s="11">
        <v>0</v>
      </c>
      <c r="M66" s="57">
        <v>0</v>
      </c>
      <c r="N66" s="11">
        <v>5</v>
      </c>
      <c r="O66" s="67">
        <f>K66+L66+M66+N66</f>
        <v>5</v>
      </c>
      <c r="P66" s="18">
        <f t="shared" si="6"/>
        <v>3</v>
      </c>
      <c r="Q66" s="18">
        <f>ROUND(PRODUCT(J66,25)/12,0)</f>
        <v>8</v>
      </c>
      <c r="R66" s="23"/>
      <c r="S66" s="11"/>
      <c r="T66" s="24" t="s">
        <v>32</v>
      </c>
      <c r="U66" s="11" t="s">
        <v>38</v>
      </c>
    </row>
    <row r="67" spans="1:21">
      <c r="A67" s="20" t="s">
        <v>25</v>
      </c>
      <c r="B67" s="110"/>
      <c r="C67" s="111"/>
      <c r="D67" s="111"/>
      <c r="E67" s="111"/>
      <c r="F67" s="111"/>
      <c r="G67" s="111"/>
      <c r="H67" s="111"/>
      <c r="I67" s="112"/>
      <c r="J67" s="20">
        <f t="shared" ref="J67:Q67" si="7">SUM(J64:J66)</f>
        <v>30</v>
      </c>
      <c r="K67" s="20">
        <f t="shared" si="7"/>
        <v>0</v>
      </c>
      <c r="L67" s="20">
        <f t="shared" si="7"/>
        <v>0</v>
      </c>
      <c r="M67" s="69">
        <f t="shared" si="7"/>
        <v>1</v>
      </c>
      <c r="N67" s="20">
        <f t="shared" si="7"/>
        <v>23</v>
      </c>
      <c r="O67" s="20">
        <f t="shared" si="7"/>
        <v>24</v>
      </c>
      <c r="P67" s="20">
        <f t="shared" si="7"/>
        <v>39</v>
      </c>
      <c r="Q67" s="20">
        <f t="shared" si="7"/>
        <v>63</v>
      </c>
      <c r="R67" s="20">
        <f>COUNTIF(R64:R66,"E")</f>
        <v>0</v>
      </c>
      <c r="S67" s="20">
        <f>COUNTIF(S64:S66,"C")</f>
        <v>2</v>
      </c>
      <c r="T67" s="20">
        <f>COUNTIF(T64:T66,"VP")</f>
        <v>1</v>
      </c>
      <c r="U67" s="53">
        <f>COUNTA(U64:U66)</f>
        <v>3</v>
      </c>
    </row>
    <row r="68" spans="1:21" ht="19.5" customHeight="1">
      <c r="A68" s="130" t="s">
        <v>46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</row>
    <row r="69" spans="1:21" ht="27.75" customHeight="1">
      <c r="A69" s="122" t="s">
        <v>27</v>
      </c>
      <c r="B69" s="124" t="s">
        <v>26</v>
      </c>
      <c r="C69" s="125"/>
      <c r="D69" s="125"/>
      <c r="E69" s="125"/>
      <c r="F69" s="125"/>
      <c r="G69" s="125"/>
      <c r="H69" s="125"/>
      <c r="I69" s="126"/>
      <c r="J69" s="131" t="s">
        <v>40</v>
      </c>
      <c r="K69" s="101" t="s">
        <v>24</v>
      </c>
      <c r="L69" s="101"/>
      <c r="M69" s="101"/>
      <c r="N69" s="101"/>
      <c r="O69" s="101" t="s">
        <v>41</v>
      </c>
      <c r="P69" s="102"/>
      <c r="Q69" s="102"/>
      <c r="R69" s="101" t="s">
        <v>23</v>
      </c>
      <c r="S69" s="101"/>
      <c r="T69" s="101"/>
      <c r="U69" s="101" t="s">
        <v>22</v>
      </c>
    </row>
    <row r="70" spans="1:21" ht="12.75" customHeight="1">
      <c r="A70" s="123"/>
      <c r="B70" s="127"/>
      <c r="C70" s="128"/>
      <c r="D70" s="128"/>
      <c r="E70" s="128"/>
      <c r="F70" s="128"/>
      <c r="G70" s="128"/>
      <c r="H70" s="128"/>
      <c r="I70" s="129"/>
      <c r="J70" s="132"/>
      <c r="K70" s="5" t="s">
        <v>28</v>
      </c>
      <c r="L70" s="5" t="s">
        <v>29</v>
      </c>
      <c r="M70" s="61" t="s">
        <v>119</v>
      </c>
      <c r="N70" s="5" t="s">
        <v>120</v>
      </c>
      <c r="O70" s="5" t="s">
        <v>33</v>
      </c>
      <c r="P70" s="5" t="s">
        <v>7</v>
      </c>
      <c r="Q70" s="5" t="s">
        <v>30</v>
      </c>
      <c r="R70" s="5" t="s">
        <v>31</v>
      </c>
      <c r="S70" s="5" t="s">
        <v>28</v>
      </c>
      <c r="T70" s="5" t="s">
        <v>32</v>
      </c>
      <c r="U70" s="101"/>
    </row>
    <row r="71" spans="1:21">
      <c r="A71" s="196" t="s">
        <v>47</v>
      </c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8"/>
    </row>
    <row r="72" spans="1:21">
      <c r="A72" s="78" t="s">
        <v>111</v>
      </c>
      <c r="B72" s="114" t="s">
        <v>112</v>
      </c>
      <c r="C72" s="114"/>
      <c r="D72" s="114"/>
      <c r="E72" s="114"/>
      <c r="F72" s="114"/>
      <c r="G72" s="114"/>
      <c r="H72" s="114"/>
      <c r="I72" s="115"/>
      <c r="J72" s="25">
        <v>6</v>
      </c>
      <c r="K72" s="25">
        <v>2</v>
      </c>
      <c r="L72" s="25">
        <v>1</v>
      </c>
      <c r="M72" s="25">
        <v>0</v>
      </c>
      <c r="N72" s="25">
        <v>1</v>
      </c>
      <c r="O72" s="67">
        <f>K72+L72+M72+N72</f>
        <v>4</v>
      </c>
      <c r="P72" s="18">
        <f>Q72-O72</f>
        <v>7</v>
      </c>
      <c r="Q72" s="18">
        <f>ROUND(PRODUCT(J72,25)/14,0)</f>
        <v>11</v>
      </c>
      <c r="R72" s="25" t="s">
        <v>31</v>
      </c>
      <c r="S72" s="25"/>
      <c r="T72" s="26"/>
      <c r="U72" s="11" t="s">
        <v>36</v>
      </c>
    </row>
    <row r="73" spans="1:21">
      <c r="A73" s="56" t="s">
        <v>113</v>
      </c>
      <c r="B73" s="190" t="s">
        <v>114</v>
      </c>
      <c r="C73" s="191"/>
      <c r="D73" s="191"/>
      <c r="E73" s="191"/>
      <c r="F73" s="191"/>
      <c r="G73" s="191"/>
      <c r="H73" s="191"/>
      <c r="I73" s="192"/>
      <c r="J73" s="25">
        <v>6</v>
      </c>
      <c r="K73" s="25">
        <v>2</v>
      </c>
      <c r="L73" s="25">
        <v>1</v>
      </c>
      <c r="M73" s="25">
        <v>0</v>
      </c>
      <c r="N73" s="25">
        <v>1</v>
      </c>
      <c r="O73" s="67">
        <f>K73+L73+M73+N73</f>
        <v>4</v>
      </c>
      <c r="P73" s="18">
        <f t="shared" ref="P73:P81" si="8">Q73-O73</f>
        <v>7</v>
      </c>
      <c r="Q73" s="18">
        <f>ROUND(PRODUCT(J73,25)/14,0)</f>
        <v>11</v>
      </c>
      <c r="R73" s="25" t="s">
        <v>31</v>
      </c>
      <c r="S73" s="25"/>
      <c r="T73" s="26"/>
      <c r="U73" s="11" t="s">
        <v>36</v>
      </c>
    </row>
    <row r="74" spans="1:21" s="85" customFormat="1">
      <c r="A74" s="58" t="s">
        <v>122</v>
      </c>
      <c r="B74" s="106" t="s">
        <v>118</v>
      </c>
      <c r="C74" s="106"/>
      <c r="D74" s="106"/>
      <c r="E74" s="106"/>
      <c r="F74" s="106"/>
      <c r="G74" s="106"/>
      <c r="H74" s="106"/>
      <c r="I74" s="106"/>
      <c r="J74" s="25">
        <v>6</v>
      </c>
      <c r="K74" s="25">
        <v>2</v>
      </c>
      <c r="L74" s="25">
        <v>1</v>
      </c>
      <c r="M74" s="25">
        <v>0</v>
      </c>
      <c r="N74" s="25">
        <v>1</v>
      </c>
      <c r="O74" s="86">
        <f>K74+L74+M74+N74</f>
        <v>4</v>
      </c>
      <c r="P74" s="68">
        <f t="shared" si="8"/>
        <v>7</v>
      </c>
      <c r="Q74" s="68">
        <f>ROUND(PRODUCT(J74,25)/14,0)</f>
        <v>11</v>
      </c>
      <c r="R74" s="25" t="s">
        <v>31</v>
      </c>
      <c r="S74" s="25"/>
      <c r="T74" s="26"/>
      <c r="U74" s="57" t="s">
        <v>36</v>
      </c>
    </row>
    <row r="75" spans="1:21">
      <c r="A75" s="58" t="s">
        <v>124</v>
      </c>
      <c r="B75" s="106" t="s">
        <v>123</v>
      </c>
      <c r="C75" s="106"/>
      <c r="D75" s="106"/>
      <c r="E75" s="106"/>
      <c r="F75" s="106"/>
      <c r="G75" s="106"/>
      <c r="H75" s="106"/>
      <c r="I75" s="106"/>
      <c r="J75" s="25">
        <v>6</v>
      </c>
      <c r="K75" s="25">
        <v>2</v>
      </c>
      <c r="L75" s="25">
        <v>1</v>
      </c>
      <c r="M75" s="25">
        <v>0</v>
      </c>
      <c r="N75" s="25">
        <v>1</v>
      </c>
      <c r="O75" s="67">
        <f>K75+L75+M75+N75</f>
        <v>4</v>
      </c>
      <c r="P75" s="18">
        <f t="shared" ref="P75" si="9">Q75-O75</f>
        <v>7</v>
      </c>
      <c r="Q75" s="18">
        <f>ROUND(PRODUCT(J75,25)/14,0)</f>
        <v>11</v>
      </c>
      <c r="R75" s="25" t="s">
        <v>31</v>
      </c>
      <c r="S75" s="25"/>
      <c r="T75" s="26"/>
      <c r="U75" s="11" t="s">
        <v>36</v>
      </c>
    </row>
    <row r="76" spans="1:21">
      <c r="A76" s="193" t="s">
        <v>48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200"/>
    </row>
    <row r="77" spans="1:21">
      <c r="A77" s="96" t="s">
        <v>159</v>
      </c>
      <c r="B77" s="190" t="s">
        <v>160</v>
      </c>
      <c r="C77" s="191"/>
      <c r="D77" s="191"/>
      <c r="E77" s="191"/>
      <c r="F77" s="191"/>
      <c r="G77" s="191"/>
      <c r="H77" s="191"/>
      <c r="I77" s="192"/>
      <c r="J77" s="25">
        <v>7</v>
      </c>
      <c r="K77" s="25">
        <v>2</v>
      </c>
      <c r="L77" s="25">
        <v>1</v>
      </c>
      <c r="M77" s="25">
        <v>0</v>
      </c>
      <c r="N77" s="25">
        <v>1</v>
      </c>
      <c r="O77" s="67">
        <f>K77+L77+M77+N77</f>
        <v>4</v>
      </c>
      <c r="P77" s="18">
        <f t="shared" si="8"/>
        <v>9</v>
      </c>
      <c r="Q77" s="18">
        <f>ROUND(PRODUCT(J77,25)/14,0)</f>
        <v>13</v>
      </c>
      <c r="R77" s="25" t="s">
        <v>31</v>
      </c>
      <c r="S77" s="25"/>
      <c r="T77" s="26"/>
      <c r="U77" s="11" t="s">
        <v>38</v>
      </c>
    </row>
    <row r="78" spans="1:21">
      <c r="A78" s="56" t="s">
        <v>116</v>
      </c>
      <c r="B78" s="190" t="s">
        <v>117</v>
      </c>
      <c r="C78" s="191"/>
      <c r="D78" s="191"/>
      <c r="E78" s="191"/>
      <c r="F78" s="191"/>
      <c r="G78" s="191"/>
      <c r="H78" s="191"/>
      <c r="I78" s="192"/>
      <c r="J78" s="25">
        <v>7</v>
      </c>
      <c r="K78" s="25">
        <v>2</v>
      </c>
      <c r="L78" s="25">
        <v>1</v>
      </c>
      <c r="M78" s="25">
        <v>0</v>
      </c>
      <c r="N78" s="25">
        <v>1</v>
      </c>
      <c r="O78" s="67">
        <f>K78+L78+M78+N78</f>
        <v>4</v>
      </c>
      <c r="P78" s="18">
        <f t="shared" ref="P78:P79" si="10">Q78-O78</f>
        <v>9</v>
      </c>
      <c r="Q78" s="18">
        <f>ROUND(PRODUCT(J78,25)/14,0)</f>
        <v>13</v>
      </c>
      <c r="R78" s="25" t="s">
        <v>31</v>
      </c>
      <c r="S78" s="25"/>
      <c r="T78" s="26"/>
      <c r="U78" s="11" t="s">
        <v>38</v>
      </c>
    </row>
    <row r="79" spans="1:21">
      <c r="A79" s="96" t="s">
        <v>161</v>
      </c>
      <c r="B79" s="190" t="s">
        <v>162</v>
      </c>
      <c r="C79" s="191"/>
      <c r="D79" s="191"/>
      <c r="E79" s="191"/>
      <c r="F79" s="191"/>
      <c r="G79" s="191"/>
      <c r="H79" s="191"/>
      <c r="I79" s="192"/>
      <c r="J79" s="25">
        <v>7</v>
      </c>
      <c r="K79" s="25">
        <v>2</v>
      </c>
      <c r="L79" s="25">
        <v>1</v>
      </c>
      <c r="M79" s="25">
        <v>0</v>
      </c>
      <c r="N79" s="25">
        <v>1</v>
      </c>
      <c r="O79" s="67">
        <f>K79+L79+M79+N79</f>
        <v>4</v>
      </c>
      <c r="P79" s="18">
        <f t="shared" si="10"/>
        <v>9</v>
      </c>
      <c r="Q79" s="18">
        <f>ROUND(PRODUCT(J79,25)/14,0)</f>
        <v>13</v>
      </c>
      <c r="R79" s="25" t="s">
        <v>31</v>
      </c>
      <c r="S79" s="25"/>
      <c r="T79" s="26"/>
      <c r="U79" s="11" t="s">
        <v>38</v>
      </c>
    </row>
    <row r="80" spans="1:21">
      <c r="A80" s="193" t="s">
        <v>49</v>
      </c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200"/>
    </row>
    <row r="81" spans="1:21">
      <c r="A81" s="96" t="s">
        <v>163</v>
      </c>
      <c r="B81" s="190" t="s">
        <v>164</v>
      </c>
      <c r="C81" s="191"/>
      <c r="D81" s="191"/>
      <c r="E81" s="191"/>
      <c r="F81" s="191"/>
      <c r="G81" s="191"/>
      <c r="H81" s="191"/>
      <c r="I81" s="192"/>
      <c r="J81" s="25">
        <v>8</v>
      </c>
      <c r="K81" s="25">
        <v>2</v>
      </c>
      <c r="L81" s="25">
        <v>1</v>
      </c>
      <c r="M81" s="25">
        <v>0</v>
      </c>
      <c r="N81" s="25">
        <v>1</v>
      </c>
      <c r="O81" s="67">
        <f>K81+L81+M81+N81</f>
        <v>4</v>
      </c>
      <c r="P81" s="18">
        <f t="shared" si="8"/>
        <v>10</v>
      </c>
      <c r="Q81" s="18">
        <f>ROUND(PRODUCT(J81,25)/14,0)</f>
        <v>14</v>
      </c>
      <c r="R81" s="25" t="s">
        <v>31</v>
      </c>
      <c r="S81" s="25"/>
      <c r="T81" s="26"/>
      <c r="U81" s="11" t="s">
        <v>38</v>
      </c>
    </row>
    <row r="82" spans="1:21">
      <c r="A82" s="96" t="s">
        <v>165</v>
      </c>
      <c r="B82" s="92" t="s">
        <v>166</v>
      </c>
      <c r="C82" s="93"/>
      <c r="D82" s="93"/>
      <c r="E82" s="93"/>
      <c r="F82" s="93"/>
      <c r="G82" s="93"/>
      <c r="H82" s="93"/>
      <c r="I82" s="94"/>
      <c r="J82" s="25">
        <v>8</v>
      </c>
      <c r="K82" s="25">
        <v>2</v>
      </c>
      <c r="L82" s="25">
        <v>1</v>
      </c>
      <c r="M82" s="25">
        <v>0</v>
      </c>
      <c r="N82" s="25">
        <v>1</v>
      </c>
      <c r="O82" s="67">
        <f>K82+L82+M82+N82</f>
        <v>4</v>
      </c>
      <c r="P82" s="18">
        <f t="shared" ref="P82:P84" si="11">Q82-O82</f>
        <v>10</v>
      </c>
      <c r="Q82" s="18">
        <f>ROUND(PRODUCT(J82,25)/14,0)</f>
        <v>14</v>
      </c>
      <c r="R82" s="25" t="s">
        <v>31</v>
      </c>
      <c r="S82" s="25"/>
      <c r="T82" s="26"/>
      <c r="U82" s="11" t="s">
        <v>38</v>
      </c>
    </row>
    <row r="83" spans="1:21" s="95" customFormat="1">
      <c r="A83" s="96" t="s">
        <v>167</v>
      </c>
      <c r="B83" s="54" t="s">
        <v>168</v>
      </c>
      <c r="C83" s="75"/>
      <c r="D83" s="75"/>
      <c r="E83" s="75"/>
      <c r="F83" s="75"/>
      <c r="G83" s="75"/>
      <c r="H83" s="75"/>
      <c r="I83" s="76"/>
      <c r="J83" s="25">
        <v>8</v>
      </c>
      <c r="K83" s="25">
        <v>2</v>
      </c>
      <c r="L83" s="25">
        <v>1</v>
      </c>
      <c r="M83" s="25">
        <v>0</v>
      </c>
      <c r="N83" s="25">
        <v>1</v>
      </c>
      <c r="O83" s="91">
        <f>K83+L83+M83+N83</f>
        <v>4</v>
      </c>
      <c r="P83" s="68">
        <f t="shared" ref="P83" si="12">Q83-O83</f>
        <v>10</v>
      </c>
      <c r="Q83" s="68">
        <f>ROUND(PRODUCT(J83,25)/14,0)</f>
        <v>14</v>
      </c>
      <c r="R83" s="25" t="s">
        <v>31</v>
      </c>
      <c r="S83" s="25"/>
      <c r="T83" s="26"/>
      <c r="U83" s="57" t="s">
        <v>38</v>
      </c>
    </row>
    <row r="84" spans="1:21">
      <c r="A84" s="96" t="s">
        <v>169</v>
      </c>
      <c r="B84" s="54" t="s">
        <v>170</v>
      </c>
      <c r="C84" s="75"/>
      <c r="D84" s="75"/>
      <c r="E84" s="75"/>
      <c r="F84" s="75"/>
      <c r="G84" s="75"/>
      <c r="H84" s="75"/>
      <c r="I84" s="76"/>
      <c r="J84" s="25">
        <v>8</v>
      </c>
      <c r="K84" s="25">
        <v>2</v>
      </c>
      <c r="L84" s="25">
        <v>1</v>
      </c>
      <c r="M84" s="25">
        <v>0</v>
      </c>
      <c r="N84" s="25">
        <v>1</v>
      </c>
      <c r="O84" s="67">
        <f>K84+L84+M84+N84</f>
        <v>4</v>
      </c>
      <c r="P84" s="18">
        <f t="shared" si="11"/>
        <v>10</v>
      </c>
      <c r="Q84" s="18">
        <f>ROUND(PRODUCT(J84,25)/14,0)</f>
        <v>14</v>
      </c>
      <c r="R84" s="25" t="s">
        <v>31</v>
      </c>
      <c r="S84" s="25"/>
      <c r="T84" s="26"/>
      <c r="U84" s="11" t="s">
        <v>38</v>
      </c>
    </row>
    <row r="85" spans="1:21" hidden="1">
      <c r="A85" s="193" t="s">
        <v>50</v>
      </c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5"/>
    </row>
    <row r="86" spans="1:21" hidden="1">
      <c r="A86" s="31"/>
      <c r="B86" s="133"/>
      <c r="C86" s="133"/>
      <c r="D86" s="133"/>
      <c r="E86" s="133"/>
      <c r="F86" s="133"/>
      <c r="G86" s="133"/>
      <c r="H86" s="133"/>
      <c r="I86" s="133"/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67">
        <f>K86+L86+M86+N86</f>
        <v>0</v>
      </c>
      <c r="P86" s="18">
        <f t="shared" ref="P86:P88" si="13">Q86-O86</f>
        <v>0</v>
      </c>
      <c r="Q86" s="18">
        <f>ROUND(PRODUCT(J86,25)/12,0)</f>
        <v>0</v>
      </c>
      <c r="R86" s="25"/>
      <c r="S86" s="25"/>
      <c r="T86" s="26"/>
      <c r="U86" s="11"/>
    </row>
    <row r="87" spans="1:21" hidden="1">
      <c r="A87" s="33"/>
      <c r="B87" s="133"/>
      <c r="C87" s="133"/>
      <c r="D87" s="133"/>
      <c r="E87" s="133"/>
      <c r="F87" s="133"/>
      <c r="G87" s="133"/>
      <c r="H87" s="133"/>
      <c r="I87" s="133"/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67">
        <f>K87+L87+M87+N87</f>
        <v>0</v>
      </c>
      <c r="P87" s="18">
        <f t="shared" si="13"/>
        <v>0</v>
      </c>
      <c r="Q87" s="18">
        <f>ROUND(PRODUCT(J87,25)/12,0)</f>
        <v>0</v>
      </c>
      <c r="R87" s="25"/>
      <c r="S87" s="25"/>
      <c r="T87" s="26"/>
      <c r="U87" s="11"/>
    </row>
    <row r="88" spans="1:21" hidden="1">
      <c r="A88" s="33"/>
      <c r="B88" s="133"/>
      <c r="C88" s="133"/>
      <c r="D88" s="133"/>
      <c r="E88" s="133"/>
      <c r="F88" s="133"/>
      <c r="G88" s="133"/>
      <c r="H88" s="133"/>
      <c r="I88" s="133"/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67">
        <f>K88+L88+M88+N88</f>
        <v>0</v>
      </c>
      <c r="P88" s="18">
        <f t="shared" si="13"/>
        <v>0</v>
      </c>
      <c r="Q88" s="18">
        <f>ROUND(PRODUCT(J88,25)/12,0)</f>
        <v>0</v>
      </c>
      <c r="R88" s="25"/>
      <c r="S88" s="25"/>
      <c r="T88" s="26"/>
      <c r="U88" s="11"/>
    </row>
    <row r="89" spans="1:21" ht="24.75" customHeight="1">
      <c r="A89" s="181" t="s">
        <v>52</v>
      </c>
      <c r="B89" s="182"/>
      <c r="C89" s="182"/>
      <c r="D89" s="182"/>
      <c r="E89" s="182"/>
      <c r="F89" s="182"/>
      <c r="G89" s="182"/>
      <c r="H89" s="182"/>
      <c r="I89" s="183"/>
      <c r="J89" s="22">
        <f t="shared" ref="J89:Q89" si="14">SUM(J72,J77,J81,J86)</f>
        <v>21</v>
      </c>
      <c r="K89" s="22">
        <f t="shared" si="14"/>
        <v>6</v>
      </c>
      <c r="L89" s="22">
        <f t="shared" si="14"/>
        <v>3</v>
      </c>
      <c r="M89" s="70">
        <f t="shared" si="14"/>
        <v>0</v>
      </c>
      <c r="N89" s="22">
        <f t="shared" si="14"/>
        <v>3</v>
      </c>
      <c r="O89" s="22">
        <f t="shared" si="14"/>
        <v>12</v>
      </c>
      <c r="P89" s="22">
        <f t="shared" si="14"/>
        <v>26</v>
      </c>
      <c r="Q89" s="22">
        <f t="shared" si="14"/>
        <v>38</v>
      </c>
      <c r="R89" s="22">
        <f>COUNTIF(R72,"E")+COUNTIF(R77,"E")+COUNTIF(R81,"E")+COUNTIF(R86,"E")</f>
        <v>3</v>
      </c>
      <c r="S89" s="22">
        <f>COUNTIF(S72,"C")+COUNTIF(S77,"C")+COUNTIF(S81,"C")+COUNTIF(S86,"C")</f>
        <v>0</v>
      </c>
      <c r="T89" s="22">
        <f>COUNTIF(T72,"VP")+COUNTIF(T77,"VP")+COUNTIF(T81,"VP")+COUNTIF(T86,"VP")</f>
        <v>0</v>
      </c>
      <c r="U89" s="27"/>
    </row>
    <row r="90" spans="1:21" ht="13.5" customHeight="1">
      <c r="A90" s="184" t="s">
        <v>53</v>
      </c>
      <c r="B90" s="185"/>
      <c r="C90" s="185"/>
      <c r="D90" s="185"/>
      <c r="E90" s="185"/>
      <c r="F90" s="185"/>
      <c r="G90" s="185"/>
      <c r="H90" s="185"/>
      <c r="I90" s="185"/>
      <c r="J90" s="186"/>
      <c r="K90" s="22">
        <f t="shared" ref="K90:Q90" si="15">SUM(K72,K77,K81)*14+K86*12</f>
        <v>84</v>
      </c>
      <c r="L90" s="22">
        <f t="shared" si="15"/>
        <v>42</v>
      </c>
      <c r="M90" s="70">
        <f t="shared" si="15"/>
        <v>0</v>
      </c>
      <c r="N90" s="22">
        <f t="shared" si="15"/>
        <v>42</v>
      </c>
      <c r="O90" s="22">
        <f t="shared" si="15"/>
        <v>168</v>
      </c>
      <c r="P90" s="22">
        <f t="shared" si="15"/>
        <v>364</v>
      </c>
      <c r="Q90" s="22">
        <f t="shared" si="15"/>
        <v>532</v>
      </c>
      <c r="R90" s="175"/>
      <c r="S90" s="176"/>
      <c r="T90" s="176"/>
      <c r="U90" s="177"/>
    </row>
    <row r="91" spans="1:21">
      <c r="A91" s="187"/>
      <c r="B91" s="188"/>
      <c r="C91" s="188"/>
      <c r="D91" s="188"/>
      <c r="E91" s="188"/>
      <c r="F91" s="188"/>
      <c r="G91" s="188"/>
      <c r="H91" s="188"/>
      <c r="I91" s="188"/>
      <c r="J91" s="189"/>
      <c r="K91" s="143">
        <f>SUM(K90:N90)</f>
        <v>168</v>
      </c>
      <c r="L91" s="144"/>
      <c r="M91" s="144"/>
      <c r="N91" s="145"/>
      <c r="O91" s="146">
        <f>SUM(O90:P90)</f>
        <v>532</v>
      </c>
      <c r="P91" s="147"/>
      <c r="Q91" s="148"/>
      <c r="R91" s="178"/>
      <c r="S91" s="179"/>
      <c r="T91" s="179"/>
      <c r="U91" s="180"/>
    </row>
    <row r="92" spans="1:2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64"/>
      <c r="N92" s="13"/>
      <c r="O92" s="14"/>
      <c r="P92" s="14"/>
      <c r="Q92" s="14"/>
      <c r="R92" s="15"/>
      <c r="S92" s="15"/>
      <c r="T92" s="15"/>
      <c r="U92" s="15"/>
    </row>
    <row r="93" spans="1:21" s="59" customForma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4"/>
      <c r="L93" s="64"/>
      <c r="M93" s="64"/>
      <c r="N93" s="64"/>
      <c r="O93" s="65"/>
      <c r="P93" s="65"/>
      <c r="Q93" s="65"/>
      <c r="R93" s="66"/>
      <c r="S93" s="66"/>
      <c r="T93" s="66"/>
      <c r="U93" s="66"/>
    </row>
    <row r="94" spans="1:21" s="59" customForma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4"/>
      <c r="L94" s="64"/>
      <c r="M94" s="64"/>
      <c r="N94" s="64"/>
      <c r="O94" s="65"/>
      <c r="P94" s="65"/>
      <c r="Q94" s="65"/>
      <c r="R94" s="66"/>
      <c r="S94" s="66"/>
      <c r="T94" s="66"/>
      <c r="U94" s="66"/>
    </row>
    <row r="95" spans="1:21" s="59" customForma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4"/>
      <c r="L95" s="64"/>
      <c r="M95" s="64"/>
      <c r="N95" s="64"/>
      <c r="O95" s="65"/>
      <c r="P95" s="65"/>
      <c r="Q95" s="65"/>
      <c r="R95" s="66"/>
      <c r="S95" s="66"/>
      <c r="T95" s="66"/>
      <c r="U95" s="66"/>
    </row>
    <row r="96" spans="1:21" s="59" customForma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4"/>
      <c r="L96" s="64"/>
      <c r="M96" s="64"/>
      <c r="N96" s="64"/>
      <c r="O96" s="65"/>
      <c r="P96" s="65"/>
      <c r="Q96" s="65"/>
      <c r="R96" s="66"/>
      <c r="S96" s="66"/>
      <c r="T96" s="66"/>
      <c r="U96" s="66"/>
    </row>
    <row r="97" spans="1:21" s="59" customForma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4"/>
      <c r="L97" s="64"/>
      <c r="M97" s="64"/>
      <c r="N97" s="64"/>
      <c r="O97" s="65"/>
      <c r="P97" s="65"/>
      <c r="Q97" s="65"/>
      <c r="R97" s="66"/>
      <c r="S97" s="66"/>
      <c r="T97" s="66"/>
      <c r="U97" s="66"/>
    </row>
    <row r="98" spans="1:21" s="59" customForma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4"/>
      <c r="L98" s="64"/>
      <c r="M98" s="64"/>
      <c r="N98" s="64"/>
      <c r="O98" s="65"/>
      <c r="P98" s="65"/>
      <c r="Q98" s="65"/>
      <c r="R98" s="66"/>
      <c r="S98" s="66"/>
      <c r="T98" s="66"/>
      <c r="U98" s="66"/>
    </row>
    <row r="99" spans="1:21" s="59" customForma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4"/>
      <c r="L99" s="64"/>
      <c r="M99" s="64"/>
      <c r="N99" s="64"/>
      <c r="O99" s="65"/>
      <c r="P99" s="65"/>
      <c r="Q99" s="65"/>
      <c r="R99" s="66"/>
      <c r="S99" s="66"/>
      <c r="T99" s="66"/>
      <c r="U99" s="66"/>
    </row>
    <row r="100" spans="1:21" s="59" customForma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4"/>
      <c r="L100" s="64"/>
      <c r="M100" s="64"/>
      <c r="N100" s="64"/>
      <c r="O100" s="65"/>
      <c r="P100" s="65"/>
      <c r="Q100" s="65"/>
      <c r="R100" s="66"/>
      <c r="S100" s="66"/>
      <c r="T100" s="66"/>
      <c r="U100" s="66"/>
    </row>
    <row r="101" spans="1:21" s="59" customForma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4"/>
      <c r="L101" s="64"/>
      <c r="M101" s="64"/>
      <c r="N101" s="64"/>
      <c r="O101" s="65"/>
      <c r="P101" s="65"/>
      <c r="Q101" s="65"/>
      <c r="R101" s="66"/>
      <c r="S101" s="66"/>
      <c r="T101" s="66"/>
      <c r="U101" s="66"/>
    </row>
    <row r="102" spans="1:21" s="59" customForma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4"/>
      <c r="L102" s="64"/>
      <c r="M102" s="64"/>
      <c r="N102" s="64"/>
      <c r="O102" s="65"/>
      <c r="P102" s="65"/>
      <c r="Q102" s="65"/>
      <c r="R102" s="66"/>
      <c r="S102" s="66"/>
      <c r="T102" s="66"/>
      <c r="U102" s="66"/>
    </row>
    <row r="103" spans="1:21" s="59" customForma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4"/>
      <c r="L103" s="64"/>
      <c r="M103" s="64"/>
      <c r="N103" s="64"/>
      <c r="O103" s="65"/>
      <c r="P103" s="65"/>
      <c r="Q103" s="65"/>
      <c r="R103" s="66"/>
      <c r="S103" s="66"/>
      <c r="T103" s="66"/>
      <c r="U103" s="66"/>
    </row>
    <row r="104" spans="1:21" s="59" customForma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4"/>
      <c r="L104" s="64"/>
      <c r="M104" s="64"/>
      <c r="N104" s="64"/>
      <c r="O104" s="65"/>
      <c r="P104" s="65"/>
      <c r="Q104" s="65"/>
      <c r="R104" s="66"/>
      <c r="S104" s="66"/>
      <c r="T104" s="66"/>
      <c r="U104" s="66"/>
    </row>
    <row r="105" spans="1:21" s="59" customForma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4"/>
      <c r="L105" s="64"/>
      <c r="M105" s="64"/>
      <c r="N105" s="64"/>
      <c r="O105" s="65"/>
      <c r="P105" s="65"/>
      <c r="Q105" s="65"/>
      <c r="R105" s="66"/>
      <c r="S105" s="66"/>
      <c r="T105" s="66"/>
      <c r="U105" s="66"/>
    </row>
    <row r="106" spans="1:21" s="59" customForma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4"/>
      <c r="L106" s="64"/>
      <c r="M106" s="64"/>
      <c r="N106" s="64"/>
      <c r="O106" s="65"/>
      <c r="P106" s="65"/>
      <c r="Q106" s="65"/>
      <c r="R106" s="66"/>
      <c r="S106" s="66"/>
      <c r="T106" s="66"/>
      <c r="U106" s="66"/>
    </row>
    <row r="107" spans="1:21" s="59" customForma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4"/>
      <c r="L107" s="64"/>
      <c r="M107" s="64"/>
      <c r="N107" s="64"/>
      <c r="O107" s="65"/>
      <c r="P107" s="65"/>
      <c r="Q107" s="65"/>
      <c r="R107" s="66"/>
      <c r="S107" s="66"/>
      <c r="T107" s="66"/>
      <c r="U107" s="66"/>
    </row>
    <row r="108" spans="1:21" s="59" customForma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4"/>
      <c r="L108" s="64"/>
      <c r="M108" s="64"/>
      <c r="N108" s="64"/>
      <c r="O108" s="65"/>
      <c r="P108" s="65"/>
      <c r="Q108" s="65"/>
      <c r="R108" s="66"/>
      <c r="S108" s="66"/>
      <c r="T108" s="66"/>
      <c r="U108" s="66"/>
    </row>
    <row r="109" spans="1:21">
      <c r="B109" s="2"/>
      <c r="C109" s="2"/>
      <c r="D109" s="2"/>
      <c r="E109" s="2"/>
      <c r="F109" s="2"/>
      <c r="G109" s="2"/>
      <c r="N109" s="8"/>
      <c r="O109" s="8"/>
      <c r="P109" s="8"/>
      <c r="Q109" s="8"/>
      <c r="R109" s="8"/>
      <c r="S109" s="8"/>
      <c r="T109" s="8"/>
    </row>
    <row r="110" spans="1:21" ht="24" customHeight="1">
      <c r="A110" s="128" t="s">
        <v>54</v>
      </c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</row>
    <row r="111" spans="1:21" ht="16.5" customHeight="1">
      <c r="A111" s="110" t="s">
        <v>56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2"/>
    </row>
    <row r="112" spans="1:21" ht="34.5" customHeight="1">
      <c r="A112" s="119" t="s">
        <v>27</v>
      </c>
      <c r="B112" s="119" t="s">
        <v>26</v>
      </c>
      <c r="C112" s="119"/>
      <c r="D112" s="119"/>
      <c r="E112" s="119"/>
      <c r="F112" s="119"/>
      <c r="G112" s="119"/>
      <c r="H112" s="119"/>
      <c r="I112" s="119"/>
      <c r="J112" s="121" t="s">
        <v>40</v>
      </c>
      <c r="K112" s="121" t="s">
        <v>24</v>
      </c>
      <c r="L112" s="121"/>
      <c r="M112" s="121"/>
      <c r="N112" s="121"/>
      <c r="O112" s="121" t="s">
        <v>41</v>
      </c>
      <c r="P112" s="121"/>
      <c r="Q112" s="121"/>
      <c r="R112" s="121" t="s">
        <v>23</v>
      </c>
      <c r="S112" s="121"/>
      <c r="T112" s="121"/>
      <c r="U112" s="121" t="s">
        <v>22</v>
      </c>
    </row>
    <row r="113" spans="1:21">
      <c r="A113" s="119"/>
      <c r="B113" s="119"/>
      <c r="C113" s="119"/>
      <c r="D113" s="119"/>
      <c r="E113" s="119"/>
      <c r="F113" s="119"/>
      <c r="G113" s="119"/>
      <c r="H113" s="119"/>
      <c r="I113" s="119"/>
      <c r="J113" s="121"/>
      <c r="K113" s="29" t="s">
        <v>28</v>
      </c>
      <c r="L113" s="29" t="s">
        <v>29</v>
      </c>
      <c r="M113" s="71" t="s">
        <v>119</v>
      </c>
      <c r="N113" s="29" t="s">
        <v>120</v>
      </c>
      <c r="O113" s="29" t="s">
        <v>33</v>
      </c>
      <c r="P113" s="29" t="s">
        <v>7</v>
      </c>
      <c r="Q113" s="29" t="s">
        <v>30</v>
      </c>
      <c r="R113" s="29" t="s">
        <v>31</v>
      </c>
      <c r="S113" s="29" t="s">
        <v>28</v>
      </c>
      <c r="T113" s="29" t="s">
        <v>32</v>
      </c>
      <c r="U113" s="121"/>
    </row>
    <row r="114" spans="1:21" ht="17.25" customHeight="1">
      <c r="A114" s="110" t="s">
        <v>68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2"/>
    </row>
    <row r="115" spans="1:21">
      <c r="A115" s="32" t="str">
        <f t="shared" ref="A115:A121" si="16">IF(ISNA(INDEX($A$36:$U$109,MATCH($B115,$B$36:$B$109,0),1)),"",INDEX($A$36:$U$109,MATCH($B115,$B$36:$B$109,0),1))</f>
        <v>MMR9001</v>
      </c>
      <c r="B115" s="113" t="s">
        <v>106</v>
      </c>
      <c r="C115" s="114"/>
      <c r="D115" s="114"/>
      <c r="E115" s="114"/>
      <c r="F115" s="114"/>
      <c r="G115" s="114"/>
      <c r="H115" s="114"/>
      <c r="I115" s="115"/>
      <c r="J115" s="18">
        <f t="shared" ref="J115:J121" si="17">IF(ISNA(INDEX($A$36:$U$109,MATCH($B115,$B$36:$B$109,0),10)),"",INDEX($A$36:$U$109,MATCH($B115,$B$36:$B$109,0),10))</f>
        <v>4</v>
      </c>
      <c r="K115" s="18">
        <f t="shared" ref="K115:K121" si="18">IF(ISNA(INDEX($A$36:$U$109,MATCH($B115,$B$36:$B$109,0),11)),"",INDEX($A$36:$U$109,MATCH($B115,$B$36:$B$109,0),11))</f>
        <v>2</v>
      </c>
      <c r="L115" s="68">
        <f t="shared" ref="L115:L121" si="19">IF(ISNA(INDEX($A$36:$U$109,MATCH($B115,$B$36:$B$109,0),12)),"",INDEX($A$36:$U$109,MATCH($B115,$B$36:$B$109,0),12))</f>
        <v>1</v>
      </c>
      <c r="M115" s="18">
        <f t="shared" ref="M115:M120" si="20">IF(ISNA(INDEX($A$36:$U$109,MATCH($B115,$B$36:$B$109,0),13)),"",INDEX($A$36:$U$109,MATCH($B115,$B$36:$B$109,0),13))</f>
        <v>0</v>
      </c>
      <c r="N115" s="18">
        <f t="shared" ref="N115:N120" si="21">IF(ISNA(INDEX($A$36:$U$109,MATCH($B115,$B$36:$B$109,0),14)),"",INDEX($A$36:$U$109,MATCH($B115,$B$36:$B$109,0),14))</f>
        <v>1</v>
      </c>
      <c r="O115" s="18">
        <f t="shared" ref="O115:O120" si="22">IF(ISNA(INDEX($A$36:$U$109,MATCH($B115,$B$36:$B$109,0),15)),"",INDEX($A$36:$U$109,MATCH($B115,$B$36:$B$109,0),15))</f>
        <v>4</v>
      </c>
      <c r="P115" s="18">
        <f t="shared" ref="P115:P120" si="23">IF(ISNA(INDEX($A$36:$U$109,MATCH($B115,$B$36:$B$109,0),16)),"",INDEX($A$36:$U$109,MATCH($B115,$B$36:$B$109,0),16))</f>
        <v>3</v>
      </c>
      <c r="Q115" s="28">
        <f t="shared" ref="Q115:Q120" si="24">IF(ISNA(INDEX($A$36:$U$109,MATCH($B115,$B$36:$B$109,0),17)),"",INDEX($A$36:$U$109,MATCH($B115,$B$36:$B$109,0),17))</f>
        <v>7</v>
      </c>
      <c r="R115" s="28">
        <f t="shared" ref="R115:R120" si="25">IF(ISNA(INDEX($A$36:$U$109,MATCH($B115,$B$36:$B$109,0),18)),"",INDEX($A$36:$U$109,MATCH($B115,$B$36:$B$109,0),18))</f>
        <v>0</v>
      </c>
      <c r="S115" s="28"/>
      <c r="T115" s="28" t="str">
        <f t="shared" ref="T115:T121" si="26">IF(ISNA(INDEX($A$36:$U$109,MATCH($B115,$B$36:$B$109,0),19)),"",INDEX($A$36:$U$109,MATCH($B115,$B$36:$B$109,0),19))</f>
        <v>C</v>
      </c>
      <c r="U115" s="19" t="s">
        <v>36</v>
      </c>
    </row>
    <row r="116" spans="1:21">
      <c r="A116" s="32" t="str">
        <f t="shared" si="16"/>
        <v>MMR8056</v>
      </c>
      <c r="B116" s="103" t="s">
        <v>136</v>
      </c>
      <c r="C116" s="104"/>
      <c r="D116" s="104"/>
      <c r="E116" s="104"/>
      <c r="F116" s="104"/>
      <c r="G116" s="104"/>
      <c r="H116" s="104"/>
      <c r="I116" s="105"/>
      <c r="J116" s="18">
        <f t="shared" si="17"/>
        <v>7</v>
      </c>
      <c r="K116" s="18">
        <f t="shared" si="18"/>
        <v>2</v>
      </c>
      <c r="L116" s="68">
        <f t="shared" si="19"/>
        <v>1</v>
      </c>
      <c r="M116" s="18">
        <f t="shared" si="20"/>
        <v>0</v>
      </c>
      <c r="N116" s="18">
        <f t="shared" si="21"/>
        <v>1</v>
      </c>
      <c r="O116" s="18">
        <f t="shared" si="22"/>
        <v>4</v>
      </c>
      <c r="P116" s="18">
        <f t="shared" si="23"/>
        <v>9</v>
      </c>
      <c r="Q116" s="28">
        <f t="shared" si="24"/>
        <v>13</v>
      </c>
      <c r="R116" s="28" t="str">
        <f t="shared" si="25"/>
        <v>E</v>
      </c>
      <c r="S116" s="28"/>
      <c r="T116" s="28">
        <f t="shared" si="26"/>
        <v>0</v>
      </c>
      <c r="U116" s="19" t="s">
        <v>36</v>
      </c>
    </row>
    <row r="117" spans="1:21">
      <c r="A117" s="32" t="str">
        <f t="shared" si="16"/>
        <v>MMR8035</v>
      </c>
      <c r="B117" s="106" t="s">
        <v>142</v>
      </c>
      <c r="C117" s="106"/>
      <c r="D117" s="106"/>
      <c r="E117" s="106"/>
      <c r="F117" s="106"/>
      <c r="G117" s="106"/>
      <c r="H117" s="106"/>
      <c r="I117" s="106"/>
      <c r="J117" s="18">
        <f t="shared" si="17"/>
        <v>8</v>
      </c>
      <c r="K117" s="18">
        <f t="shared" si="18"/>
        <v>2</v>
      </c>
      <c r="L117" s="68">
        <f t="shared" si="19"/>
        <v>1</v>
      </c>
      <c r="M117" s="18">
        <f t="shared" si="20"/>
        <v>0</v>
      </c>
      <c r="N117" s="18">
        <f t="shared" si="21"/>
        <v>1</v>
      </c>
      <c r="O117" s="18">
        <f t="shared" si="22"/>
        <v>4</v>
      </c>
      <c r="P117" s="18">
        <f t="shared" si="23"/>
        <v>10</v>
      </c>
      <c r="Q117" s="28">
        <f t="shared" si="24"/>
        <v>14</v>
      </c>
      <c r="R117" s="28" t="str">
        <f t="shared" si="25"/>
        <v>E</v>
      </c>
      <c r="S117" s="28"/>
      <c r="T117" s="28">
        <f t="shared" si="26"/>
        <v>0</v>
      </c>
      <c r="U117" s="19" t="s">
        <v>36</v>
      </c>
    </row>
    <row r="118" spans="1:21">
      <c r="A118" s="32" t="str">
        <f t="shared" si="16"/>
        <v>MMX9301</v>
      </c>
      <c r="B118" s="107" t="s">
        <v>107</v>
      </c>
      <c r="C118" s="108"/>
      <c r="D118" s="108"/>
      <c r="E118" s="108"/>
      <c r="F118" s="108"/>
      <c r="G118" s="108"/>
      <c r="H118" s="108"/>
      <c r="I118" s="109"/>
      <c r="J118" s="18">
        <f t="shared" si="17"/>
        <v>6</v>
      </c>
      <c r="K118" s="18">
        <f t="shared" si="18"/>
        <v>2</v>
      </c>
      <c r="L118" s="68">
        <f t="shared" si="19"/>
        <v>1</v>
      </c>
      <c r="M118" s="18">
        <f t="shared" si="20"/>
        <v>0</v>
      </c>
      <c r="N118" s="18">
        <f t="shared" si="21"/>
        <v>1</v>
      </c>
      <c r="O118" s="18">
        <f t="shared" si="22"/>
        <v>4</v>
      </c>
      <c r="P118" s="18">
        <f t="shared" si="23"/>
        <v>7</v>
      </c>
      <c r="Q118" s="28">
        <f t="shared" si="24"/>
        <v>11</v>
      </c>
      <c r="R118" s="28" t="str">
        <f t="shared" si="25"/>
        <v>E</v>
      </c>
      <c r="S118" s="28"/>
      <c r="T118" s="28">
        <f t="shared" si="26"/>
        <v>0</v>
      </c>
      <c r="U118" s="19" t="s">
        <v>36</v>
      </c>
    </row>
    <row r="119" spans="1:21">
      <c r="A119" s="32" t="str">
        <f t="shared" si="16"/>
        <v>MME8037</v>
      </c>
      <c r="B119" s="106" t="s">
        <v>138</v>
      </c>
      <c r="C119" s="106"/>
      <c r="D119" s="106"/>
      <c r="E119" s="106"/>
      <c r="F119" s="106"/>
      <c r="G119" s="106"/>
      <c r="H119" s="106"/>
      <c r="I119" s="106"/>
      <c r="J119" s="18">
        <f t="shared" si="17"/>
        <v>6</v>
      </c>
      <c r="K119" s="18">
        <f t="shared" si="18"/>
        <v>2</v>
      </c>
      <c r="L119" s="68">
        <f t="shared" si="19"/>
        <v>1</v>
      </c>
      <c r="M119" s="18">
        <f t="shared" si="20"/>
        <v>0</v>
      </c>
      <c r="N119" s="18">
        <f t="shared" si="21"/>
        <v>1</v>
      </c>
      <c r="O119" s="18">
        <f t="shared" si="22"/>
        <v>4</v>
      </c>
      <c r="P119" s="18">
        <f t="shared" si="23"/>
        <v>7</v>
      </c>
      <c r="Q119" s="28">
        <f t="shared" si="24"/>
        <v>11</v>
      </c>
      <c r="R119" s="28" t="str">
        <f t="shared" si="25"/>
        <v>E</v>
      </c>
      <c r="S119" s="28"/>
      <c r="T119" s="28">
        <f t="shared" si="26"/>
        <v>0</v>
      </c>
      <c r="U119" s="19" t="s">
        <v>36</v>
      </c>
    </row>
    <row r="120" spans="1:21">
      <c r="A120" s="32" t="str">
        <f t="shared" si="16"/>
        <v>MMR8057</v>
      </c>
      <c r="B120" s="113" t="s">
        <v>149</v>
      </c>
      <c r="C120" s="114"/>
      <c r="D120" s="114"/>
      <c r="E120" s="114"/>
      <c r="F120" s="114"/>
      <c r="G120" s="114"/>
      <c r="H120" s="114"/>
      <c r="I120" s="115"/>
      <c r="J120" s="18">
        <f t="shared" si="17"/>
        <v>8</v>
      </c>
      <c r="K120" s="18">
        <f t="shared" si="18"/>
        <v>2</v>
      </c>
      <c r="L120" s="68">
        <f t="shared" si="19"/>
        <v>1</v>
      </c>
      <c r="M120" s="18">
        <f t="shared" si="20"/>
        <v>0</v>
      </c>
      <c r="N120" s="18">
        <f t="shared" si="21"/>
        <v>1</v>
      </c>
      <c r="O120" s="18">
        <f t="shared" si="22"/>
        <v>4</v>
      </c>
      <c r="P120" s="18">
        <f t="shared" si="23"/>
        <v>10</v>
      </c>
      <c r="Q120" s="28">
        <f t="shared" si="24"/>
        <v>14</v>
      </c>
      <c r="R120" s="28" t="str">
        <f t="shared" si="25"/>
        <v>E</v>
      </c>
      <c r="S120" s="28"/>
      <c r="T120" s="28">
        <f t="shared" si="26"/>
        <v>0</v>
      </c>
      <c r="U120" s="19" t="s">
        <v>36</v>
      </c>
    </row>
    <row r="121" spans="1:21">
      <c r="A121" s="32" t="str">
        <f t="shared" si="16"/>
        <v/>
      </c>
      <c r="B121" s="106"/>
      <c r="C121" s="106"/>
      <c r="D121" s="106"/>
      <c r="E121" s="106"/>
      <c r="F121" s="106"/>
      <c r="G121" s="106"/>
      <c r="H121" s="106"/>
      <c r="I121" s="106"/>
      <c r="J121" s="18" t="str">
        <f t="shared" si="17"/>
        <v/>
      </c>
      <c r="K121" s="18" t="str">
        <f t="shared" si="18"/>
        <v/>
      </c>
      <c r="L121" s="18" t="str">
        <f t="shared" si="19"/>
        <v/>
      </c>
      <c r="M121" s="68" t="str">
        <f>IF(ISNA(INDEX($A$36:$U$109,MATCH($B121,$B$36:$B$109,0),12)),"",INDEX($A$36:$U$109,MATCH($B121,$B$36:$B$109,0),12))</f>
        <v/>
      </c>
      <c r="N121" s="18" t="str">
        <f>IF(ISNA(INDEX($A$36:$U$109,MATCH($B121,$B$36:$B$109,0),13)),"",INDEX($A$36:$U$109,MATCH($B121,$B$36:$B$109,0),13))</f>
        <v/>
      </c>
      <c r="O121" s="18" t="str">
        <f>IF(ISNA(INDEX($A$36:$U$109,MATCH($B121,$B$36:$B$109,0),14)),"",INDEX($A$36:$U$109,MATCH($B121,$B$36:$B$109,0),14))</f>
        <v/>
      </c>
      <c r="P121" s="18" t="str">
        <f>IF(ISNA(INDEX($A$36:$U$109,MATCH($B121,$B$36:$B$109,0),15)),"",INDEX($A$36:$U$109,MATCH($B121,$B$36:$B$109,0),15))</f>
        <v/>
      </c>
      <c r="Q121" s="18" t="str">
        <f>IF(ISNA(INDEX($A$36:$U$109,MATCH($B121,$B$36:$B$109,0),16)),"",INDEX($A$36:$U$109,MATCH($B121,$B$36:$B$109,0),16))</f>
        <v/>
      </c>
      <c r="R121" s="28" t="str">
        <f>IF(ISNA(INDEX($A$36:$U$109,MATCH($B121,$B$36:$B$109,0),17)),"",INDEX($A$36:$U$109,MATCH($B121,$B$36:$B$109,0),17))</f>
        <v/>
      </c>
      <c r="S121" s="28" t="str">
        <f>IF(ISNA(INDEX($A$36:$U$109,MATCH($B121,$B$36:$B$109,0),18)),"",INDEX($A$36:$U$109,MATCH($B121,$B$36:$B$109,0),18))</f>
        <v/>
      </c>
      <c r="T121" s="28" t="str">
        <f t="shared" si="26"/>
        <v/>
      </c>
      <c r="U121" s="19" t="s">
        <v>36</v>
      </c>
    </row>
    <row r="122" spans="1:21">
      <c r="A122" s="20" t="s">
        <v>25</v>
      </c>
      <c r="B122" s="116"/>
      <c r="C122" s="117"/>
      <c r="D122" s="117"/>
      <c r="E122" s="117"/>
      <c r="F122" s="117"/>
      <c r="G122" s="117"/>
      <c r="H122" s="117"/>
      <c r="I122" s="118"/>
      <c r="J122" s="22">
        <f>IF(ISNA(SUM(J115:J121)),"",SUM(J115:J121))</f>
        <v>39</v>
      </c>
      <c r="K122" s="22">
        <f>SUM(K115:K121)</f>
        <v>12</v>
      </c>
      <c r="L122" s="22">
        <f>SUM(L121:L121)</f>
        <v>0</v>
      </c>
      <c r="M122" s="70">
        <f>SUM(M115:M121)</f>
        <v>0</v>
      </c>
      <c r="N122" s="22">
        <f>SUM(N115:N121)</f>
        <v>6</v>
      </c>
      <c r="O122" s="22">
        <f>SUM(O115:O121)</f>
        <v>24</v>
      </c>
      <c r="P122" s="22">
        <f>SUM(P115:P121)</f>
        <v>46</v>
      </c>
      <c r="Q122" s="22">
        <f>SUM(Q115:Q121)</f>
        <v>70</v>
      </c>
      <c r="R122" s="20">
        <f>COUNTIF(R115:R121,"E")</f>
        <v>5</v>
      </c>
      <c r="S122" s="20">
        <f>COUNTIF(S115:S121,"C")</f>
        <v>0</v>
      </c>
      <c r="T122" s="20">
        <f>COUNTIF(T115:T121,"VP")</f>
        <v>0</v>
      </c>
      <c r="U122" s="19"/>
    </row>
    <row r="123" spans="1:21" ht="17.25" customHeight="1">
      <c r="A123" s="110" t="s">
        <v>69</v>
      </c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2"/>
    </row>
    <row r="124" spans="1:21">
      <c r="A124" s="32" t="str">
        <f>IF(ISNA(INDEX($A$36:$U$109,MATCH($B124,$B$36:$B$109,0),1)),"",INDEX($A$36:$U$109,MATCH($B124,$B$36:$B$109,0),1))</f>
        <v/>
      </c>
      <c r="B124" s="106"/>
      <c r="C124" s="106"/>
      <c r="D124" s="106"/>
      <c r="E124" s="106"/>
      <c r="F124" s="106"/>
      <c r="G124" s="106"/>
      <c r="H124" s="106"/>
      <c r="I124" s="106"/>
      <c r="J124" s="18" t="str">
        <f>IF(ISNA(INDEX($A$36:$U$109,MATCH($B124,$B$36:$B$109,0),10)),"",INDEX($A$36:$U$109,MATCH($B124,$B$36:$B$109,0),10))</f>
        <v/>
      </c>
      <c r="K124" s="18" t="str">
        <f>IF(ISNA(INDEX($A$36:$U$109,MATCH($B124,$B$36:$B$109,0),11)),"",INDEX($A$36:$U$109,MATCH($B124,$B$36:$B$109,0),11))</f>
        <v/>
      </c>
      <c r="L124" s="18" t="str">
        <f>IF(ISNA(INDEX($A$36:$U$109,MATCH($B124,$B$36:$B$109,0),12)),"",INDEX($A$36:$U$109,MATCH($B124,$B$36:$B$109,0),12))</f>
        <v/>
      </c>
      <c r="M124" s="68" t="str">
        <f>IF(ISNA(INDEX($A$36:$U$109,MATCH($B124,$B$36:$B$109,0),12)),"",INDEX($A$36:$U$109,MATCH($B124,$B$36:$B$109,0),12))</f>
        <v/>
      </c>
      <c r="N124" s="18" t="str">
        <f>IF(ISNA(INDEX($A$36:$U$109,MATCH($B124,$B$36:$B$109,0),13)),"",INDEX($A$36:$U$109,MATCH($B124,$B$36:$B$109,0),13))</f>
        <v/>
      </c>
      <c r="O124" s="18" t="str">
        <f>IF(ISNA(INDEX($A$36:$U$109,MATCH($B124,$B$36:$B$109,0),14)),"",INDEX($A$36:$U$109,MATCH($B124,$B$36:$B$109,0),14))</f>
        <v/>
      </c>
      <c r="P124" s="18" t="str">
        <f>IF(ISNA(INDEX($A$36:$U$109,MATCH($B124,$B$36:$B$109,0),15)),"",INDEX($A$36:$U$109,MATCH($B124,$B$36:$B$109,0),15))</f>
        <v/>
      </c>
      <c r="Q124" s="18" t="str">
        <f>IF(ISNA(INDEX($A$36:$U$109,MATCH($B124,$B$36:$B$109,0),16)),"",INDEX($A$36:$U$109,MATCH($B124,$B$36:$B$109,0),16))</f>
        <v/>
      </c>
      <c r="R124" s="28" t="str">
        <f>IF(ISNA(INDEX($A$36:$U$109,MATCH($B124,$B$36:$B$109,0),17)),"",INDEX($A$36:$U$109,MATCH($B124,$B$36:$B$109,0),17))</f>
        <v/>
      </c>
      <c r="S124" s="28" t="str">
        <f>IF(ISNA(INDEX($A$36:$U$109,MATCH($B124,$B$36:$B$109,0),18)),"",INDEX($A$36:$U$109,MATCH($B124,$B$36:$B$109,0),18))</f>
        <v/>
      </c>
      <c r="T124" s="28" t="str">
        <f>IF(ISNA(INDEX($A$36:$U$109,MATCH($B124,$B$36:$B$109,0),19)),"",INDEX($A$36:$U$109,MATCH($B124,$B$36:$B$109,0),19))</f>
        <v/>
      </c>
      <c r="U124" s="19" t="s">
        <v>36</v>
      </c>
    </row>
    <row r="125" spans="1:21">
      <c r="A125" s="32" t="str">
        <f>IF(ISNA(INDEX($A$36:$U$109,MATCH($B125,$B$36:$B$109,0),1)),"",INDEX($A$36:$U$109,MATCH($B125,$B$36:$B$109,0),1))</f>
        <v/>
      </c>
      <c r="B125" s="106"/>
      <c r="C125" s="106"/>
      <c r="D125" s="106"/>
      <c r="E125" s="106"/>
      <c r="F125" s="106"/>
      <c r="G125" s="106"/>
      <c r="H125" s="106"/>
      <c r="I125" s="106"/>
      <c r="J125" s="18" t="str">
        <f>IF(ISNA(INDEX($A$36:$U$109,MATCH($B125,$B$36:$B$109,0),10)),"",INDEX($A$36:$U$109,MATCH($B125,$B$36:$B$109,0),10))</f>
        <v/>
      </c>
      <c r="K125" s="18" t="str">
        <f>IF(ISNA(INDEX($A$36:$U$109,MATCH($B125,$B$36:$B$109,0),11)),"",INDEX($A$36:$U$109,MATCH($B125,$B$36:$B$109,0),11))</f>
        <v/>
      </c>
      <c r="L125" s="18" t="str">
        <f>IF(ISNA(INDEX($A$36:$U$109,MATCH($B125,$B$36:$B$109,0),12)),"",INDEX($A$36:$U$109,MATCH($B125,$B$36:$B$109,0),12))</f>
        <v/>
      </c>
      <c r="M125" s="68" t="str">
        <f>IF(ISNA(INDEX($A$36:$U$109,MATCH($B125,$B$36:$B$109,0),12)),"",INDEX($A$36:$U$109,MATCH($B125,$B$36:$B$109,0),12))</f>
        <v/>
      </c>
      <c r="N125" s="18" t="str">
        <f>IF(ISNA(INDEX($A$36:$U$109,MATCH($B125,$B$36:$B$109,0),13)),"",INDEX($A$36:$U$109,MATCH($B125,$B$36:$B$109,0),13))</f>
        <v/>
      </c>
      <c r="O125" s="18" t="str">
        <f>IF(ISNA(INDEX($A$36:$U$109,MATCH($B125,$B$36:$B$109,0),14)),"",INDEX($A$36:$U$109,MATCH($B125,$B$36:$B$109,0),14))</f>
        <v/>
      </c>
      <c r="P125" s="18" t="str">
        <f>IF(ISNA(INDEX($A$36:$U$109,MATCH($B125,$B$36:$B$109,0),15)),"",INDEX($A$36:$U$109,MATCH($B125,$B$36:$B$109,0),15))</f>
        <v/>
      </c>
      <c r="Q125" s="18" t="str">
        <f>IF(ISNA(INDEX($A$36:$U$109,MATCH($B125,$B$36:$B$109,0),16)),"",INDEX($A$36:$U$109,MATCH($B125,$B$36:$B$109,0),16))</f>
        <v/>
      </c>
      <c r="R125" s="28" t="str">
        <f>IF(ISNA(INDEX($A$36:$U$109,MATCH($B125,$B$36:$B$109,0),17)),"",INDEX($A$36:$U$109,MATCH($B125,$B$36:$B$109,0),17))</f>
        <v/>
      </c>
      <c r="S125" s="28" t="str">
        <f>IF(ISNA(INDEX($A$36:$U$109,MATCH($B125,$B$36:$B$109,0),18)),"",INDEX($A$36:$U$109,MATCH($B125,$B$36:$B$109,0),18))</f>
        <v/>
      </c>
      <c r="T125" s="28" t="str">
        <f>IF(ISNA(INDEX($A$36:$U$109,MATCH($B125,$B$36:$B$109,0),19)),"",INDEX($A$36:$U$109,MATCH($B125,$B$36:$B$109,0),19))</f>
        <v/>
      </c>
      <c r="U125" s="19" t="s">
        <v>36</v>
      </c>
    </row>
    <row r="126" spans="1:21">
      <c r="A126" s="20" t="s">
        <v>25</v>
      </c>
      <c r="B126" s="119"/>
      <c r="C126" s="119"/>
      <c r="D126" s="119"/>
      <c r="E126" s="119"/>
      <c r="F126" s="119"/>
      <c r="G126" s="119"/>
      <c r="H126" s="119"/>
      <c r="I126" s="119"/>
      <c r="J126" s="22">
        <f t="shared" ref="J126:Q126" si="27">SUM(J124:J125)</f>
        <v>0</v>
      </c>
      <c r="K126" s="22">
        <f t="shared" si="27"/>
        <v>0</v>
      </c>
      <c r="L126" s="22">
        <f t="shared" si="27"/>
        <v>0</v>
      </c>
      <c r="M126" s="70">
        <f t="shared" si="27"/>
        <v>0</v>
      </c>
      <c r="N126" s="22">
        <f t="shared" si="27"/>
        <v>0</v>
      </c>
      <c r="O126" s="22">
        <f t="shared" si="27"/>
        <v>0</v>
      </c>
      <c r="P126" s="22">
        <f t="shared" si="27"/>
        <v>0</v>
      </c>
      <c r="Q126" s="22">
        <f t="shared" si="27"/>
        <v>0</v>
      </c>
      <c r="R126" s="20">
        <f>COUNTIF(R124:R125,"E")</f>
        <v>0</v>
      </c>
      <c r="S126" s="20">
        <f>COUNTIF(S124:S125,"C")</f>
        <v>0</v>
      </c>
      <c r="T126" s="20">
        <f>COUNTIF(T124:T125,"VP")</f>
        <v>0</v>
      </c>
      <c r="U126" s="21"/>
    </row>
    <row r="127" spans="1:21" ht="27" customHeight="1">
      <c r="A127" s="181" t="s">
        <v>52</v>
      </c>
      <c r="B127" s="182"/>
      <c r="C127" s="182"/>
      <c r="D127" s="182"/>
      <c r="E127" s="182"/>
      <c r="F127" s="182"/>
      <c r="G127" s="182"/>
      <c r="H127" s="182"/>
      <c r="I127" s="183"/>
      <c r="J127" s="22">
        <f t="shared" ref="J127:T127" si="28">SUM(J122,J126)</f>
        <v>39</v>
      </c>
      <c r="K127" s="22">
        <f t="shared" si="28"/>
        <v>12</v>
      </c>
      <c r="L127" s="22">
        <f t="shared" si="28"/>
        <v>0</v>
      </c>
      <c r="M127" s="70">
        <f t="shared" si="28"/>
        <v>0</v>
      </c>
      <c r="N127" s="22">
        <f t="shared" si="28"/>
        <v>6</v>
      </c>
      <c r="O127" s="22">
        <f t="shared" si="28"/>
        <v>24</v>
      </c>
      <c r="P127" s="22">
        <f t="shared" si="28"/>
        <v>46</v>
      </c>
      <c r="Q127" s="22">
        <f t="shared" si="28"/>
        <v>70</v>
      </c>
      <c r="R127" s="22">
        <f t="shared" si="28"/>
        <v>5</v>
      </c>
      <c r="S127" s="22">
        <f t="shared" si="28"/>
        <v>0</v>
      </c>
      <c r="T127" s="22">
        <f t="shared" si="28"/>
        <v>0</v>
      </c>
      <c r="U127" s="84">
        <f>SUM(R127:T127)/16</f>
        <v>0.3125</v>
      </c>
    </row>
    <row r="128" spans="1:21">
      <c r="A128" s="184" t="s">
        <v>53</v>
      </c>
      <c r="B128" s="185"/>
      <c r="C128" s="185"/>
      <c r="D128" s="185"/>
      <c r="E128" s="185"/>
      <c r="F128" s="185"/>
      <c r="G128" s="185"/>
      <c r="H128" s="185"/>
      <c r="I128" s="185"/>
      <c r="J128" s="186"/>
      <c r="K128" s="22">
        <f t="shared" ref="K128:Q128" si="29">K122*14+K126*12</f>
        <v>168</v>
      </c>
      <c r="L128" s="22">
        <f t="shared" si="29"/>
        <v>0</v>
      </c>
      <c r="M128" s="70">
        <f t="shared" si="29"/>
        <v>0</v>
      </c>
      <c r="N128" s="22">
        <f t="shared" si="29"/>
        <v>84</v>
      </c>
      <c r="O128" s="22">
        <f t="shared" si="29"/>
        <v>336</v>
      </c>
      <c r="P128" s="22">
        <f t="shared" si="29"/>
        <v>644</v>
      </c>
      <c r="Q128" s="22">
        <f t="shared" si="29"/>
        <v>980</v>
      </c>
      <c r="R128" s="175"/>
      <c r="S128" s="176"/>
      <c r="T128" s="176"/>
      <c r="U128" s="177"/>
    </row>
    <row r="129" spans="1:21">
      <c r="A129" s="187"/>
      <c r="B129" s="188"/>
      <c r="C129" s="188"/>
      <c r="D129" s="188"/>
      <c r="E129" s="188"/>
      <c r="F129" s="188"/>
      <c r="G129" s="188"/>
      <c r="H129" s="188"/>
      <c r="I129" s="188"/>
      <c r="J129" s="189"/>
      <c r="K129" s="143">
        <f>SUM(K128:N128)</f>
        <v>252</v>
      </c>
      <c r="L129" s="144"/>
      <c r="M129" s="144"/>
      <c r="N129" s="145"/>
      <c r="O129" s="146">
        <f>SUM(O128:P128)</f>
        <v>980</v>
      </c>
      <c r="P129" s="147"/>
      <c r="Q129" s="148"/>
      <c r="R129" s="178"/>
      <c r="S129" s="179"/>
      <c r="T129" s="179"/>
      <c r="U129" s="180"/>
    </row>
    <row r="131" spans="1:21">
      <c r="B131" s="8"/>
      <c r="C131" s="8"/>
      <c r="D131" s="8"/>
      <c r="E131" s="8"/>
      <c r="F131" s="8"/>
      <c r="G131" s="8"/>
      <c r="H131" s="16"/>
      <c r="I131" s="16"/>
      <c r="J131" s="16"/>
      <c r="N131" s="8"/>
      <c r="O131" s="8"/>
      <c r="P131" s="8"/>
      <c r="Q131" s="8"/>
      <c r="R131" s="8"/>
      <c r="S131" s="8"/>
      <c r="T131" s="8"/>
    </row>
    <row r="132" spans="1:21" ht="23.25" customHeight="1">
      <c r="A132" s="119" t="s">
        <v>74</v>
      </c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</row>
    <row r="133" spans="1:21" ht="26.25" customHeight="1">
      <c r="A133" s="119" t="s">
        <v>27</v>
      </c>
      <c r="B133" s="119" t="s">
        <v>26</v>
      </c>
      <c r="C133" s="119"/>
      <c r="D133" s="119"/>
      <c r="E133" s="119"/>
      <c r="F133" s="119"/>
      <c r="G133" s="119"/>
      <c r="H133" s="119"/>
      <c r="I133" s="119"/>
      <c r="J133" s="121" t="s">
        <v>40</v>
      </c>
      <c r="K133" s="121" t="s">
        <v>24</v>
      </c>
      <c r="L133" s="121"/>
      <c r="M133" s="121"/>
      <c r="N133" s="121"/>
      <c r="O133" s="121" t="s">
        <v>41</v>
      </c>
      <c r="P133" s="121"/>
      <c r="Q133" s="121"/>
      <c r="R133" s="121" t="s">
        <v>23</v>
      </c>
      <c r="S133" s="121"/>
      <c r="T133" s="121"/>
      <c r="U133" s="121" t="s">
        <v>22</v>
      </c>
    </row>
    <row r="134" spans="1:21">
      <c r="A134" s="119"/>
      <c r="B134" s="119"/>
      <c r="C134" s="119"/>
      <c r="D134" s="119"/>
      <c r="E134" s="119"/>
      <c r="F134" s="119"/>
      <c r="G134" s="119"/>
      <c r="H134" s="119"/>
      <c r="I134" s="119"/>
      <c r="J134" s="121"/>
      <c r="K134" s="29" t="s">
        <v>28</v>
      </c>
      <c r="L134" s="29" t="s">
        <v>29</v>
      </c>
      <c r="M134" s="71" t="s">
        <v>119</v>
      </c>
      <c r="N134" s="29" t="s">
        <v>120</v>
      </c>
      <c r="O134" s="29" t="s">
        <v>33</v>
      </c>
      <c r="P134" s="29" t="s">
        <v>7</v>
      </c>
      <c r="Q134" s="29" t="s">
        <v>30</v>
      </c>
      <c r="R134" s="29" t="s">
        <v>31</v>
      </c>
      <c r="S134" s="29" t="s">
        <v>28</v>
      </c>
      <c r="T134" s="29" t="s">
        <v>32</v>
      </c>
      <c r="U134" s="121"/>
    </row>
    <row r="135" spans="1:21" ht="18.75" customHeight="1">
      <c r="A135" s="110" t="s">
        <v>68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2"/>
    </row>
    <row r="136" spans="1:21">
      <c r="A136" s="32" t="str">
        <f>IF(ISNA(INDEX($A$36:$U$109,MATCH($B136,$B$36:$B$109,0),1)),"",INDEX($A$36:$U$109,MATCH($B136,$B$36:$B$109,0),1))</f>
        <v>MMX9302</v>
      </c>
      <c r="B136" s="106" t="s">
        <v>109</v>
      </c>
      <c r="C136" s="106"/>
      <c r="D136" s="106"/>
      <c r="E136" s="106"/>
      <c r="F136" s="106"/>
      <c r="G136" s="106"/>
      <c r="H136" s="106"/>
      <c r="I136" s="106"/>
      <c r="J136" s="18">
        <f>IF(ISNA(INDEX($A$36:$U$109,MATCH($B136,$B$36:$B$109,0),10)),"",INDEX($A$36:$U$109,MATCH($B136,$B$36:$B$109,0),10))</f>
        <v>7</v>
      </c>
      <c r="K136" s="18">
        <f>IF(ISNA(INDEX($A$36:$U$109,MATCH($B136,$B$36:$B$109,0),11)),"",INDEX($A$36:$U$109,MATCH($B136,$B$36:$B$109,0),11))</f>
        <v>2</v>
      </c>
      <c r="L136" s="68">
        <f>IF(ISNA(INDEX($A$36:$U$109,MATCH($B136,$B$36:$B$109,0),12)),"",INDEX($A$36:$U$109,MATCH($B136,$B$36:$B$109,0),12))</f>
        <v>1</v>
      </c>
      <c r="M136" s="18">
        <f>IF(ISNA(INDEX($A$36:$U$109,MATCH($B136,$B$36:$B$109,0),13)),"",INDEX($A$36:$U$109,MATCH($B136,$B$36:$B$109,0),13))</f>
        <v>0</v>
      </c>
      <c r="N136" s="18">
        <f>IF(ISNA(INDEX($A$36:$U$109,MATCH($B136,$B$36:$B$109,0),14)),"",INDEX($A$36:$U$109,MATCH($B136,$B$36:$B$109,0),14))</f>
        <v>1</v>
      </c>
      <c r="O136" s="18">
        <f>IF(ISNA(INDEX($A$36:$U$109,MATCH($B136,$B$36:$B$109,0),15)),"",INDEX($A$36:$U$109,MATCH($B136,$B$36:$B$109,0),15))</f>
        <v>4</v>
      </c>
      <c r="P136" s="18">
        <f>IF(ISNA(INDEX($A$36:$U$109,MATCH($B136,$B$36:$B$109,0),16)),"",INDEX($A$36:$U$109,MATCH($B136,$B$36:$B$109,0),16))</f>
        <v>9</v>
      </c>
      <c r="Q136" s="28">
        <f>IF(ISNA(INDEX($A$36:$U$109,MATCH($B136,$B$36:$B$109,0),17)),"",INDEX($A$36:$U$109,MATCH($B136,$B$36:$B$109,0),17))</f>
        <v>13</v>
      </c>
      <c r="R136" s="28" t="str">
        <f>IF(ISNA(INDEX($A$36:$U$109,MATCH($B136,$B$36:$B$109,0),18)),"",INDEX($A$36:$U$109,MATCH($B136,$B$36:$B$109,0),18))</f>
        <v>E</v>
      </c>
      <c r="S136" s="28"/>
      <c r="T136" s="28">
        <f>IF(ISNA(INDEX($A$36:$U$109,MATCH($B136,$B$36:$B$109,0),19)),"",INDEX($A$36:$U$109,MATCH($B136,$B$36:$B$109,0),19))</f>
        <v>0</v>
      </c>
      <c r="U136" s="17" t="s">
        <v>38</v>
      </c>
    </row>
    <row r="137" spans="1:21">
      <c r="A137" s="32" t="str">
        <f>IF(ISNA(INDEX($A$36:$U$109,MATCH($B137,$B$36:$B$109,0),1)),"",INDEX($A$36:$U$109,MATCH($B137,$B$36:$B$109,0),1))</f>
        <v>MMR8030</v>
      </c>
      <c r="B137" s="106" t="s">
        <v>151</v>
      </c>
      <c r="C137" s="106"/>
      <c r="D137" s="106"/>
      <c r="E137" s="106"/>
      <c r="F137" s="106"/>
      <c r="G137" s="106"/>
      <c r="H137" s="106"/>
      <c r="I137" s="106"/>
      <c r="J137" s="18">
        <f>IF(ISNA(INDEX($A$36:$U$109,MATCH($B137,$B$36:$B$109,0),10)),"",INDEX($A$36:$U$109,MATCH($B137,$B$36:$B$109,0),10))</f>
        <v>7</v>
      </c>
      <c r="K137" s="18">
        <f>IF(ISNA(INDEX($A$36:$U$109,MATCH($B137,$B$36:$B$109,0),11)),"",INDEX($A$36:$U$109,MATCH($B137,$B$36:$B$109,0),11))</f>
        <v>2</v>
      </c>
      <c r="L137" s="68">
        <f>IF(ISNA(INDEX($A$36:$U$109,MATCH($B137,$B$36:$B$109,0),12)),"",INDEX($A$36:$U$109,MATCH($B137,$B$36:$B$109,0),12))</f>
        <v>1</v>
      </c>
      <c r="M137" s="18">
        <f>IF(ISNA(INDEX($A$36:$U$109,MATCH($B137,$B$36:$B$109,0),13)),"",INDEX($A$36:$U$109,MATCH($B137,$B$36:$B$109,0),13))</f>
        <v>0</v>
      </c>
      <c r="N137" s="18">
        <f>IF(ISNA(INDEX($A$36:$U$109,MATCH($B137,$B$36:$B$109,0),14)),"",INDEX($A$36:$U$109,MATCH($B137,$B$36:$B$109,0),14))</f>
        <v>1</v>
      </c>
      <c r="O137" s="18">
        <f>IF(ISNA(INDEX($A$36:$U$109,MATCH($B137,$B$36:$B$109,0),15)),"",INDEX($A$36:$U$109,MATCH($B137,$B$36:$B$109,0),15))</f>
        <v>4</v>
      </c>
      <c r="P137" s="18">
        <f>IF(ISNA(INDEX($A$36:$U$109,MATCH($B137,$B$36:$B$109,0),16)),"",INDEX($A$36:$U$109,MATCH($B137,$B$36:$B$109,0),16))</f>
        <v>9</v>
      </c>
      <c r="Q137" s="28">
        <f>IF(ISNA(INDEX($A$36:$U$109,MATCH($B137,$B$36:$B$109,0),17)),"",INDEX($A$36:$U$109,MATCH($B137,$B$36:$B$109,0),17))</f>
        <v>13</v>
      </c>
      <c r="R137" s="28" t="str">
        <f>IF(ISNA(INDEX($A$36:$U$109,MATCH($B137,$B$36:$B$109,0),18)),"",INDEX($A$36:$U$109,MATCH($B137,$B$36:$B$109,0),18))</f>
        <v>E</v>
      </c>
      <c r="S137" s="28"/>
      <c r="T137" s="28">
        <f>IF(ISNA(INDEX($A$36:$U$109,MATCH($B137,$B$36:$B$109,0),19)),"",INDEX($A$36:$U$109,MATCH($B137,$B$36:$B$109,0),19))</f>
        <v>0</v>
      </c>
      <c r="U137" s="17" t="s">
        <v>38</v>
      </c>
    </row>
    <row r="138" spans="1:21">
      <c r="A138" s="32" t="str">
        <f>IF(ISNA(INDEX($A$36:$U$109,MATCH($B138,$B$36:$B$109,0),1)),"",INDEX($A$36:$U$109,MATCH($B138,$B$36:$B$109,0),1))</f>
        <v>MMR8002</v>
      </c>
      <c r="B138" s="106" t="s">
        <v>153</v>
      </c>
      <c r="C138" s="106"/>
      <c r="D138" s="106"/>
      <c r="E138" s="106"/>
      <c r="F138" s="106"/>
      <c r="G138" s="106"/>
      <c r="H138" s="106"/>
      <c r="I138" s="106"/>
      <c r="J138" s="18">
        <f>IF(ISNA(INDEX($A$36:$U$109,MATCH($B138,$B$36:$B$109,0),10)),"",INDEX($A$36:$U$109,MATCH($B138,$B$36:$B$109,0),10))</f>
        <v>7</v>
      </c>
      <c r="K138" s="18">
        <f>IF(ISNA(INDEX($A$36:$U$109,MATCH($B138,$B$36:$B$109,0),11)),"",INDEX($A$36:$U$109,MATCH($B138,$B$36:$B$109,0),11))</f>
        <v>2</v>
      </c>
      <c r="L138" s="68">
        <f>IF(ISNA(INDEX($A$36:$U$109,MATCH($B138,$B$36:$B$109,0),12)),"",INDEX($A$36:$U$109,MATCH($B138,$B$36:$B$109,0),12))</f>
        <v>1</v>
      </c>
      <c r="M138" s="18">
        <f>IF(ISNA(INDEX($A$36:$U$109,MATCH($B138,$B$36:$B$109,0),13)),"",INDEX($A$36:$U$109,MATCH($B138,$B$36:$B$109,0),13))</f>
        <v>0</v>
      </c>
      <c r="N138" s="18">
        <f>IF(ISNA(INDEX($A$36:$U$109,MATCH($B138,$B$36:$B$109,0),14)),"",INDEX($A$36:$U$109,MATCH($B138,$B$36:$B$109,0),14))</f>
        <v>1</v>
      </c>
      <c r="O138" s="18">
        <f>IF(ISNA(INDEX($A$36:$U$109,MATCH($B138,$B$36:$B$109,0),15)),"",INDEX($A$36:$U$109,MATCH($B138,$B$36:$B$109,0),15))</f>
        <v>4</v>
      </c>
      <c r="P138" s="18">
        <f>IF(ISNA(INDEX($A$36:$U$109,MATCH($B138,$B$36:$B$109,0),16)),"",INDEX($A$36:$U$109,MATCH($B138,$B$36:$B$109,0),16))</f>
        <v>9</v>
      </c>
      <c r="Q138" s="28">
        <f>IF(ISNA(INDEX($A$36:$U$109,MATCH($B138,$B$36:$B$109,0),17)),"",INDEX($A$36:$U$109,MATCH($B138,$B$36:$B$109,0),17))</f>
        <v>13</v>
      </c>
      <c r="R138" s="28" t="str">
        <f>IF(ISNA(INDEX($A$36:$U$109,MATCH($B138,$B$36:$B$109,0),18)),"",INDEX($A$36:$U$109,MATCH($B138,$B$36:$B$109,0),18))</f>
        <v>E</v>
      </c>
      <c r="S138" s="28"/>
      <c r="T138" s="28">
        <f>IF(ISNA(INDEX($A$36:$U$109,MATCH($B138,$B$36:$B$109,0),19)),"",INDEX($A$36:$U$109,MATCH($B138,$B$36:$B$109,0),19))</f>
        <v>0</v>
      </c>
      <c r="U138" s="17" t="s">
        <v>38</v>
      </c>
    </row>
    <row r="139" spans="1:21">
      <c r="A139" s="32" t="str">
        <f>IF(ISNA(INDEX($A$36:$U$109,MATCH($B139,$B$36:$B$109,0),1)),"",INDEX($A$36:$U$109,MATCH($B139,$B$36:$B$109,0),1))</f>
        <v>MMX9303</v>
      </c>
      <c r="B139" s="106" t="s">
        <v>108</v>
      </c>
      <c r="C139" s="106"/>
      <c r="D139" s="106"/>
      <c r="E139" s="106"/>
      <c r="F139" s="106"/>
      <c r="G139" s="106"/>
      <c r="H139" s="106"/>
      <c r="I139" s="106"/>
      <c r="J139" s="18">
        <f>IF(ISNA(INDEX($A$36:$U$109,MATCH($B139,$B$36:$B$109,0),10)),"",INDEX($A$36:$U$109,MATCH($B139,$B$36:$B$109,0),10))</f>
        <v>8</v>
      </c>
      <c r="K139" s="18">
        <f>IF(ISNA(INDEX($A$36:$U$109,MATCH($B139,$B$36:$B$109,0),11)),"",INDEX($A$36:$U$109,MATCH($B139,$B$36:$B$109,0),11))</f>
        <v>2</v>
      </c>
      <c r="L139" s="68">
        <f>IF(ISNA(INDEX($A$36:$U$109,MATCH($B139,$B$36:$B$109,0),12)),"",INDEX($A$36:$U$109,MATCH($B139,$B$36:$B$109,0),12))</f>
        <v>1</v>
      </c>
      <c r="M139" s="18">
        <f>IF(ISNA(INDEX($A$36:$U$109,MATCH($B139,$B$36:$B$109,0),13)),"",INDEX($A$36:$U$109,MATCH($B139,$B$36:$B$109,0),13))</f>
        <v>0</v>
      </c>
      <c r="N139" s="18">
        <f>IF(ISNA(INDEX($A$36:$U$109,MATCH($B139,$B$36:$B$109,0),14)),"",INDEX($A$36:$U$109,MATCH($B139,$B$36:$B$109,0),14))</f>
        <v>1</v>
      </c>
      <c r="O139" s="18">
        <f>IF(ISNA(INDEX($A$36:$U$109,MATCH($B139,$B$36:$B$109,0),15)),"",INDEX($A$36:$U$109,MATCH($B139,$B$36:$B$109,0),15))</f>
        <v>4</v>
      </c>
      <c r="P139" s="18">
        <f>IF(ISNA(INDEX($A$36:$U$109,MATCH($B139,$B$36:$B$109,0),16)),"",INDEX($A$36:$U$109,MATCH($B139,$B$36:$B$109,0),16))</f>
        <v>10</v>
      </c>
      <c r="Q139" s="28">
        <f>IF(ISNA(INDEX($A$36:$U$109,MATCH($B139,$B$36:$B$109,0),17)),"",INDEX($A$36:$U$109,MATCH($B139,$B$36:$B$109,0),17))</f>
        <v>14</v>
      </c>
      <c r="R139" s="28" t="str">
        <f>IF(ISNA(INDEX($A$36:$U$109,MATCH($B139,$B$36:$B$109,0),18)),"",INDEX($A$36:$U$109,MATCH($B139,$B$36:$B$109,0),18))</f>
        <v>E</v>
      </c>
      <c r="S139" s="28"/>
      <c r="T139" s="28">
        <f>IF(ISNA(INDEX($A$36:$U$109,MATCH($B139,$B$36:$B$109,0),19)),"",INDEX($A$36:$U$109,MATCH($B139,$B$36:$B$109,0),19))</f>
        <v>0</v>
      </c>
      <c r="U139" s="17" t="s">
        <v>38</v>
      </c>
    </row>
    <row r="140" spans="1:21">
      <c r="A140" s="32" t="str">
        <f>IF(ISNA(INDEX($A$36:$U$109,MATCH($B140,$B$36:$B$109,0),1)),"",INDEX($A$36:$U$109,MATCH($B140,$B$36:$B$109,0),1))</f>
        <v/>
      </c>
      <c r="B140" s="106"/>
      <c r="C140" s="106"/>
      <c r="D140" s="106"/>
      <c r="E140" s="106"/>
      <c r="F140" s="106"/>
      <c r="G140" s="106"/>
      <c r="H140" s="106"/>
      <c r="I140" s="106"/>
      <c r="J140" s="18" t="str">
        <f>IF(ISNA(INDEX($A$36:$U$109,MATCH($B140,$B$36:$B$109,0),10)),"",INDEX($A$36:$U$109,MATCH($B140,$B$36:$B$109,0),10))</f>
        <v/>
      </c>
      <c r="K140" s="18" t="str">
        <f>IF(ISNA(INDEX($A$36:$U$109,MATCH($B140,$B$36:$B$109,0),11)),"",INDEX($A$36:$U$109,MATCH($B140,$B$36:$B$109,0),11))</f>
        <v/>
      </c>
      <c r="L140" s="18" t="str">
        <f>IF(ISNA(INDEX($A$36:$U$109,MATCH($B140,$B$36:$B$109,0),12)),"",INDEX($A$36:$U$109,MATCH($B140,$B$36:$B$109,0),12))</f>
        <v/>
      </c>
      <c r="M140" s="68" t="str">
        <f>IF(ISNA(INDEX($A$36:$U$109,MATCH($B140,$B$36:$B$109,0),12)),"",INDEX($A$36:$U$109,MATCH($B140,$B$36:$B$109,0),12))</f>
        <v/>
      </c>
      <c r="N140" s="18" t="str">
        <f>IF(ISNA(INDEX($A$36:$U$109,MATCH($B140,$B$36:$B$109,0),13)),"",INDEX($A$36:$U$109,MATCH($B140,$B$36:$B$109,0),13))</f>
        <v/>
      </c>
      <c r="O140" s="18" t="str">
        <f>IF(ISNA(INDEX($A$36:$U$109,MATCH($B140,$B$36:$B$109,0),14)),"",INDEX($A$36:$U$109,MATCH($B140,$B$36:$B$109,0),14))</f>
        <v/>
      </c>
      <c r="P140" s="18" t="str">
        <f>IF(ISNA(INDEX($A$36:$U$109,MATCH($B140,$B$36:$B$109,0),15)),"",INDEX($A$36:$U$109,MATCH($B140,$B$36:$B$109,0),15))</f>
        <v/>
      </c>
      <c r="Q140" s="18" t="str">
        <f>IF(ISNA(INDEX($A$36:$U$109,MATCH($B140,$B$36:$B$109,0),16)),"",INDEX($A$36:$U$109,MATCH($B140,$B$36:$B$109,0),16))</f>
        <v/>
      </c>
      <c r="R140" s="28" t="str">
        <f>IF(ISNA(INDEX($A$36:$U$109,MATCH($B140,$B$36:$B$109,0),17)),"",INDEX($A$36:$U$109,MATCH($B140,$B$36:$B$109,0),17))</f>
        <v/>
      </c>
      <c r="S140" s="28" t="str">
        <f>IF(ISNA(INDEX($A$36:$U$109,MATCH($B140,$B$36:$B$109,0),18)),"",INDEX($A$36:$U$109,MATCH($B140,$B$36:$B$109,0),18))</f>
        <v/>
      </c>
      <c r="T140" s="28" t="str">
        <f>IF(ISNA(INDEX($A$36:$U$109,MATCH($B140,$B$36:$B$109,0),19)),"",INDEX($A$36:$U$109,MATCH($B140,$B$36:$B$109,0),19))</f>
        <v/>
      </c>
      <c r="U140" s="17" t="s">
        <v>38</v>
      </c>
    </row>
    <row r="141" spans="1:21">
      <c r="A141" s="20" t="s">
        <v>25</v>
      </c>
      <c r="B141" s="116"/>
      <c r="C141" s="117"/>
      <c r="D141" s="117"/>
      <c r="E141" s="117"/>
      <c r="F141" s="117"/>
      <c r="G141" s="117"/>
      <c r="H141" s="117"/>
      <c r="I141" s="118"/>
      <c r="J141" s="22">
        <f>SUM(J136:J140)</f>
        <v>29</v>
      </c>
      <c r="K141" s="22">
        <f>SUM(K136:K140)</f>
        <v>8</v>
      </c>
      <c r="L141" s="22">
        <f>SUM(L140:L140)</f>
        <v>0</v>
      </c>
      <c r="M141" s="70">
        <f>SUM(M136:M140)</f>
        <v>0</v>
      </c>
      <c r="N141" s="22">
        <f>SUM(N136:N140)</f>
        <v>4</v>
      </c>
      <c r="O141" s="22">
        <f>SUM(O136:O140)</f>
        <v>16</v>
      </c>
      <c r="P141" s="22">
        <f>SUM(P136:P140)</f>
        <v>37</v>
      </c>
      <c r="Q141" s="22">
        <f>SUM(Q136:Q140)</f>
        <v>53</v>
      </c>
      <c r="R141" s="20">
        <f>COUNTIF(R136:R140,"E")</f>
        <v>4</v>
      </c>
      <c r="S141" s="20">
        <f>COUNTIF(S136:S140,"C")</f>
        <v>0</v>
      </c>
      <c r="T141" s="20">
        <f>COUNTIF(T136:T140,"VP")</f>
        <v>0</v>
      </c>
      <c r="U141" s="17"/>
    </row>
    <row r="142" spans="1:21" ht="18" customHeight="1">
      <c r="A142" s="110" t="s">
        <v>70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2"/>
    </row>
    <row r="143" spans="1:21">
      <c r="A143" s="32" t="str">
        <f>IF(ISNA(INDEX($A$36:$U$109,MATCH($B143,$B$36:$B$109,0),1)),"",INDEX($A$36:$U$109,MATCH($B143,$B$36:$B$109,0),1))</f>
        <v>MMR9012</v>
      </c>
      <c r="B143" s="106" t="s">
        <v>121</v>
      </c>
      <c r="C143" s="106"/>
      <c r="D143" s="106"/>
      <c r="E143" s="106"/>
      <c r="F143" s="106"/>
      <c r="G143" s="106"/>
      <c r="H143" s="106"/>
      <c r="I143" s="106"/>
      <c r="J143" s="18">
        <f>IF(ISNA(INDEX($A$36:$U$109,MATCH($B143,$B$36:$B$109,0),10)),"",INDEX($A$36:$U$109,MATCH($B143,$B$36:$B$109,0),10))</f>
        <v>20</v>
      </c>
      <c r="K143" s="18">
        <f>IF(ISNA(INDEX($A$36:$U$109,MATCH($B143,$B$36:$B$109,0),11)),"",INDEX($A$36:$U$109,MATCH($B143,$B$36:$B$109,0),11))</f>
        <v>0</v>
      </c>
      <c r="L143" s="68">
        <f>IF(ISNA(INDEX($A$36:$U$109,MATCH($B143,$B$36:$B$109,0),12)),"",INDEX($A$36:$U$109,MATCH($B143,$B$36:$B$109,0),12))</f>
        <v>0</v>
      </c>
      <c r="M143" s="18">
        <f>IF(ISNA(INDEX($A$36:$U$109,MATCH($B143,$B$36:$B$109,0),13)),"",INDEX($A$36:$U$109,MATCH($B143,$B$36:$B$109,0),13))</f>
        <v>0</v>
      </c>
      <c r="N143" s="18">
        <f>IF(ISNA(INDEX($A$36:$U$109,MATCH($B143,$B$36:$B$109,0),14)),"",INDEX($A$36:$U$109,MATCH($B143,$B$36:$B$109,0),14))</f>
        <v>16</v>
      </c>
      <c r="O143" s="18">
        <f>IF(ISNA(INDEX($A$36:$U$109,MATCH($B143,$B$36:$B$109,0),15)),"",INDEX($A$36:$U$109,MATCH($B143,$B$36:$B$109,0),15))</f>
        <v>16</v>
      </c>
      <c r="P143" s="18">
        <f>IF(ISNA(INDEX($A$36:$U$109,MATCH($B143,$B$36:$B$109,0),16)),"",INDEX($A$36:$U$109,MATCH($B143,$B$36:$B$109,0),16))</f>
        <v>26</v>
      </c>
      <c r="Q143" s="28">
        <f>IF(ISNA(INDEX($A$36:$U$109,MATCH($B143,$B$36:$B$109,0),17)),"",INDEX($A$36:$U$109,MATCH($B143,$B$36:$B$109,0),17))</f>
        <v>42</v>
      </c>
      <c r="R143" s="28">
        <f>IF(ISNA(INDEX($A$36:$U$109,MATCH($B143,$B$36:$B$109,0),18)),"",INDEX($A$36:$U$109,MATCH($B143,$B$36:$B$109,0),18))</f>
        <v>0</v>
      </c>
      <c r="S143" s="28" t="str">
        <f>IF(ISNA(INDEX($A$36:$U$109,MATCH($B143,$B$36:$B$109,0),19)),"",INDEX($A$36:$U$109,MATCH($B143,$B$36:$B$109,0),19))</f>
        <v>C</v>
      </c>
      <c r="T143" s="28"/>
      <c r="U143" s="17" t="s">
        <v>38</v>
      </c>
    </row>
    <row r="144" spans="1:21">
      <c r="A144" s="32" t="str">
        <f>IF(ISNA(INDEX($A$36:$U$109,MATCH($B144,$B$36:$B$109,0),1)),"",INDEX($A$36:$U$109,MATCH($B144,$B$36:$B$109,0),1))</f>
        <v>MMR9004</v>
      </c>
      <c r="B144" s="107" t="s">
        <v>157</v>
      </c>
      <c r="C144" s="108"/>
      <c r="D144" s="108"/>
      <c r="E144" s="108"/>
      <c r="F144" s="108"/>
      <c r="G144" s="108"/>
      <c r="H144" s="108"/>
      <c r="I144" s="109"/>
      <c r="J144" s="18">
        <f>IF(ISNA(INDEX($A$36:$U$109,MATCH($B144,$B$36:$B$109,0),10)),"",INDEX($A$36:$U$109,MATCH($B144,$B$36:$B$109,0),10))</f>
        <v>6</v>
      </c>
      <c r="K144" s="18">
        <f>IF(ISNA(INDEX($A$36:$U$109,MATCH($B144,$B$36:$B$109,0),11)),"",INDEX($A$36:$U$109,MATCH($B144,$B$36:$B$109,0),11))</f>
        <v>0</v>
      </c>
      <c r="L144" s="68">
        <f>IF(ISNA(INDEX($A$36:$U$109,MATCH($B144,$B$36:$B$109,0),12)),"",INDEX($A$36:$U$109,MATCH($B144,$B$36:$B$109,0),12))</f>
        <v>0</v>
      </c>
      <c r="M144" s="68">
        <f>IF(ISNA(INDEX($A$36:$U$109,MATCH($B144,$B$36:$B$109,0),13)),"",INDEX($A$36:$U$109,MATCH($B144,$B$36:$B$109,0),13))</f>
        <v>1</v>
      </c>
      <c r="N144" s="18">
        <f>IF(ISNA(INDEX($A$36:$U$109,MATCH($B144,$B$36:$B$109,0),14)),"",INDEX($A$36:$U$109,MATCH($B144,$B$36:$B$109,0),14))</f>
        <v>2</v>
      </c>
      <c r="O144" s="18">
        <f>IF(ISNA(INDEX($A$36:$U$109,MATCH($B144,$B$36:$B$109,0),15)),"",INDEX($A$36:$U$109,MATCH($B144,$B$36:$B$109,0),15))</f>
        <v>3</v>
      </c>
      <c r="P144" s="18">
        <f>IF(ISNA(INDEX($A$36:$U$109,MATCH($B144,$B$36:$B$109,0),16)),"",INDEX($A$36:$U$109,MATCH($B144,$B$36:$B$109,0),16))</f>
        <v>10</v>
      </c>
      <c r="Q144" s="28">
        <f>IF(ISNA(INDEX($A$36:$U$109,MATCH($B144,$B$36:$B$109,0),17)),"",INDEX($A$36:$U$109,MATCH($B144,$B$36:$B$109,0),17))</f>
        <v>13</v>
      </c>
      <c r="R144" s="28">
        <f>IF(ISNA(INDEX($A$36:$U$109,MATCH($B144,$B$36:$B$109,0),18)),"",INDEX($A$36:$U$109,MATCH($B144,$B$36:$B$109,0),18))</f>
        <v>0</v>
      </c>
      <c r="S144" s="28" t="str">
        <f>IF(ISNA(INDEX($A$36:$U$109,MATCH($B144,$B$36:$B$109,0),19)),"",INDEX($A$36:$U$109,MATCH($B144,$B$36:$B$109,0),19))</f>
        <v>C</v>
      </c>
      <c r="T144" s="28"/>
      <c r="U144" s="17" t="s">
        <v>38</v>
      </c>
    </row>
    <row r="145" spans="1:21">
      <c r="A145" s="32" t="str">
        <f>IF(ISNA(INDEX($A$36:$U$109,MATCH($B145,$B$36:$B$109,0),1)),"",INDEX($A$36:$U$109,MATCH($B145,$B$36:$B$109,0),1))</f>
        <v>MMR3401</v>
      </c>
      <c r="B145" s="106" t="s">
        <v>110</v>
      </c>
      <c r="C145" s="106"/>
      <c r="D145" s="106"/>
      <c r="E145" s="106"/>
      <c r="F145" s="106"/>
      <c r="G145" s="106"/>
      <c r="H145" s="106"/>
      <c r="I145" s="106"/>
      <c r="J145" s="18">
        <f>IF(ISNA(INDEX($A$36:$U$109,MATCH($B145,$B$36:$B$109,0),10)),"",INDEX($A$36:$U$109,MATCH($B145,$B$36:$B$109,0),10))</f>
        <v>4</v>
      </c>
      <c r="K145" s="18">
        <f>IF(ISNA(INDEX($A$36:$U$109,MATCH($B145,$B$36:$B$109,0),11)),"",INDEX($A$36:$U$109,MATCH($B145,$B$36:$B$109,0),11))</f>
        <v>0</v>
      </c>
      <c r="L145" s="68">
        <f>IF(ISNA(INDEX($A$36:$U$109,MATCH($B145,$B$36:$B$109,0),12)),"",INDEX($A$36:$U$109,MATCH($B145,$B$36:$B$109,0),12))</f>
        <v>0</v>
      </c>
      <c r="M145" s="18">
        <f>IF(ISNA(INDEX($A$36:$U$109,MATCH($B145,$B$36:$B$109,0),13)),"",INDEX($A$36:$U$109,MATCH($B145,$B$36:$B$109,0),13))</f>
        <v>0</v>
      </c>
      <c r="N145" s="18">
        <f>IF(ISNA(INDEX($A$36:$U$109,MATCH($B145,$B$36:$B$109,0),14)),"",INDEX($A$36:$U$109,MATCH($B145,$B$36:$B$109,0),14))</f>
        <v>5</v>
      </c>
      <c r="O145" s="18">
        <f>IF(ISNA(INDEX($A$36:$U$109,MATCH($B145,$B$36:$B$109,0),15)),"",INDEX($A$36:$U$109,MATCH($B145,$B$36:$B$109,0),15))</f>
        <v>5</v>
      </c>
      <c r="P145" s="18">
        <f>IF(ISNA(INDEX($A$36:$U$109,MATCH($B145,$B$36:$B$109,0),16)),"",INDEX($A$36:$U$109,MATCH($B145,$B$36:$B$109,0),16))</f>
        <v>3</v>
      </c>
      <c r="Q145" s="28">
        <f>IF(ISNA(INDEX($A$36:$U$109,MATCH($B145,$B$36:$B$109,0),17)),"",INDEX($A$36:$U$109,MATCH($B145,$B$36:$B$109,0),17))</f>
        <v>8</v>
      </c>
      <c r="R145" s="28">
        <f>IF(ISNA(INDEX($A$36:$U$109,MATCH($B145,$B$36:$B$109,0),18)),"",INDEX($A$36:$U$109,MATCH($B145,$B$36:$B$109,0),18))</f>
        <v>0</v>
      </c>
      <c r="S145" s="28">
        <f>IF(ISNA(INDEX($A$36:$U$109,MATCH($B145,$B$36:$B$109,0),19)),"",INDEX($A$36:$U$109,MATCH($B145,$B$36:$B$109,0),19))</f>
        <v>0</v>
      </c>
      <c r="T145" s="28" t="s">
        <v>32</v>
      </c>
      <c r="U145" s="17" t="s">
        <v>38</v>
      </c>
    </row>
    <row r="146" spans="1:21">
      <c r="A146" s="32" t="str">
        <f>IF(ISNA(INDEX($A$36:$U$109,MATCH($B146,$B$36:$B$109,0),1)),"",INDEX($A$36:$U$109,MATCH($B146,$B$36:$B$109,0),1))</f>
        <v/>
      </c>
      <c r="B146" s="106"/>
      <c r="C146" s="106"/>
      <c r="D146" s="106"/>
      <c r="E146" s="106"/>
      <c r="F146" s="106"/>
      <c r="G146" s="106"/>
      <c r="H146" s="106"/>
      <c r="I146" s="106"/>
      <c r="J146" s="18" t="str">
        <f>IF(ISNA(INDEX($A$36:$U$109,MATCH($B146,$B$36:$B$109,0),10)),"",INDEX($A$36:$U$109,MATCH($B146,$B$36:$B$109,0),10))</f>
        <v/>
      </c>
      <c r="K146" s="18" t="str">
        <f>IF(ISNA(INDEX($A$36:$U$109,MATCH($B146,$B$36:$B$109,0),11)),"",INDEX($A$36:$U$109,MATCH($B146,$B$36:$B$109,0),11))</f>
        <v/>
      </c>
      <c r="L146" s="18" t="str">
        <f>IF(ISNA(INDEX($A$36:$U$109,MATCH($B146,$B$36:$B$109,0),12)),"",INDEX($A$36:$U$109,MATCH($B146,$B$36:$B$109,0),12))</f>
        <v/>
      </c>
      <c r="M146" s="68" t="str">
        <f>IF(ISNA(INDEX($A$36:$U$109,MATCH($B146,$B$36:$B$109,0),12)),"",INDEX($A$36:$U$109,MATCH($B146,$B$36:$B$109,0),12))</f>
        <v/>
      </c>
      <c r="N146" s="18" t="str">
        <f>IF(ISNA(INDEX($A$36:$U$109,MATCH($B146,$B$36:$B$109,0),13)),"",INDEX($A$36:$U$109,MATCH($B146,$B$36:$B$109,0),13))</f>
        <v/>
      </c>
      <c r="O146" s="18" t="str">
        <f>IF(ISNA(INDEX($A$36:$U$109,MATCH($B146,$B$36:$B$109,0),14)),"",INDEX($A$36:$U$109,MATCH($B146,$B$36:$B$109,0),14))</f>
        <v/>
      </c>
      <c r="P146" s="18" t="str">
        <f>IF(ISNA(INDEX($A$36:$U$109,MATCH($B146,$B$36:$B$109,0),15)),"",INDEX($A$36:$U$109,MATCH($B146,$B$36:$B$109,0),15))</f>
        <v/>
      </c>
      <c r="Q146" s="18" t="str">
        <f>IF(ISNA(INDEX($A$36:$U$109,MATCH($B146,$B$36:$B$109,0),16)),"",INDEX($A$36:$U$109,MATCH($B146,$B$36:$B$109,0),16))</f>
        <v/>
      </c>
      <c r="R146" s="28" t="str">
        <f>IF(ISNA(INDEX($A$36:$U$109,MATCH($B146,$B$36:$B$109,0),17)),"",INDEX($A$36:$U$109,MATCH($B146,$B$36:$B$109,0),17))</f>
        <v/>
      </c>
      <c r="S146" s="28" t="str">
        <f>IF(ISNA(INDEX($A$36:$U$109,MATCH($B146,$B$36:$B$109,0),18)),"",INDEX($A$36:$U$109,MATCH($B146,$B$36:$B$109,0),18))</f>
        <v/>
      </c>
      <c r="T146" s="28" t="str">
        <f>IF(ISNA(INDEX($A$36:$U$109,MATCH($B146,$B$36:$B$109,0),19)),"",INDEX($A$36:$U$109,MATCH($B146,$B$36:$B$109,0),19))</f>
        <v/>
      </c>
      <c r="U146" s="17" t="s">
        <v>38</v>
      </c>
    </row>
    <row r="147" spans="1:21">
      <c r="A147" s="20" t="s">
        <v>25</v>
      </c>
      <c r="B147" s="119"/>
      <c r="C147" s="119"/>
      <c r="D147" s="119"/>
      <c r="E147" s="119"/>
      <c r="F147" s="119"/>
      <c r="G147" s="119"/>
      <c r="H147" s="119"/>
      <c r="I147" s="119"/>
      <c r="J147" s="22">
        <f t="shared" ref="J147:Q147" si="30">SUM(J143:J146)</f>
        <v>30</v>
      </c>
      <c r="K147" s="22">
        <f t="shared" si="30"/>
        <v>0</v>
      </c>
      <c r="L147" s="22">
        <f>SUM(L146:L146)</f>
        <v>0</v>
      </c>
      <c r="M147" s="70">
        <f t="shared" ref="M147" si="31">SUM(M143:M146)</f>
        <v>1</v>
      </c>
      <c r="N147" s="22">
        <f t="shared" si="30"/>
        <v>23</v>
      </c>
      <c r="O147" s="22">
        <f t="shared" si="30"/>
        <v>24</v>
      </c>
      <c r="P147" s="22">
        <f t="shared" si="30"/>
        <v>39</v>
      </c>
      <c r="Q147" s="22">
        <f t="shared" si="30"/>
        <v>63</v>
      </c>
      <c r="R147" s="20">
        <f>COUNTIF(R143:R146,"E")</f>
        <v>0</v>
      </c>
      <c r="S147" s="20">
        <f>COUNTIF(S143:S146,"C")</f>
        <v>2</v>
      </c>
      <c r="T147" s="20">
        <f>COUNTIF(T143:T146,"VP")</f>
        <v>1</v>
      </c>
      <c r="U147" s="21"/>
    </row>
    <row r="148" spans="1:21" ht="25.5" customHeight="1">
      <c r="A148" s="181" t="s">
        <v>52</v>
      </c>
      <c r="B148" s="182"/>
      <c r="C148" s="182"/>
      <c r="D148" s="182"/>
      <c r="E148" s="182"/>
      <c r="F148" s="182"/>
      <c r="G148" s="182"/>
      <c r="H148" s="182"/>
      <c r="I148" s="183"/>
      <c r="J148" s="22">
        <f t="shared" ref="J148:T148" si="32">SUM(J141,J147)</f>
        <v>59</v>
      </c>
      <c r="K148" s="22">
        <f t="shared" si="32"/>
        <v>8</v>
      </c>
      <c r="L148" s="22">
        <f t="shared" si="32"/>
        <v>0</v>
      </c>
      <c r="M148" s="70">
        <f t="shared" ref="M148" si="33">SUM(M141,M147)</f>
        <v>1</v>
      </c>
      <c r="N148" s="22">
        <f t="shared" si="32"/>
        <v>27</v>
      </c>
      <c r="O148" s="22">
        <f t="shared" si="32"/>
        <v>40</v>
      </c>
      <c r="P148" s="22">
        <f t="shared" si="32"/>
        <v>76</v>
      </c>
      <c r="Q148" s="22">
        <f t="shared" si="32"/>
        <v>116</v>
      </c>
      <c r="R148" s="22">
        <f t="shared" si="32"/>
        <v>4</v>
      </c>
      <c r="S148" s="22">
        <f t="shared" si="32"/>
        <v>2</v>
      </c>
      <c r="T148" s="22">
        <f t="shared" si="32"/>
        <v>1</v>
      </c>
      <c r="U148" s="84">
        <f>SUM(R148:T148)/16</f>
        <v>0.4375</v>
      </c>
    </row>
    <row r="149" spans="1:21" ht="13.5" customHeight="1">
      <c r="A149" s="184" t="s">
        <v>53</v>
      </c>
      <c r="B149" s="185"/>
      <c r="C149" s="185"/>
      <c r="D149" s="185"/>
      <c r="E149" s="185"/>
      <c r="F149" s="185"/>
      <c r="G149" s="185"/>
      <c r="H149" s="185"/>
      <c r="I149" s="185"/>
      <c r="J149" s="186"/>
      <c r="K149" s="22">
        <f t="shared" ref="K149:Q149" si="34">K141*14+K147*12</f>
        <v>112</v>
      </c>
      <c r="L149" s="22">
        <f t="shared" si="34"/>
        <v>0</v>
      </c>
      <c r="M149" s="70">
        <f t="shared" ref="M149" si="35">M141*14+M147*12</f>
        <v>12</v>
      </c>
      <c r="N149" s="22">
        <f t="shared" si="34"/>
        <v>332</v>
      </c>
      <c r="O149" s="22">
        <f t="shared" si="34"/>
        <v>512</v>
      </c>
      <c r="P149" s="22">
        <f t="shared" si="34"/>
        <v>986</v>
      </c>
      <c r="Q149" s="22">
        <f t="shared" si="34"/>
        <v>1498</v>
      </c>
      <c r="R149" s="175"/>
      <c r="S149" s="176"/>
      <c r="T149" s="176"/>
      <c r="U149" s="177"/>
    </row>
    <row r="150" spans="1:21" ht="16.5" customHeight="1">
      <c r="A150" s="187"/>
      <c r="B150" s="188"/>
      <c r="C150" s="188"/>
      <c r="D150" s="188"/>
      <c r="E150" s="188"/>
      <c r="F150" s="188"/>
      <c r="G150" s="188"/>
      <c r="H150" s="188"/>
      <c r="I150" s="188"/>
      <c r="J150" s="189"/>
      <c r="K150" s="143">
        <f>SUM(K149:N149)</f>
        <v>456</v>
      </c>
      <c r="L150" s="144"/>
      <c r="M150" s="144"/>
      <c r="N150" s="145"/>
      <c r="O150" s="146">
        <f>SUM(O149:P149)</f>
        <v>1498</v>
      </c>
      <c r="P150" s="147"/>
      <c r="Q150" s="148"/>
      <c r="R150" s="178"/>
      <c r="S150" s="179"/>
      <c r="T150" s="179"/>
      <c r="U150" s="180"/>
    </row>
    <row r="151" spans="1:21" ht="8.25" customHeight="1"/>
    <row r="152" spans="1:21">
      <c r="B152" s="2"/>
      <c r="C152" s="2"/>
      <c r="D152" s="2"/>
      <c r="E152" s="2"/>
      <c r="F152" s="2"/>
      <c r="G152" s="2"/>
      <c r="N152" s="8"/>
      <c r="O152" s="8"/>
      <c r="P152" s="8"/>
      <c r="Q152" s="8"/>
      <c r="R152" s="8"/>
      <c r="S152" s="8"/>
      <c r="T152" s="8"/>
    </row>
    <row r="153" spans="1:21">
      <c r="B153" s="8"/>
      <c r="C153" s="8"/>
      <c r="D153" s="8"/>
      <c r="E153" s="8"/>
      <c r="F153" s="8"/>
      <c r="G153" s="8"/>
      <c r="H153" s="16"/>
      <c r="I153" s="16"/>
      <c r="J153" s="16"/>
      <c r="N153" s="8"/>
      <c r="O153" s="8"/>
      <c r="P153" s="8"/>
      <c r="Q153" s="8"/>
      <c r="R153" s="8"/>
      <c r="S153" s="8"/>
      <c r="T153" s="8"/>
    </row>
    <row r="154" spans="1:21" ht="12" customHeight="1"/>
    <row r="155" spans="1:21" ht="22.5" customHeight="1">
      <c r="A155" s="119" t="s">
        <v>75</v>
      </c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</row>
    <row r="156" spans="1:21" ht="25.5" customHeight="1">
      <c r="A156" s="119" t="s">
        <v>27</v>
      </c>
      <c r="B156" s="119" t="s">
        <v>26</v>
      </c>
      <c r="C156" s="119"/>
      <c r="D156" s="119"/>
      <c r="E156" s="119"/>
      <c r="F156" s="119"/>
      <c r="G156" s="119"/>
      <c r="H156" s="119"/>
      <c r="I156" s="119"/>
      <c r="J156" s="121" t="s">
        <v>40</v>
      </c>
      <c r="K156" s="121" t="s">
        <v>24</v>
      </c>
      <c r="L156" s="121"/>
      <c r="M156" s="121"/>
      <c r="N156" s="121"/>
      <c r="O156" s="121" t="s">
        <v>41</v>
      </c>
      <c r="P156" s="121"/>
      <c r="Q156" s="121"/>
      <c r="R156" s="121" t="s">
        <v>23</v>
      </c>
      <c r="S156" s="121"/>
      <c r="T156" s="121"/>
      <c r="U156" s="121" t="s">
        <v>22</v>
      </c>
    </row>
    <row r="157" spans="1:21" ht="18" customHeight="1">
      <c r="A157" s="119"/>
      <c r="B157" s="119"/>
      <c r="C157" s="119"/>
      <c r="D157" s="119"/>
      <c r="E157" s="119"/>
      <c r="F157" s="119"/>
      <c r="G157" s="119"/>
      <c r="H157" s="119"/>
      <c r="I157" s="119"/>
      <c r="J157" s="121"/>
      <c r="K157" s="29" t="s">
        <v>28</v>
      </c>
      <c r="L157" s="29" t="s">
        <v>29</v>
      </c>
      <c r="M157" s="71" t="s">
        <v>119</v>
      </c>
      <c r="N157" s="29" t="s">
        <v>120</v>
      </c>
      <c r="O157" s="29" t="s">
        <v>33</v>
      </c>
      <c r="P157" s="29" t="s">
        <v>7</v>
      </c>
      <c r="Q157" s="29" t="s">
        <v>30</v>
      </c>
      <c r="R157" s="29" t="s">
        <v>31</v>
      </c>
      <c r="S157" s="29" t="s">
        <v>28</v>
      </c>
      <c r="T157" s="29" t="s">
        <v>32</v>
      </c>
      <c r="U157" s="121"/>
    </row>
    <row r="158" spans="1:21" ht="19.5" customHeight="1">
      <c r="A158" s="110" t="s">
        <v>68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2"/>
    </row>
    <row r="159" spans="1:21">
      <c r="A159" s="32" t="str">
        <f>IF(ISNA(INDEX($A$36:$U$109,MATCH($B159,$B$36:$B$109,0),1)),"",INDEX($A$36:$U$109,MATCH($B159,$B$36:$B$109,0),1))</f>
        <v>MME8143</v>
      </c>
      <c r="B159" s="106" t="s">
        <v>139</v>
      </c>
      <c r="C159" s="106"/>
      <c r="D159" s="106"/>
      <c r="E159" s="106"/>
      <c r="F159" s="106"/>
      <c r="G159" s="106"/>
      <c r="H159" s="106"/>
      <c r="I159" s="106"/>
      <c r="J159" s="18">
        <f>IF(ISNA(INDEX($A$36:$U$109,MATCH($B159,$B$36:$B$109,0),10)),"",INDEX($A$36:$U$109,MATCH($B159,$B$36:$B$109,0),10))</f>
        <v>7</v>
      </c>
      <c r="K159" s="18">
        <f>IF(ISNA(INDEX($A$36:$U$109,MATCH($B159,$B$36:$B$109,0),11)),"",INDEX($A$36:$U$109,MATCH($B159,$B$36:$B$109,0),11))</f>
        <v>2</v>
      </c>
      <c r="L159" s="68">
        <f>IF(ISNA(INDEX($A$36:$U$109,MATCH($B159,$B$36:$B$109,0),12)),"",INDEX($A$36:$U$109,MATCH($B159,$B$36:$B$109,0),12))</f>
        <v>1</v>
      </c>
      <c r="M159" s="18">
        <f>IF(ISNA(INDEX($A$36:$U$109,MATCH($B159,$B$36:$B$109,0),13)),"",INDEX($A$36:$U$109,MATCH($B159,$B$36:$B$109,0),13))</f>
        <v>0</v>
      </c>
      <c r="N159" s="18">
        <f>IF(ISNA(INDEX($A$36:$U$109,MATCH($B159,$B$36:$B$109,0),14)),"",INDEX($A$36:$U$109,MATCH($B159,$B$36:$B$109,0),14))</f>
        <v>1</v>
      </c>
      <c r="O159" s="18">
        <f>IF(ISNA(INDEX($A$36:$U$109,MATCH($B159,$B$36:$B$109,0),15)),"",INDEX($A$36:$U$109,MATCH($B159,$B$36:$B$109,0),15))</f>
        <v>4</v>
      </c>
      <c r="P159" s="18">
        <f>IF(ISNA(INDEX($A$36:$U$109,MATCH($B159,$B$36:$B$109,0),16)),"",INDEX($A$36:$U$109,MATCH($B159,$B$36:$B$109,0),16))</f>
        <v>9</v>
      </c>
      <c r="Q159" s="28">
        <f>IF(ISNA(INDEX($A$36:$U$109,MATCH($B159,$B$36:$B$109,0),17)),"",INDEX($A$36:$U$109,MATCH($B159,$B$36:$B$109,0),17))</f>
        <v>13</v>
      </c>
      <c r="R159" s="28" t="str">
        <f>IF(ISNA(INDEX($A$36:$U$109,MATCH($B159,$B$36:$B$109,0),18)),"",INDEX($A$36:$U$109,MATCH($B159,$B$36:$B$109,0),18))</f>
        <v>E</v>
      </c>
      <c r="S159" s="28"/>
      <c r="T159" s="28">
        <f>IF(ISNA(INDEX($A$36:$U$109,MATCH($B159,$B$36:$B$109,0),19)),"",INDEX($A$36:$U$109,MATCH($B159,$B$36:$B$109,0),19))</f>
        <v>0</v>
      </c>
      <c r="U159" s="17" t="s">
        <v>39</v>
      </c>
    </row>
    <row r="160" spans="1:21">
      <c r="A160" s="32" t="str">
        <f>IF(ISNA(INDEX($A$36:$U$109,MATCH($B160,$B$36:$B$109,0),1)),"",INDEX($A$36:$U$109,MATCH($B160,$B$36:$B$109,0),1))</f>
        <v>MME8004</v>
      </c>
      <c r="B160" s="106" t="s">
        <v>144</v>
      </c>
      <c r="C160" s="106"/>
      <c r="D160" s="106"/>
      <c r="E160" s="106"/>
      <c r="F160" s="106"/>
      <c r="G160" s="106"/>
      <c r="H160" s="106"/>
      <c r="I160" s="106"/>
      <c r="J160" s="18">
        <f>IF(ISNA(INDEX($A$36:$U$109,MATCH($B160,$B$36:$B$109,0),10)),"",INDEX($A$36:$U$109,MATCH($B160,$B$36:$B$109,0),10))</f>
        <v>7</v>
      </c>
      <c r="K160" s="18">
        <f>IF(ISNA(INDEX($A$36:$U$109,MATCH($B160,$B$36:$B$109,0),11)),"",INDEX($A$36:$U$109,MATCH($B160,$B$36:$B$109,0),11))</f>
        <v>2</v>
      </c>
      <c r="L160" s="68">
        <f>IF(ISNA(INDEX($A$36:$U$109,MATCH($B160,$B$36:$B$109,0),12)),"",INDEX($A$36:$U$109,MATCH($B160,$B$36:$B$109,0),12))</f>
        <v>1</v>
      </c>
      <c r="M160" s="18">
        <f>IF(ISNA(INDEX($A$36:$U$109,MATCH($B160,$B$36:$B$109,0),13)),"",INDEX($A$36:$U$109,MATCH($B160,$B$36:$B$109,0),13))</f>
        <v>0</v>
      </c>
      <c r="N160" s="18">
        <f>IF(ISNA(INDEX($A$36:$U$109,MATCH($B160,$B$36:$B$109,0),14)),"",INDEX($A$36:$U$109,MATCH($B160,$B$36:$B$109,0),14))</f>
        <v>1</v>
      </c>
      <c r="O160" s="18">
        <f>IF(ISNA(INDEX($A$36:$U$109,MATCH($B160,$B$36:$B$109,0),15)),"",INDEX($A$36:$U$109,MATCH($B160,$B$36:$B$109,0),15))</f>
        <v>4</v>
      </c>
      <c r="P160" s="18">
        <f>IF(ISNA(INDEX($A$36:$U$109,MATCH($B160,$B$36:$B$109,0),16)),"",INDEX($A$36:$U$109,MATCH($B160,$B$36:$B$109,0),16))</f>
        <v>9</v>
      </c>
      <c r="Q160" s="28">
        <f>IF(ISNA(INDEX($A$36:$U$109,MATCH($B160,$B$36:$B$109,0),17)),"",INDEX($A$36:$U$109,MATCH($B160,$B$36:$B$109,0),17))</f>
        <v>13</v>
      </c>
      <c r="R160" s="28" t="str">
        <f>IF(ISNA(INDEX($A$36:$U$109,MATCH($B160,$B$36:$B$109,0),18)),"",INDEX($A$36:$U$109,MATCH($B160,$B$36:$B$109,0),18))</f>
        <v>E</v>
      </c>
      <c r="S160" s="28"/>
      <c r="T160" s="28">
        <f>IF(ISNA(INDEX($A$36:$U$109,MATCH($B160,$B$36:$B$109,0),19)),"",INDEX($A$36:$U$109,MATCH($B160,$B$36:$B$109,0),19))</f>
        <v>0</v>
      </c>
      <c r="U160" s="17" t="s">
        <v>39</v>
      </c>
    </row>
    <row r="161" spans="1:21">
      <c r="A161" s="32" t="str">
        <f>IF(ISNA(INDEX($A$36:$U$109,MATCH($B161,$B$36:$B$109,0),1)),"",INDEX($A$36:$U$109,MATCH($B161,$B$36:$B$109,0),1))</f>
        <v>MMR8001</v>
      </c>
      <c r="B161" s="106" t="s">
        <v>146</v>
      </c>
      <c r="C161" s="106"/>
      <c r="D161" s="106"/>
      <c r="E161" s="106"/>
      <c r="F161" s="106"/>
      <c r="G161" s="106"/>
      <c r="H161" s="106"/>
      <c r="I161" s="106"/>
      <c r="J161" s="18">
        <f>IF(ISNA(INDEX($A$36:$U$109,MATCH($B161,$B$36:$B$109,0),10)),"",INDEX($A$36:$U$109,MATCH($B161,$B$36:$B$109,0),10))</f>
        <v>8</v>
      </c>
      <c r="K161" s="18">
        <f>IF(ISNA(INDEX($A$36:$U$109,MATCH($B161,$B$36:$B$109,0),11)),"",INDEX($A$36:$U$109,MATCH($B161,$B$36:$B$109,0),11))</f>
        <v>2</v>
      </c>
      <c r="L161" s="68">
        <f>IF(ISNA(INDEX($A$36:$U$109,MATCH($B161,$B$36:$B$109,0),12)),"",INDEX($A$36:$U$109,MATCH($B161,$B$36:$B$109,0),12))</f>
        <v>1</v>
      </c>
      <c r="M161" s="18">
        <f>IF(ISNA(INDEX($A$36:$U$109,MATCH($B161,$B$36:$B$109,0),13)),"",INDEX($A$36:$U$109,MATCH($B161,$B$36:$B$109,0),13))</f>
        <v>0</v>
      </c>
      <c r="N161" s="18">
        <f>IF(ISNA(INDEX($A$36:$U$109,MATCH($B161,$B$36:$B$109,0),14)),"",INDEX($A$36:$U$109,MATCH($B161,$B$36:$B$109,0),14))</f>
        <v>1</v>
      </c>
      <c r="O161" s="18">
        <f>IF(ISNA(INDEX($A$36:$U$109,MATCH($B161,$B$36:$B$109,0),15)),"",INDEX($A$36:$U$109,MATCH($B161,$B$36:$B$109,0),15))</f>
        <v>4</v>
      </c>
      <c r="P161" s="18">
        <f>IF(ISNA(INDEX($A$36:$U$109,MATCH($B161,$B$36:$B$109,0),16)),"",INDEX($A$36:$U$109,MATCH($B161,$B$36:$B$109,0),16))</f>
        <v>10</v>
      </c>
      <c r="Q161" s="28">
        <f>IF(ISNA(INDEX($A$36:$U$109,MATCH($B161,$B$36:$B$109,0),17)),"",INDEX($A$36:$U$109,MATCH($B161,$B$36:$B$109,0),17))</f>
        <v>14</v>
      </c>
      <c r="R161" s="28" t="str">
        <f>IF(ISNA(INDEX($A$36:$U$109,MATCH($B161,$B$36:$B$109,0),18)),"",INDEX($A$36:$U$109,MATCH($B161,$B$36:$B$109,0),18))</f>
        <v>E</v>
      </c>
      <c r="S161" s="28"/>
      <c r="T161" s="28">
        <f>IF(ISNA(INDEX($A$36:$U$109,MATCH($B161,$B$36:$B$109,0),19)),"",INDEX($A$36:$U$109,MATCH($B161,$B$36:$B$109,0),19))</f>
        <v>0</v>
      </c>
      <c r="U161" s="17" t="s">
        <v>39</v>
      </c>
    </row>
    <row r="162" spans="1:21">
      <c r="A162" s="32" t="str">
        <f>IF(ISNA(INDEX($A$36:$U$109,MATCH($B162,$B$36:$B$109,0),1)),"",INDEX($A$36:$U$109,MATCH($B162,$B$36:$B$109,0),1))</f>
        <v/>
      </c>
      <c r="B162" s="106"/>
      <c r="C162" s="106"/>
      <c r="D162" s="106"/>
      <c r="E162" s="106"/>
      <c r="F162" s="106"/>
      <c r="G162" s="106"/>
      <c r="H162" s="106"/>
      <c r="I162" s="106"/>
      <c r="J162" s="18" t="str">
        <f>IF(ISNA(INDEX($A$36:$U$109,MATCH($B162,$B$36:$B$109,0),10)),"",INDEX($A$36:$U$109,MATCH($B162,$B$36:$B$109,0),10))</f>
        <v/>
      </c>
      <c r="K162" s="18" t="str">
        <f>IF(ISNA(INDEX($A$36:$U$109,MATCH($B162,$B$36:$B$109,0),11)),"",INDEX($A$36:$U$109,MATCH($B162,$B$36:$B$109,0),11))</f>
        <v/>
      </c>
      <c r="L162" s="18" t="str">
        <f>IF(ISNA(INDEX($A$36:$U$109,MATCH($B162,$B$36:$B$109,0),12)),"",INDEX($A$36:$U$109,MATCH($B162,$B$36:$B$109,0),12))</f>
        <v/>
      </c>
      <c r="M162" s="68" t="str">
        <f>IF(ISNA(INDEX($A$36:$U$109,MATCH($B162,$B$36:$B$109,0),12)),"",INDEX($A$36:$U$109,MATCH($B162,$B$36:$B$109,0),12))</f>
        <v/>
      </c>
      <c r="N162" s="18" t="str">
        <f>IF(ISNA(INDEX($A$36:$U$109,MATCH($B162,$B$36:$B$109,0),13)),"",INDEX($A$36:$U$109,MATCH($B162,$B$36:$B$109,0),13))</f>
        <v/>
      </c>
      <c r="O162" s="18" t="str">
        <f>IF(ISNA(INDEX($A$36:$U$109,MATCH($B162,$B$36:$B$109,0),14)),"",INDEX($A$36:$U$109,MATCH($B162,$B$36:$B$109,0),14))</f>
        <v/>
      </c>
      <c r="P162" s="18" t="str">
        <f>IF(ISNA(INDEX($A$36:$U$109,MATCH($B162,$B$36:$B$109,0),15)),"",INDEX($A$36:$U$109,MATCH($B162,$B$36:$B$109,0),15))</f>
        <v/>
      </c>
      <c r="Q162" s="18" t="str">
        <f>IF(ISNA(INDEX($A$36:$U$109,MATCH($B162,$B$36:$B$109,0),16)),"",INDEX($A$36:$U$109,MATCH($B162,$B$36:$B$109,0),16))</f>
        <v/>
      </c>
      <c r="R162" s="28" t="str">
        <f>IF(ISNA(INDEX($A$36:$U$109,MATCH($B162,$B$36:$B$109,0),17)),"",INDEX($A$36:$U$109,MATCH($B162,$B$36:$B$109,0),17))</f>
        <v/>
      </c>
      <c r="S162" s="28" t="str">
        <f>IF(ISNA(INDEX($A$36:$U$109,MATCH($B162,$B$36:$B$109,0),18)),"",INDEX($A$36:$U$109,MATCH($B162,$B$36:$B$109,0),18))</f>
        <v/>
      </c>
      <c r="T162" s="28" t="str">
        <f>IF(ISNA(INDEX($A$36:$U$109,MATCH($B162,$B$36:$B$109,0),19)),"",INDEX($A$36:$U$109,MATCH($B162,$B$36:$B$109,0),19))</f>
        <v/>
      </c>
      <c r="U162" s="17" t="s">
        <v>39</v>
      </c>
    </row>
    <row r="163" spans="1:21">
      <c r="A163" s="20" t="s">
        <v>25</v>
      </c>
      <c r="B163" s="116"/>
      <c r="C163" s="117"/>
      <c r="D163" s="117"/>
      <c r="E163" s="117"/>
      <c r="F163" s="117"/>
      <c r="G163" s="117"/>
      <c r="H163" s="117"/>
      <c r="I163" s="118"/>
      <c r="J163" s="22">
        <f>SUM(J159:J162)</f>
        <v>22</v>
      </c>
      <c r="K163" s="22">
        <f>SUM(K159:K162)</f>
        <v>6</v>
      </c>
      <c r="L163" s="22">
        <f>SUM(L162:L162)</f>
        <v>0</v>
      </c>
      <c r="M163" s="70">
        <f>SUM(M159:M162)</f>
        <v>0</v>
      </c>
      <c r="N163" s="22">
        <f>SUM(N159:N162)</f>
        <v>3</v>
      </c>
      <c r="O163" s="22">
        <f>SUM(O159:O162)</f>
        <v>12</v>
      </c>
      <c r="P163" s="22">
        <f>SUM(P159:P162)</f>
        <v>28</v>
      </c>
      <c r="Q163" s="22">
        <f>SUM(Q159:Q162)</f>
        <v>40</v>
      </c>
      <c r="R163" s="20">
        <f>COUNTIF(R159:R162,"E")</f>
        <v>3</v>
      </c>
      <c r="S163" s="20">
        <f>COUNTIF(S159:S162,"C")</f>
        <v>0</v>
      </c>
      <c r="T163" s="20">
        <f>COUNTIF(T159:T162,"VP")</f>
        <v>0</v>
      </c>
      <c r="U163" s="17"/>
    </row>
    <row r="164" spans="1:21" ht="19.5" customHeight="1">
      <c r="A164" s="110" t="s">
        <v>70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2"/>
    </row>
    <row r="165" spans="1:21">
      <c r="A165" s="32" t="str">
        <f>IF(ISNA(INDEX($A$36:$U$109,MATCH($B165,$B$36:$B$109,0),1)),"",INDEX($A$36:$U$109,MATCH($B165,$B$36:$B$109,0),1))</f>
        <v/>
      </c>
      <c r="B165" s="106"/>
      <c r="C165" s="106"/>
      <c r="D165" s="106"/>
      <c r="E165" s="106"/>
      <c r="F165" s="106"/>
      <c r="G165" s="106"/>
      <c r="H165" s="106"/>
      <c r="I165" s="106"/>
      <c r="J165" s="18" t="str">
        <f>IF(ISNA(INDEX($A$36:$U$109,MATCH($B165,$B$36:$B$109,0),10)),"",INDEX($A$36:$U$109,MATCH($B165,$B$36:$B$109,0),10))</f>
        <v/>
      </c>
      <c r="K165" s="18" t="str">
        <f>IF(ISNA(INDEX($A$36:$U$109,MATCH($B165,$B$36:$B$109,0),11)),"",INDEX($A$36:$U$109,MATCH($B165,$B$36:$B$109,0),11))</f>
        <v/>
      </c>
      <c r="L165" s="18" t="str">
        <f>IF(ISNA(INDEX($A$36:$U$109,MATCH($B165,$B$36:$B$109,0),12)),"",INDEX($A$36:$U$109,MATCH($B165,$B$36:$B$109,0),12))</f>
        <v/>
      </c>
      <c r="M165" s="68" t="str">
        <f>IF(ISNA(INDEX($A$36:$U$109,MATCH($B165,$B$36:$B$109,0),12)),"",INDEX($A$36:$U$109,MATCH($B165,$B$36:$B$109,0),12))</f>
        <v/>
      </c>
      <c r="N165" s="18" t="str">
        <f>IF(ISNA(INDEX($A$36:$U$109,MATCH($B165,$B$36:$B$109,0),13)),"",INDEX($A$36:$U$109,MATCH($B165,$B$36:$B$109,0),13))</f>
        <v/>
      </c>
      <c r="O165" s="18" t="str">
        <f>IF(ISNA(INDEX($A$36:$U$109,MATCH($B165,$B$36:$B$109,0),14)),"",INDEX($A$36:$U$109,MATCH($B165,$B$36:$B$109,0),14))</f>
        <v/>
      </c>
      <c r="P165" s="18" t="str">
        <f>IF(ISNA(INDEX($A$36:$U$109,MATCH($B165,$B$36:$B$109,0),15)),"",INDEX($A$36:$U$109,MATCH($B165,$B$36:$B$109,0),15))</f>
        <v/>
      </c>
      <c r="Q165" s="18" t="str">
        <f>IF(ISNA(INDEX($A$36:$U$109,MATCH($B165,$B$36:$B$109,0),16)),"",INDEX($A$36:$U$109,MATCH($B165,$B$36:$B$109,0),16))</f>
        <v/>
      </c>
      <c r="R165" s="28" t="str">
        <f>IF(ISNA(INDEX($A$36:$U$109,MATCH($B165,$B$36:$B$109,0),17)),"",INDEX($A$36:$U$109,MATCH($B165,$B$36:$B$109,0),17))</f>
        <v/>
      </c>
      <c r="S165" s="28" t="str">
        <f>IF(ISNA(INDEX($A$36:$U$109,MATCH($B165,$B$36:$B$109,0),18)),"",INDEX($A$36:$U$109,MATCH($B165,$B$36:$B$109,0),18))</f>
        <v/>
      </c>
      <c r="T165" s="28" t="str">
        <f>IF(ISNA(INDEX($A$36:$U$109,MATCH($B165,$B$36:$B$109,0),19)),"",INDEX($A$36:$U$109,MATCH($B165,$B$36:$B$109,0),19))</f>
        <v/>
      </c>
      <c r="U165" s="17" t="s">
        <v>39</v>
      </c>
    </row>
    <row r="166" spans="1:21">
      <c r="A166" s="32" t="str">
        <f>IF(ISNA(INDEX($A$36:$U$109,MATCH($B166,$B$36:$B$109,0),1)),"",INDEX($A$36:$U$109,MATCH($B166,$B$36:$B$109,0),1))</f>
        <v/>
      </c>
      <c r="B166" s="113"/>
      <c r="C166" s="114"/>
      <c r="D166" s="114"/>
      <c r="E166" s="114"/>
      <c r="F166" s="114"/>
      <c r="G166" s="114"/>
      <c r="H166" s="114"/>
      <c r="I166" s="115"/>
      <c r="J166" s="18" t="str">
        <f>IF(ISNA(INDEX($A$36:$U$109,MATCH($B166,$B$36:$B$109,0),10)),"",INDEX($A$36:$U$109,MATCH($B166,$B$36:$B$109,0),10))</f>
        <v/>
      </c>
      <c r="K166" s="18" t="str">
        <f>IF(ISNA(INDEX($A$36:$U$109,MATCH($B166,$B$36:$B$109,0),11)),"",INDEX($A$36:$U$109,MATCH($B166,$B$36:$B$109,0),11))</f>
        <v/>
      </c>
      <c r="L166" s="18" t="str">
        <f>IF(ISNA(INDEX($A$36:$U$109,MATCH($B166,$B$36:$B$109,0),12)),"",INDEX($A$36:$U$109,MATCH($B166,$B$36:$B$109,0),12))</f>
        <v/>
      </c>
      <c r="M166" s="68" t="str">
        <f>IF(ISNA(INDEX($A$36:$U$109,MATCH($B166,$B$36:$B$109,0),12)),"",INDEX($A$36:$U$109,MATCH($B166,$B$36:$B$109,0),12))</f>
        <v/>
      </c>
      <c r="N166" s="18" t="str">
        <f>IF(ISNA(INDEX($A$36:$U$109,MATCH($B166,$B$36:$B$109,0),13)),"",INDEX($A$36:$U$109,MATCH($B166,$B$36:$B$109,0),13))</f>
        <v/>
      </c>
      <c r="O166" s="18" t="str">
        <f>IF(ISNA(INDEX($A$36:$U$109,MATCH($B166,$B$36:$B$109,0),14)),"",INDEX($A$36:$U$109,MATCH($B166,$B$36:$B$109,0),14))</f>
        <v/>
      </c>
      <c r="P166" s="18" t="str">
        <f>IF(ISNA(INDEX($A$36:$U$109,MATCH($B166,$B$36:$B$109,0),15)),"",INDEX($A$36:$U$109,MATCH($B166,$B$36:$B$109,0),15))</f>
        <v/>
      </c>
      <c r="Q166" s="18" t="str">
        <f>IF(ISNA(INDEX($A$36:$U$109,MATCH($B166,$B$36:$B$109,0),16)),"",INDEX($A$36:$U$109,MATCH($B166,$B$36:$B$109,0),16))</f>
        <v/>
      </c>
      <c r="R166" s="28" t="str">
        <f>IF(ISNA(INDEX($A$36:$U$109,MATCH($B166,$B$36:$B$109,0),17)),"",INDEX($A$36:$U$109,MATCH($B166,$B$36:$B$109,0),17))</f>
        <v/>
      </c>
      <c r="S166" s="28" t="str">
        <f>IF(ISNA(INDEX($A$36:$U$109,MATCH($B166,$B$36:$B$109,0),18)),"",INDEX($A$36:$U$109,MATCH($B166,$B$36:$B$109,0),18))</f>
        <v/>
      </c>
      <c r="T166" s="28" t="str">
        <f>IF(ISNA(INDEX($A$36:$U$109,MATCH($B166,$B$36:$B$109,0),19)),"",INDEX($A$36:$U$109,MATCH($B166,$B$36:$B$109,0),19))</f>
        <v/>
      </c>
      <c r="U166" s="17" t="s">
        <v>39</v>
      </c>
    </row>
    <row r="167" spans="1:21">
      <c r="A167" s="20" t="s">
        <v>25</v>
      </c>
      <c r="B167" s="119"/>
      <c r="C167" s="119"/>
      <c r="D167" s="119"/>
      <c r="E167" s="119"/>
      <c r="F167" s="119"/>
      <c r="G167" s="119"/>
      <c r="H167" s="119"/>
      <c r="I167" s="119"/>
      <c r="J167" s="22">
        <f t="shared" ref="J167:Q167" si="36">SUM(J165:J166)</f>
        <v>0</v>
      </c>
      <c r="K167" s="22">
        <f t="shared" si="36"/>
        <v>0</v>
      </c>
      <c r="L167" s="22">
        <f t="shared" si="36"/>
        <v>0</v>
      </c>
      <c r="M167" s="70">
        <f t="shared" si="36"/>
        <v>0</v>
      </c>
      <c r="N167" s="22">
        <f t="shared" si="36"/>
        <v>0</v>
      </c>
      <c r="O167" s="22">
        <f t="shared" si="36"/>
        <v>0</v>
      </c>
      <c r="P167" s="22">
        <f t="shared" si="36"/>
        <v>0</v>
      </c>
      <c r="Q167" s="22">
        <f t="shared" si="36"/>
        <v>0</v>
      </c>
      <c r="R167" s="20">
        <f>COUNTIF(R165:R166,"E")</f>
        <v>0</v>
      </c>
      <c r="S167" s="20">
        <f>COUNTIF(S165:S166,"C")</f>
        <v>0</v>
      </c>
      <c r="T167" s="20">
        <f>COUNTIF(T165:T166,"VP")</f>
        <v>0</v>
      </c>
      <c r="U167" s="21"/>
    </row>
    <row r="168" spans="1:21" ht="27.75" customHeight="1">
      <c r="A168" s="181" t="s">
        <v>52</v>
      </c>
      <c r="B168" s="182"/>
      <c r="C168" s="182"/>
      <c r="D168" s="182"/>
      <c r="E168" s="182"/>
      <c r="F168" s="182"/>
      <c r="G168" s="182"/>
      <c r="H168" s="182"/>
      <c r="I168" s="183"/>
      <c r="J168" s="22">
        <f t="shared" ref="J168:T168" si="37">SUM(J163,J167)</f>
        <v>22</v>
      </c>
      <c r="K168" s="22">
        <f t="shared" si="37"/>
        <v>6</v>
      </c>
      <c r="L168" s="22">
        <f t="shared" si="37"/>
        <v>0</v>
      </c>
      <c r="M168" s="70">
        <f t="shared" si="37"/>
        <v>0</v>
      </c>
      <c r="N168" s="22">
        <f t="shared" si="37"/>
        <v>3</v>
      </c>
      <c r="O168" s="22">
        <f t="shared" si="37"/>
        <v>12</v>
      </c>
      <c r="P168" s="22">
        <f t="shared" si="37"/>
        <v>28</v>
      </c>
      <c r="Q168" s="22">
        <f t="shared" si="37"/>
        <v>40</v>
      </c>
      <c r="R168" s="22">
        <f t="shared" si="37"/>
        <v>3</v>
      </c>
      <c r="S168" s="22">
        <f t="shared" si="37"/>
        <v>0</v>
      </c>
      <c r="T168" s="22">
        <f t="shared" si="37"/>
        <v>0</v>
      </c>
      <c r="U168" s="84">
        <f>SUM(R168:T168)/16</f>
        <v>0.1875</v>
      </c>
    </row>
    <row r="169" spans="1:21" ht="17.25" customHeight="1">
      <c r="A169" s="184" t="s">
        <v>53</v>
      </c>
      <c r="B169" s="185"/>
      <c r="C169" s="185"/>
      <c r="D169" s="185"/>
      <c r="E169" s="185"/>
      <c r="F169" s="185"/>
      <c r="G169" s="185"/>
      <c r="H169" s="185"/>
      <c r="I169" s="185"/>
      <c r="J169" s="186"/>
      <c r="K169" s="22">
        <f t="shared" ref="K169:Q169" si="38">K163*14+K167*12</f>
        <v>84</v>
      </c>
      <c r="L169" s="22">
        <f t="shared" si="38"/>
        <v>0</v>
      </c>
      <c r="M169" s="70">
        <f t="shared" si="38"/>
        <v>0</v>
      </c>
      <c r="N169" s="22">
        <f t="shared" si="38"/>
        <v>42</v>
      </c>
      <c r="O169" s="22">
        <f t="shared" si="38"/>
        <v>168</v>
      </c>
      <c r="P169" s="22">
        <f t="shared" si="38"/>
        <v>392</v>
      </c>
      <c r="Q169" s="22">
        <f t="shared" si="38"/>
        <v>560</v>
      </c>
      <c r="R169" s="175"/>
      <c r="S169" s="176"/>
      <c r="T169" s="176"/>
      <c r="U169" s="177"/>
    </row>
    <row r="170" spans="1:21">
      <c r="A170" s="187"/>
      <c r="B170" s="188"/>
      <c r="C170" s="188"/>
      <c r="D170" s="188"/>
      <c r="E170" s="188"/>
      <c r="F170" s="188"/>
      <c r="G170" s="188"/>
      <c r="H170" s="188"/>
      <c r="I170" s="188"/>
      <c r="J170" s="189"/>
      <c r="K170" s="143">
        <f>SUM(K169:N169)</f>
        <v>126</v>
      </c>
      <c r="L170" s="144"/>
      <c r="M170" s="144"/>
      <c r="N170" s="145"/>
      <c r="O170" s="146">
        <f>SUM(O169:P169)</f>
        <v>560</v>
      </c>
      <c r="P170" s="147"/>
      <c r="Q170" s="148"/>
      <c r="R170" s="178"/>
      <c r="S170" s="179"/>
      <c r="T170" s="179"/>
      <c r="U170" s="180"/>
    </row>
    <row r="171" spans="1:21" ht="8.25" customHeight="1"/>
    <row r="172" spans="1:21">
      <c r="B172" s="8"/>
      <c r="C172" s="8"/>
      <c r="D172" s="8"/>
      <c r="E172" s="8"/>
      <c r="F172" s="8"/>
      <c r="G172" s="8"/>
      <c r="H172" s="16"/>
      <c r="I172" s="16"/>
      <c r="J172" s="16"/>
      <c r="N172" s="8"/>
      <c r="O172" s="8"/>
      <c r="P172" s="8"/>
      <c r="Q172" s="8"/>
      <c r="R172" s="8"/>
      <c r="S172" s="8"/>
      <c r="T172" s="8"/>
    </row>
    <row r="175" spans="1:21">
      <c r="A175" s="202" t="s">
        <v>65</v>
      </c>
      <c r="B175" s="202"/>
    </row>
    <row r="176" spans="1:21">
      <c r="A176" s="203" t="s">
        <v>27</v>
      </c>
      <c r="B176" s="205" t="s">
        <v>57</v>
      </c>
      <c r="C176" s="206"/>
      <c r="D176" s="206"/>
      <c r="E176" s="206"/>
      <c r="F176" s="206"/>
      <c r="G176" s="207"/>
      <c r="H176" s="205" t="s">
        <v>60</v>
      </c>
      <c r="I176" s="207"/>
      <c r="J176" s="211" t="s">
        <v>61</v>
      </c>
      <c r="K176" s="212"/>
      <c r="L176" s="212"/>
      <c r="M176" s="212"/>
      <c r="N176" s="212"/>
      <c r="O176" s="212"/>
      <c r="P176" s="213"/>
      <c r="Q176" s="205" t="s">
        <v>51</v>
      </c>
      <c r="R176" s="207"/>
      <c r="S176" s="211" t="s">
        <v>62</v>
      </c>
      <c r="T176" s="212"/>
      <c r="U176" s="213"/>
    </row>
    <row r="177" spans="1:21">
      <c r="A177" s="204"/>
      <c r="B177" s="208"/>
      <c r="C177" s="209"/>
      <c r="D177" s="209"/>
      <c r="E177" s="209"/>
      <c r="F177" s="209"/>
      <c r="G177" s="210"/>
      <c r="H177" s="208"/>
      <c r="I177" s="210"/>
      <c r="J177" s="211" t="s">
        <v>33</v>
      </c>
      <c r="K177" s="213"/>
      <c r="L177" s="211" t="s">
        <v>7</v>
      </c>
      <c r="M177" s="212"/>
      <c r="N177" s="213"/>
      <c r="O177" s="211" t="s">
        <v>30</v>
      </c>
      <c r="P177" s="213"/>
      <c r="Q177" s="208"/>
      <c r="R177" s="210"/>
      <c r="S177" s="38" t="s">
        <v>63</v>
      </c>
      <c r="T177" s="38" t="s">
        <v>64</v>
      </c>
      <c r="U177" s="38" t="s">
        <v>51</v>
      </c>
    </row>
    <row r="178" spans="1:21">
      <c r="A178" s="38">
        <v>1</v>
      </c>
      <c r="B178" s="211" t="s">
        <v>58</v>
      </c>
      <c r="C178" s="212"/>
      <c r="D178" s="212"/>
      <c r="E178" s="212"/>
      <c r="F178" s="212"/>
      <c r="G178" s="213"/>
      <c r="H178" s="216">
        <f>J178</f>
        <v>848</v>
      </c>
      <c r="I178" s="216"/>
      <c r="J178" s="217">
        <f>SUM((O44+O52+O60)*14+(O67*12)-J179)</f>
        <v>848</v>
      </c>
      <c r="K178" s="218"/>
      <c r="L178" s="217">
        <f>SUM((P44+P52+P60)*14+(P67*12)-L179)</f>
        <v>1658</v>
      </c>
      <c r="M178" s="219"/>
      <c r="N178" s="218"/>
      <c r="O178" s="220">
        <f>SUM(J178:N178)</f>
        <v>2506</v>
      </c>
      <c r="P178" s="221"/>
      <c r="Q178" s="222">
        <f>H178/H180</f>
        <v>0.83464566929133854</v>
      </c>
      <c r="R178" s="223"/>
      <c r="S178" s="39">
        <f>J44+J52-S179</f>
        <v>47</v>
      </c>
      <c r="T178" s="39">
        <f>J60+J67-T179</f>
        <v>52</v>
      </c>
      <c r="U178" s="87">
        <f>SUM(S178:T178)/SUM(S180:T180)</f>
        <v>0.82499999999999996</v>
      </c>
    </row>
    <row r="179" spans="1:21">
      <c r="A179" s="38">
        <v>2</v>
      </c>
      <c r="B179" s="211" t="s">
        <v>59</v>
      </c>
      <c r="C179" s="212"/>
      <c r="D179" s="212"/>
      <c r="E179" s="212"/>
      <c r="F179" s="212"/>
      <c r="G179" s="213"/>
      <c r="H179" s="216">
        <f>J179</f>
        <v>168</v>
      </c>
      <c r="I179" s="216"/>
      <c r="J179" s="224">
        <f>O90</f>
        <v>168</v>
      </c>
      <c r="K179" s="225"/>
      <c r="L179" s="224">
        <f>P90</f>
        <v>364</v>
      </c>
      <c r="M179" s="226"/>
      <c r="N179" s="225"/>
      <c r="O179" s="227">
        <f>SUM(J179:N179)</f>
        <v>532</v>
      </c>
      <c r="P179" s="221"/>
      <c r="Q179" s="222">
        <f>H179/H180</f>
        <v>0.16535433070866143</v>
      </c>
      <c r="R179" s="223"/>
      <c r="S179" s="98">
        <v>13</v>
      </c>
      <c r="T179" s="98">
        <v>8</v>
      </c>
      <c r="U179" s="89">
        <f>SUM(S179:T179)/SUM(S180:T180)</f>
        <v>0.17499999999999999</v>
      </c>
    </row>
    <row r="180" spans="1:21">
      <c r="A180" s="211" t="s">
        <v>25</v>
      </c>
      <c r="B180" s="212"/>
      <c r="C180" s="212"/>
      <c r="D180" s="212"/>
      <c r="E180" s="212"/>
      <c r="F180" s="212"/>
      <c r="G180" s="213"/>
      <c r="H180" s="121">
        <f>SUM(H178:I179)</f>
        <v>1016</v>
      </c>
      <c r="I180" s="121"/>
      <c r="J180" s="121">
        <f>SUM(J178:K179)</f>
        <v>1016</v>
      </c>
      <c r="K180" s="121"/>
      <c r="L180" s="110">
        <f>SUM(L178:N179)</f>
        <v>2022</v>
      </c>
      <c r="M180" s="111"/>
      <c r="N180" s="112"/>
      <c r="O180" s="110">
        <f>SUM(O178:P179)</f>
        <v>3038</v>
      </c>
      <c r="P180" s="112"/>
      <c r="Q180" s="214">
        <f>SUM(Q178:R179)</f>
        <v>1</v>
      </c>
      <c r="R180" s="215"/>
      <c r="S180" s="40">
        <f>SUM(S178:S179)</f>
        <v>60</v>
      </c>
      <c r="T180" s="40">
        <f>SUM(T178:T179)</f>
        <v>60</v>
      </c>
      <c r="U180" s="88">
        <f>SUM(U178:U179)</f>
        <v>1</v>
      </c>
    </row>
    <row r="181" spans="1:21">
      <c r="S181" s="97"/>
      <c r="T181" s="97"/>
    </row>
    <row r="182" spans="1:21">
      <c r="A182" s="99" t="s">
        <v>88</v>
      </c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</row>
    <row r="183" spans="1:2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N183" s="45"/>
      <c r="O183" s="45"/>
      <c r="P183" s="45"/>
      <c r="Q183" s="45"/>
      <c r="R183" s="45"/>
      <c r="S183" s="45"/>
      <c r="T183" s="45"/>
      <c r="U183" s="45"/>
    </row>
    <row r="184" spans="1:21" ht="12.75" customHeight="1">
      <c r="A184" s="100" t="s">
        <v>82</v>
      </c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</row>
    <row r="185" spans="1:21" ht="27.75" customHeight="1">
      <c r="A185" s="100" t="s">
        <v>27</v>
      </c>
      <c r="B185" s="100" t="s">
        <v>26</v>
      </c>
      <c r="C185" s="100"/>
      <c r="D185" s="100"/>
      <c r="E185" s="100"/>
      <c r="F185" s="100"/>
      <c r="G185" s="100"/>
      <c r="H185" s="100"/>
      <c r="I185" s="100"/>
      <c r="J185" s="101" t="s">
        <v>40</v>
      </c>
      <c r="K185" s="101" t="s">
        <v>24</v>
      </c>
      <c r="L185" s="101"/>
      <c r="M185" s="101"/>
      <c r="N185" s="101"/>
      <c r="O185" s="101" t="s">
        <v>41</v>
      </c>
      <c r="P185" s="102"/>
      <c r="Q185" s="102"/>
      <c r="R185" s="101" t="s">
        <v>23</v>
      </c>
      <c r="S185" s="101"/>
      <c r="T185" s="101"/>
      <c r="U185" s="101" t="s">
        <v>22</v>
      </c>
    </row>
    <row r="186" spans="1:21">
      <c r="A186" s="100"/>
      <c r="B186" s="100"/>
      <c r="C186" s="100"/>
      <c r="D186" s="100"/>
      <c r="E186" s="100"/>
      <c r="F186" s="100"/>
      <c r="G186" s="100"/>
      <c r="H186" s="100"/>
      <c r="I186" s="100"/>
      <c r="J186" s="101"/>
      <c r="K186" s="51" t="s">
        <v>28</v>
      </c>
      <c r="L186" s="51" t="s">
        <v>29</v>
      </c>
      <c r="M186" s="61" t="s">
        <v>119</v>
      </c>
      <c r="N186" s="51" t="s">
        <v>120</v>
      </c>
      <c r="O186" s="51" t="s">
        <v>33</v>
      </c>
      <c r="P186" s="51" t="s">
        <v>7</v>
      </c>
      <c r="Q186" s="51" t="s">
        <v>30</v>
      </c>
      <c r="R186" s="51" t="s">
        <v>31</v>
      </c>
      <c r="S186" s="51" t="s">
        <v>28</v>
      </c>
      <c r="T186" s="51" t="s">
        <v>32</v>
      </c>
      <c r="U186" s="101"/>
    </row>
    <row r="187" spans="1:21">
      <c r="A187" s="256" t="s">
        <v>83</v>
      </c>
      <c r="B187" s="256"/>
      <c r="C187" s="256"/>
      <c r="D187" s="256"/>
      <c r="E187" s="256"/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</row>
    <row r="188" spans="1:21" s="45" customFormat="1">
      <c r="A188" s="46" t="s">
        <v>76</v>
      </c>
      <c r="B188" s="230" t="s">
        <v>89</v>
      </c>
      <c r="C188" s="230"/>
      <c r="D188" s="230"/>
      <c r="E188" s="230"/>
      <c r="F188" s="230"/>
      <c r="G188" s="230"/>
      <c r="H188" s="230"/>
      <c r="I188" s="230"/>
      <c r="J188" s="42">
        <v>5</v>
      </c>
      <c r="K188" s="42">
        <v>2</v>
      </c>
      <c r="L188" s="42">
        <v>1</v>
      </c>
      <c r="M188" s="73">
        <v>0</v>
      </c>
      <c r="N188" s="42">
        <v>0</v>
      </c>
      <c r="O188" s="43">
        <f>K188+L188+N188</f>
        <v>3</v>
      </c>
      <c r="P188" s="43">
        <f>Q188-O188</f>
        <v>6</v>
      </c>
      <c r="Q188" s="43">
        <f>ROUND(PRODUCT(J188,25)/14,0)</f>
        <v>9</v>
      </c>
      <c r="R188" s="42" t="s">
        <v>31</v>
      </c>
      <c r="S188" s="42"/>
      <c r="T188" s="44"/>
      <c r="U188" s="44" t="s">
        <v>36</v>
      </c>
    </row>
    <row r="189" spans="1:21">
      <c r="A189" s="46" t="s">
        <v>77</v>
      </c>
      <c r="B189" s="230" t="s">
        <v>90</v>
      </c>
      <c r="C189" s="230"/>
      <c r="D189" s="230"/>
      <c r="E189" s="230"/>
      <c r="F189" s="230"/>
      <c r="G189" s="230"/>
      <c r="H189" s="230"/>
      <c r="I189" s="230"/>
      <c r="J189" s="42">
        <v>5</v>
      </c>
      <c r="K189" s="42">
        <v>2</v>
      </c>
      <c r="L189" s="42">
        <v>1</v>
      </c>
      <c r="M189" s="73">
        <v>0</v>
      </c>
      <c r="N189" s="42">
        <v>0</v>
      </c>
      <c r="O189" s="43">
        <f>K189+L189+N189</f>
        <v>3</v>
      </c>
      <c r="P189" s="43">
        <f>Q189-O189</f>
        <v>6</v>
      </c>
      <c r="Q189" s="43">
        <f>ROUND(PRODUCT(J189,25)/14,0)</f>
        <v>9</v>
      </c>
      <c r="R189" s="42" t="s">
        <v>31</v>
      </c>
      <c r="S189" s="42"/>
      <c r="T189" s="44"/>
      <c r="U189" s="44" t="s">
        <v>36</v>
      </c>
    </row>
    <row r="190" spans="1:21">
      <c r="A190" s="235" t="s">
        <v>84</v>
      </c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7"/>
    </row>
    <row r="191" spans="1:21" ht="36" customHeight="1">
      <c r="A191" s="46" t="s">
        <v>78</v>
      </c>
      <c r="B191" s="231" t="s">
        <v>101</v>
      </c>
      <c r="C191" s="232"/>
      <c r="D191" s="232"/>
      <c r="E191" s="232"/>
      <c r="F191" s="232"/>
      <c r="G191" s="232"/>
      <c r="H191" s="232"/>
      <c r="I191" s="233"/>
      <c r="J191" s="42">
        <v>5</v>
      </c>
      <c r="K191" s="42">
        <v>2</v>
      </c>
      <c r="L191" s="42">
        <v>1</v>
      </c>
      <c r="M191" s="73">
        <v>0</v>
      </c>
      <c r="N191" s="42">
        <v>0</v>
      </c>
      <c r="O191" s="43">
        <f>K191+L191+N191</f>
        <v>3</v>
      </c>
      <c r="P191" s="43">
        <f>Q191-O191</f>
        <v>6</v>
      </c>
      <c r="Q191" s="43">
        <f>ROUND(PRODUCT(J191,25)/14,0)</f>
        <v>9</v>
      </c>
      <c r="R191" s="42" t="s">
        <v>31</v>
      </c>
      <c r="S191" s="42"/>
      <c r="T191" s="44"/>
      <c r="U191" s="44" t="s">
        <v>91</v>
      </c>
    </row>
    <row r="192" spans="1:21" s="45" customFormat="1" ht="15" customHeight="1">
      <c r="A192" s="46" t="s">
        <v>79</v>
      </c>
      <c r="B192" s="231" t="s">
        <v>102</v>
      </c>
      <c r="C192" s="232"/>
      <c r="D192" s="232"/>
      <c r="E192" s="232"/>
      <c r="F192" s="232"/>
      <c r="G192" s="232"/>
      <c r="H192" s="232"/>
      <c r="I192" s="233"/>
      <c r="J192" s="42">
        <v>5</v>
      </c>
      <c r="K192" s="42">
        <v>1</v>
      </c>
      <c r="L192" s="42">
        <v>2</v>
      </c>
      <c r="M192" s="73">
        <v>0</v>
      </c>
      <c r="N192" s="42">
        <v>0</v>
      </c>
      <c r="O192" s="43">
        <f>K192+L192+N192</f>
        <v>3</v>
      </c>
      <c r="P192" s="43">
        <f>Q192-O192</f>
        <v>6</v>
      </c>
      <c r="Q192" s="43">
        <f>ROUND(PRODUCT(J192,25)/14,0)</f>
        <v>9</v>
      </c>
      <c r="R192" s="42" t="s">
        <v>31</v>
      </c>
      <c r="S192" s="42"/>
      <c r="T192" s="44"/>
      <c r="U192" s="44" t="s">
        <v>92</v>
      </c>
    </row>
    <row r="193" spans="1:21">
      <c r="A193" s="235" t="s">
        <v>85</v>
      </c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7"/>
    </row>
    <row r="194" spans="1:21" s="45" customFormat="1" ht="33.75" customHeight="1">
      <c r="A194" s="46" t="s">
        <v>94</v>
      </c>
      <c r="B194" s="231" t="s">
        <v>93</v>
      </c>
      <c r="C194" s="232"/>
      <c r="D194" s="232"/>
      <c r="E194" s="232"/>
      <c r="F194" s="232"/>
      <c r="G194" s="232"/>
      <c r="H194" s="232"/>
      <c r="I194" s="233"/>
      <c r="J194" s="42">
        <v>5</v>
      </c>
      <c r="K194" s="42">
        <v>0</v>
      </c>
      <c r="L194" s="42">
        <v>0</v>
      </c>
      <c r="M194" s="73">
        <v>3</v>
      </c>
      <c r="N194" s="42">
        <v>0</v>
      </c>
      <c r="O194" s="43">
        <f>K194+L194+N194</f>
        <v>0</v>
      </c>
      <c r="P194" s="43">
        <f>Q194-O194</f>
        <v>9</v>
      </c>
      <c r="Q194" s="43">
        <f>ROUND(PRODUCT(J194,25)/14,0)</f>
        <v>9</v>
      </c>
      <c r="R194" s="42"/>
      <c r="S194" s="42" t="s">
        <v>28</v>
      </c>
      <c r="T194" s="44"/>
      <c r="U194" s="44" t="s">
        <v>91</v>
      </c>
    </row>
    <row r="195" spans="1:21" ht="18" customHeight="1">
      <c r="A195" s="46" t="s">
        <v>95</v>
      </c>
      <c r="B195" s="231" t="s">
        <v>103</v>
      </c>
      <c r="C195" s="232"/>
      <c r="D195" s="232"/>
      <c r="E195" s="232"/>
      <c r="F195" s="232"/>
      <c r="G195" s="232"/>
      <c r="H195" s="232"/>
      <c r="I195" s="233"/>
      <c r="J195" s="42">
        <v>5</v>
      </c>
      <c r="K195" s="42">
        <v>1</v>
      </c>
      <c r="L195" s="42">
        <v>2</v>
      </c>
      <c r="M195" s="73">
        <v>0</v>
      </c>
      <c r="N195" s="42">
        <v>0</v>
      </c>
      <c r="O195" s="43">
        <f>K195+L195+N195</f>
        <v>3</v>
      </c>
      <c r="P195" s="43">
        <f>Q195-O195</f>
        <v>6</v>
      </c>
      <c r="Q195" s="43">
        <f>ROUND(PRODUCT(J195,25)/14,0)</f>
        <v>9</v>
      </c>
      <c r="R195" s="42" t="s">
        <v>31</v>
      </c>
      <c r="S195" s="42"/>
      <c r="T195" s="44"/>
      <c r="U195" s="44" t="s">
        <v>92</v>
      </c>
    </row>
    <row r="196" spans="1:21">
      <c r="A196" s="193" t="s">
        <v>86</v>
      </c>
      <c r="B196" s="194"/>
      <c r="C196" s="194"/>
      <c r="D196" s="194"/>
      <c r="E196" s="194"/>
      <c r="F196" s="194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5"/>
    </row>
    <row r="197" spans="1:21" ht="18.75" customHeight="1">
      <c r="A197" s="46"/>
      <c r="B197" s="231" t="s">
        <v>80</v>
      </c>
      <c r="C197" s="232"/>
      <c r="D197" s="232"/>
      <c r="E197" s="232"/>
      <c r="F197" s="232"/>
      <c r="G197" s="232"/>
      <c r="H197" s="232"/>
      <c r="I197" s="233"/>
      <c r="J197" s="42">
        <v>5</v>
      </c>
      <c r="K197" s="42"/>
      <c r="L197" s="42"/>
      <c r="M197" s="73"/>
      <c r="N197" s="42"/>
      <c r="O197" s="43"/>
      <c r="P197" s="43"/>
      <c r="Q197" s="43"/>
      <c r="R197" s="42"/>
      <c r="S197" s="42"/>
      <c r="T197" s="44"/>
      <c r="U197" s="47"/>
    </row>
    <row r="198" spans="1:21" ht="20.25" customHeight="1">
      <c r="A198" s="238" t="s">
        <v>81</v>
      </c>
      <c r="B198" s="239"/>
      <c r="C198" s="239"/>
      <c r="D198" s="239"/>
      <c r="E198" s="239"/>
      <c r="F198" s="239"/>
      <c r="G198" s="239"/>
      <c r="H198" s="239"/>
      <c r="I198" s="240"/>
      <c r="J198" s="48">
        <f>SUM(J188:J189,J191:J192,J194:J195,J197)</f>
        <v>35</v>
      </c>
      <c r="K198" s="48">
        <f t="shared" ref="K198:Q198" si="39">SUM(K188:K189,K191:K192,K194:K195,K197)</f>
        <v>8</v>
      </c>
      <c r="L198" s="48">
        <f t="shared" si="39"/>
        <v>7</v>
      </c>
      <c r="M198" s="74">
        <f t="shared" ref="M198" si="40">SUM(M188:M189,M191:M192,M194:M195,M197)</f>
        <v>3</v>
      </c>
      <c r="N198" s="48">
        <f t="shared" si="39"/>
        <v>0</v>
      </c>
      <c r="O198" s="48">
        <f t="shared" si="39"/>
        <v>15</v>
      </c>
      <c r="P198" s="48">
        <f t="shared" si="39"/>
        <v>39</v>
      </c>
      <c r="Q198" s="48">
        <f t="shared" si="39"/>
        <v>54</v>
      </c>
      <c r="R198" s="50">
        <f>COUNTIF(R188:R189,"E")+COUNTIF(R191:R192,"E")+COUNTIF(R194:R195,"E")+COUNTIF(R197,"E")</f>
        <v>5</v>
      </c>
      <c r="S198" s="50">
        <f>COUNTIF(S188:S189,"C")+COUNTIF(S191:S192,"C")+COUNTIF(S194:S195,"C")+COUNTIF(S197,"C")</f>
        <v>1</v>
      </c>
      <c r="T198" s="50">
        <f>COUNTIF(T188:T189,"VP")+COUNTIF(T191:T192,"VP")+COUNTIF(T194:T195,"VP")+COUNTIF(T197,"VP")</f>
        <v>0</v>
      </c>
      <c r="U198" s="49"/>
    </row>
    <row r="199" spans="1:21" ht="20.25" customHeight="1">
      <c r="A199" s="241" t="s">
        <v>53</v>
      </c>
      <c r="B199" s="242"/>
      <c r="C199" s="242"/>
      <c r="D199" s="242"/>
      <c r="E199" s="242"/>
      <c r="F199" s="242"/>
      <c r="G199" s="242"/>
      <c r="H199" s="242"/>
      <c r="I199" s="242"/>
      <c r="J199" s="243"/>
      <c r="K199" s="48">
        <f>SUM(K188:K189,K191:K192,K194:K195)*14</f>
        <v>112</v>
      </c>
      <c r="L199" s="48">
        <f t="shared" ref="L199:Q199" si="41">SUM(L188:L189,L191:L192,L194:L195)*14</f>
        <v>98</v>
      </c>
      <c r="M199" s="74">
        <f t="shared" ref="M199" si="42">SUM(M188:M189,M191:M192,M194:M195)*14</f>
        <v>42</v>
      </c>
      <c r="N199" s="48">
        <f t="shared" si="41"/>
        <v>0</v>
      </c>
      <c r="O199" s="48">
        <f t="shared" si="41"/>
        <v>210</v>
      </c>
      <c r="P199" s="48">
        <f t="shared" si="41"/>
        <v>546</v>
      </c>
      <c r="Q199" s="48">
        <f t="shared" si="41"/>
        <v>756</v>
      </c>
      <c r="R199" s="247"/>
      <c r="S199" s="248"/>
      <c r="T199" s="248"/>
      <c r="U199" s="249"/>
    </row>
    <row r="200" spans="1:21" ht="20.25" customHeight="1">
      <c r="A200" s="244"/>
      <c r="B200" s="245"/>
      <c r="C200" s="245"/>
      <c r="D200" s="245"/>
      <c r="E200" s="245"/>
      <c r="F200" s="245"/>
      <c r="G200" s="245"/>
      <c r="H200" s="245"/>
      <c r="I200" s="245"/>
      <c r="J200" s="246"/>
      <c r="K200" s="253">
        <f>SUM(K199:N199)</f>
        <v>252</v>
      </c>
      <c r="L200" s="254"/>
      <c r="M200" s="254"/>
      <c r="N200" s="255"/>
      <c r="O200" s="253">
        <f>SUM(O199:P199)</f>
        <v>756</v>
      </c>
      <c r="P200" s="254"/>
      <c r="Q200" s="255"/>
      <c r="R200" s="250"/>
      <c r="S200" s="251"/>
      <c r="T200" s="251"/>
      <c r="U200" s="252"/>
    </row>
    <row r="201" spans="1:21">
      <c r="A201" s="234" t="s">
        <v>96</v>
      </c>
      <c r="B201" s="234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  <c r="R201" s="234"/>
      <c r="S201" s="234"/>
      <c r="T201" s="234"/>
      <c r="U201" s="234"/>
    </row>
    <row r="202" spans="1:21">
      <c r="A202" s="234" t="s">
        <v>97</v>
      </c>
      <c r="B202" s="234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</row>
    <row r="203" spans="1:21">
      <c r="A203" s="234" t="s">
        <v>98</v>
      </c>
      <c r="B203" s="234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  <c r="R203" s="234"/>
      <c r="S203" s="234"/>
      <c r="T203" s="234"/>
      <c r="U203" s="234"/>
    </row>
  </sheetData>
  <sheetProtection formatCells="0" formatRows="0" insertRows="0"/>
  <mergeCells count="261">
    <mergeCell ref="A25:K25"/>
    <mergeCell ref="B188:I188"/>
    <mergeCell ref="B194:I194"/>
    <mergeCell ref="A201:U201"/>
    <mergeCell ref="A202:U202"/>
    <mergeCell ref="A203:U203"/>
    <mergeCell ref="A190:U190"/>
    <mergeCell ref="B191:I191"/>
    <mergeCell ref="A193:U193"/>
    <mergeCell ref="B195:I195"/>
    <mergeCell ref="A196:U196"/>
    <mergeCell ref="B197:I197"/>
    <mergeCell ref="A198:I198"/>
    <mergeCell ref="A199:J200"/>
    <mergeCell ref="R199:U200"/>
    <mergeCell ref="K200:N200"/>
    <mergeCell ref="O200:Q200"/>
    <mergeCell ref="B192:I192"/>
    <mergeCell ref="A184:U184"/>
    <mergeCell ref="B189:I189"/>
    <mergeCell ref="A187:U187"/>
    <mergeCell ref="A180:G180"/>
    <mergeCell ref="H180:I180"/>
    <mergeCell ref="J180:K180"/>
    <mergeCell ref="L180:N180"/>
    <mergeCell ref="O180:P180"/>
    <mergeCell ref="Q180:R180"/>
    <mergeCell ref="B178:G178"/>
    <mergeCell ref="H178:I178"/>
    <mergeCell ref="J178:K178"/>
    <mergeCell ref="L178:N178"/>
    <mergeCell ref="O178:P178"/>
    <mergeCell ref="Q178:R178"/>
    <mergeCell ref="B179:G179"/>
    <mergeCell ref="H179:I179"/>
    <mergeCell ref="J179:K179"/>
    <mergeCell ref="L179:N179"/>
    <mergeCell ref="O179:P179"/>
    <mergeCell ref="Q179:R179"/>
    <mergeCell ref="A175:B175"/>
    <mergeCell ref="A176:A177"/>
    <mergeCell ref="B176:G177"/>
    <mergeCell ref="H176:I177"/>
    <mergeCell ref="J176:P176"/>
    <mergeCell ref="Q176:R177"/>
    <mergeCell ref="S176:U176"/>
    <mergeCell ref="J177:K177"/>
    <mergeCell ref="L177:N177"/>
    <mergeCell ref="O177:P177"/>
    <mergeCell ref="R169:U170"/>
    <mergeCell ref="K170:N170"/>
    <mergeCell ref="O170:Q170"/>
    <mergeCell ref="B163:I163"/>
    <mergeCell ref="A164:U164"/>
    <mergeCell ref="B166:I166"/>
    <mergeCell ref="B167:I167"/>
    <mergeCell ref="A168:I168"/>
    <mergeCell ref="A169:J170"/>
    <mergeCell ref="B165:I165"/>
    <mergeCell ref="A148:I148"/>
    <mergeCell ref="K150:N150"/>
    <mergeCell ref="O150:Q150"/>
    <mergeCell ref="B140:I140"/>
    <mergeCell ref="B139:I139"/>
    <mergeCell ref="B144:I144"/>
    <mergeCell ref="A142:U142"/>
    <mergeCell ref="B162:I162"/>
    <mergeCell ref="U156:U157"/>
    <mergeCell ref="A155:U155"/>
    <mergeCell ref="A149:J150"/>
    <mergeCell ref="R149:U150"/>
    <mergeCell ref="O156:Q156"/>
    <mergeCell ref="A158:U158"/>
    <mergeCell ref="B159:I159"/>
    <mergeCell ref="B160:I160"/>
    <mergeCell ref="B161:I161"/>
    <mergeCell ref="R156:T156"/>
    <mergeCell ref="A156:A157"/>
    <mergeCell ref="B156:I157"/>
    <mergeCell ref="J156:J157"/>
    <mergeCell ref="K156:N156"/>
    <mergeCell ref="B145:I145"/>
    <mergeCell ref="B146:I146"/>
    <mergeCell ref="B147:I147"/>
    <mergeCell ref="B143:I143"/>
    <mergeCell ref="B75:I75"/>
    <mergeCell ref="B112:I113"/>
    <mergeCell ref="A112:A113"/>
    <mergeCell ref="A128:J129"/>
    <mergeCell ref="R128:U129"/>
    <mergeCell ref="O129:Q129"/>
    <mergeCell ref="K129:N129"/>
    <mergeCell ref="A127:I127"/>
    <mergeCell ref="B126:I126"/>
    <mergeCell ref="R112:T112"/>
    <mergeCell ref="B115:I115"/>
    <mergeCell ref="A114:U114"/>
    <mergeCell ref="U133:U134"/>
    <mergeCell ref="A111:U111"/>
    <mergeCell ref="A110:U110"/>
    <mergeCell ref="N18:U18"/>
    <mergeCell ref="N16:U16"/>
    <mergeCell ref="B52:I52"/>
    <mergeCell ref="B51:I51"/>
    <mergeCell ref="B41:I41"/>
    <mergeCell ref="A135:U135"/>
    <mergeCell ref="B136:I136"/>
    <mergeCell ref="B137:I137"/>
    <mergeCell ref="B141:I141"/>
    <mergeCell ref="B138:I138"/>
    <mergeCell ref="A133:A134"/>
    <mergeCell ref="J46:J47"/>
    <mergeCell ref="A46:A47"/>
    <mergeCell ref="K54:N54"/>
    <mergeCell ref="N21:U23"/>
    <mergeCell ref="I26:K26"/>
    <mergeCell ref="B26:C26"/>
    <mergeCell ref="H26:H27"/>
    <mergeCell ref="G26:G27"/>
    <mergeCell ref="B50:I50"/>
    <mergeCell ref="A37:A38"/>
    <mergeCell ref="B37:I38"/>
    <mergeCell ref="A16:K16"/>
    <mergeCell ref="N17:U17"/>
    <mergeCell ref="A2:K2"/>
    <mergeCell ref="P3:R3"/>
    <mergeCell ref="A36:U36"/>
    <mergeCell ref="N25:U31"/>
    <mergeCell ref="A20:K23"/>
    <mergeCell ref="R90:U91"/>
    <mergeCell ref="A89:I89"/>
    <mergeCell ref="A90:J91"/>
    <mergeCell ref="B73:I73"/>
    <mergeCell ref="U69:U70"/>
    <mergeCell ref="B69:I70"/>
    <mergeCell ref="B88:I88"/>
    <mergeCell ref="A85:U85"/>
    <mergeCell ref="A71:U71"/>
    <mergeCell ref="A76:U76"/>
    <mergeCell ref="B86:I86"/>
    <mergeCell ref="B79:I79"/>
    <mergeCell ref="B78:I78"/>
    <mergeCell ref="B81:I81"/>
    <mergeCell ref="A80:U80"/>
    <mergeCell ref="B77:I77"/>
    <mergeCell ref="B72:I72"/>
    <mergeCell ref="A61:U61"/>
    <mergeCell ref="A53:U53"/>
    <mergeCell ref="A1:K1"/>
    <mergeCell ref="A3:K3"/>
    <mergeCell ref="K46:N46"/>
    <mergeCell ref="N19:U19"/>
    <mergeCell ref="N1:U1"/>
    <mergeCell ref="N14:U14"/>
    <mergeCell ref="A4:K5"/>
    <mergeCell ref="A34:U34"/>
    <mergeCell ref="A19:K19"/>
    <mergeCell ref="A17:K17"/>
    <mergeCell ref="N3:O3"/>
    <mergeCell ref="N5:O5"/>
    <mergeCell ref="D26:F26"/>
    <mergeCell ref="A18:K18"/>
    <mergeCell ref="O46:Q46"/>
    <mergeCell ref="R46:T46"/>
    <mergeCell ref="S3:U3"/>
    <mergeCell ref="S4:U4"/>
    <mergeCell ref="U37:U38"/>
    <mergeCell ref="O37:Q37"/>
    <mergeCell ref="K37:N37"/>
    <mergeCell ref="U46:U47"/>
    <mergeCell ref="R37:T37"/>
    <mergeCell ref="A45:U45"/>
    <mergeCell ref="P4:R4"/>
    <mergeCell ref="N4:O4"/>
    <mergeCell ref="A10:K10"/>
    <mergeCell ref="N6:O6"/>
    <mergeCell ref="A7:K7"/>
    <mergeCell ref="A8:K8"/>
    <mergeCell ref="A9:K9"/>
    <mergeCell ref="N15:U15"/>
    <mergeCell ref="S6:U6"/>
    <mergeCell ref="N8:U11"/>
    <mergeCell ref="A15:K15"/>
    <mergeCell ref="A13:K13"/>
    <mergeCell ref="A6:K6"/>
    <mergeCell ref="P5:R5"/>
    <mergeCell ref="P6:R6"/>
    <mergeCell ref="A14:K14"/>
    <mergeCell ref="N13:U13"/>
    <mergeCell ref="A11:K11"/>
    <mergeCell ref="A12:K12"/>
    <mergeCell ref="S5:U5"/>
    <mergeCell ref="J37:J38"/>
    <mergeCell ref="J112:J113"/>
    <mergeCell ref="O54:Q54"/>
    <mergeCell ref="R54:T54"/>
    <mergeCell ref="U54:U55"/>
    <mergeCell ref="B64:I64"/>
    <mergeCell ref="B65:I65"/>
    <mergeCell ref="B66:I66"/>
    <mergeCell ref="K91:N91"/>
    <mergeCell ref="O91:Q91"/>
    <mergeCell ref="U112:U113"/>
    <mergeCell ref="K112:N112"/>
    <mergeCell ref="O112:Q112"/>
    <mergeCell ref="K69:N69"/>
    <mergeCell ref="B39:I39"/>
    <mergeCell ref="B40:I40"/>
    <mergeCell ref="B44:I44"/>
    <mergeCell ref="B48:I48"/>
    <mergeCell ref="B49:I49"/>
    <mergeCell ref="B42:I42"/>
    <mergeCell ref="B43:I43"/>
    <mergeCell ref="B46:I47"/>
    <mergeCell ref="J62:J63"/>
    <mergeCell ref="K62:N62"/>
    <mergeCell ref="A54:A55"/>
    <mergeCell ref="B54:I55"/>
    <mergeCell ref="A68:U68"/>
    <mergeCell ref="O69:Q69"/>
    <mergeCell ref="A69:A70"/>
    <mergeCell ref="B67:I67"/>
    <mergeCell ref="J69:J70"/>
    <mergeCell ref="B87:I87"/>
    <mergeCell ref="R69:T69"/>
    <mergeCell ref="B56:I56"/>
    <mergeCell ref="U62:U63"/>
    <mergeCell ref="B60:I60"/>
    <mergeCell ref="B62:I63"/>
    <mergeCell ref="B59:I59"/>
    <mergeCell ref="B74:I74"/>
    <mergeCell ref="B57:I57"/>
    <mergeCell ref="J54:J55"/>
    <mergeCell ref="O62:Q62"/>
    <mergeCell ref="R62:T62"/>
    <mergeCell ref="A62:A63"/>
    <mergeCell ref="B58:I58"/>
    <mergeCell ref="A182:U182"/>
    <mergeCell ref="A185:A186"/>
    <mergeCell ref="B185:I186"/>
    <mergeCell ref="J185:J186"/>
    <mergeCell ref="K185:N185"/>
    <mergeCell ref="O185:Q185"/>
    <mergeCell ref="R185:T185"/>
    <mergeCell ref="U185:U186"/>
    <mergeCell ref="B116:I116"/>
    <mergeCell ref="B117:I117"/>
    <mergeCell ref="B118:I118"/>
    <mergeCell ref="B119:I119"/>
    <mergeCell ref="B121:I121"/>
    <mergeCell ref="B124:I124"/>
    <mergeCell ref="A123:U123"/>
    <mergeCell ref="B125:I125"/>
    <mergeCell ref="B120:I120"/>
    <mergeCell ref="B122:I122"/>
    <mergeCell ref="A132:U132"/>
    <mergeCell ref="J133:J134"/>
    <mergeCell ref="K133:N133"/>
    <mergeCell ref="O133:Q133"/>
    <mergeCell ref="B133:I134"/>
    <mergeCell ref="R133:T133"/>
  </mergeCells>
  <phoneticPr fontId="6" type="noConversion"/>
  <dataValidations disablePrompts="1" count="6">
    <dataValidation type="list" allowBlank="1" showInputMessage="1" showErrorMessage="1" sqref="S191:S192 S86:S88 S72:S75 S77:S79 S197 S64:S66 S56:S59 S48:S51 S39:S43 S194:S195 S188:S189 S81:S84">
      <formula1>$S$38</formula1>
    </dataValidation>
    <dataValidation type="list" allowBlank="1" showInputMessage="1" showErrorMessage="1" sqref="R191:R192 R86:R88 R72:R75 R77:R79 R197 R64:R66 R56:R59 R48:R51 R39:R43 R194:R195 R188:R189 R81:R84">
      <formula1>$R$38</formula1>
    </dataValidation>
    <dataValidation type="list" allowBlank="1" showInputMessage="1" showErrorMessage="1" sqref="T191:T192 T86:T88 T72:T75 T77:T79 T197 T64:T66 T56:T59 T48:T51 T39:T43 T194:T195 T188:T189 T81:T84">
      <formula1>$T$38</formula1>
    </dataValidation>
    <dataValidation type="list" allowBlank="1" showInputMessage="1" showErrorMessage="1" sqref="U86:U88 U72:U75 U77:U79 U165:U166 U64:U66 U56:U59 U48:U51 U39:U43 U143:U146 U115:U121 U124:U125 U136:U140 U159:U162 U81:U84">
      <formula1>$P$35:$T$35</formula1>
    </dataValidation>
    <dataValidation type="list" allowBlank="1" showInputMessage="1" showErrorMessage="1" sqref="U122 U141 U163">
      <formula1>$Q$35:$T$35</formula1>
    </dataValidation>
    <dataValidation type="list" allowBlank="1" showInputMessage="1" showErrorMessage="1" sqref="B136:I136 B165:I166 B124:I125 B115:I115 B143:I143 B121:I121 B139:I140 B145:I146 B162:I162">
      <formula1>$B$37:$B$109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Prof.dr. Adrian Olimpiu PETRUȘEL&amp;RDIRECTOR DE DEPARTAMENT,
Prof.dr. Anca ANDREICA</oddFooter>
  </headerFooter>
  <ignoredErrors>
    <ignoredError sqref="R44" formula="1"/>
    <ignoredError sqref="K9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6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2017-04-11T19:05:54Z</dcterms:created>
  <dcterms:modified xsi:type="dcterms:W3CDTF">2017-04-11T19:05:55Z</dcterms:modified>
</cp:coreProperties>
</file>