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21720" windowHeight="1362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41" i="1"/>
  <c r="O141"/>
  <c r="P141"/>
  <c r="P90"/>
  <c r="Q97"/>
  <c r="O97"/>
  <c r="P97"/>
  <c r="O98"/>
  <c r="Q98"/>
  <c r="P98"/>
  <c r="J71"/>
  <c r="T173"/>
  <c r="T175"/>
  <c r="J82"/>
  <c r="J50"/>
  <c r="S173"/>
  <c r="S175"/>
  <c r="J61"/>
  <c r="O92"/>
  <c r="O101"/>
  <c r="J174"/>
  <c r="O96"/>
  <c r="O46"/>
  <c r="O47"/>
  <c r="O48"/>
  <c r="O49"/>
  <c r="O50"/>
  <c r="O57"/>
  <c r="O58"/>
  <c r="O59"/>
  <c r="O60"/>
  <c r="O61"/>
  <c r="O67"/>
  <c r="O68"/>
  <c r="O69"/>
  <c r="O71"/>
  <c r="O70"/>
  <c r="O77"/>
  <c r="O78"/>
  <c r="O79"/>
  <c r="O80"/>
  <c r="O81"/>
  <c r="O82"/>
  <c r="Q92"/>
  <c r="P92"/>
  <c r="P101"/>
  <c r="L174"/>
  <c r="Q96"/>
  <c r="P96"/>
  <c r="P102"/>
  <c r="O103"/>
  <c r="Q46"/>
  <c r="P46"/>
  <c r="Q47"/>
  <c r="P47"/>
  <c r="P121"/>
  <c r="Q48"/>
  <c r="P48"/>
  <c r="P122"/>
  <c r="Q49"/>
  <c r="P49"/>
  <c r="P139"/>
  <c r="Q57"/>
  <c r="P57"/>
  <c r="Q58"/>
  <c r="P58"/>
  <c r="P123"/>
  <c r="Q59"/>
  <c r="P59"/>
  <c r="Q60"/>
  <c r="P60"/>
  <c r="Q67"/>
  <c r="P67"/>
  <c r="Q68"/>
  <c r="P68"/>
  <c r="P140"/>
  <c r="Q69"/>
  <c r="P69"/>
  <c r="P162"/>
  <c r="Q70"/>
  <c r="P70"/>
  <c r="P158"/>
  <c r="P159"/>
  <c r="Q77"/>
  <c r="P77"/>
  <c r="Q78"/>
  <c r="P78"/>
  <c r="Q79"/>
  <c r="P79"/>
  <c r="P129"/>
  <c r="P130"/>
  <c r="Q80"/>
  <c r="P80"/>
  <c r="Q81"/>
  <c r="P81"/>
  <c r="P161"/>
  <c r="P163"/>
  <c r="N198"/>
  <c r="N199"/>
  <c r="N201"/>
  <c r="N202"/>
  <c r="N204"/>
  <c r="N205"/>
  <c r="N209"/>
  <c r="P198"/>
  <c r="P209"/>
  <c r="P199"/>
  <c r="O199"/>
  <c r="P201"/>
  <c r="O201"/>
  <c r="P202"/>
  <c r="O202"/>
  <c r="P204"/>
  <c r="O204"/>
  <c r="P205"/>
  <c r="O205"/>
  <c r="K209"/>
  <c r="L209"/>
  <c r="K210"/>
  <c r="M209"/>
  <c r="S208"/>
  <c r="R208"/>
  <c r="Q208"/>
  <c r="N208"/>
  <c r="M208"/>
  <c r="L208"/>
  <c r="K208"/>
  <c r="J208"/>
  <c r="A139"/>
  <c r="J139"/>
  <c r="K139"/>
  <c r="L139"/>
  <c r="M139"/>
  <c r="N139"/>
  <c r="O139"/>
  <c r="Q139"/>
  <c r="R139"/>
  <c r="S139"/>
  <c r="T139"/>
  <c r="J140"/>
  <c r="K140"/>
  <c r="K143"/>
  <c r="L140"/>
  <c r="M140"/>
  <c r="M143"/>
  <c r="N140"/>
  <c r="O140"/>
  <c r="O143"/>
  <c r="O142"/>
  <c r="Q142"/>
  <c r="P142"/>
  <c r="Q140"/>
  <c r="Q143"/>
  <c r="R140"/>
  <c r="S140"/>
  <c r="S143"/>
  <c r="T140"/>
  <c r="J143"/>
  <c r="N143"/>
  <c r="R143"/>
  <c r="A145"/>
  <c r="J145"/>
  <c r="K145"/>
  <c r="L145"/>
  <c r="M145"/>
  <c r="N145"/>
  <c r="O145"/>
  <c r="Q145"/>
  <c r="R145"/>
  <c r="S145"/>
  <c r="T145"/>
  <c r="A146"/>
  <c r="J146"/>
  <c r="K146"/>
  <c r="L146"/>
  <c r="M146"/>
  <c r="N146"/>
  <c r="O146"/>
  <c r="P146"/>
  <c r="Q146"/>
  <c r="R146"/>
  <c r="S146"/>
  <c r="T146"/>
  <c r="A147"/>
  <c r="J147"/>
  <c r="K147"/>
  <c r="K148"/>
  <c r="L147"/>
  <c r="L148"/>
  <c r="M147"/>
  <c r="M148"/>
  <c r="N147"/>
  <c r="O147"/>
  <c r="P147"/>
  <c r="Q147"/>
  <c r="Q148"/>
  <c r="R147"/>
  <c r="S147"/>
  <c r="S148"/>
  <c r="S149"/>
  <c r="T147"/>
  <c r="O148"/>
  <c r="U149"/>
  <c r="J125"/>
  <c r="K125"/>
  <c r="L125"/>
  <c r="M125"/>
  <c r="N125"/>
  <c r="O125"/>
  <c r="P125"/>
  <c r="Q125"/>
  <c r="R125"/>
  <c r="S125"/>
  <c r="T125"/>
  <c r="A129"/>
  <c r="J129"/>
  <c r="K129"/>
  <c r="L129"/>
  <c r="M129"/>
  <c r="N129"/>
  <c r="O129"/>
  <c r="Q129"/>
  <c r="R129"/>
  <c r="S129"/>
  <c r="T129"/>
  <c r="U164"/>
  <c r="A161"/>
  <c r="A158"/>
  <c r="A121"/>
  <c r="A122"/>
  <c r="A123"/>
  <c r="A124"/>
  <c r="A120"/>
  <c r="A162"/>
  <c r="U131"/>
  <c r="U101"/>
  <c r="L102"/>
  <c r="M102"/>
  <c r="N102"/>
  <c r="K102"/>
  <c r="T101"/>
  <c r="S101"/>
  <c r="R101"/>
  <c r="K101"/>
  <c r="L101"/>
  <c r="M101"/>
  <c r="N101"/>
  <c r="J101"/>
  <c r="S161"/>
  <c r="R161"/>
  <c r="N161"/>
  <c r="M161"/>
  <c r="T158"/>
  <c r="S158"/>
  <c r="R158"/>
  <c r="Q158"/>
  <c r="O158"/>
  <c r="N158"/>
  <c r="M158"/>
  <c r="T162"/>
  <c r="S162"/>
  <c r="R162"/>
  <c r="N162"/>
  <c r="M162"/>
  <c r="T121"/>
  <c r="T122"/>
  <c r="T123"/>
  <c r="T124"/>
  <c r="S121"/>
  <c r="S122"/>
  <c r="S123"/>
  <c r="S124"/>
  <c r="R121"/>
  <c r="R122"/>
  <c r="R123"/>
  <c r="R124"/>
  <c r="N121"/>
  <c r="N122"/>
  <c r="N123"/>
  <c r="N124"/>
  <c r="M121"/>
  <c r="M122"/>
  <c r="M123"/>
  <c r="M124"/>
  <c r="T120"/>
  <c r="S120"/>
  <c r="R120"/>
  <c r="N120"/>
  <c r="M120"/>
  <c r="O99"/>
  <c r="O100"/>
  <c r="O93"/>
  <c r="O94"/>
  <c r="M82"/>
  <c r="M71"/>
  <c r="O123"/>
  <c r="M61"/>
  <c r="O121"/>
  <c r="O122"/>
  <c r="O120"/>
  <c r="M50"/>
  <c r="O102"/>
  <c r="O162"/>
  <c r="O124"/>
  <c r="O161"/>
  <c r="M159"/>
  <c r="Q100"/>
  <c r="P100"/>
  <c r="Q99"/>
  <c r="Q94"/>
  <c r="Q93"/>
  <c r="Q161"/>
  <c r="P99"/>
  <c r="P93"/>
  <c r="P94"/>
  <c r="T161"/>
  <c r="T163"/>
  <c r="L161"/>
  <c r="K161"/>
  <c r="J161"/>
  <c r="L158"/>
  <c r="L159"/>
  <c r="K158"/>
  <c r="K159"/>
  <c r="J158"/>
  <c r="L162"/>
  <c r="K162"/>
  <c r="K163"/>
  <c r="J162"/>
  <c r="L124"/>
  <c r="K124"/>
  <c r="J124"/>
  <c r="L123"/>
  <c r="K123"/>
  <c r="J123"/>
  <c r="L122"/>
  <c r="K122"/>
  <c r="J122"/>
  <c r="L121"/>
  <c r="K121"/>
  <c r="J121"/>
  <c r="L120"/>
  <c r="K120"/>
  <c r="J120"/>
  <c r="R163"/>
  <c r="N163"/>
  <c r="T159"/>
  <c r="S159"/>
  <c r="N159"/>
  <c r="J159"/>
  <c r="J163"/>
  <c r="J164"/>
  <c r="T82"/>
  <c r="S82"/>
  <c r="R82"/>
  <c r="N82"/>
  <c r="L82"/>
  <c r="K82"/>
  <c r="T71"/>
  <c r="S71"/>
  <c r="R71"/>
  <c r="N71"/>
  <c r="L71"/>
  <c r="K71"/>
  <c r="Q162"/>
  <c r="Q163"/>
  <c r="Q159"/>
  <c r="Q164"/>
  <c r="Q124"/>
  <c r="T61"/>
  <c r="S61"/>
  <c r="R61"/>
  <c r="N61"/>
  <c r="L61"/>
  <c r="K61"/>
  <c r="Q123"/>
  <c r="K50"/>
  <c r="Q122"/>
  <c r="Q121"/>
  <c r="T50"/>
  <c r="S50"/>
  <c r="R50"/>
  <c r="Q120"/>
  <c r="Q126"/>
  <c r="N50"/>
  <c r="L50"/>
  <c r="Q101"/>
  <c r="Q102"/>
  <c r="R159"/>
  <c r="R164"/>
  <c r="Q71"/>
  <c r="O159"/>
  <c r="Q61"/>
  <c r="Q50"/>
  <c r="K103"/>
  <c r="Q82"/>
  <c r="M126"/>
  <c r="N126"/>
  <c r="T126"/>
  <c r="T130"/>
  <c r="T131"/>
  <c r="R126"/>
  <c r="R130"/>
  <c r="R131"/>
  <c r="S126"/>
  <c r="M130"/>
  <c r="J130"/>
  <c r="N130"/>
  <c r="N131"/>
  <c r="K130"/>
  <c r="S130"/>
  <c r="L130"/>
  <c r="Q130"/>
  <c r="O130"/>
  <c r="O126"/>
  <c r="O131"/>
  <c r="N164"/>
  <c r="O163"/>
  <c r="O164"/>
  <c r="M163"/>
  <c r="M164"/>
  <c r="T148"/>
  <c r="N132"/>
  <c r="L163"/>
  <c r="K126"/>
  <c r="K131"/>
  <c r="J126"/>
  <c r="J131"/>
  <c r="R148"/>
  <c r="R149"/>
  <c r="N148"/>
  <c r="N149"/>
  <c r="J148"/>
  <c r="J149"/>
  <c r="M131"/>
  <c r="N165"/>
  <c r="M149"/>
  <c r="M150"/>
  <c r="M165"/>
  <c r="K132"/>
  <c r="Q131"/>
  <c r="Q132"/>
  <c r="O149"/>
  <c r="O150"/>
  <c r="K164"/>
  <c r="K165"/>
  <c r="L165"/>
  <c r="K166"/>
  <c r="L126"/>
  <c r="O132"/>
  <c r="S131"/>
  <c r="M132"/>
  <c r="O165"/>
  <c r="L143"/>
  <c r="Q165"/>
  <c r="L164"/>
  <c r="S163"/>
  <c r="S164"/>
  <c r="T143"/>
  <c r="K150"/>
  <c r="K149"/>
  <c r="L149"/>
  <c r="L150"/>
  <c r="P143"/>
  <c r="P120"/>
  <c r="P50"/>
  <c r="L131"/>
  <c r="L132"/>
  <c r="K133"/>
  <c r="P164"/>
  <c r="P165"/>
  <c r="T164"/>
  <c r="P61"/>
  <c r="H174"/>
  <c r="O174"/>
  <c r="Q150"/>
  <c r="Q149"/>
  <c r="P82"/>
  <c r="P145"/>
  <c r="P148"/>
  <c r="P71"/>
  <c r="P124"/>
  <c r="J173"/>
  <c r="T149"/>
  <c r="O198"/>
  <c r="P208"/>
  <c r="N150"/>
  <c r="O166"/>
  <c r="O209"/>
  <c r="N210"/>
  <c r="O208"/>
  <c r="J175"/>
  <c r="H173"/>
  <c r="P126"/>
  <c r="L173"/>
  <c r="L175"/>
  <c r="K151"/>
  <c r="P150"/>
  <c r="O151"/>
  <c r="P149"/>
  <c r="H175"/>
  <c r="Q174"/>
  <c r="P131"/>
  <c r="P132"/>
  <c r="O133"/>
  <c r="O173"/>
  <c r="O175"/>
  <c r="Q173"/>
  <c r="Q175"/>
</calcChain>
</file>

<file path=xl/sharedStrings.xml><?xml version="1.0" encoding="utf-8"?>
<sst xmlns="http://schemas.openxmlformats.org/spreadsheetml/2006/main" count="427" uniqueCount="169">
  <si>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</si>
  <si>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</si>
  <si>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</si>
  <si>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</si>
  <si>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</si>
  <si>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</si>
  <si>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</si>
  <si>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</si>
  <si>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</si>
  <si>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</si>
  <si>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</si>
  <si>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</si>
  <si>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</si>
  <si>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</si>
  <si>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</si>
  <si>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</si>
  <si>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</si>
  <si>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</si>
  <si>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</si>
  <si>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</si>
  <si>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</si>
  <si>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</si>
  <si>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</si>
  <si>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</si>
  <si>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</si>
  <si>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</si>
  <si>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</si>
  <si>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</si>
  <si>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</si>
  <si>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</si>
  <si>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T</t>
  </si>
  <si>
    <t>E</t>
  </si>
  <si>
    <t>VP</t>
  </si>
  <si>
    <t>F</t>
  </si>
  <si>
    <t>Semestrul I</t>
  </si>
  <si>
    <t>Semestrul II</t>
  </si>
  <si>
    <t>DF</t>
  </si>
  <si>
    <t>DPD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</si>
  <si>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</si>
  <si>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</si>
  <si>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</si>
  <si>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</si>
  <si>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</si>
  <si>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</si>
  <si>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</si>
  <si>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</si>
  <si>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</si>
  <si>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</si>
  <si>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>TOTAL CREDITE / ORE PE SĂPTĂMÂNĂ / EVALUĂRI / PROCENT DIN TOTAL DISCIPLINE</t>
  </si>
  <si>
    <t xml:space="preserve">TOTAL ORE FIZICE / TOTAL ORE ALOCATE STUDIULUI </t>
  </si>
  <si>
    <t xml:space="preserve">Anexă la Planul de Învățământ specializarea / programul de studiu: </t>
  </si>
  <si>
    <t>DCOU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</si>
  <si>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</si>
  <si>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</si>
  <si>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</si>
  <si>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</si>
  <si>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</si>
  <si>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</si>
  <si>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</si>
  <si>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</si>
  <si>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</si>
  <si>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</si>
  <si>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</si>
  <si>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</si>
  <si>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</si>
  <si>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</si>
  <si>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</si>
  <si>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</si>
  <si>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</si>
  <si>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L</t>
  </si>
  <si>
    <t>P</t>
  </si>
  <si>
    <t>DISCIPLINE DE SPECIALITATE (DS)</t>
  </si>
  <si>
    <t>DISCIPLINE COMPLEMENTARE (DC)</t>
  </si>
  <si>
    <t>Specializarea/Programul de studiu: Calcul de Înaltă Performanţă şi Analiza Volumelor Mari de Date - engleză</t>
  </si>
  <si>
    <t>Limba de predare: engleza</t>
  </si>
  <si>
    <t>Paradigme de programare</t>
  </si>
  <si>
    <t>MME8028</t>
  </si>
  <si>
    <t>MME8048</t>
  </si>
  <si>
    <t>Sisteme de operare pentru arhitecturi paralele si distribuite</t>
  </si>
  <si>
    <t>Modelarea formala a proceselor concurente</t>
  </si>
  <si>
    <t>Metode avansate de analiza datelor</t>
  </si>
  <si>
    <t>MME8063</t>
  </si>
  <si>
    <t>MME8031</t>
  </si>
  <si>
    <t>MME8064</t>
  </si>
  <si>
    <t>Programare functionala paralela pentru analiza volumelor mari de date</t>
  </si>
  <si>
    <t>Modele în programarea paralelă</t>
  </si>
  <si>
    <t>Curs opţional 1</t>
  </si>
  <si>
    <t>MME9001</t>
  </si>
  <si>
    <t>MME8050</t>
  </si>
  <si>
    <t>Metodologia cercetării ştiinţifice de informatică</t>
  </si>
  <si>
    <t>Sisteme workflow</t>
  </si>
  <si>
    <t>Resource-aware computing</t>
  </si>
  <si>
    <t>Curs opţional 2</t>
  </si>
  <si>
    <t>MME9011</t>
  </si>
  <si>
    <t>MME3052</t>
  </si>
  <si>
    <t>MME3401</t>
  </si>
  <si>
    <t>Proiect de cercetare în calcul de inalta performanta si analiza volumelor mari de date</t>
  </si>
  <si>
    <t>Grid, Cluster şi Cloud Computing</t>
  </si>
  <si>
    <t>Descoperirea cunoştinţelor în reţele de mare întindere</t>
  </si>
  <si>
    <t>MME8059</t>
  </si>
  <si>
    <t>MME3007</t>
  </si>
  <si>
    <t>Modele de optimizare</t>
  </si>
  <si>
    <t>MME8056</t>
  </si>
  <si>
    <t>MMR8063</t>
  </si>
  <si>
    <t>BMR1103</t>
  </si>
  <si>
    <t>Aritmetica modulara si criptografie</t>
  </si>
  <si>
    <t>Bioinformatica</t>
  </si>
  <si>
    <t>MME8046</t>
  </si>
  <si>
    <t>FMR2203</t>
  </si>
  <si>
    <t>FME3402</t>
  </si>
  <si>
    <t>Data Mining</t>
  </si>
  <si>
    <t>Calcul neconventional în rezolvarea problemelor din lumea reală</t>
  </si>
  <si>
    <t>Calculul proprietatilor moleculare</t>
  </si>
  <si>
    <t>Metode de simulări stohastice în fizica statistică cu aplicaţii interdisciplinare</t>
  </si>
  <si>
    <r>
      <rPr>
        <b/>
        <sz val="10"/>
        <color indexed="8"/>
        <rFont val="Times New Roman"/>
        <family val="1"/>
      </rPr>
      <t>VI.  UNIVERSITĂŢI EUROPENE DE REFERINŢĂ: Planul de învăţământ urmează în proporţie de 60% planurile de învăţământ Univ. Orleans, Univ. Tehnica Viena, Illinois Institute of Technology</t>
    </r>
    <r>
      <rPr>
        <sz val="10"/>
        <color indexed="8"/>
        <rFont val="Times New Roman"/>
        <family val="1"/>
      </rPr>
      <t xml:space="preserve">
 Planul reflectă recomandările Association of Computing Machinery şi IEEE Computer Society.</t>
    </r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</si>
  <si>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25 iunie - 10 iulie
Proba 1: Prezentarea şi susţinerea lucrării de disertație - 10 credite</t>
    </r>
  </si>
  <si>
    <t>În contul a cel mult o disciplină opţională, studentul are dreptul să aleagă o disciplină de la alte specializări ale facultăţilor din Universitatea „Babeş-Bolyai”.</t>
  </si>
  <si>
    <t>MME8056, MMR8063,BMR1103</t>
  </si>
  <si>
    <t>NOTA. Disciplina Finalizarea lucrarii de dizertatie se desfasoara pe parcursul semestrului 4 si 2 saptamani comasate in finalul semestrului  (6 ore/zi, 5 zile/saptamana)</t>
  </si>
  <si>
    <t xml:space="preserve">Vizualizarea stiintifica a datelor </t>
  </si>
  <si>
    <t>MME8090, MME8046,FMR2203, FME3402</t>
  </si>
  <si>
    <t>Programare pe arhitecturi GPU si distribuite</t>
  </si>
  <si>
    <t>MME8090</t>
  </si>
  <si>
    <t>Inginerie software bazata pe agenti</t>
  </si>
  <si>
    <t xml:space="preserve">PROGRAM DE STUDII PSIHOPEDAGOGICE </t>
  </si>
  <si>
    <t>LP</t>
  </si>
  <si>
    <t>An I, Semestrul 1</t>
  </si>
  <si>
    <t>XND 1101</t>
  </si>
  <si>
    <t>Psihopedagogia adolescenţilor, tinerilor şi adulţilor</t>
  </si>
  <si>
    <t>XND 1102</t>
  </si>
  <si>
    <t>Proiectarea şi managementul programelor educaţionale</t>
  </si>
  <si>
    <t>An I, Semestrul 2</t>
  </si>
  <si>
    <t>XND 1203</t>
  </si>
  <si>
    <t xml:space="preserve">Didactica domeniului şi dezvoltăriI în didactica specialităţii (învăţământ liceal, postliceal, universitar)
</t>
  </si>
  <si>
    <t>DP</t>
  </si>
  <si>
    <t>XND 1204</t>
  </si>
  <si>
    <t>DO</t>
  </si>
  <si>
    <t>An II, Semestrul 3</t>
  </si>
  <si>
    <t>XND 2305</t>
  </si>
  <si>
    <t xml:space="preserve">Practică pedagogică (în învăţământul liceal, postliceal şi universitar)
</t>
  </si>
  <si>
    <t>XND 2306</t>
  </si>
  <si>
    <t>An II, Semestrul 4</t>
  </si>
  <si>
    <t>Examen de absolvire: Nivelul II</t>
  </si>
  <si>
    <t xml:space="preserve">TOTAL CREDITE / ORE PE SĂPTĂMÂNĂ / EVALUĂRI 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</si>
  <si>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</si>
  <si>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</si>
  <si>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</si>
  <si>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PLAN DE ÎNVĂŢĂMÂNT  valabil începând din anul universitar 2016-2017</t>
  </si>
  <si>
    <t>Domeniul: Informatica</t>
  </si>
  <si>
    <t>FACULTATEA DE MATEMATICA SI INFORMATICA</t>
  </si>
  <si>
    <t>MMX5103</t>
  </si>
  <si>
    <t>MMX5102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</si>
  <si>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</si>
  <si>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 xml:space="preserve">Titlul absolventului:  MASTER'S DEGREE </t>
  </si>
  <si>
    <t>CURS OPȚIONAL 1 (An II, Semestrul 3)</t>
  </si>
  <si>
    <t>CURS OPȚIONAL 2 (An II, Semestrul 4)</t>
  </si>
  <si>
    <t>Disciplină opțională 1</t>
  </si>
  <si>
    <t>Disciplină opțională 2</t>
  </si>
  <si>
    <t>MME8093</t>
  </si>
  <si>
    <t>MME8094</t>
  </si>
  <si>
    <t>MME8095</t>
  </si>
  <si>
    <t>MME8097</t>
  </si>
  <si>
    <t>MME8004</t>
  </si>
  <si>
    <t>Finalizarea lucrării de disertaţie</t>
  </si>
  <si>
    <t>MME8111</t>
  </si>
  <si>
    <r>
      <rPr>
        <b/>
        <sz val="10"/>
        <color indexed="8"/>
        <rFont val="Times New Roman"/>
        <family val="1"/>
      </rPr>
      <t xml:space="preserve">   15</t>
    </r>
    <r>
      <rPr>
        <sz val="10"/>
        <color indexed="8"/>
        <rFont val="Times New Roman"/>
        <family val="1"/>
      </rPr>
      <t xml:space="preserve"> credite la disciplinele opţionale;</t>
    </r>
  </si>
  <si>
    <r>
      <rPr>
        <b/>
        <sz val="10"/>
        <color indexed="8"/>
        <rFont val="Times New Roman"/>
        <family val="1"/>
      </rPr>
      <t xml:space="preserve">   105 </t>
    </r>
    <r>
      <rPr>
        <sz val="10"/>
        <color indexed="8"/>
        <rFont val="Times New Roman"/>
        <family val="1"/>
      </rPr>
      <t>de credite la disciplinele obligatorii;</t>
    </r>
  </si>
  <si>
    <r>
      <t xml:space="preserve">Sem. 3: Se alege  o disciplină din pachetul Curs Opţional 1 </t>
    </r>
    <r>
      <rPr>
        <b/>
        <sz val="10"/>
        <color indexed="8"/>
        <rFont val="Times New Roman"/>
        <family val="1"/>
        <charset val="238"/>
      </rPr>
      <t>MMX5102</t>
    </r>
    <r>
      <rPr>
        <sz val="10"/>
        <color indexed="8"/>
        <rFont val="Times New Roman"/>
        <family val="1"/>
      </rPr>
      <t xml:space="preserve">: </t>
    </r>
  </si>
  <si>
    <r>
      <t xml:space="preserve">Sem. 4: Se alege  o disciplină din pachetul Curs Opţional 2 </t>
    </r>
    <r>
      <rPr>
        <b/>
        <sz val="10"/>
        <color indexed="8"/>
        <rFont val="Times New Roman"/>
        <family val="1"/>
        <charset val="238"/>
      </rPr>
      <t>MMX5103</t>
    </r>
    <r>
      <rPr>
        <sz val="10"/>
        <color indexed="8"/>
        <rFont val="Times New Roman"/>
        <family val="1"/>
      </rPr>
      <t xml:space="preserve">: </t>
    </r>
  </si>
</sst>
</file>

<file path=xl/styles.xml><?xml version="1.0" encoding="utf-8"?>
<styleSheet xmlns="http://schemas.openxmlformats.org/spreadsheetml/2006/main">
  <numFmts count="1">
    <numFmt numFmtId="164" formatCode="0;\-0;;@"/>
  </numFmts>
  <fonts count="18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9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6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0" fillId="0" borderId="0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10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1" fontId="2" fillId="0" borderId="12" xfId="0" applyNumberFormat="1" applyFont="1" applyBorder="1" applyAlignment="1" applyProtection="1">
      <alignment horizontal="center" vertical="center"/>
    </xf>
    <xf numFmtId="0" fontId="1" fillId="0" borderId="12" xfId="0" applyFont="1" applyBorder="1" applyProtection="1"/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3" fillId="3" borderId="1" xfId="0" applyFont="1" applyFill="1" applyBorder="1"/>
    <xf numFmtId="0" fontId="10" fillId="4" borderId="1" xfId="0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protection locked="0"/>
    </xf>
    <xf numFmtId="0" fontId="1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Protection="1"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4" fillId="0" borderId="14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Protection="1">
      <protection locked="0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2" fontId="1" fillId="4" borderId="9" xfId="0" applyNumberFormat="1" applyFont="1" applyFill="1" applyBorder="1" applyAlignment="1" applyProtection="1">
      <alignment horizontal="center" vertical="center"/>
    </xf>
    <xf numFmtId="2" fontId="1" fillId="4" borderId="4" xfId="0" applyNumberFormat="1" applyFont="1" applyFill="1" applyBorder="1" applyAlignment="1" applyProtection="1">
      <alignment horizontal="center" vertical="center"/>
    </xf>
    <xf numFmtId="2" fontId="1" fillId="4" borderId="10" xfId="0" applyNumberFormat="1" applyFont="1" applyFill="1" applyBorder="1" applyAlignment="1" applyProtection="1">
      <alignment horizontal="center" vertical="center"/>
    </xf>
    <xf numFmtId="2" fontId="1" fillId="4" borderId="11" xfId="0" applyNumberFormat="1" applyFont="1" applyFill="1" applyBorder="1" applyAlignment="1" applyProtection="1">
      <alignment horizontal="center" vertical="center"/>
    </xf>
    <xf numFmtId="2" fontId="1" fillId="4" borderId="7" xfId="0" applyNumberFormat="1" applyFont="1" applyFill="1" applyBorder="1" applyAlignment="1" applyProtection="1">
      <alignment horizontal="center" vertical="center"/>
    </xf>
    <xf numFmtId="2" fontId="1" fillId="4" borderId="8" xfId="0" applyNumberFormat="1" applyFont="1" applyFill="1" applyBorder="1" applyAlignment="1" applyProtection="1">
      <alignment horizontal="center" vertical="center"/>
    </xf>
    <xf numFmtId="1" fontId="2" fillId="4" borderId="2" xfId="0" applyNumberFormat="1" applyFont="1" applyFill="1" applyBorder="1" applyAlignment="1" applyProtection="1">
      <alignment horizontal="center" vertical="center"/>
    </xf>
    <xf numFmtId="1" fontId="2" fillId="4" borderId="5" xfId="0" applyNumberFormat="1" applyFont="1" applyFill="1" applyBorder="1" applyAlignment="1" applyProtection="1">
      <alignment horizontal="center" vertical="center"/>
    </xf>
    <xf numFmtId="1" fontId="2" fillId="4" borderId="6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/>
      <protection locked="0"/>
    </xf>
    <xf numFmtId="1" fontId="1" fillId="3" borderId="6" xfId="0" applyNumberFormat="1" applyFont="1" applyFill="1" applyBorder="1" applyAlignment="1" applyProtection="1">
      <alignment horizontal="left" vertical="center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5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left" vertical="center"/>
      <protection locked="0"/>
    </xf>
    <xf numFmtId="1" fontId="1" fillId="4" borderId="6" xfId="0" applyNumberFormat="1" applyFont="1" applyFill="1" applyBorder="1" applyAlignment="1" applyProtection="1">
      <alignment horizontal="left" vertical="center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9" fillId="0" borderId="0" xfId="0" applyFont="1"/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" fontId="1" fillId="3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/>
      <protection locked="0"/>
    </xf>
    <xf numFmtId="1" fontId="2" fillId="0" borderId="9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1" xfId="0" applyFont="1" applyBorder="1" applyAlignment="1" applyProtection="1">
      <alignment horizontal="left" vertical="top"/>
    </xf>
    <xf numFmtId="0" fontId="1" fillId="0" borderId="7" xfId="0" applyFont="1" applyBorder="1" applyAlignment="1" applyProtection="1">
      <alignment horizontal="left" vertical="top"/>
    </xf>
    <xf numFmtId="0" fontId="1" fillId="0" borderId="8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22"/>
  <sheetViews>
    <sheetView tabSelected="1" view="pageLayout" topLeftCell="A13" workbookViewId="0">
      <selection activeCell="N18" sqref="N18:U18"/>
    </sheetView>
  </sheetViews>
  <sheetFormatPr defaultColWidth="8.7109375" defaultRowHeight="12.75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42578125" style="1" customWidth="1"/>
    <col min="7" max="7" width="8.140625" style="1" customWidth="1"/>
    <col min="8" max="8" width="8.28515625" style="1" customWidth="1"/>
    <col min="9" max="9" width="5.7109375" style="1" customWidth="1"/>
    <col min="10" max="10" width="7.28515625" style="1" customWidth="1"/>
    <col min="11" max="11" width="7.42578125" style="1" customWidth="1"/>
    <col min="12" max="12" width="6.140625" style="1" customWidth="1"/>
    <col min="13" max="13" width="6.140625" style="40" customWidth="1"/>
    <col min="14" max="14" width="5.42578125" style="1" customWidth="1"/>
    <col min="15" max="19" width="6" style="1" customWidth="1"/>
    <col min="20" max="20" width="6.140625" style="1" customWidth="1"/>
    <col min="21" max="21" width="9.28515625" style="1" customWidth="1"/>
    <col min="22" max="16384" width="8.7109375" style="1"/>
  </cols>
  <sheetData>
    <row r="1" spans="1:25" ht="15.75" customHeight="1">
      <c r="A1" s="220" t="s">
        <v>147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N1" s="226" t="s">
        <v>19</v>
      </c>
      <c r="O1" s="226"/>
      <c r="P1" s="226"/>
      <c r="Q1" s="226"/>
      <c r="R1" s="226"/>
      <c r="S1" s="226"/>
      <c r="T1" s="226"/>
      <c r="U1" s="226"/>
    </row>
    <row r="2" spans="1:25" ht="6.75" customHeight="1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V2" s="86"/>
      <c r="W2" s="86"/>
      <c r="X2" s="86"/>
      <c r="Y2" s="86"/>
    </row>
    <row r="3" spans="1:25" ht="45" customHeight="1">
      <c r="A3" s="221" t="s">
        <v>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N3" s="231"/>
      <c r="O3" s="232"/>
      <c r="P3" s="235" t="s">
        <v>34</v>
      </c>
      <c r="Q3" s="236"/>
      <c r="R3" s="237"/>
      <c r="S3" s="235" t="s">
        <v>35</v>
      </c>
      <c r="T3" s="236"/>
      <c r="U3" s="237"/>
      <c r="V3" s="86"/>
      <c r="W3" s="86"/>
      <c r="X3" s="86"/>
      <c r="Y3" s="86"/>
    </row>
    <row r="4" spans="1:25" ht="17.25" customHeight="1">
      <c r="A4" s="221" t="s">
        <v>149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N4" s="233" t="s">
        <v>14</v>
      </c>
      <c r="O4" s="234"/>
      <c r="P4" s="241">
        <v>20</v>
      </c>
      <c r="Q4" s="242"/>
      <c r="R4" s="243"/>
      <c r="S4" s="241">
        <v>20</v>
      </c>
      <c r="T4" s="242"/>
      <c r="U4" s="243"/>
      <c r="V4" s="86"/>
      <c r="W4" s="86"/>
      <c r="X4" s="86"/>
      <c r="Y4" s="86"/>
    </row>
    <row r="5" spans="1:25" ht="16.5" customHeight="1">
      <c r="A5" s="221"/>
      <c r="B5" s="221"/>
      <c r="C5" s="221"/>
      <c r="D5" s="221"/>
      <c r="E5" s="221"/>
      <c r="F5" s="221"/>
      <c r="G5" s="221"/>
      <c r="H5" s="221"/>
      <c r="I5" s="221"/>
      <c r="J5" s="221"/>
      <c r="K5" s="221"/>
      <c r="N5" s="233" t="s">
        <v>15</v>
      </c>
      <c r="O5" s="234"/>
      <c r="P5" s="241">
        <v>20</v>
      </c>
      <c r="Q5" s="242"/>
      <c r="R5" s="243"/>
      <c r="S5" s="241">
        <v>20</v>
      </c>
      <c r="T5" s="242"/>
      <c r="U5" s="243"/>
      <c r="V5" s="86"/>
      <c r="W5" s="86"/>
      <c r="X5" s="86"/>
      <c r="Y5" s="86"/>
    </row>
    <row r="6" spans="1:25" ht="15" customHeight="1">
      <c r="A6" s="251" t="s">
        <v>148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N6" s="252"/>
      <c r="O6" s="252"/>
      <c r="P6" s="248"/>
      <c r="Q6" s="248"/>
      <c r="R6" s="248"/>
      <c r="S6" s="248"/>
      <c r="T6" s="248"/>
      <c r="U6" s="248"/>
      <c r="V6" s="86"/>
      <c r="W6" s="86"/>
      <c r="X6" s="86"/>
      <c r="Y6" s="86"/>
    </row>
    <row r="7" spans="1:25" ht="27" customHeight="1">
      <c r="A7" s="246" t="s">
        <v>73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V7" s="86"/>
      <c r="W7" s="86"/>
      <c r="X7" s="86"/>
      <c r="Y7" s="86"/>
    </row>
    <row r="8" spans="1:25" ht="18.75" customHeight="1">
      <c r="A8" s="230" t="s">
        <v>74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N8" s="246" t="s">
        <v>115</v>
      </c>
      <c r="O8" s="246"/>
      <c r="P8" s="246"/>
      <c r="Q8" s="246"/>
      <c r="R8" s="246"/>
      <c r="S8" s="246"/>
      <c r="T8" s="246"/>
      <c r="U8" s="246"/>
      <c r="V8" s="86"/>
      <c r="W8" s="86"/>
      <c r="X8" s="86"/>
      <c r="Y8" s="86"/>
    </row>
    <row r="9" spans="1:25" ht="15" customHeight="1">
      <c r="A9" s="253" t="s">
        <v>153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N9" s="246"/>
      <c r="O9" s="246"/>
      <c r="P9" s="246"/>
      <c r="Q9" s="246"/>
      <c r="R9" s="246"/>
      <c r="S9" s="246"/>
      <c r="T9" s="246"/>
      <c r="U9" s="246"/>
      <c r="V9" s="86"/>
      <c r="W9" s="86"/>
      <c r="X9" s="86"/>
      <c r="Y9" s="86"/>
    </row>
    <row r="10" spans="1:25" ht="16.5" customHeight="1">
      <c r="A10" s="230" t="s">
        <v>62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N10" s="246"/>
      <c r="O10" s="246"/>
      <c r="P10" s="246"/>
      <c r="Q10" s="246"/>
      <c r="R10" s="246"/>
      <c r="S10" s="246"/>
      <c r="T10" s="246"/>
      <c r="U10" s="246"/>
    </row>
    <row r="11" spans="1:25">
      <c r="A11" s="230" t="s">
        <v>17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N11" s="246"/>
      <c r="O11" s="246"/>
      <c r="P11" s="246"/>
      <c r="Q11" s="246"/>
      <c r="R11" s="246"/>
      <c r="S11" s="246"/>
      <c r="T11" s="246"/>
      <c r="U11" s="246"/>
    </row>
    <row r="12" spans="1:25" ht="10.5" customHeight="1">
      <c r="A12" s="230"/>
      <c r="B12" s="230"/>
      <c r="C12" s="230"/>
      <c r="D12" s="230"/>
      <c r="E12" s="230"/>
      <c r="F12" s="230"/>
      <c r="G12" s="230"/>
      <c r="H12" s="230"/>
      <c r="I12" s="230"/>
      <c r="J12" s="230"/>
      <c r="K12" s="230"/>
      <c r="N12" s="2"/>
      <c r="O12" s="2"/>
      <c r="P12" s="2"/>
      <c r="Q12" s="2"/>
      <c r="R12" s="2"/>
      <c r="S12" s="2"/>
    </row>
    <row r="13" spans="1:25">
      <c r="A13" s="244" t="s">
        <v>67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N13" s="249" t="s">
        <v>20</v>
      </c>
      <c r="O13" s="249"/>
      <c r="P13" s="249"/>
      <c r="Q13" s="249"/>
      <c r="R13" s="249"/>
      <c r="S13" s="249"/>
      <c r="T13" s="249"/>
      <c r="U13" s="249"/>
    </row>
    <row r="14" spans="1:25" ht="12.75" customHeight="1">
      <c r="A14" s="244" t="s">
        <v>63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N14" s="227"/>
      <c r="O14" s="227"/>
      <c r="P14" s="227"/>
      <c r="Q14" s="227"/>
      <c r="R14" s="227"/>
      <c r="S14" s="227"/>
      <c r="T14" s="227"/>
      <c r="U14" s="227"/>
    </row>
    <row r="15" spans="1:25" ht="12.75" customHeight="1">
      <c r="A15" s="230" t="s">
        <v>166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N15" s="227"/>
      <c r="O15" s="227"/>
      <c r="P15" s="227"/>
      <c r="Q15" s="227"/>
      <c r="R15" s="227"/>
      <c r="S15" s="227"/>
      <c r="T15" s="227"/>
      <c r="U15" s="227"/>
    </row>
    <row r="16" spans="1:25" ht="12.75" customHeight="1">
      <c r="A16" s="230" t="s">
        <v>165</v>
      </c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N16" s="267" t="s">
        <v>167</v>
      </c>
      <c r="O16" s="267"/>
      <c r="P16" s="267"/>
      <c r="Q16" s="267"/>
      <c r="R16" s="267"/>
      <c r="S16" s="267"/>
      <c r="T16" s="267"/>
      <c r="U16" s="267"/>
    </row>
    <row r="17" spans="1:24" ht="12.75" customHeight="1">
      <c r="A17" s="230" t="s">
        <v>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N17" s="225" t="s">
        <v>117</v>
      </c>
      <c r="O17" s="225"/>
      <c r="P17" s="225"/>
      <c r="Q17" s="225"/>
      <c r="R17" s="225"/>
      <c r="S17" s="225"/>
      <c r="T17" s="225"/>
      <c r="U17" s="225"/>
    </row>
    <row r="18" spans="1:24" ht="14.25" customHeight="1">
      <c r="A18" s="230" t="s">
        <v>68</v>
      </c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N18" s="268" t="s">
        <v>168</v>
      </c>
      <c r="O18" s="268"/>
      <c r="P18" s="268"/>
      <c r="Q18" s="268"/>
      <c r="R18" s="268"/>
      <c r="S18" s="268"/>
      <c r="T18" s="268"/>
      <c r="U18" s="268"/>
    </row>
    <row r="19" spans="1:24" ht="1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N19" s="225" t="s">
        <v>120</v>
      </c>
      <c r="O19" s="225"/>
      <c r="P19" s="225"/>
      <c r="Q19" s="225"/>
      <c r="R19" s="225"/>
      <c r="S19" s="225"/>
      <c r="T19" s="225"/>
      <c r="U19" s="225"/>
    </row>
    <row r="20" spans="1:24" s="76" customFormat="1" ht="14.1" customHeight="1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77"/>
      <c r="O20" s="77"/>
      <c r="P20" s="77"/>
      <c r="Q20" s="77"/>
      <c r="R20" s="77"/>
      <c r="S20" s="77"/>
      <c r="T20" s="77"/>
      <c r="U20" s="77"/>
    </row>
    <row r="21" spans="1:24" s="76" customFormat="1" ht="12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N21" s="77"/>
      <c r="O21" s="77"/>
      <c r="P21" s="77"/>
      <c r="Q21" s="77"/>
      <c r="R21" s="77"/>
      <c r="S21" s="77"/>
      <c r="T21" s="77"/>
      <c r="U21" s="77"/>
    </row>
    <row r="22" spans="1:24" s="76" customForma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N22" s="77"/>
      <c r="O22" s="77"/>
      <c r="P22" s="77"/>
      <c r="Q22" s="77"/>
      <c r="R22" s="77"/>
      <c r="S22" s="77"/>
      <c r="T22" s="77"/>
      <c r="U22" s="77"/>
    </row>
    <row r="23" spans="1:24" s="76" customFormat="1" ht="51.75" customHeight="1">
      <c r="A23" s="250" t="s">
        <v>152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86"/>
      <c r="N23" s="77"/>
      <c r="O23" s="77"/>
      <c r="P23" s="77"/>
      <c r="Q23" s="77"/>
      <c r="R23" s="77"/>
      <c r="S23" s="77"/>
      <c r="T23" s="77"/>
      <c r="U23" s="77"/>
    </row>
    <row r="24" spans="1:24" ht="15.75" customHeight="1">
      <c r="A24" s="246" t="s">
        <v>118</v>
      </c>
      <c r="B24" s="246"/>
      <c r="C24" s="246"/>
      <c r="D24" s="246"/>
      <c r="E24" s="246"/>
      <c r="F24" s="246"/>
      <c r="G24" s="246"/>
      <c r="H24" s="246"/>
      <c r="I24" s="246"/>
      <c r="J24" s="246"/>
      <c r="K24" s="246"/>
      <c r="N24" s="2"/>
      <c r="O24" s="2"/>
      <c r="P24" s="2"/>
      <c r="Q24" s="2"/>
      <c r="R24" s="2"/>
      <c r="S24" s="2"/>
    </row>
    <row r="25" spans="1:24" ht="15" customHeight="1">
      <c r="A25" s="246"/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N25" s="247" t="s">
        <v>116</v>
      </c>
      <c r="O25" s="247"/>
      <c r="P25" s="247"/>
      <c r="Q25" s="247"/>
      <c r="R25" s="247"/>
      <c r="S25" s="247"/>
      <c r="T25" s="247"/>
      <c r="U25" s="247"/>
    </row>
    <row r="26" spans="1:24" ht="15" customHeight="1">
      <c r="A26" s="246"/>
      <c r="B26" s="246"/>
      <c r="C26" s="246"/>
      <c r="D26" s="246"/>
      <c r="E26" s="246"/>
      <c r="F26" s="246"/>
      <c r="G26" s="246"/>
      <c r="H26" s="246"/>
      <c r="I26" s="246"/>
      <c r="J26" s="246"/>
      <c r="K26" s="246"/>
      <c r="N26" s="247"/>
      <c r="O26" s="247"/>
      <c r="P26" s="247"/>
      <c r="Q26" s="247"/>
      <c r="R26" s="247"/>
      <c r="S26" s="247"/>
      <c r="T26" s="247"/>
      <c r="U26" s="247"/>
    </row>
    <row r="27" spans="1:24" ht="13.5" customHeight="1">
      <c r="A27" s="246"/>
      <c r="B27" s="246"/>
      <c r="C27" s="246"/>
      <c r="D27" s="246"/>
      <c r="E27" s="246"/>
      <c r="F27" s="246"/>
      <c r="G27" s="246"/>
      <c r="H27" s="246"/>
      <c r="I27" s="246"/>
      <c r="J27" s="246"/>
      <c r="K27" s="246"/>
      <c r="N27" s="247"/>
      <c r="O27" s="247"/>
      <c r="P27" s="247"/>
      <c r="Q27" s="247"/>
      <c r="R27" s="247"/>
      <c r="S27" s="247"/>
      <c r="T27" s="247"/>
      <c r="U27" s="247"/>
    </row>
    <row r="28" spans="1:24">
      <c r="A28" s="101" t="s">
        <v>16</v>
      </c>
      <c r="B28" s="101"/>
      <c r="C28" s="101"/>
      <c r="D28" s="101"/>
      <c r="E28" s="101"/>
      <c r="F28" s="101"/>
      <c r="G28" s="101"/>
      <c r="N28" s="245" t="s">
        <v>114</v>
      </c>
      <c r="O28" s="245"/>
      <c r="P28" s="245"/>
      <c r="Q28" s="245"/>
      <c r="R28" s="245"/>
      <c r="S28" s="245"/>
      <c r="T28" s="245"/>
      <c r="U28" s="245"/>
    </row>
    <row r="29" spans="1:24" ht="26.25" customHeight="1">
      <c r="A29" s="3"/>
      <c r="B29" s="235" t="s">
        <v>2</v>
      </c>
      <c r="C29" s="237"/>
      <c r="D29" s="235" t="s">
        <v>3</v>
      </c>
      <c r="E29" s="236"/>
      <c r="F29" s="237"/>
      <c r="G29" s="216" t="s">
        <v>18</v>
      </c>
      <c r="H29" s="216" t="s">
        <v>10</v>
      </c>
      <c r="I29" s="235" t="s">
        <v>4</v>
      </c>
      <c r="J29" s="236"/>
      <c r="K29" s="237"/>
      <c r="N29" s="245"/>
      <c r="O29" s="245"/>
      <c r="P29" s="245"/>
      <c r="Q29" s="245"/>
      <c r="R29" s="245"/>
      <c r="S29" s="245"/>
      <c r="T29" s="245"/>
      <c r="U29" s="245"/>
      <c r="V29" s="86"/>
      <c r="W29" s="86"/>
      <c r="X29" s="86"/>
    </row>
    <row r="30" spans="1:24" ht="14.25" customHeight="1">
      <c r="A30" s="3"/>
      <c r="B30" s="4" t="s">
        <v>5</v>
      </c>
      <c r="C30" s="4" t="s">
        <v>6</v>
      </c>
      <c r="D30" s="4" t="s">
        <v>7</v>
      </c>
      <c r="E30" s="4" t="s">
        <v>8</v>
      </c>
      <c r="F30" s="4" t="s">
        <v>9</v>
      </c>
      <c r="G30" s="217"/>
      <c r="H30" s="217"/>
      <c r="I30" s="4" t="s">
        <v>11</v>
      </c>
      <c r="J30" s="4" t="s">
        <v>12</v>
      </c>
      <c r="K30" s="4" t="s">
        <v>13</v>
      </c>
      <c r="N30" s="245"/>
      <c r="O30" s="245"/>
      <c r="P30" s="245"/>
      <c r="Q30" s="245"/>
      <c r="R30" s="245"/>
      <c r="S30" s="245"/>
      <c r="T30" s="245"/>
      <c r="U30" s="245"/>
      <c r="V30" s="86"/>
      <c r="W30" s="86"/>
      <c r="X30" s="86"/>
    </row>
    <row r="31" spans="1:24" ht="17.25" customHeight="1">
      <c r="A31" s="5" t="s">
        <v>14</v>
      </c>
      <c r="B31" s="6">
        <v>14</v>
      </c>
      <c r="C31" s="6">
        <v>14</v>
      </c>
      <c r="D31" s="24">
        <v>3</v>
      </c>
      <c r="E31" s="24">
        <v>3</v>
      </c>
      <c r="F31" s="24">
        <v>2</v>
      </c>
      <c r="G31" s="24"/>
      <c r="H31" s="36"/>
      <c r="I31" s="24">
        <v>2</v>
      </c>
      <c r="J31" s="24">
        <v>1</v>
      </c>
      <c r="K31" s="24">
        <v>13</v>
      </c>
      <c r="N31" s="245"/>
      <c r="O31" s="245"/>
      <c r="P31" s="245"/>
      <c r="Q31" s="245"/>
      <c r="R31" s="245"/>
      <c r="S31" s="245"/>
      <c r="T31" s="245"/>
      <c r="U31" s="245"/>
      <c r="V31" s="86"/>
      <c r="W31" s="86"/>
      <c r="X31" s="86"/>
    </row>
    <row r="32" spans="1:24" ht="15" customHeight="1">
      <c r="A32" s="5" t="s">
        <v>15</v>
      </c>
      <c r="B32" s="6">
        <v>14</v>
      </c>
      <c r="C32" s="6">
        <v>12</v>
      </c>
      <c r="D32" s="24">
        <v>3</v>
      </c>
      <c r="E32" s="24">
        <v>3</v>
      </c>
      <c r="F32" s="24">
        <v>2</v>
      </c>
      <c r="G32" s="24">
        <v>2</v>
      </c>
      <c r="H32" s="24"/>
      <c r="I32" s="24">
        <v>2</v>
      </c>
      <c r="J32" s="24">
        <v>1</v>
      </c>
      <c r="K32" s="24">
        <v>13</v>
      </c>
      <c r="N32" s="245"/>
      <c r="O32" s="245"/>
      <c r="P32" s="245"/>
      <c r="Q32" s="245"/>
      <c r="R32" s="245"/>
      <c r="S32" s="245"/>
      <c r="T32" s="245"/>
      <c r="U32" s="245"/>
      <c r="V32" s="86"/>
      <c r="W32" s="86"/>
      <c r="X32" s="86"/>
    </row>
    <row r="33" spans="1:24" ht="15.75" customHeight="1">
      <c r="A33" s="31"/>
      <c r="B33" s="30"/>
      <c r="C33" s="30"/>
      <c r="D33" s="30"/>
      <c r="E33" s="30"/>
      <c r="F33" s="30"/>
      <c r="G33" s="30"/>
      <c r="H33" s="30"/>
      <c r="I33" s="30"/>
      <c r="J33" s="30"/>
      <c r="K33" s="32"/>
      <c r="N33" s="245"/>
      <c r="O33" s="245"/>
      <c r="P33" s="245"/>
      <c r="Q33" s="245"/>
      <c r="R33" s="245"/>
      <c r="S33" s="245"/>
      <c r="T33" s="245"/>
      <c r="U33" s="245"/>
      <c r="V33" s="86"/>
      <c r="W33" s="86"/>
      <c r="X33" s="86"/>
    </row>
    <row r="34" spans="1:24" ht="21" customHeight="1">
      <c r="A34" s="74"/>
      <c r="B34" s="44"/>
      <c r="C34" s="44"/>
      <c r="D34" s="44"/>
      <c r="E34" s="44"/>
      <c r="F34" s="44"/>
      <c r="G34" s="44"/>
      <c r="H34" s="44"/>
      <c r="I34" s="44"/>
      <c r="N34" s="245"/>
      <c r="O34" s="245"/>
      <c r="P34" s="245"/>
      <c r="Q34" s="245"/>
      <c r="R34" s="245"/>
      <c r="S34" s="245"/>
      <c r="T34" s="245"/>
      <c r="U34" s="245"/>
      <c r="V34" s="86"/>
      <c r="W34" s="86"/>
      <c r="X34" s="86"/>
    </row>
    <row r="35" spans="1:24" ht="15" customHeight="1">
      <c r="A35" s="75"/>
      <c r="B35" s="44"/>
      <c r="C35" s="44"/>
      <c r="D35" s="44"/>
      <c r="E35" s="44"/>
      <c r="F35" s="44"/>
      <c r="G35" s="44"/>
      <c r="H35" s="44"/>
      <c r="I35" s="44"/>
      <c r="N35" s="41"/>
      <c r="O35" s="7"/>
      <c r="P35" s="7"/>
      <c r="Q35" s="7"/>
      <c r="R35" s="7"/>
      <c r="S35" s="7"/>
      <c r="T35" s="7"/>
    </row>
    <row r="36" spans="1:24" s="52" customFormat="1" ht="15" customHeight="1">
      <c r="A36" s="75"/>
      <c r="B36" s="44"/>
      <c r="C36" s="44"/>
      <c r="D36" s="44"/>
      <c r="E36" s="44"/>
      <c r="F36" s="44"/>
      <c r="G36" s="44"/>
      <c r="H36" s="44"/>
      <c r="I36" s="44"/>
      <c r="N36" s="55"/>
      <c r="O36" s="55"/>
      <c r="P36" s="55"/>
      <c r="Q36" s="55"/>
      <c r="R36" s="55"/>
      <c r="S36" s="55"/>
      <c r="T36" s="55"/>
    </row>
    <row r="37" spans="1:24" s="52" customFormat="1" ht="15" customHeight="1">
      <c r="A37" s="75"/>
      <c r="B37" s="44"/>
      <c r="C37" s="44"/>
      <c r="D37" s="44"/>
      <c r="E37" s="44"/>
      <c r="F37" s="44"/>
      <c r="G37" s="44"/>
      <c r="H37" s="44"/>
      <c r="I37" s="44"/>
      <c r="N37" s="55"/>
      <c r="O37" s="55"/>
      <c r="P37" s="55"/>
      <c r="Q37" s="55"/>
      <c r="R37" s="55"/>
      <c r="S37" s="55"/>
      <c r="T37" s="55"/>
    </row>
    <row r="38" spans="1:24" s="52" customFormat="1">
      <c r="B38" s="44"/>
      <c r="C38" s="44"/>
      <c r="D38" s="44"/>
      <c r="E38" s="44"/>
      <c r="F38" s="44"/>
      <c r="G38" s="44"/>
      <c r="H38" s="44"/>
      <c r="I38" s="44"/>
      <c r="N38" s="55"/>
      <c r="O38" s="55"/>
      <c r="P38" s="55"/>
      <c r="Q38" s="55"/>
      <c r="R38" s="55"/>
      <c r="S38" s="55"/>
      <c r="T38" s="55"/>
    </row>
    <row r="39" spans="1:24" s="52" customFormat="1">
      <c r="B39" s="44"/>
      <c r="C39" s="44"/>
      <c r="D39" s="44"/>
      <c r="E39" s="44"/>
      <c r="F39" s="44"/>
      <c r="G39" s="44"/>
      <c r="H39" s="44"/>
      <c r="I39" s="44"/>
      <c r="N39" s="55"/>
      <c r="O39" s="55"/>
      <c r="P39" s="55"/>
      <c r="Q39" s="55"/>
      <c r="R39" s="55"/>
      <c r="S39" s="55"/>
      <c r="T39" s="55"/>
    </row>
    <row r="41" spans="1:24" ht="16.5" customHeight="1">
      <c r="A41" s="228" t="s">
        <v>21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</row>
    <row r="42" spans="1:24" ht="8.25" hidden="1" customHeight="1">
      <c r="O42" s="8"/>
      <c r="P42" s="9" t="s">
        <v>36</v>
      </c>
      <c r="Q42" s="9" t="s">
        <v>37</v>
      </c>
      <c r="R42" s="9" t="s">
        <v>38</v>
      </c>
      <c r="S42" s="9" t="s">
        <v>39</v>
      </c>
      <c r="T42" s="9" t="s">
        <v>51</v>
      </c>
      <c r="U42" s="9"/>
    </row>
    <row r="43" spans="1:24" ht="17.25" customHeight="1">
      <c r="A43" s="160" t="s">
        <v>42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</row>
    <row r="44" spans="1:24" ht="25.5" customHeight="1">
      <c r="A44" s="218" t="s">
        <v>27</v>
      </c>
      <c r="B44" s="205" t="s">
        <v>26</v>
      </c>
      <c r="C44" s="206"/>
      <c r="D44" s="206"/>
      <c r="E44" s="206"/>
      <c r="F44" s="206"/>
      <c r="G44" s="206"/>
      <c r="H44" s="206"/>
      <c r="I44" s="207"/>
      <c r="J44" s="216" t="s">
        <v>40</v>
      </c>
      <c r="K44" s="222" t="s">
        <v>24</v>
      </c>
      <c r="L44" s="223"/>
      <c r="M44" s="223"/>
      <c r="N44" s="224"/>
      <c r="O44" s="222" t="s">
        <v>41</v>
      </c>
      <c r="P44" s="238"/>
      <c r="Q44" s="239"/>
      <c r="R44" s="222" t="s">
        <v>23</v>
      </c>
      <c r="S44" s="223"/>
      <c r="T44" s="224"/>
      <c r="U44" s="240" t="s">
        <v>22</v>
      </c>
    </row>
    <row r="45" spans="1:24" ht="13.5" customHeight="1">
      <c r="A45" s="219"/>
      <c r="B45" s="208"/>
      <c r="C45" s="209"/>
      <c r="D45" s="209"/>
      <c r="E45" s="209"/>
      <c r="F45" s="209"/>
      <c r="G45" s="209"/>
      <c r="H45" s="209"/>
      <c r="I45" s="210"/>
      <c r="J45" s="217"/>
      <c r="K45" s="4" t="s">
        <v>28</v>
      </c>
      <c r="L45" s="4" t="s">
        <v>29</v>
      </c>
      <c r="M45" s="38" t="s">
        <v>69</v>
      </c>
      <c r="N45" s="38" t="s">
        <v>70</v>
      </c>
      <c r="O45" s="4" t="s">
        <v>33</v>
      </c>
      <c r="P45" s="4" t="s">
        <v>7</v>
      </c>
      <c r="Q45" s="4" t="s">
        <v>30</v>
      </c>
      <c r="R45" s="4" t="s">
        <v>31</v>
      </c>
      <c r="S45" s="4" t="s">
        <v>28</v>
      </c>
      <c r="T45" s="4" t="s">
        <v>32</v>
      </c>
      <c r="U45" s="217"/>
    </row>
    <row r="46" spans="1:24">
      <c r="A46" s="46" t="s">
        <v>76</v>
      </c>
      <c r="B46" s="196" t="s">
        <v>75</v>
      </c>
      <c r="C46" s="196"/>
      <c r="D46" s="196"/>
      <c r="E46" s="196"/>
      <c r="F46" s="196"/>
      <c r="G46" s="196"/>
      <c r="H46" s="196"/>
      <c r="I46" s="196"/>
      <c r="J46" s="47">
        <v>7</v>
      </c>
      <c r="K46" s="47">
        <v>2</v>
      </c>
      <c r="L46" s="47">
        <v>1</v>
      </c>
      <c r="M46" s="47">
        <v>0</v>
      </c>
      <c r="N46" s="47">
        <v>2</v>
      </c>
      <c r="O46" s="42">
        <f>K46+L46+M46+N46</f>
        <v>5</v>
      </c>
      <c r="P46" s="18">
        <f>Q46-O46</f>
        <v>8</v>
      </c>
      <c r="Q46" s="18">
        <f>ROUND(PRODUCT(J46,25)/14,0)</f>
        <v>13</v>
      </c>
      <c r="R46" s="47" t="s">
        <v>31</v>
      </c>
      <c r="S46" s="45"/>
      <c r="T46" s="24"/>
      <c r="U46" s="10" t="s">
        <v>36</v>
      </c>
    </row>
    <row r="47" spans="1:24">
      <c r="A47" s="46" t="s">
        <v>158</v>
      </c>
      <c r="B47" s="196" t="s">
        <v>78</v>
      </c>
      <c r="C47" s="196"/>
      <c r="D47" s="196"/>
      <c r="E47" s="196"/>
      <c r="F47" s="196"/>
      <c r="G47" s="196"/>
      <c r="H47" s="196"/>
      <c r="I47" s="196"/>
      <c r="J47" s="47">
        <v>8</v>
      </c>
      <c r="K47" s="47">
        <v>2</v>
      </c>
      <c r="L47" s="47">
        <v>1</v>
      </c>
      <c r="M47" s="47">
        <v>0</v>
      </c>
      <c r="N47" s="47">
        <v>2</v>
      </c>
      <c r="O47" s="42">
        <f>K47+L47+M47+N47</f>
        <v>5</v>
      </c>
      <c r="P47" s="18">
        <f>Q47-O47</f>
        <v>9</v>
      </c>
      <c r="Q47" s="18">
        <f>ROUND(PRODUCT(J47,25)/14,0)</f>
        <v>14</v>
      </c>
      <c r="R47" s="47" t="s">
        <v>31</v>
      </c>
      <c r="S47" s="45"/>
      <c r="T47" s="24"/>
      <c r="U47" s="10" t="s">
        <v>36</v>
      </c>
    </row>
    <row r="48" spans="1:24">
      <c r="A48" s="46" t="s">
        <v>159</v>
      </c>
      <c r="B48" s="196" t="s">
        <v>79</v>
      </c>
      <c r="C48" s="196"/>
      <c r="D48" s="196"/>
      <c r="E48" s="196"/>
      <c r="F48" s="196"/>
      <c r="G48" s="196"/>
      <c r="H48" s="196"/>
      <c r="I48" s="196"/>
      <c r="J48" s="47">
        <v>7</v>
      </c>
      <c r="K48" s="47">
        <v>2</v>
      </c>
      <c r="L48" s="47">
        <v>1</v>
      </c>
      <c r="M48" s="47">
        <v>0</v>
      </c>
      <c r="N48" s="47">
        <v>2</v>
      </c>
      <c r="O48" s="42">
        <f>K48+L48+M48+N48</f>
        <v>5</v>
      </c>
      <c r="P48" s="18">
        <f>Q48-O48</f>
        <v>8</v>
      </c>
      <c r="Q48" s="18">
        <f>ROUND(PRODUCT(J48,25)/14,0)</f>
        <v>13</v>
      </c>
      <c r="R48" s="47" t="s">
        <v>31</v>
      </c>
      <c r="S48" s="45"/>
      <c r="T48" s="24"/>
      <c r="U48" s="10" t="s">
        <v>36</v>
      </c>
    </row>
    <row r="49" spans="1:24">
      <c r="A49" s="46" t="s">
        <v>77</v>
      </c>
      <c r="B49" s="196" t="s">
        <v>80</v>
      </c>
      <c r="C49" s="196"/>
      <c r="D49" s="196"/>
      <c r="E49" s="196"/>
      <c r="F49" s="196"/>
      <c r="G49" s="196"/>
      <c r="H49" s="196"/>
      <c r="I49" s="196"/>
      <c r="J49" s="47">
        <v>8</v>
      </c>
      <c r="K49" s="47">
        <v>2</v>
      </c>
      <c r="L49" s="47">
        <v>1</v>
      </c>
      <c r="M49" s="47">
        <v>0</v>
      </c>
      <c r="N49" s="47">
        <v>2</v>
      </c>
      <c r="O49" s="42">
        <f>K49+L49+M49+N49</f>
        <v>5</v>
      </c>
      <c r="P49" s="18">
        <f>Q49-O49</f>
        <v>9</v>
      </c>
      <c r="Q49" s="18">
        <f>ROUND(PRODUCT(J49,25)/14,0)</f>
        <v>14</v>
      </c>
      <c r="R49" s="47" t="s">
        <v>31</v>
      </c>
      <c r="S49" s="45"/>
      <c r="T49" s="24"/>
      <c r="U49" s="10" t="s">
        <v>38</v>
      </c>
    </row>
    <row r="50" spans="1:24">
      <c r="A50" s="20" t="s">
        <v>25</v>
      </c>
      <c r="B50" s="150"/>
      <c r="C50" s="151"/>
      <c r="D50" s="151"/>
      <c r="E50" s="151"/>
      <c r="F50" s="151"/>
      <c r="G50" s="151"/>
      <c r="H50" s="151"/>
      <c r="I50" s="152"/>
      <c r="J50" s="20">
        <f t="shared" ref="J50:Q50" si="0">SUM(J46:J49)</f>
        <v>30</v>
      </c>
      <c r="K50" s="20">
        <f t="shared" si="0"/>
        <v>8</v>
      </c>
      <c r="L50" s="20">
        <f t="shared" si="0"/>
        <v>4</v>
      </c>
      <c r="M50" s="39">
        <f t="shared" si="0"/>
        <v>0</v>
      </c>
      <c r="N50" s="20">
        <f t="shared" si="0"/>
        <v>8</v>
      </c>
      <c r="O50" s="20">
        <f t="shared" si="0"/>
        <v>20</v>
      </c>
      <c r="P50" s="20">
        <f t="shared" si="0"/>
        <v>34</v>
      </c>
      <c r="Q50" s="20">
        <f t="shared" si="0"/>
        <v>54</v>
      </c>
      <c r="R50" s="20">
        <f>COUNTIF(R46:R49,"E")</f>
        <v>4</v>
      </c>
      <c r="S50" s="20">
        <f>COUNTIF(S46:S49,"C")</f>
        <v>0</v>
      </c>
      <c r="T50" s="20">
        <f>COUNTIF(T46:T49,"VP")</f>
        <v>0</v>
      </c>
      <c r="U50" s="21"/>
      <c r="V50" s="262"/>
      <c r="W50" s="263"/>
      <c r="X50" s="263"/>
    </row>
    <row r="51" spans="1:24" s="76" customForma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9"/>
      <c r="V51" s="80"/>
    </row>
    <row r="52" spans="1:24" s="76" customForma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9"/>
      <c r="V52" s="80"/>
    </row>
    <row r="53" spans="1:24" ht="19.5" customHeight="1"/>
    <row r="54" spans="1:24" ht="16.5" customHeight="1">
      <c r="A54" s="160" t="s">
        <v>43</v>
      </c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</row>
    <row r="55" spans="1:24" ht="26.25" customHeight="1">
      <c r="A55" s="218" t="s">
        <v>27</v>
      </c>
      <c r="B55" s="205" t="s">
        <v>26</v>
      </c>
      <c r="C55" s="206"/>
      <c r="D55" s="206"/>
      <c r="E55" s="206"/>
      <c r="F55" s="206"/>
      <c r="G55" s="206"/>
      <c r="H55" s="206"/>
      <c r="I55" s="207"/>
      <c r="J55" s="216" t="s">
        <v>40</v>
      </c>
      <c r="K55" s="222" t="s">
        <v>24</v>
      </c>
      <c r="L55" s="223"/>
      <c r="M55" s="223"/>
      <c r="N55" s="224"/>
      <c r="O55" s="222" t="s">
        <v>41</v>
      </c>
      <c r="P55" s="238"/>
      <c r="Q55" s="239"/>
      <c r="R55" s="222" t="s">
        <v>23</v>
      </c>
      <c r="S55" s="223"/>
      <c r="T55" s="224"/>
      <c r="U55" s="240" t="s">
        <v>22</v>
      </c>
    </row>
    <row r="56" spans="1:24" ht="12.75" customHeight="1">
      <c r="A56" s="219"/>
      <c r="B56" s="208"/>
      <c r="C56" s="209"/>
      <c r="D56" s="209"/>
      <c r="E56" s="209"/>
      <c r="F56" s="209"/>
      <c r="G56" s="209"/>
      <c r="H56" s="209"/>
      <c r="I56" s="210"/>
      <c r="J56" s="217"/>
      <c r="K56" s="4" t="s">
        <v>28</v>
      </c>
      <c r="L56" s="4" t="s">
        <v>29</v>
      </c>
      <c r="M56" s="38" t="s">
        <v>69</v>
      </c>
      <c r="N56" s="38" t="s">
        <v>70</v>
      </c>
      <c r="O56" s="4" t="s">
        <v>33</v>
      </c>
      <c r="P56" s="4" t="s">
        <v>7</v>
      </c>
      <c r="Q56" s="4" t="s">
        <v>30</v>
      </c>
      <c r="R56" s="4" t="s">
        <v>31</v>
      </c>
      <c r="S56" s="4" t="s">
        <v>28</v>
      </c>
      <c r="T56" s="4" t="s">
        <v>32</v>
      </c>
      <c r="U56" s="217"/>
    </row>
    <row r="57" spans="1:24">
      <c r="A57" s="46" t="s">
        <v>160</v>
      </c>
      <c r="B57" s="196" t="s">
        <v>84</v>
      </c>
      <c r="C57" s="196"/>
      <c r="D57" s="196"/>
      <c r="E57" s="196"/>
      <c r="F57" s="196"/>
      <c r="G57" s="196"/>
      <c r="H57" s="196"/>
      <c r="I57" s="196"/>
      <c r="J57" s="47">
        <v>8</v>
      </c>
      <c r="K57" s="47">
        <v>2</v>
      </c>
      <c r="L57" s="47">
        <v>1</v>
      </c>
      <c r="M57" s="47">
        <v>0</v>
      </c>
      <c r="N57" s="47">
        <v>2</v>
      </c>
      <c r="O57" s="42">
        <f>K57+L57+M57+N57</f>
        <v>5</v>
      </c>
      <c r="P57" s="18">
        <f>Q57-O57</f>
        <v>9</v>
      </c>
      <c r="Q57" s="18">
        <f>ROUND(PRODUCT(J57,25)/14,0)</f>
        <v>14</v>
      </c>
      <c r="R57" s="47" t="s">
        <v>31</v>
      </c>
      <c r="S57" s="10"/>
      <c r="T57" s="24"/>
      <c r="U57" s="10" t="s">
        <v>38</v>
      </c>
    </row>
    <row r="58" spans="1:24">
      <c r="A58" s="46" t="s">
        <v>82</v>
      </c>
      <c r="B58" s="196" t="s">
        <v>85</v>
      </c>
      <c r="C58" s="196"/>
      <c r="D58" s="196"/>
      <c r="E58" s="196"/>
      <c r="F58" s="196"/>
      <c r="G58" s="196"/>
      <c r="H58" s="196"/>
      <c r="I58" s="196"/>
      <c r="J58" s="47">
        <v>8</v>
      </c>
      <c r="K58" s="47">
        <v>2</v>
      </c>
      <c r="L58" s="47">
        <v>1</v>
      </c>
      <c r="M58" s="47">
        <v>0</v>
      </c>
      <c r="N58" s="47">
        <v>2</v>
      </c>
      <c r="O58" s="42">
        <f>K58+L58+M58+N58</f>
        <v>5</v>
      </c>
      <c r="P58" s="18">
        <f>Q58-O58</f>
        <v>9</v>
      </c>
      <c r="Q58" s="18">
        <f>ROUND(PRODUCT(J58,25)/14,0)</f>
        <v>14</v>
      </c>
      <c r="R58" s="47" t="s">
        <v>31</v>
      </c>
      <c r="S58" s="10"/>
      <c r="T58" s="24"/>
      <c r="U58" s="10" t="s">
        <v>36</v>
      </c>
    </row>
    <row r="59" spans="1:24">
      <c r="A59" s="46" t="s">
        <v>94</v>
      </c>
      <c r="B59" s="197" t="s">
        <v>98</v>
      </c>
      <c r="C59" s="198"/>
      <c r="D59" s="198"/>
      <c r="E59" s="198"/>
      <c r="F59" s="198"/>
      <c r="G59" s="198"/>
      <c r="H59" s="198"/>
      <c r="I59" s="199"/>
      <c r="J59" s="47">
        <v>7</v>
      </c>
      <c r="K59" s="47">
        <v>2</v>
      </c>
      <c r="L59" s="47">
        <v>1</v>
      </c>
      <c r="M59" s="47">
        <v>0</v>
      </c>
      <c r="N59" s="47">
        <v>2</v>
      </c>
      <c r="O59" s="58">
        <f>K59+L59+M59+N59</f>
        <v>5</v>
      </c>
      <c r="P59" s="18">
        <f>Q59-O59</f>
        <v>8</v>
      </c>
      <c r="Q59" s="18">
        <f>ROUND(PRODUCT(J59,25)/14,0)</f>
        <v>13</v>
      </c>
      <c r="R59" s="47" t="s">
        <v>31</v>
      </c>
      <c r="S59" s="10"/>
      <c r="T59" s="24"/>
      <c r="U59" s="10" t="s">
        <v>38</v>
      </c>
    </row>
    <row r="60" spans="1:24">
      <c r="A60" s="46" t="s">
        <v>99</v>
      </c>
      <c r="B60" s="196" t="s">
        <v>119</v>
      </c>
      <c r="C60" s="196"/>
      <c r="D60" s="196"/>
      <c r="E60" s="196"/>
      <c r="F60" s="196"/>
      <c r="G60" s="196"/>
      <c r="H60" s="196"/>
      <c r="I60" s="196"/>
      <c r="J60" s="47">
        <v>7</v>
      </c>
      <c r="K60" s="47">
        <v>2</v>
      </c>
      <c r="L60" s="47">
        <v>1</v>
      </c>
      <c r="M60" s="47">
        <v>0</v>
      </c>
      <c r="N60" s="47">
        <v>2</v>
      </c>
      <c r="O60" s="42">
        <f>K60+L60+M60+N60</f>
        <v>5</v>
      </c>
      <c r="P60" s="18">
        <f>Q60-O60</f>
        <v>8</v>
      </c>
      <c r="Q60" s="18">
        <f>ROUND(PRODUCT(J60,25)/14,0)</f>
        <v>13</v>
      </c>
      <c r="R60" s="47" t="s">
        <v>31</v>
      </c>
      <c r="S60" s="10"/>
      <c r="T60" s="24"/>
      <c r="U60" s="10" t="s">
        <v>38</v>
      </c>
    </row>
    <row r="61" spans="1:24">
      <c r="A61" s="20" t="s">
        <v>25</v>
      </c>
      <c r="B61" s="150"/>
      <c r="C61" s="151"/>
      <c r="D61" s="151"/>
      <c r="E61" s="151"/>
      <c r="F61" s="151"/>
      <c r="G61" s="151"/>
      <c r="H61" s="151"/>
      <c r="I61" s="152"/>
      <c r="J61" s="20">
        <f t="shared" ref="J61:Q61" si="1">SUM(J57:J60)</f>
        <v>30</v>
      </c>
      <c r="K61" s="20">
        <f t="shared" si="1"/>
        <v>8</v>
      </c>
      <c r="L61" s="20">
        <f t="shared" si="1"/>
        <v>4</v>
      </c>
      <c r="M61" s="39">
        <f t="shared" si="1"/>
        <v>0</v>
      </c>
      <c r="N61" s="20">
        <f t="shared" si="1"/>
        <v>8</v>
      </c>
      <c r="O61" s="20">
        <f t="shared" si="1"/>
        <v>20</v>
      </c>
      <c r="P61" s="20">
        <f t="shared" si="1"/>
        <v>34</v>
      </c>
      <c r="Q61" s="20">
        <f t="shared" si="1"/>
        <v>54</v>
      </c>
      <c r="R61" s="20">
        <f>COUNTIF(R57:R60,"E")</f>
        <v>4</v>
      </c>
      <c r="S61" s="20">
        <f>COUNTIF(S57:S60,"C")</f>
        <v>0</v>
      </c>
      <c r="T61" s="20">
        <f>COUNTIF(T57:T60,"VP")</f>
        <v>0</v>
      </c>
      <c r="U61" s="21"/>
      <c r="V61" s="262"/>
      <c r="W61" s="263"/>
      <c r="X61" s="263"/>
    </row>
    <row r="62" spans="1:24" ht="11.25" customHeight="1"/>
    <row r="64" spans="1:24" ht="18" customHeight="1">
      <c r="A64" s="160" t="s">
        <v>44</v>
      </c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</row>
    <row r="65" spans="1:24" ht="25.5" customHeight="1">
      <c r="A65" s="218" t="s">
        <v>27</v>
      </c>
      <c r="B65" s="205" t="s">
        <v>26</v>
      </c>
      <c r="C65" s="206"/>
      <c r="D65" s="206"/>
      <c r="E65" s="206"/>
      <c r="F65" s="206"/>
      <c r="G65" s="206"/>
      <c r="H65" s="206"/>
      <c r="I65" s="207"/>
      <c r="J65" s="216" t="s">
        <v>40</v>
      </c>
      <c r="K65" s="222" t="s">
        <v>24</v>
      </c>
      <c r="L65" s="223"/>
      <c r="M65" s="223"/>
      <c r="N65" s="224"/>
      <c r="O65" s="222" t="s">
        <v>41</v>
      </c>
      <c r="P65" s="238"/>
      <c r="Q65" s="239"/>
      <c r="R65" s="222" t="s">
        <v>23</v>
      </c>
      <c r="S65" s="223"/>
      <c r="T65" s="224"/>
      <c r="U65" s="240" t="s">
        <v>22</v>
      </c>
    </row>
    <row r="66" spans="1:24" ht="16.5" customHeight="1">
      <c r="A66" s="219"/>
      <c r="B66" s="208"/>
      <c r="C66" s="209"/>
      <c r="D66" s="209"/>
      <c r="E66" s="209"/>
      <c r="F66" s="209"/>
      <c r="G66" s="209"/>
      <c r="H66" s="209"/>
      <c r="I66" s="210"/>
      <c r="J66" s="217"/>
      <c r="K66" s="4" t="s">
        <v>28</v>
      </c>
      <c r="L66" s="4" t="s">
        <v>29</v>
      </c>
      <c r="M66" s="38" t="s">
        <v>69</v>
      </c>
      <c r="N66" s="38" t="s">
        <v>70</v>
      </c>
      <c r="O66" s="4" t="s">
        <v>33</v>
      </c>
      <c r="P66" s="4" t="s">
        <v>7</v>
      </c>
      <c r="Q66" s="4" t="s">
        <v>30</v>
      </c>
      <c r="R66" s="4" t="s">
        <v>31</v>
      </c>
      <c r="S66" s="4" t="s">
        <v>28</v>
      </c>
      <c r="T66" s="4" t="s">
        <v>32</v>
      </c>
      <c r="U66" s="217"/>
    </row>
    <row r="67" spans="1:24">
      <c r="A67" s="46" t="s">
        <v>87</v>
      </c>
      <c r="B67" s="196" t="s">
        <v>89</v>
      </c>
      <c r="C67" s="196"/>
      <c r="D67" s="196"/>
      <c r="E67" s="196"/>
      <c r="F67" s="196"/>
      <c r="G67" s="196"/>
      <c r="H67" s="196"/>
      <c r="I67" s="196"/>
      <c r="J67" s="47">
        <v>6</v>
      </c>
      <c r="K67" s="47">
        <v>2</v>
      </c>
      <c r="L67" s="47">
        <v>1</v>
      </c>
      <c r="M67" s="47">
        <v>0</v>
      </c>
      <c r="N67" s="47">
        <v>2</v>
      </c>
      <c r="O67" s="42">
        <f>K67+L67+M67+N67</f>
        <v>5</v>
      </c>
      <c r="P67" s="18">
        <f>Q67-O67</f>
        <v>6</v>
      </c>
      <c r="Q67" s="18">
        <f>ROUND(PRODUCT(J67,25)/14,0)</f>
        <v>11</v>
      </c>
      <c r="R67" s="23"/>
      <c r="S67" s="10" t="s">
        <v>28</v>
      </c>
      <c r="T67" s="24"/>
      <c r="U67" s="10" t="s">
        <v>36</v>
      </c>
    </row>
    <row r="68" spans="1:24">
      <c r="A68" s="46" t="s">
        <v>83</v>
      </c>
      <c r="B68" s="197" t="s">
        <v>121</v>
      </c>
      <c r="C68" s="198"/>
      <c r="D68" s="198"/>
      <c r="E68" s="198"/>
      <c r="F68" s="198"/>
      <c r="G68" s="198"/>
      <c r="H68" s="198"/>
      <c r="I68" s="199"/>
      <c r="J68" s="47">
        <v>8</v>
      </c>
      <c r="K68" s="47">
        <v>2</v>
      </c>
      <c r="L68" s="47">
        <v>1</v>
      </c>
      <c r="M68" s="47">
        <v>0</v>
      </c>
      <c r="N68" s="47">
        <v>2</v>
      </c>
      <c r="O68" s="58">
        <f>K68+L68+M68+N68</f>
        <v>5</v>
      </c>
      <c r="P68" s="18">
        <f>Q68-O68</f>
        <v>9</v>
      </c>
      <c r="Q68" s="18">
        <f>ROUND(PRODUCT(J68,25)/14,0)</f>
        <v>14</v>
      </c>
      <c r="R68" s="47" t="s">
        <v>31</v>
      </c>
      <c r="S68" s="10"/>
      <c r="T68" s="24"/>
      <c r="U68" s="10" t="s">
        <v>38</v>
      </c>
    </row>
    <row r="69" spans="1:24">
      <c r="A69" s="46" t="s">
        <v>161</v>
      </c>
      <c r="B69" s="196" t="s">
        <v>91</v>
      </c>
      <c r="C69" s="196"/>
      <c r="D69" s="196"/>
      <c r="E69" s="196"/>
      <c r="F69" s="196"/>
      <c r="G69" s="196"/>
      <c r="H69" s="196"/>
      <c r="I69" s="196"/>
      <c r="J69" s="47">
        <v>8</v>
      </c>
      <c r="K69" s="47">
        <v>2</v>
      </c>
      <c r="L69" s="47">
        <v>1</v>
      </c>
      <c r="M69" s="47">
        <v>0</v>
      </c>
      <c r="N69" s="47">
        <v>2</v>
      </c>
      <c r="O69" s="42">
        <f>K69+L69+M69+N69</f>
        <v>5</v>
      </c>
      <c r="P69" s="18">
        <f>Q69-O69</f>
        <v>9</v>
      </c>
      <c r="Q69" s="18">
        <f>ROUND(PRODUCT(J69,25)/14,0)</f>
        <v>14</v>
      </c>
      <c r="R69" s="23" t="s">
        <v>31</v>
      </c>
      <c r="S69" s="10"/>
      <c r="T69" s="24"/>
      <c r="U69" s="10" t="s">
        <v>39</v>
      </c>
    </row>
    <row r="70" spans="1:24">
      <c r="A70" s="46" t="s">
        <v>151</v>
      </c>
      <c r="B70" s="196" t="s">
        <v>86</v>
      </c>
      <c r="C70" s="196"/>
      <c r="D70" s="196"/>
      <c r="E70" s="196"/>
      <c r="F70" s="196"/>
      <c r="G70" s="196"/>
      <c r="H70" s="196"/>
      <c r="I70" s="196"/>
      <c r="J70" s="47">
        <v>8</v>
      </c>
      <c r="K70" s="47">
        <v>2</v>
      </c>
      <c r="L70" s="47">
        <v>1</v>
      </c>
      <c r="M70" s="47">
        <v>0</v>
      </c>
      <c r="N70" s="47">
        <v>2</v>
      </c>
      <c r="O70" s="42">
        <f>K70+L70+M70+N70</f>
        <v>5</v>
      </c>
      <c r="P70" s="18">
        <f>Q70-O70</f>
        <v>9</v>
      </c>
      <c r="Q70" s="18">
        <f>ROUND(PRODUCT(J70,25)/14,0)</f>
        <v>14</v>
      </c>
      <c r="R70" s="23" t="s">
        <v>31</v>
      </c>
      <c r="S70" s="10"/>
      <c r="T70" s="24"/>
      <c r="U70" s="10" t="s">
        <v>39</v>
      </c>
    </row>
    <row r="71" spans="1:24" ht="21.75" customHeight="1">
      <c r="A71" s="20" t="s">
        <v>25</v>
      </c>
      <c r="B71" s="150"/>
      <c r="C71" s="151"/>
      <c r="D71" s="151"/>
      <c r="E71" s="151"/>
      <c r="F71" s="151"/>
      <c r="G71" s="151"/>
      <c r="H71" s="151"/>
      <c r="I71" s="152"/>
      <c r="J71" s="20">
        <f t="shared" ref="J71:Q71" si="2">SUM(J67:J70)</f>
        <v>30</v>
      </c>
      <c r="K71" s="20">
        <f t="shared" si="2"/>
        <v>8</v>
      </c>
      <c r="L71" s="20">
        <f t="shared" si="2"/>
        <v>4</v>
      </c>
      <c r="M71" s="39">
        <f t="shared" si="2"/>
        <v>0</v>
      </c>
      <c r="N71" s="20">
        <f t="shared" si="2"/>
        <v>8</v>
      </c>
      <c r="O71" s="20">
        <f t="shared" si="2"/>
        <v>20</v>
      </c>
      <c r="P71" s="20">
        <f t="shared" si="2"/>
        <v>33</v>
      </c>
      <c r="Q71" s="20">
        <f t="shared" si="2"/>
        <v>53</v>
      </c>
      <c r="R71" s="20">
        <f>COUNTIF(R67:R70,"E")</f>
        <v>3</v>
      </c>
      <c r="S71" s="20">
        <f>COUNTIF(S67:S70,"C")</f>
        <v>1</v>
      </c>
      <c r="T71" s="20">
        <f>COUNTIF(T67:T70,"VP")</f>
        <v>0</v>
      </c>
      <c r="U71" s="21"/>
      <c r="V71" s="262"/>
      <c r="W71" s="263"/>
      <c r="X71" s="263"/>
    </row>
    <row r="72" spans="1:24" s="86" customFormat="1" ht="21.75" customHeight="1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9"/>
      <c r="V72" s="80"/>
    </row>
    <row r="73" spans="1:24" ht="18.75" customHeight="1"/>
    <row r="74" spans="1:24" ht="24.75" customHeight="1">
      <c r="A74" s="160" t="s">
        <v>45</v>
      </c>
      <c r="B74" s="160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</row>
    <row r="75" spans="1:24">
      <c r="A75" s="218" t="s">
        <v>27</v>
      </c>
      <c r="B75" s="205" t="s">
        <v>26</v>
      </c>
      <c r="C75" s="206"/>
      <c r="D75" s="206"/>
      <c r="E75" s="206"/>
      <c r="F75" s="206"/>
      <c r="G75" s="206"/>
      <c r="H75" s="206"/>
      <c r="I75" s="207"/>
      <c r="J75" s="216" t="s">
        <v>40</v>
      </c>
      <c r="K75" s="222" t="s">
        <v>24</v>
      </c>
      <c r="L75" s="223"/>
      <c r="M75" s="223"/>
      <c r="N75" s="224"/>
      <c r="O75" s="222" t="s">
        <v>41</v>
      </c>
      <c r="P75" s="238"/>
      <c r="Q75" s="239"/>
      <c r="R75" s="222" t="s">
        <v>23</v>
      </c>
      <c r="S75" s="223"/>
      <c r="T75" s="224"/>
      <c r="U75" s="240" t="s">
        <v>22</v>
      </c>
    </row>
    <row r="76" spans="1:24">
      <c r="A76" s="219"/>
      <c r="B76" s="208"/>
      <c r="C76" s="209"/>
      <c r="D76" s="209"/>
      <c r="E76" s="209"/>
      <c r="F76" s="209"/>
      <c r="G76" s="209"/>
      <c r="H76" s="209"/>
      <c r="I76" s="210"/>
      <c r="J76" s="217"/>
      <c r="K76" s="4" t="s">
        <v>28</v>
      </c>
      <c r="L76" s="4" t="s">
        <v>29</v>
      </c>
      <c r="M76" s="38" t="s">
        <v>69</v>
      </c>
      <c r="N76" s="38" t="s">
        <v>70</v>
      </c>
      <c r="O76" s="4" t="s">
        <v>33</v>
      </c>
      <c r="P76" s="4" t="s">
        <v>7</v>
      </c>
      <c r="Q76" s="4" t="s">
        <v>30</v>
      </c>
      <c r="R76" s="4" t="s">
        <v>31</v>
      </c>
      <c r="S76" s="4" t="s">
        <v>28</v>
      </c>
      <c r="T76" s="4" t="s">
        <v>32</v>
      </c>
      <c r="U76" s="217"/>
    </row>
    <row r="77" spans="1:24">
      <c r="A77" s="46" t="s">
        <v>93</v>
      </c>
      <c r="B77" s="196" t="s">
        <v>96</v>
      </c>
      <c r="C77" s="196"/>
      <c r="D77" s="196"/>
      <c r="E77" s="196"/>
      <c r="F77" s="196"/>
      <c r="G77" s="196"/>
      <c r="H77" s="196"/>
      <c r="I77" s="196"/>
      <c r="J77" s="47">
        <v>4</v>
      </c>
      <c r="K77" s="47">
        <v>0</v>
      </c>
      <c r="L77" s="47">
        <v>0</v>
      </c>
      <c r="M77" s="47">
        <v>1</v>
      </c>
      <c r="N77" s="47">
        <v>2</v>
      </c>
      <c r="O77" s="42">
        <f>K77+L77+M77+N77</f>
        <v>3</v>
      </c>
      <c r="P77" s="18">
        <f>Q77-O77</f>
        <v>5</v>
      </c>
      <c r="Q77" s="18">
        <f>ROUND(PRODUCT(J77,25)/12,0)</f>
        <v>8</v>
      </c>
      <c r="R77" s="23"/>
      <c r="S77" s="10"/>
      <c r="T77" s="24" t="s">
        <v>32</v>
      </c>
      <c r="U77" s="10" t="s">
        <v>38</v>
      </c>
    </row>
    <row r="78" spans="1:24">
      <c r="A78" s="46" t="s">
        <v>162</v>
      </c>
      <c r="B78" s="196" t="s">
        <v>97</v>
      </c>
      <c r="C78" s="196"/>
      <c r="D78" s="196"/>
      <c r="E78" s="196"/>
      <c r="F78" s="196"/>
      <c r="G78" s="196"/>
      <c r="H78" s="196"/>
      <c r="I78" s="196"/>
      <c r="J78" s="47">
        <v>8</v>
      </c>
      <c r="K78" s="47">
        <v>2</v>
      </c>
      <c r="L78" s="47">
        <v>1</v>
      </c>
      <c r="M78" s="47">
        <v>0</v>
      </c>
      <c r="N78" s="47">
        <v>2</v>
      </c>
      <c r="O78" s="42">
        <f>K78+L78+M78+N78</f>
        <v>5</v>
      </c>
      <c r="P78" s="18">
        <f>Q78-O78</f>
        <v>12</v>
      </c>
      <c r="Q78" s="18">
        <f>ROUND(PRODUCT(J78,25)/12,0)</f>
        <v>17</v>
      </c>
      <c r="R78" s="23" t="s">
        <v>31</v>
      </c>
      <c r="S78" s="10"/>
      <c r="T78" s="24"/>
      <c r="U78" s="10" t="s">
        <v>38</v>
      </c>
    </row>
    <row r="79" spans="1:24">
      <c r="A79" s="46" t="s">
        <v>88</v>
      </c>
      <c r="B79" s="197" t="s">
        <v>90</v>
      </c>
      <c r="C79" s="198"/>
      <c r="D79" s="198"/>
      <c r="E79" s="198"/>
      <c r="F79" s="198"/>
      <c r="G79" s="198"/>
      <c r="H79" s="198"/>
      <c r="I79" s="199"/>
      <c r="J79" s="47">
        <v>7</v>
      </c>
      <c r="K79" s="47">
        <v>2</v>
      </c>
      <c r="L79" s="47">
        <v>1</v>
      </c>
      <c r="M79" s="47">
        <v>0</v>
      </c>
      <c r="N79" s="47">
        <v>0</v>
      </c>
      <c r="O79" s="58">
        <f>K79+L79+M79+N79</f>
        <v>3</v>
      </c>
      <c r="P79" s="18">
        <f>Q79-O79</f>
        <v>12</v>
      </c>
      <c r="Q79" s="18">
        <f>ROUND(PRODUCT(J79,25)/12,0)</f>
        <v>15</v>
      </c>
      <c r="R79" s="23" t="s">
        <v>31</v>
      </c>
      <c r="S79" s="10"/>
      <c r="T79" s="24"/>
      <c r="U79" s="10" t="s">
        <v>36</v>
      </c>
    </row>
    <row r="80" spans="1:24">
      <c r="A80" s="46" t="s">
        <v>95</v>
      </c>
      <c r="B80" s="196" t="s">
        <v>163</v>
      </c>
      <c r="C80" s="196"/>
      <c r="D80" s="196"/>
      <c r="E80" s="196"/>
      <c r="F80" s="196"/>
      <c r="G80" s="196"/>
      <c r="H80" s="196"/>
      <c r="I80" s="196"/>
      <c r="J80" s="47">
        <v>4</v>
      </c>
      <c r="K80" s="47">
        <v>0</v>
      </c>
      <c r="L80" s="47">
        <v>0</v>
      </c>
      <c r="M80" s="47">
        <v>0</v>
      </c>
      <c r="N80" s="47">
        <v>4</v>
      </c>
      <c r="O80" s="42">
        <f>K80+L80+M80+N80</f>
        <v>4</v>
      </c>
      <c r="P80" s="18">
        <f>Q80-O80</f>
        <v>4</v>
      </c>
      <c r="Q80" s="18">
        <f>ROUND(PRODUCT(J80,25)/12,0)</f>
        <v>8</v>
      </c>
      <c r="R80" s="23"/>
      <c r="S80" s="10" t="s">
        <v>28</v>
      </c>
      <c r="T80" s="24"/>
      <c r="U80" s="10" t="s">
        <v>38</v>
      </c>
    </row>
    <row r="81" spans="1:24" ht="13.35" customHeight="1">
      <c r="A81" s="46" t="s">
        <v>150</v>
      </c>
      <c r="B81" s="196" t="s">
        <v>92</v>
      </c>
      <c r="C81" s="196"/>
      <c r="D81" s="196"/>
      <c r="E81" s="196"/>
      <c r="F81" s="196"/>
      <c r="G81" s="196"/>
      <c r="H81" s="196"/>
      <c r="I81" s="196"/>
      <c r="J81" s="47">
        <v>7</v>
      </c>
      <c r="K81" s="47">
        <v>2</v>
      </c>
      <c r="L81" s="47">
        <v>1</v>
      </c>
      <c r="M81" s="47">
        <v>0</v>
      </c>
      <c r="N81" s="47">
        <v>2</v>
      </c>
      <c r="O81" s="42">
        <f>K81+L81+M81+N81</f>
        <v>5</v>
      </c>
      <c r="P81" s="18">
        <f>Q81-O81</f>
        <v>10</v>
      </c>
      <c r="Q81" s="18">
        <f>ROUND(PRODUCT(J81,25)/12,0)</f>
        <v>15</v>
      </c>
      <c r="R81" s="23" t="s">
        <v>31</v>
      </c>
      <c r="S81" s="10"/>
      <c r="T81" s="24"/>
      <c r="U81" s="10" t="s">
        <v>39</v>
      </c>
    </row>
    <row r="82" spans="1:24" ht="12" customHeight="1">
      <c r="A82" s="20" t="s">
        <v>25</v>
      </c>
      <c r="B82" s="150"/>
      <c r="C82" s="151"/>
      <c r="D82" s="151"/>
      <c r="E82" s="151"/>
      <c r="F82" s="151"/>
      <c r="G82" s="151"/>
      <c r="H82" s="151"/>
      <c r="I82" s="152"/>
      <c r="J82" s="20">
        <f t="shared" ref="J82:Q82" si="3">SUM(J77:J81)</f>
        <v>30</v>
      </c>
      <c r="K82" s="20">
        <f t="shared" si="3"/>
        <v>6</v>
      </c>
      <c r="L82" s="20">
        <f t="shared" si="3"/>
        <v>3</v>
      </c>
      <c r="M82" s="39">
        <f t="shared" si="3"/>
        <v>1</v>
      </c>
      <c r="N82" s="20">
        <f t="shared" si="3"/>
        <v>10</v>
      </c>
      <c r="O82" s="20">
        <f t="shared" si="3"/>
        <v>20</v>
      </c>
      <c r="P82" s="20">
        <f t="shared" si="3"/>
        <v>43</v>
      </c>
      <c r="Q82" s="20">
        <f t="shared" si="3"/>
        <v>63</v>
      </c>
      <c r="R82" s="20">
        <f>COUNTIF(R77:R81,"E")</f>
        <v>3</v>
      </c>
      <c r="S82" s="20">
        <f>COUNTIF(S77:S81,"C")</f>
        <v>1</v>
      </c>
      <c r="T82" s="20">
        <f>COUNTIF(T77:T81,"VP")</f>
        <v>1</v>
      </c>
      <c r="U82" s="21"/>
      <c r="V82" s="262"/>
      <c r="W82" s="263"/>
      <c r="X82" s="263"/>
    </row>
    <row r="83" spans="1:24" s="43" customForma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40"/>
      <c r="N83" s="1"/>
      <c r="O83" s="1"/>
      <c r="P83" s="1"/>
      <c r="Q83" s="1"/>
      <c r="R83" s="1"/>
      <c r="S83" s="1"/>
      <c r="T83" s="1"/>
      <c r="U83" s="1"/>
    </row>
    <row r="84" spans="1:24" s="43" customFormat="1"/>
    <row r="86" spans="1:24" ht="19.5" customHeight="1"/>
    <row r="87" spans="1:24" ht="27.75" customHeight="1">
      <c r="A87" s="229" t="s">
        <v>46</v>
      </c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</row>
    <row r="88" spans="1:24" ht="12.75" customHeight="1">
      <c r="A88" s="218" t="s">
        <v>27</v>
      </c>
      <c r="B88" s="205" t="s">
        <v>26</v>
      </c>
      <c r="C88" s="206"/>
      <c r="D88" s="206"/>
      <c r="E88" s="206"/>
      <c r="F88" s="206"/>
      <c r="G88" s="206"/>
      <c r="H88" s="206"/>
      <c r="I88" s="207"/>
      <c r="J88" s="216" t="s">
        <v>40</v>
      </c>
      <c r="K88" s="155" t="s">
        <v>24</v>
      </c>
      <c r="L88" s="155"/>
      <c r="M88" s="155"/>
      <c r="N88" s="155"/>
      <c r="O88" s="85" t="s">
        <v>41</v>
      </c>
      <c r="P88" s="83"/>
      <c r="Q88" s="83"/>
      <c r="R88" s="155" t="s">
        <v>23</v>
      </c>
      <c r="S88" s="155"/>
      <c r="T88" s="155"/>
      <c r="U88" s="155" t="s">
        <v>22</v>
      </c>
    </row>
    <row r="89" spans="1:24">
      <c r="A89" s="219"/>
      <c r="B89" s="208"/>
      <c r="C89" s="209"/>
      <c r="D89" s="209"/>
      <c r="E89" s="209"/>
      <c r="F89" s="209"/>
      <c r="G89" s="209"/>
      <c r="H89" s="209"/>
      <c r="I89" s="210"/>
      <c r="J89" s="217"/>
      <c r="K89" s="4" t="s">
        <v>28</v>
      </c>
      <c r="L89" s="4" t="s">
        <v>29</v>
      </c>
      <c r="M89" s="38" t="s">
        <v>69</v>
      </c>
      <c r="N89" s="38" t="s">
        <v>70</v>
      </c>
      <c r="O89" s="4" t="s">
        <v>33</v>
      </c>
      <c r="P89" s="4" t="s">
        <v>7</v>
      </c>
      <c r="Q89" s="4" t="s">
        <v>30</v>
      </c>
      <c r="R89" s="4" t="s">
        <v>31</v>
      </c>
      <c r="S89" s="4" t="s">
        <v>28</v>
      </c>
      <c r="T89" s="4" t="s">
        <v>32</v>
      </c>
      <c r="U89" s="155"/>
    </row>
    <row r="90" spans="1:24">
      <c r="A90" s="46"/>
      <c r="B90" s="168"/>
      <c r="C90" s="132"/>
      <c r="D90" s="132"/>
      <c r="E90" s="132"/>
      <c r="F90" s="132"/>
      <c r="G90" s="132"/>
      <c r="H90" s="132"/>
      <c r="I90" s="133"/>
      <c r="J90" s="25"/>
      <c r="K90" s="47"/>
      <c r="L90" s="47"/>
      <c r="M90" s="47"/>
      <c r="N90" s="47"/>
      <c r="O90" s="18"/>
      <c r="P90" s="18">
        <f>Q90-O90</f>
        <v>0</v>
      </c>
      <c r="Q90" s="18"/>
      <c r="R90" s="25"/>
      <c r="S90" s="25"/>
      <c r="T90" s="26"/>
      <c r="U90" s="10"/>
    </row>
    <row r="91" spans="1:24">
      <c r="A91" s="212" t="s">
        <v>154</v>
      </c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4"/>
      <c r="S91" s="214"/>
      <c r="T91" s="214"/>
      <c r="U91" s="215"/>
    </row>
    <row r="92" spans="1:24">
      <c r="A92" s="46" t="s">
        <v>102</v>
      </c>
      <c r="B92" s="211" t="s">
        <v>110</v>
      </c>
      <c r="C92" s="211"/>
      <c r="D92" s="211"/>
      <c r="E92" s="211"/>
      <c r="F92" s="211"/>
      <c r="G92" s="211"/>
      <c r="H92" s="211"/>
      <c r="I92" s="211"/>
      <c r="J92" s="25">
        <v>8</v>
      </c>
      <c r="K92" s="47">
        <v>2</v>
      </c>
      <c r="L92" s="47">
        <v>1</v>
      </c>
      <c r="M92" s="47">
        <v>0</v>
      </c>
      <c r="N92" s="47">
        <v>2</v>
      </c>
      <c r="O92" s="18">
        <f>K92+L92+M92+N92</f>
        <v>5</v>
      </c>
      <c r="P92" s="18">
        <f>Q92-O92</f>
        <v>9</v>
      </c>
      <c r="Q92" s="18">
        <f>ROUND(PRODUCT(J92,25)/14,0)</f>
        <v>14</v>
      </c>
      <c r="R92" s="25" t="s">
        <v>31</v>
      </c>
      <c r="S92" s="25"/>
      <c r="T92" s="26"/>
      <c r="U92" s="10" t="s">
        <v>38</v>
      </c>
    </row>
    <row r="93" spans="1:24">
      <c r="A93" s="46" t="s">
        <v>103</v>
      </c>
      <c r="B93" s="211" t="s">
        <v>105</v>
      </c>
      <c r="C93" s="211"/>
      <c r="D93" s="211"/>
      <c r="E93" s="211"/>
      <c r="F93" s="211"/>
      <c r="G93" s="211"/>
      <c r="H93" s="211"/>
      <c r="I93" s="211"/>
      <c r="J93" s="25">
        <v>8</v>
      </c>
      <c r="K93" s="47">
        <v>2</v>
      </c>
      <c r="L93" s="47">
        <v>1</v>
      </c>
      <c r="M93" s="47">
        <v>0</v>
      </c>
      <c r="N93" s="47">
        <v>2</v>
      </c>
      <c r="O93" s="18">
        <f>K93+L93+M93+N93</f>
        <v>5</v>
      </c>
      <c r="P93" s="18">
        <f>Q93-O93</f>
        <v>9</v>
      </c>
      <c r="Q93" s="18">
        <f>ROUND(PRODUCT(J93,25)/14,0)</f>
        <v>14</v>
      </c>
      <c r="R93" s="25" t="s">
        <v>31</v>
      </c>
      <c r="S93" s="25"/>
      <c r="T93" s="26"/>
      <c r="U93" s="10" t="s">
        <v>39</v>
      </c>
    </row>
    <row r="94" spans="1:24">
      <c r="A94" s="46" t="s">
        <v>104</v>
      </c>
      <c r="B94" s="211" t="s">
        <v>106</v>
      </c>
      <c r="C94" s="211"/>
      <c r="D94" s="211"/>
      <c r="E94" s="211"/>
      <c r="F94" s="211"/>
      <c r="G94" s="211"/>
      <c r="H94" s="211"/>
      <c r="I94" s="211"/>
      <c r="J94" s="25">
        <v>8</v>
      </c>
      <c r="K94" s="47">
        <v>2</v>
      </c>
      <c r="L94" s="47">
        <v>1</v>
      </c>
      <c r="M94" s="47">
        <v>0</v>
      </c>
      <c r="N94" s="47">
        <v>2</v>
      </c>
      <c r="O94" s="18">
        <f>K94+L94+M94+N94</f>
        <v>5</v>
      </c>
      <c r="P94" s="18">
        <f>Q94-O94</f>
        <v>9</v>
      </c>
      <c r="Q94" s="18">
        <f>ROUND(PRODUCT(J94,25)/14,0)</f>
        <v>14</v>
      </c>
      <c r="R94" s="25" t="s">
        <v>31</v>
      </c>
      <c r="S94" s="25"/>
      <c r="T94" s="26"/>
      <c r="U94" s="10" t="s">
        <v>39</v>
      </c>
    </row>
    <row r="95" spans="1:24">
      <c r="A95" s="157" t="s">
        <v>155</v>
      </c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9"/>
    </row>
    <row r="96" spans="1:24">
      <c r="A96" s="60" t="s">
        <v>122</v>
      </c>
      <c r="B96" s="211" t="s">
        <v>123</v>
      </c>
      <c r="C96" s="211"/>
      <c r="D96" s="211"/>
      <c r="E96" s="211"/>
      <c r="F96" s="211"/>
      <c r="G96" s="211"/>
      <c r="H96" s="211"/>
      <c r="I96" s="211"/>
      <c r="J96" s="25">
        <v>7</v>
      </c>
      <c r="K96" s="47">
        <v>2</v>
      </c>
      <c r="L96" s="47">
        <v>1</v>
      </c>
      <c r="M96" s="47">
        <v>0</v>
      </c>
      <c r="N96" s="47">
        <v>2</v>
      </c>
      <c r="O96" s="18">
        <f>K96+L96+M96+N96</f>
        <v>5</v>
      </c>
      <c r="P96" s="18">
        <f t="shared" ref="P96" si="4">Q96-O96</f>
        <v>10</v>
      </c>
      <c r="Q96" s="18">
        <f t="shared" ref="Q96" si="5">ROUND(PRODUCT(J96,25)/12,0)</f>
        <v>15</v>
      </c>
      <c r="R96" s="25" t="s">
        <v>31</v>
      </c>
      <c r="S96" s="25"/>
      <c r="T96" s="26"/>
      <c r="U96" s="10" t="s">
        <v>39</v>
      </c>
    </row>
    <row r="97" spans="1:34" s="82" customFormat="1">
      <c r="A97" s="46" t="s">
        <v>100</v>
      </c>
      <c r="B97" s="211" t="s">
        <v>101</v>
      </c>
      <c r="C97" s="211"/>
      <c r="D97" s="211"/>
      <c r="E97" s="211"/>
      <c r="F97" s="211"/>
      <c r="G97" s="211"/>
      <c r="H97" s="211"/>
      <c r="I97" s="211"/>
      <c r="J97" s="25">
        <v>7</v>
      </c>
      <c r="K97" s="47">
        <v>2</v>
      </c>
      <c r="L97" s="47">
        <v>1</v>
      </c>
      <c r="M97" s="47">
        <v>0</v>
      </c>
      <c r="N97" s="47">
        <v>2</v>
      </c>
      <c r="O97" s="18">
        <f>K97+L97+M97+N97</f>
        <v>5</v>
      </c>
      <c r="P97" s="18">
        <f>Q97-O97</f>
        <v>8</v>
      </c>
      <c r="Q97" s="18">
        <f>ROUND(PRODUCT(J97,25)/14,0)</f>
        <v>13</v>
      </c>
      <c r="R97" s="25" t="s">
        <v>31</v>
      </c>
      <c r="S97" s="25"/>
      <c r="T97" s="26"/>
      <c r="U97" s="10" t="s">
        <v>38</v>
      </c>
    </row>
    <row r="98" spans="1:34" s="82" customFormat="1">
      <c r="A98" s="46" t="s">
        <v>107</v>
      </c>
      <c r="B98" s="168" t="s">
        <v>111</v>
      </c>
      <c r="C98" s="132"/>
      <c r="D98" s="132"/>
      <c r="E98" s="132"/>
      <c r="F98" s="132"/>
      <c r="G98" s="132"/>
      <c r="H98" s="132"/>
      <c r="I98" s="133"/>
      <c r="J98" s="25">
        <v>7</v>
      </c>
      <c r="K98" s="47">
        <v>2</v>
      </c>
      <c r="L98" s="47">
        <v>1</v>
      </c>
      <c r="M98" s="47">
        <v>0</v>
      </c>
      <c r="N98" s="47">
        <v>2</v>
      </c>
      <c r="O98" s="18">
        <f>K98+L98+M98+N98</f>
        <v>5</v>
      </c>
      <c r="P98" s="18">
        <f>Q98-O98</f>
        <v>10</v>
      </c>
      <c r="Q98" s="18">
        <f>ROUND(PRODUCT(J98,25)/12,0)</f>
        <v>15</v>
      </c>
      <c r="R98" s="25" t="s">
        <v>31</v>
      </c>
      <c r="S98" s="25"/>
      <c r="T98" s="26"/>
      <c r="U98" s="10" t="s">
        <v>39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>
      <c r="A99" s="46" t="s">
        <v>108</v>
      </c>
      <c r="B99" s="211" t="s">
        <v>112</v>
      </c>
      <c r="C99" s="211"/>
      <c r="D99" s="211"/>
      <c r="E99" s="211"/>
      <c r="F99" s="211"/>
      <c r="G99" s="211"/>
      <c r="H99" s="211"/>
      <c r="I99" s="211"/>
      <c r="J99" s="25">
        <v>7</v>
      </c>
      <c r="K99" s="47">
        <v>2</v>
      </c>
      <c r="L99" s="47">
        <v>1</v>
      </c>
      <c r="M99" s="47">
        <v>0</v>
      </c>
      <c r="N99" s="47">
        <v>2</v>
      </c>
      <c r="O99" s="18">
        <f>K99+L99+M99+N99</f>
        <v>5</v>
      </c>
      <c r="P99" s="18">
        <f>Q99-O99</f>
        <v>10</v>
      </c>
      <c r="Q99" s="18">
        <f>ROUND(PRODUCT(J99,25)/12,0)</f>
        <v>15</v>
      </c>
      <c r="R99" s="25" t="s">
        <v>31</v>
      </c>
      <c r="S99" s="25"/>
      <c r="T99" s="26"/>
      <c r="U99" s="10" t="s">
        <v>39</v>
      </c>
    </row>
    <row r="100" spans="1:34" ht="24.75" customHeight="1">
      <c r="A100" s="46" t="s">
        <v>109</v>
      </c>
      <c r="B100" s="131" t="s">
        <v>113</v>
      </c>
      <c r="C100" s="140"/>
      <c r="D100" s="140"/>
      <c r="E100" s="140"/>
      <c r="F100" s="140"/>
      <c r="G100" s="140"/>
      <c r="H100" s="140"/>
      <c r="I100" s="141"/>
      <c r="J100" s="25">
        <v>7</v>
      </c>
      <c r="K100" s="47">
        <v>2</v>
      </c>
      <c r="L100" s="47">
        <v>1</v>
      </c>
      <c r="M100" s="47">
        <v>0</v>
      </c>
      <c r="N100" s="47">
        <v>2</v>
      </c>
      <c r="O100" s="18">
        <f>K100+L100+M100+N100</f>
        <v>5</v>
      </c>
      <c r="P100" s="18">
        <f>Q100-O100</f>
        <v>10</v>
      </c>
      <c r="Q100" s="18">
        <f>ROUND(PRODUCT(J100,25)/12,0)</f>
        <v>15</v>
      </c>
      <c r="R100" s="25" t="s">
        <v>31</v>
      </c>
      <c r="S100" s="25"/>
      <c r="T100" s="26"/>
      <c r="U100" s="10" t="s">
        <v>39</v>
      </c>
    </row>
    <row r="101" spans="1:34" ht="25.35" customHeight="1">
      <c r="A101" s="169" t="s">
        <v>48</v>
      </c>
      <c r="B101" s="170"/>
      <c r="C101" s="170"/>
      <c r="D101" s="170"/>
      <c r="E101" s="170"/>
      <c r="F101" s="170"/>
      <c r="G101" s="170"/>
      <c r="H101" s="170"/>
      <c r="I101" s="171"/>
      <c r="J101" s="22">
        <f t="shared" ref="J101:Q101" si="6">SUM(J90,J92,J96)</f>
        <v>15</v>
      </c>
      <c r="K101" s="22">
        <f t="shared" si="6"/>
        <v>4</v>
      </c>
      <c r="L101" s="22">
        <f t="shared" si="6"/>
        <v>2</v>
      </c>
      <c r="M101" s="22">
        <f t="shared" si="6"/>
        <v>0</v>
      </c>
      <c r="N101" s="22">
        <f t="shared" si="6"/>
        <v>4</v>
      </c>
      <c r="O101" s="22">
        <f t="shared" si="6"/>
        <v>10</v>
      </c>
      <c r="P101" s="22">
        <f t="shared" si="6"/>
        <v>19</v>
      </c>
      <c r="Q101" s="22">
        <f t="shared" si="6"/>
        <v>29</v>
      </c>
      <c r="R101" s="22">
        <f>COUNTIF(R90,"E")+COUNTIF(R92,"E")+COUNTIF(R96,"E")</f>
        <v>2</v>
      </c>
      <c r="S101" s="22">
        <f>COUNTIF(S90,"C")+COUNTIF(S92,"C")+COUNTIF(S96,"C")</f>
        <v>0</v>
      </c>
      <c r="T101" s="22">
        <f>COUNTIF(T90,"VP")+COUNTIF(T92,"VP")+COUNTIF(T96,"VP")</f>
        <v>0</v>
      </c>
      <c r="U101" s="48">
        <f>3/17</f>
        <v>0.17647058823529413</v>
      </c>
    </row>
    <row r="102" spans="1:34">
      <c r="A102" s="184" t="s">
        <v>49</v>
      </c>
      <c r="B102" s="185"/>
      <c r="C102" s="185"/>
      <c r="D102" s="185"/>
      <c r="E102" s="185"/>
      <c r="F102" s="185"/>
      <c r="G102" s="185"/>
      <c r="H102" s="185"/>
      <c r="I102" s="185"/>
      <c r="J102" s="186"/>
      <c r="K102" s="22">
        <f t="shared" ref="K102:Q102" si="7">SUM(K90,K92)*14+K96*12</f>
        <v>52</v>
      </c>
      <c r="L102" s="22">
        <f t="shared" si="7"/>
        <v>26</v>
      </c>
      <c r="M102" s="22">
        <f t="shared" si="7"/>
        <v>0</v>
      </c>
      <c r="N102" s="22">
        <f t="shared" si="7"/>
        <v>52</v>
      </c>
      <c r="O102" s="22">
        <f t="shared" si="7"/>
        <v>130</v>
      </c>
      <c r="P102" s="22">
        <f t="shared" si="7"/>
        <v>246</v>
      </c>
      <c r="Q102" s="22">
        <f t="shared" si="7"/>
        <v>376</v>
      </c>
      <c r="R102" s="190"/>
      <c r="S102" s="191"/>
      <c r="T102" s="191"/>
      <c r="U102" s="192"/>
    </row>
    <row r="103" spans="1:34">
      <c r="A103" s="187"/>
      <c r="B103" s="188"/>
      <c r="C103" s="188"/>
      <c r="D103" s="188"/>
      <c r="E103" s="188"/>
      <c r="F103" s="188"/>
      <c r="G103" s="188"/>
      <c r="H103" s="188"/>
      <c r="I103" s="188"/>
      <c r="J103" s="189"/>
      <c r="K103" s="92">
        <f>SUM(K102:N102)</f>
        <v>130</v>
      </c>
      <c r="L103" s="93"/>
      <c r="M103" s="93"/>
      <c r="N103" s="94"/>
      <c r="O103" s="95">
        <f>SUM(O102:P102)</f>
        <v>376</v>
      </c>
      <c r="P103" s="96"/>
      <c r="Q103" s="97"/>
      <c r="R103" s="193"/>
      <c r="S103" s="194"/>
      <c r="T103" s="194"/>
      <c r="U103" s="195"/>
    </row>
    <row r="104" spans="1:34" s="43" customForma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2"/>
      <c r="L104" s="12"/>
      <c r="M104" s="12"/>
      <c r="N104" s="12"/>
      <c r="O104" s="13"/>
      <c r="P104" s="13"/>
      <c r="Q104" s="13"/>
      <c r="R104" s="14"/>
      <c r="S104" s="14"/>
      <c r="T104" s="14"/>
      <c r="U104" s="14"/>
    </row>
    <row r="105" spans="1:34" s="43" customForma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2"/>
      <c r="L105" s="12"/>
      <c r="M105" s="12"/>
      <c r="N105" s="12"/>
      <c r="O105" s="13"/>
      <c r="P105" s="13"/>
      <c r="Q105" s="13"/>
      <c r="R105" s="14"/>
      <c r="S105" s="14"/>
      <c r="T105" s="14"/>
      <c r="U105" s="14"/>
    </row>
    <row r="106" spans="1:34" s="43" customForma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2"/>
      <c r="L106" s="12"/>
      <c r="M106" s="12"/>
      <c r="N106" s="12"/>
      <c r="O106" s="13"/>
      <c r="P106" s="13"/>
      <c r="Q106" s="13"/>
      <c r="R106" s="14"/>
      <c r="S106" s="14"/>
      <c r="T106" s="14"/>
      <c r="U106" s="14"/>
    </row>
    <row r="107" spans="1:34" s="43" customForma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2"/>
      <c r="L107" s="12"/>
      <c r="M107" s="12"/>
      <c r="N107" s="12"/>
      <c r="O107" s="13"/>
      <c r="P107" s="13"/>
      <c r="Q107" s="13"/>
      <c r="R107" s="14"/>
      <c r="S107" s="14"/>
      <c r="T107" s="14"/>
      <c r="U107" s="14"/>
    </row>
    <row r="108" spans="1:34" s="43" customForma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2"/>
      <c r="L108" s="12"/>
      <c r="M108" s="12"/>
      <c r="N108" s="12"/>
      <c r="O108" s="13"/>
      <c r="P108" s="13"/>
      <c r="Q108" s="13"/>
      <c r="R108" s="14"/>
      <c r="S108" s="14"/>
      <c r="T108" s="14"/>
      <c r="U108" s="14"/>
    </row>
    <row r="109" spans="1:34" s="43" customForma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2"/>
      <c r="L109" s="12"/>
      <c r="M109" s="12"/>
      <c r="N109" s="12"/>
      <c r="O109" s="13"/>
      <c r="P109" s="13"/>
      <c r="Q109" s="13"/>
      <c r="R109" s="14"/>
      <c r="S109" s="14"/>
      <c r="T109" s="14"/>
      <c r="U109" s="14"/>
    </row>
    <row r="110" spans="1:34" s="43" customForma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2"/>
      <c r="L110" s="12"/>
      <c r="M110" s="12"/>
      <c r="N110" s="12"/>
      <c r="O110" s="13"/>
      <c r="P110" s="13"/>
      <c r="Q110" s="13"/>
      <c r="R110" s="14"/>
      <c r="S110" s="14"/>
      <c r="T110" s="14"/>
      <c r="U110" s="14"/>
    </row>
    <row r="111" spans="1:34" s="43" customForma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2"/>
      <c r="L111" s="12"/>
      <c r="M111" s="12"/>
      <c r="N111" s="12"/>
      <c r="O111" s="13"/>
      <c r="P111" s="13"/>
      <c r="Q111" s="13"/>
      <c r="R111" s="14"/>
      <c r="S111" s="14"/>
      <c r="T111" s="14"/>
      <c r="U111" s="14"/>
    </row>
    <row r="112" spans="1:34" s="43" customForma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2"/>
      <c r="L112" s="12"/>
      <c r="M112" s="12"/>
      <c r="N112" s="12"/>
      <c r="O112" s="13"/>
      <c r="P112" s="13"/>
      <c r="Q112" s="13"/>
      <c r="R112" s="14"/>
      <c r="S112" s="14"/>
      <c r="T112" s="14"/>
      <c r="U112" s="14"/>
    </row>
    <row r="113" spans="1:21" s="43" customForma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2"/>
      <c r="L113" s="12"/>
      <c r="M113" s="12"/>
      <c r="N113" s="12"/>
      <c r="O113" s="13"/>
      <c r="P113" s="13"/>
      <c r="Q113" s="13"/>
      <c r="R113" s="14"/>
      <c r="S113" s="14"/>
      <c r="T113" s="14"/>
      <c r="U113" s="14"/>
    </row>
    <row r="114" spans="1:21" s="43" customForma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2"/>
      <c r="L114" s="12"/>
      <c r="M114" s="12"/>
      <c r="N114" s="12"/>
      <c r="O114" s="13"/>
      <c r="P114" s="13"/>
      <c r="Q114" s="13"/>
      <c r="R114" s="14"/>
      <c r="S114" s="14"/>
      <c r="T114" s="14"/>
      <c r="U114" s="14"/>
    </row>
    <row r="115" spans="1:21" ht="16.5" customHeight="1">
      <c r="A115" s="209" t="s">
        <v>50</v>
      </c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</row>
    <row r="116" spans="1:21" ht="34.5" customHeight="1">
      <c r="A116" s="150" t="s">
        <v>52</v>
      </c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2"/>
    </row>
    <row r="117" spans="1:21">
      <c r="A117" s="183" t="s">
        <v>27</v>
      </c>
      <c r="B117" s="183" t="s">
        <v>26</v>
      </c>
      <c r="C117" s="183"/>
      <c r="D117" s="183"/>
      <c r="E117" s="183"/>
      <c r="F117" s="183"/>
      <c r="G117" s="183"/>
      <c r="H117" s="183"/>
      <c r="I117" s="183"/>
      <c r="J117" s="201" t="s">
        <v>40</v>
      </c>
      <c r="K117" s="201" t="s">
        <v>24</v>
      </c>
      <c r="L117" s="201"/>
      <c r="M117" s="201"/>
      <c r="N117" s="201"/>
      <c r="O117" s="201" t="s">
        <v>41</v>
      </c>
      <c r="P117" s="201"/>
      <c r="Q117" s="201"/>
      <c r="R117" s="201" t="s">
        <v>23</v>
      </c>
      <c r="S117" s="201"/>
      <c r="T117" s="201"/>
      <c r="U117" s="201" t="s">
        <v>22</v>
      </c>
    </row>
    <row r="118" spans="1:21" ht="17.25" customHeight="1">
      <c r="A118" s="183"/>
      <c r="B118" s="183"/>
      <c r="C118" s="183"/>
      <c r="D118" s="183"/>
      <c r="E118" s="183"/>
      <c r="F118" s="183"/>
      <c r="G118" s="183"/>
      <c r="H118" s="183"/>
      <c r="I118" s="183"/>
      <c r="J118" s="201"/>
      <c r="K118" s="28" t="s">
        <v>28</v>
      </c>
      <c r="L118" s="28" t="s">
        <v>29</v>
      </c>
      <c r="M118" s="37" t="s">
        <v>69</v>
      </c>
      <c r="N118" s="37" t="s">
        <v>70</v>
      </c>
      <c r="O118" s="28" t="s">
        <v>33</v>
      </c>
      <c r="P118" s="28" t="s">
        <v>7</v>
      </c>
      <c r="Q118" s="28" t="s">
        <v>30</v>
      </c>
      <c r="R118" s="28" t="s">
        <v>31</v>
      </c>
      <c r="S118" s="28" t="s">
        <v>28</v>
      </c>
      <c r="T118" s="28" t="s">
        <v>32</v>
      </c>
      <c r="U118" s="201"/>
    </row>
    <row r="119" spans="1:21">
      <c r="A119" s="150" t="s">
        <v>64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2"/>
    </row>
    <row r="120" spans="1:21">
      <c r="A120" s="29" t="str">
        <f>IF(ISNA(INDEX($A$43:$U$114,MATCH($B120,$B$43:$B$114,0),1)),"",INDEX($A$43:$U$114,MATCH($B120,$B$43:$B$114,0),1))</f>
        <v>MME8028</v>
      </c>
      <c r="B120" s="196" t="s">
        <v>75</v>
      </c>
      <c r="C120" s="196"/>
      <c r="D120" s="196"/>
      <c r="E120" s="196"/>
      <c r="F120" s="196"/>
      <c r="G120" s="196"/>
      <c r="H120" s="196"/>
      <c r="I120" s="196"/>
      <c r="J120" s="18">
        <f t="shared" ref="J120:J125" si="8">IF(ISNA(INDEX($A$43:$U$114,MATCH($B120,$B$43:$B$114,0),10)),"",INDEX($A$43:$U$114,MATCH($B120,$B$43:$B$114,0),10))</f>
        <v>7</v>
      </c>
      <c r="K120" s="18">
        <f t="shared" ref="K120:K125" si="9">IF(ISNA(INDEX($A$43:$U$114,MATCH($B120,$B$43:$B$114,0),11)),"",INDEX($A$43:$U$114,MATCH($B120,$B$43:$B$114,0),11))</f>
        <v>2</v>
      </c>
      <c r="L120" s="18">
        <f t="shared" ref="L120:L125" si="10">IF(ISNA(INDEX($A$43:$U$114,MATCH($B120,$B$43:$B$114,0),12)),"",INDEX($A$43:$U$114,MATCH($B120,$B$43:$B$114,0),12))</f>
        <v>1</v>
      </c>
      <c r="M120" s="18">
        <f t="shared" ref="M120:M125" si="11">IF(ISNA(INDEX($A$43:$U$114,MATCH($B120,$B$43:$B$114,0),13)),"",INDEX($A$43:$U$114,MATCH($B120,$B$43:$B$114,0),13))</f>
        <v>0</v>
      </c>
      <c r="N120" s="18">
        <f t="shared" ref="N120:N125" si="12">IF(ISNA(INDEX($A$43:$U$114,MATCH($B120,$B$43:$B$114,0),14)),"",INDEX($A$43:$U$114,MATCH($B120,$B$43:$B$114,0),14))</f>
        <v>2</v>
      </c>
      <c r="O120" s="18">
        <f t="shared" ref="O120:O125" si="13">IF(ISNA(INDEX($A$43:$U$114,MATCH($B120,$B$43:$B$114,0),15)),"",INDEX($A$43:$U$114,MATCH($B120,$B$43:$B$114,0),15))</f>
        <v>5</v>
      </c>
      <c r="P120" s="18">
        <f t="shared" ref="P120:P125" si="14">IF(ISNA(INDEX($A$43:$U$114,MATCH($B120,$B$43:$B$114,0),16)),"",INDEX($A$43:$U$114,MATCH($B120,$B$43:$B$114,0),16))</f>
        <v>8</v>
      </c>
      <c r="Q120" s="27">
        <f t="shared" ref="Q120:Q125" si="15">IF(ISNA(INDEX($A$43:$U$114,MATCH($B120,$B$43:$B$114,0),17)),"",INDEX($A$43:$U$114,MATCH($B120,$B$43:$B$114,0),17))</f>
        <v>13</v>
      </c>
      <c r="R120" s="27" t="str">
        <f t="shared" ref="R120:R125" si="16">IF(ISNA(INDEX($A$43:$U$114,MATCH($B120,$B$43:$B$114,0),18)),"",INDEX($A$43:$U$114,MATCH($B120,$B$43:$B$114,0),18))</f>
        <v>E</v>
      </c>
      <c r="S120" s="27">
        <f t="shared" ref="S120:S125" si="17">IF(ISNA(INDEX($A$43:$U$114,MATCH($B120,$B$43:$B$114,0),19)),"",INDEX($A$43:$U$114,MATCH($B120,$B$43:$B$114,0),19))</f>
        <v>0</v>
      </c>
      <c r="T120" s="27">
        <f t="shared" ref="T120:T125" si="18">IF(ISNA(INDEX($A$43:$U$114,MATCH($B120,$B$43:$B$114,0),20)),"",INDEX($A$43:$U$114,MATCH($B120,$B$43:$B$114,0),20))</f>
        <v>0</v>
      </c>
      <c r="U120" s="19" t="s">
        <v>36</v>
      </c>
    </row>
    <row r="121" spans="1:21">
      <c r="A121" s="29" t="str">
        <f>IF(ISNA(INDEX($A$43:$U$114,MATCH($B121,$B$43:$B$114,0),1)),"",INDEX($A$43:$U$114,MATCH($B121,$B$43:$B$114,0),1))</f>
        <v>MME8093</v>
      </c>
      <c r="B121" s="196" t="s">
        <v>78</v>
      </c>
      <c r="C121" s="196"/>
      <c r="D121" s="196"/>
      <c r="E121" s="196"/>
      <c r="F121" s="196"/>
      <c r="G121" s="196"/>
      <c r="H121" s="196"/>
      <c r="I121" s="196"/>
      <c r="J121" s="18">
        <f t="shared" si="8"/>
        <v>8</v>
      </c>
      <c r="K121" s="18">
        <f t="shared" si="9"/>
        <v>2</v>
      </c>
      <c r="L121" s="18">
        <f t="shared" si="10"/>
        <v>1</v>
      </c>
      <c r="M121" s="18">
        <f t="shared" si="11"/>
        <v>0</v>
      </c>
      <c r="N121" s="18">
        <f t="shared" si="12"/>
        <v>2</v>
      </c>
      <c r="O121" s="18">
        <f t="shared" si="13"/>
        <v>5</v>
      </c>
      <c r="P121" s="18">
        <f t="shared" si="14"/>
        <v>9</v>
      </c>
      <c r="Q121" s="27">
        <f t="shared" si="15"/>
        <v>14</v>
      </c>
      <c r="R121" s="27" t="str">
        <f t="shared" si="16"/>
        <v>E</v>
      </c>
      <c r="S121" s="27">
        <f t="shared" si="17"/>
        <v>0</v>
      </c>
      <c r="T121" s="27">
        <f t="shared" si="18"/>
        <v>0</v>
      </c>
      <c r="U121" s="19" t="s">
        <v>36</v>
      </c>
    </row>
    <row r="122" spans="1:21">
      <c r="A122" s="29" t="str">
        <f>IF(ISNA(INDEX($A$43:$U$114,MATCH($B122,$B$43:$B$114,0),1)),"",INDEX($A$43:$U$114,MATCH($B122,$B$43:$B$114,0),1))</f>
        <v>MME8094</v>
      </c>
      <c r="B122" s="196" t="s">
        <v>79</v>
      </c>
      <c r="C122" s="196"/>
      <c r="D122" s="196"/>
      <c r="E122" s="196"/>
      <c r="F122" s="196"/>
      <c r="G122" s="196"/>
      <c r="H122" s="196"/>
      <c r="I122" s="196"/>
      <c r="J122" s="18">
        <f t="shared" si="8"/>
        <v>7</v>
      </c>
      <c r="K122" s="18">
        <f t="shared" si="9"/>
        <v>2</v>
      </c>
      <c r="L122" s="18">
        <f t="shared" si="10"/>
        <v>1</v>
      </c>
      <c r="M122" s="18">
        <f t="shared" si="11"/>
        <v>0</v>
      </c>
      <c r="N122" s="18">
        <f t="shared" si="12"/>
        <v>2</v>
      </c>
      <c r="O122" s="18">
        <f t="shared" si="13"/>
        <v>5</v>
      </c>
      <c r="P122" s="18">
        <f t="shared" si="14"/>
        <v>8</v>
      </c>
      <c r="Q122" s="27">
        <f t="shared" si="15"/>
        <v>13</v>
      </c>
      <c r="R122" s="27" t="str">
        <f t="shared" si="16"/>
        <v>E</v>
      </c>
      <c r="S122" s="27">
        <f t="shared" si="17"/>
        <v>0</v>
      </c>
      <c r="T122" s="27">
        <f t="shared" si="18"/>
        <v>0</v>
      </c>
      <c r="U122" s="19" t="s">
        <v>36</v>
      </c>
    </row>
    <row r="123" spans="1:21">
      <c r="A123" s="29" t="str">
        <f>IF(ISNA(INDEX($A$43:$U$114,MATCH($B123,$B$43:$B$114,0),1)),"",INDEX($A$43:$U$114,MATCH($B123,$B$43:$B$114,0),1))</f>
        <v>MME8031</v>
      </c>
      <c r="B123" s="196" t="s">
        <v>85</v>
      </c>
      <c r="C123" s="196"/>
      <c r="D123" s="196"/>
      <c r="E123" s="196"/>
      <c r="F123" s="196"/>
      <c r="G123" s="196"/>
      <c r="H123" s="196"/>
      <c r="I123" s="196"/>
      <c r="J123" s="18">
        <f t="shared" si="8"/>
        <v>8</v>
      </c>
      <c r="K123" s="18">
        <f t="shared" si="9"/>
        <v>2</v>
      </c>
      <c r="L123" s="18">
        <f t="shared" si="10"/>
        <v>1</v>
      </c>
      <c r="M123" s="18">
        <f t="shared" si="11"/>
        <v>0</v>
      </c>
      <c r="N123" s="18">
        <f t="shared" si="12"/>
        <v>2</v>
      </c>
      <c r="O123" s="18">
        <f t="shared" si="13"/>
        <v>5</v>
      </c>
      <c r="P123" s="18">
        <f t="shared" si="14"/>
        <v>9</v>
      </c>
      <c r="Q123" s="27">
        <f t="shared" si="15"/>
        <v>14</v>
      </c>
      <c r="R123" s="27" t="str">
        <f t="shared" si="16"/>
        <v>E</v>
      </c>
      <c r="S123" s="27">
        <f t="shared" si="17"/>
        <v>0</v>
      </c>
      <c r="T123" s="27">
        <f t="shared" si="18"/>
        <v>0</v>
      </c>
      <c r="U123" s="19" t="s">
        <v>36</v>
      </c>
    </row>
    <row r="124" spans="1:21">
      <c r="A124" s="29" t="str">
        <f>IF(ISNA(INDEX($A$43:$U$114,MATCH($B124,$B$43:$B$114,0),1)),"",INDEX($A$43:$U$114,MATCH($B124,$B$43:$B$114,0),1))</f>
        <v>MME9001</v>
      </c>
      <c r="B124" s="196" t="s">
        <v>89</v>
      </c>
      <c r="C124" s="196"/>
      <c r="D124" s="196"/>
      <c r="E124" s="196"/>
      <c r="F124" s="196"/>
      <c r="G124" s="196"/>
      <c r="H124" s="196"/>
      <c r="I124" s="196"/>
      <c r="J124" s="18">
        <f t="shared" si="8"/>
        <v>6</v>
      </c>
      <c r="K124" s="18">
        <f t="shared" si="9"/>
        <v>2</v>
      </c>
      <c r="L124" s="18">
        <f t="shared" si="10"/>
        <v>1</v>
      </c>
      <c r="M124" s="18">
        <f t="shared" si="11"/>
        <v>0</v>
      </c>
      <c r="N124" s="18">
        <f t="shared" si="12"/>
        <v>2</v>
      </c>
      <c r="O124" s="18">
        <f t="shared" si="13"/>
        <v>5</v>
      </c>
      <c r="P124" s="18">
        <f t="shared" si="14"/>
        <v>6</v>
      </c>
      <c r="Q124" s="27">
        <f t="shared" si="15"/>
        <v>11</v>
      </c>
      <c r="R124" s="27">
        <f t="shared" si="16"/>
        <v>0</v>
      </c>
      <c r="S124" s="27" t="str">
        <f t="shared" si="17"/>
        <v>C</v>
      </c>
      <c r="T124" s="27">
        <f t="shared" si="18"/>
        <v>0</v>
      </c>
      <c r="U124" s="19" t="s">
        <v>36</v>
      </c>
    </row>
    <row r="125" spans="1:21">
      <c r="A125" s="29"/>
      <c r="B125" s="197"/>
      <c r="C125" s="198"/>
      <c r="D125" s="198"/>
      <c r="E125" s="198"/>
      <c r="F125" s="198"/>
      <c r="G125" s="198"/>
      <c r="H125" s="198"/>
      <c r="I125" s="199"/>
      <c r="J125" s="18" t="str">
        <f t="shared" si="8"/>
        <v/>
      </c>
      <c r="K125" s="18" t="str">
        <f t="shared" si="9"/>
        <v/>
      </c>
      <c r="L125" s="18" t="str">
        <f t="shared" si="10"/>
        <v/>
      </c>
      <c r="M125" s="18" t="str">
        <f t="shared" si="11"/>
        <v/>
      </c>
      <c r="N125" s="18" t="str">
        <f t="shared" si="12"/>
        <v/>
      </c>
      <c r="O125" s="18" t="str">
        <f t="shared" si="13"/>
        <v/>
      </c>
      <c r="P125" s="18" t="str">
        <f t="shared" si="14"/>
        <v/>
      </c>
      <c r="Q125" s="27" t="str">
        <f t="shared" si="15"/>
        <v/>
      </c>
      <c r="R125" s="27" t="str">
        <f t="shared" si="16"/>
        <v/>
      </c>
      <c r="S125" s="27" t="str">
        <f t="shared" si="17"/>
        <v/>
      </c>
      <c r="T125" s="27" t="str">
        <f t="shared" si="18"/>
        <v/>
      </c>
      <c r="U125" s="19" t="s">
        <v>36</v>
      </c>
    </row>
    <row r="126" spans="1:21" ht="17.25" customHeight="1">
      <c r="A126" s="49" t="s">
        <v>25</v>
      </c>
      <c r="B126" s="264"/>
      <c r="C126" s="265"/>
      <c r="D126" s="265"/>
      <c r="E126" s="265"/>
      <c r="F126" s="265"/>
      <c r="G126" s="265"/>
      <c r="H126" s="265"/>
      <c r="I126" s="266"/>
      <c r="J126" s="50">
        <f t="shared" ref="J126:Q126" si="19">SUM(J120:J125)</f>
        <v>36</v>
      </c>
      <c r="K126" s="50">
        <f t="shared" si="19"/>
        <v>10</v>
      </c>
      <c r="L126" s="50">
        <f t="shared" si="19"/>
        <v>5</v>
      </c>
      <c r="M126" s="50">
        <f t="shared" si="19"/>
        <v>0</v>
      </c>
      <c r="N126" s="50">
        <f t="shared" si="19"/>
        <v>10</v>
      </c>
      <c r="O126" s="50">
        <f t="shared" si="19"/>
        <v>25</v>
      </c>
      <c r="P126" s="50">
        <f t="shared" si="19"/>
        <v>40</v>
      </c>
      <c r="Q126" s="50">
        <f t="shared" si="19"/>
        <v>65</v>
      </c>
      <c r="R126" s="20">
        <f>COUNTIF(R120:R125,"E")</f>
        <v>4</v>
      </c>
      <c r="S126" s="20">
        <f>COUNTIF(S120:S125,"C")</f>
        <v>1</v>
      </c>
      <c r="T126" s="20">
        <f>COUNTIF(T120:T125,"VP")</f>
        <v>0</v>
      </c>
      <c r="U126" s="19"/>
    </row>
    <row r="127" spans="1:21">
      <c r="A127" s="150" t="s">
        <v>65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2"/>
    </row>
    <row r="129" spans="1:21">
      <c r="A129" s="29" t="str">
        <f>IF(ISNA(INDEX($A$43:$U$114,MATCH($B129,$B$43:$B$114,0),1)),"",INDEX($A$43:$U$114,MATCH($B129,$B$43:$B$114,0),1))</f>
        <v>MME8050</v>
      </c>
      <c r="B129" s="197" t="s">
        <v>90</v>
      </c>
      <c r="C129" s="198"/>
      <c r="D129" s="198"/>
      <c r="E129" s="198"/>
      <c r="F129" s="198"/>
      <c r="G129" s="198"/>
      <c r="H129" s="198"/>
      <c r="I129" s="199"/>
      <c r="J129" s="18">
        <f>IF(ISNA(INDEX($A$43:$U$114,MATCH($B129,$B$43:$B$114,0),10)),"",INDEX($A$43:$U$114,MATCH($B129,$B$43:$B$114,0),10))</f>
        <v>7</v>
      </c>
      <c r="K129" s="18">
        <f>IF(ISNA(INDEX($A$43:$U$114,MATCH($B129,$B$43:$B$114,0),11)),"",INDEX($A$43:$U$114,MATCH($B129,$B$43:$B$114,0),11))</f>
        <v>2</v>
      </c>
      <c r="L129" s="18">
        <f>IF(ISNA(INDEX($A$43:$U$114,MATCH($B129,$B$43:$B$114,0),12)),"",INDEX($A$43:$U$114,MATCH($B129,$B$43:$B$114,0),12))</f>
        <v>1</v>
      </c>
      <c r="M129" s="18">
        <f>IF(ISNA(INDEX($A$43:$U$114,MATCH($B129,$B$43:$B$114,0),13)),"",INDEX($A$43:$U$114,MATCH($B129,$B$43:$B$114,0),13))</f>
        <v>0</v>
      </c>
      <c r="N129" s="18">
        <f>IF(ISNA(INDEX($A$43:$U$114,MATCH($B129,$B$43:$B$114,0),14)),"",INDEX($A$43:$U$114,MATCH($B129,$B$43:$B$114,0),14))</f>
        <v>0</v>
      </c>
      <c r="O129" s="18">
        <f>IF(ISNA(INDEX($A$43:$U$114,MATCH($B129,$B$43:$B$114,0),15)),"",INDEX($A$43:$U$114,MATCH($B129,$B$43:$B$114,0),15))</f>
        <v>3</v>
      </c>
      <c r="P129" s="18">
        <f>IF(ISNA(INDEX($A$43:$U$114,MATCH($B129,$B$43:$B$114,0),16)),"",INDEX($A$43:$U$114,MATCH($B129,$B$43:$B$114,0),16))</f>
        <v>12</v>
      </c>
      <c r="Q129" s="27">
        <f>IF(ISNA(INDEX($A$43:$U$114,MATCH($B129,$B$43:$B$114,0),17)),"",INDEX($A$43:$U$114,MATCH($B129,$B$43:$B$114,0),17))</f>
        <v>15</v>
      </c>
      <c r="R129" s="27" t="str">
        <f>IF(ISNA(INDEX($A$43:$U$114,MATCH($B129,$B$43:$B$114,0),18)),"",INDEX($A$43:$U$114,MATCH($B129,$B$43:$B$114,0),18))</f>
        <v>E</v>
      </c>
      <c r="S129" s="27">
        <f>IF(ISNA(INDEX($A$43:$U$114,MATCH($B129,$B$43:$B$114,0),19)),"",INDEX($A$43:$U$114,MATCH($B129,$B$43:$B$114,0),19))</f>
        <v>0</v>
      </c>
      <c r="T129" s="27">
        <f>IF(ISNA(INDEX($A$43:$U$114,MATCH($B129,$B$43:$B$114,0),20)),"",INDEX($A$43:$U$114,MATCH($B129,$B$43:$B$114,0),20))</f>
        <v>0</v>
      </c>
      <c r="U129" s="19" t="s">
        <v>36</v>
      </c>
    </row>
    <row r="130" spans="1:21" ht="27" customHeight="1">
      <c r="A130" s="20" t="s">
        <v>25</v>
      </c>
      <c r="B130" s="183"/>
      <c r="C130" s="183"/>
      <c r="D130" s="183"/>
      <c r="E130" s="183"/>
      <c r="F130" s="183"/>
      <c r="G130" s="183"/>
      <c r="H130" s="183"/>
      <c r="I130" s="183"/>
      <c r="J130" s="22">
        <f t="shared" ref="J130:Q130" si="20">SUM(J128:J129)</f>
        <v>7</v>
      </c>
      <c r="K130" s="22">
        <f t="shared" si="20"/>
        <v>2</v>
      </c>
      <c r="L130" s="22">
        <f t="shared" si="20"/>
        <v>1</v>
      </c>
      <c r="M130" s="22">
        <f t="shared" si="20"/>
        <v>0</v>
      </c>
      <c r="N130" s="22">
        <f t="shared" si="20"/>
        <v>0</v>
      </c>
      <c r="O130" s="22">
        <f t="shared" si="20"/>
        <v>3</v>
      </c>
      <c r="P130" s="22">
        <f t="shared" si="20"/>
        <v>12</v>
      </c>
      <c r="Q130" s="22">
        <f t="shared" si="20"/>
        <v>15</v>
      </c>
      <c r="R130" s="20">
        <f>COUNTIF(R128:R129,"E")</f>
        <v>1</v>
      </c>
      <c r="S130" s="20">
        <f>COUNTIF(S128:S129,"C")</f>
        <v>0</v>
      </c>
      <c r="T130" s="20">
        <f>COUNTIF(T128:T129,"VP")</f>
        <v>0</v>
      </c>
      <c r="U130" s="21"/>
    </row>
    <row r="131" spans="1:21">
      <c r="A131" s="169" t="s">
        <v>48</v>
      </c>
      <c r="B131" s="170"/>
      <c r="C131" s="170"/>
      <c r="D131" s="170"/>
      <c r="E131" s="170"/>
      <c r="F131" s="170"/>
      <c r="G131" s="170"/>
      <c r="H131" s="170"/>
      <c r="I131" s="171"/>
      <c r="J131" s="22">
        <f t="shared" ref="J131:T131" si="21">SUM(J126,J130)</f>
        <v>43</v>
      </c>
      <c r="K131" s="22">
        <f t="shared" si="21"/>
        <v>12</v>
      </c>
      <c r="L131" s="22">
        <f t="shared" si="21"/>
        <v>6</v>
      </c>
      <c r="M131" s="22">
        <f t="shared" si="21"/>
        <v>0</v>
      </c>
      <c r="N131" s="22">
        <f t="shared" si="21"/>
        <v>10</v>
      </c>
      <c r="O131" s="22">
        <f t="shared" si="21"/>
        <v>28</v>
      </c>
      <c r="P131" s="22">
        <f t="shared" si="21"/>
        <v>52</v>
      </c>
      <c r="Q131" s="22">
        <f t="shared" si="21"/>
        <v>80</v>
      </c>
      <c r="R131" s="22">
        <f t="shared" si="21"/>
        <v>5</v>
      </c>
      <c r="S131" s="22">
        <f t="shared" si="21"/>
        <v>1</v>
      </c>
      <c r="T131" s="22">
        <f t="shared" si="21"/>
        <v>0</v>
      </c>
      <c r="U131" s="48">
        <f>9/17</f>
        <v>0.52941176470588236</v>
      </c>
    </row>
    <row r="132" spans="1:21">
      <c r="A132" s="184" t="s">
        <v>49</v>
      </c>
      <c r="B132" s="185"/>
      <c r="C132" s="185"/>
      <c r="D132" s="185"/>
      <c r="E132" s="185"/>
      <c r="F132" s="185"/>
      <c r="G132" s="185"/>
      <c r="H132" s="185"/>
      <c r="I132" s="185"/>
      <c r="J132" s="186"/>
      <c r="K132" s="22">
        <f t="shared" ref="K132:Q132" si="22">K126*14+K130*12</f>
        <v>164</v>
      </c>
      <c r="L132" s="22">
        <f t="shared" si="22"/>
        <v>82</v>
      </c>
      <c r="M132" s="22">
        <f t="shared" si="22"/>
        <v>0</v>
      </c>
      <c r="N132" s="22">
        <f t="shared" si="22"/>
        <v>140</v>
      </c>
      <c r="O132" s="22">
        <f t="shared" si="22"/>
        <v>386</v>
      </c>
      <c r="P132" s="22">
        <f t="shared" si="22"/>
        <v>704</v>
      </c>
      <c r="Q132" s="22">
        <f t="shared" si="22"/>
        <v>1090</v>
      </c>
      <c r="R132" s="190"/>
      <c r="S132" s="191"/>
      <c r="T132" s="191"/>
      <c r="U132" s="192"/>
    </row>
    <row r="133" spans="1:21">
      <c r="A133" s="187"/>
      <c r="B133" s="188"/>
      <c r="C133" s="188"/>
      <c r="D133" s="188"/>
      <c r="E133" s="188"/>
      <c r="F133" s="188"/>
      <c r="G133" s="188"/>
      <c r="H133" s="188"/>
      <c r="I133" s="188"/>
      <c r="J133" s="189"/>
      <c r="K133" s="92">
        <f>SUM(K132:N132)</f>
        <v>386</v>
      </c>
      <c r="L133" s="93"/>
      <c r="M133" s="93"/>
      <c r="N133" s="94"/>
      <c r="O133" s="95">
        <f>SUM(O132:P132)</f>
        <v>1090</v>
      </c>
      <c r="P133" s="96"/>
      <c r="Q133" s="97"/>
      <c r="R133" s="193"/>
      <c r="S133" s="194"/>
      <c r="T133" s="194"/>
      <c r="U133" s="195"/>
    </row>
    <row r="134" spans="1:21" s="43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0"/>
      <c r="N134" s="1"/>
      <c r="O134" s="1"/>
      <c r="P134" s="1"/>
      <c r="Q134" s="1"/>
      <c r="R134" s="1"/>
      <c r="S134" s="1"/>
      <c r="T134" s="1"/>
      <c r="U134" s="1"/>
    </row>
    <row r="135" spans="1:21" ht="26.25" customHeight="1">
      <c r="A135" s="150" t="s">
        <v>71</v>
      </c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2"/>
    </row>
    <row r="136" spans="1:21" ht="12" customHeight="1">
      <c r="A136" s="254" t="s">
        <v>27</v>
      </c>
      <c r="B136" s="259" t="s">
        <v>26</v>
      </c>
      <c r="C136" s="260"/>
      <c r="D136" s="260"/>
      <c r="E136" s="260"/>
      <c r="F136" s="260"/>
      <c r="G136" s="260"/>
      <c r="H136" s="260"/>
      <c r="I136" s="261"/>
      <c r="J136" s="256" t="s">
        <v>40</v>
      </c>
      <c r="K136" s="148" t="s">
        <v>24</v>
      </c>
      <c r="L136" s="258"/>
      <c r="M136" s="258"/>
      <c r="N136" s="149"/>
      <c r="O136" s="148" t="s">
        <v>41</v>
      </c>
      <c r="P136" s="258"/>
      <c r="Q136" s="149"/>
      <c r="R136" s="148" t="s">
        <v>23</v>
      </c>
      <c r="S136" s="258"/>
      <c r="T136" s="149"/>
      <c r="U136" s="256" t="s">
        <v>22</v>
      </c>
    </row>
    <row r="137" spans="1:21" ht="18.75" customHeight="1">
      <c r="A137" s="255"/>
      <c r="B137" s="165"/>
      <c r="C137" s="166"/>
      <c r="D137" s="166"/>
      <c r="E137" s="166"/>
      <c r="F137" s="166"/>
      <c r="G137" s="166"/>
      <c r="H137" s="166"/>
      <c r="I137" s="167"/>
      <c r="J137" s="257"/>
      <c r="K137" s="54" t="s">
        <v>28</v>
      </c>
      <c r="L137" s="54" t="s">
        <v>29</v>
      </c>
      <c r="M137" s="54" t="s">
        <v>69</v>
      </c>
      <c r="N137" s="54" t="s">
        <v>70</v>
      </c>
      <c r="O137" s="54" t="s">
        <v>33</v>
      </c>
      <c r="P137" s="54" t="s">
        <v>7</v>
      </c>
      <c r="Q137" s="54" t="s">
        <v>30</v>
      </c>
      <c r="R137" s="54" t="s">
        <v>31</v>
      </c>
      <c r="S137" s="54" t="s">
        <v>28</v>
      </c>
      <c r="T137" s="54" t="s">
        <v>32</v>
      </c>
      <c r="U137" s="257"/>
    </row>
    <row r="138" spans="1:21">
      <c r="A138" s="150" t="s">
        <v>64</v>
      </c>
      <c r="B138" s="15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2"/>
    </row>
    <row r="139" spans="1:21">
      <c r="A139" s="29" t="str">
        <f>IF(ISNA(INDEX($A$43:$U$114,MATCH($B139,$B$43:$B$114,0),1)),"",INDEX($A$43:$U$114,MATCH($B139,$B$43:$B$114,0),1))</f>
        <v>MME8048</v>
      </c>
      <c r="B139" s="197" t="s">
        <v>80</v>
      </c>
      <c r="C139" s="198"/>
      <c r="D139" s="198"/>
      <c r="E139" s="198"/>
      <c r="F139" s="198"/>
      <c r="G139" s="198"/>
      <c r="H139" s="198"/>
      <c r="I139" s="199"/>
      <c r="J139" s="18">
        <f>IF(ISNA(INDEX($A$43:$U$114,MATCH($B139,$B$43:$B$114,0),10)),"",INDEX($A$43:$U$114,MATCH($B139,$B$43:$B$114,0),10))</f>
        <v>8</v>
      </c>
      <c r="K139" s="18">
        <f>IF(ISNA(INDEX($A$43:$U$114,MATCH($B139,$B$43:$B$114,0),11)),"",INDEX($A$43:$U$114,MATCH($B139,$B$43:$B$114,0),11))</f>
        <v>2</v>
      </c>
      <c r="L139" s="18">
        <f>IF(ISNA(INDEX($A$43:$U$114,MATCH($B139,$B$43:$B$114,0),12)),"",INDEX($A$43:$U$114,MATCH($B139,$B$43:$B$114,0),12))</f>
        <v>1</v>
      </c>
      <c r="M139" s="18">
        <f>IF(ISNA(INDEX($A$43:$U$114,MATCH($B139,$B$43:$B$114,0),13)),"",INDEX($A$43:$U$114,MATCH($B139,$B$43:$B$114,0),13))</f>
        <v>0</v>
      </c>
      <c r="N139" s="18">
        <f>IF(ISNA(INDEX($A$43:$U$114,MATCH($B139,$B$43:$B$114,0),14)),"",INDEX($A$43:$U$114,MATCH($B139,$B$43:$B$114,0),14))</f>
        <v>2</v>
      </c>
      <c r="O139" s="18">
        <f>IF(ISNA(INDEX($A$43:$U$114,MATCH($B139,$B$43:$B$114,0),15)),"",INDEX($A$43:$U$114,MATCH($B139,$B$43:$B$114,0),15))</f>
        <v>5</v>
      </c>
      <c r="P139" s="18">
        <f>IF(ISNA(INDEX($A$43:$U$114,MATCH($B139,$B$43:$B$114,0),16)),"",INDEX($A$43:$U$114,MATCH($B139,$B$43:$B$114,0),16))</f>
        <v>9</v>
      </c>
      <c r="Q139" s="27">
        <f>IF(ISNA(INDEX($A$43:$U$114,MATCH($B139,$B$43:$B$114,0),17)),"",INDEX($A$43:$U$114,MATCH($B139,$B$43:$B$114,0),17))</f>
        <v>14</v>
      </c>
      <c r="R139" s="27" t="str">
        <f>IF(ISNA(INDEX($A$43:$U$114,MATCH($B139,$B$43:$B$114,0),18)),"",INDEX($A$43:$U$114,MATCH($B139,$B$43:$B$114,0),18))</f>
        <v>E</v>
      </c>
      <c r="S139" s="27">
        <f>IF(ISNA(INDEX($A$43:$U$114,MATCH($B139,$B$43:$B$114,0),19)),"",INDEX($A$43:$U$114,MATCH($B139,$B$43:$B$114,0),19))</f>
        <v>0</v>
      </c>
      <c r="T139" s="27">
        <f>IF(ISNA(INDEX($A$43:$U$114,MATCH($B139,$B$43:$B$114,0),20)),"",INDEX($A$43:$U$114,MATCH($B139,$B$43:$B$114,0),20))</f>
        <v>0</v>
      </c>
      <c r="U139" s="58" t="s">
        <v>38</v>
      </c>
    </row>
    <row r="140" spans="1:21">
      <c r="A140" s="61" t="s">
        <v>164</v>
      </c>
      <c r="B140" s="197" t="s">
        <v>121</v>
      </c>
      <c r="C140" s="198"/>
      <c r="D140" s="198"/>
      <c r="E140" s="198"/>
      <c r="F140" s="198"/>
      <c r="G140" s="198"/>
      <c r="H140" s="198"/>
      <c r="I140" s="199"/>
      <c r="J140" s="18">
        <f>IF(ISNA(INDEX($A$43:$U$114,MATCH($B140,$B$43:$B$114,0),10)),"",INDEX($A$43:$U$114,MATCH($B140,$B$43:$B$114,0),10))</f>
        <v>8</v>
      </c>
      <c r="K140" s="18">
        <f>IF(ISNA(INDEX($A$43:$U$114,MATCH($B140,$B$43:$B$114,0),11)),"",INDEX($A$43:$U$114,MATCH($B140,$B$43:$B$114,0),11))</f>
        <v>2</v>
      </c>
      <c r="L140" s="18">
        <f>IF(ISNA(INDEX($A$43:$U$114,MATCH($B140,$B$43:$B$114,0),12)),"",INDEX($A$43:$U$114,MATCH($B140,$B$43:$B$114,0),12))</f>
        <v>1</v>
      </c>
      <c r="M140" s="18">
        <f>IF(ISNA(INDEX($A$43:$U$114,MATCH($B140,$B$43:$B$114,0),13)),"",INDEX($A$43:$U$114,MATCH($B140,$B$43:$B$114,0),13))</f>
        <v>0</v>
      </c>
      <c r="N140" s="18">
        <f>IF(ISNA(INDEX($A$43:$U$114,MATCH($B140,$B$43:$B$114,0),14)),"",INDEX($A$43:$U$114,MATCH($B140,$B$43:$B$114,0),14))</f>
        <v>2</v>
      </c>
      <c r="O140" s="18">
        <f>IF(ISNA(INDEX($A$43:$U$114,MATCH($B140,$B$43:$B$114,0),15)),"",INDEX($A$43:$U$114,MATCH($B140,$B$43:$B$114,0),15))</f>
        <v>5</v>
      </c>
      <c r="P140" s="18">
        <f>IF(ISNA(INDEX($A$43:$U$114,MATCH($B140,$B$43:$B$114,0),16)),"",INDEX($A$43:$U$114,MATCH($B140,$B$43:$B$114,0),16))</f>
        <v>9</v>
      </c>
      <c r="Q140" s="27">
        <f>IF(ISNA(INDEX($A$43:$U$114,MATCH($B140,$B$43:$B$114,0),17)),"",INDEX($A$43:$U$114,MATCH($B140,$B$43:$B$114,0),17))</f>
        <v>14</v>
      </c>
      <c r="R140" s="27" t="str">
        <f>IF(ISNA(INDEX($A$43:$U$114,MATCH($B140,$B$43:$B$114,0),18)),"",INDEX($A$43:$U$114,MATCH($B140,$B$43:$B$114,0),18))</f>
        <v>E</v>
      </c>
      <c r="S140" s="27">
        <f>IF(ISNA(INDEX($A$43:$U$114,MATCH($B140,$B$43:$B$114,0),19)),"",INDEX($A$43:$U$114,MATCH($B140,$B$43:$B$114,0),19))</f>
        <v>0</v>
      </c>
      <c r="T140" s="27">
        <f>IF(ISNA(INDEX($A$43:$U$114,MATCH($B140,$B$43:$B$114,0),20)),"",INDEX($A$43:$U$114,MATCH($B140,$B$43:$B$114,0),20))</f>
        <v>0</v>
      </c>
      <c r="U140" s="58" t="s">
        <v>38</v>
      </c>
    </row>
    <row r="141" spans="1:21">
      <c r="A141" s="61" t="s">
        <v>99</v>
      </c>
      <c r="B141" s="196" t="s">
        <v>119</v>
      </c>
      <c r="C141" s="196"/>
      <c r="D141" s="196"/>
      <c r="E141" s="196"/>
      <c r="F141" s="196"/>
      <c r="G141" s="196"/>
      <c r="H141" s="196"/>
      <c r="I141" s="196"/>
      <c r="J141" s="47">
        <v>7</v>
      </c>
      <c r="K141" s="47">
        <v>2</v>
      </c>
      <c r="L141" s="47">
        <v>1</v>
      </c>
      <c r="M141" s="47">
        <v>0</v>
      </c>
      <c r="N141" s="47">
        <v>2</v>
      </c>
      <c r="O141" s="84">
        <f>K141+L141+M141+N141</f>
        <v>5</v>
      </c>
      <c r="P141" s="18">
        <f>Q141-O141</f>
        <v>8</v>
      </c>
      <c r="Q141" s="18">
        <f>ROUND(PRODUCT(J141,25)/14,0)</f>
        <v>13</v>
      </c>
      <c r="R141" s="47" t="s">
        <v>31</v>
      </c>
      <c r="S141" s="10"/>
      <c r="T141" s="24"/>
      <c r="U141" s="10" t="s">
        <v>38</v>
      </c>
    </row>
    <row r="142" spans="1:21">
      <c r="A142" s="61" t="s">
        <v>81</v>
      </c>
      <c r="B142" s="197" t="s">
        <v>84</v>
      </c>
      <c r="C142" s="198"/>
      <c r="D142" s="198"/>
      <c r="E142" s="198"/>
      <c r="F142" s="198"/>
      <c r="G142" s="198"/>
      <c r="H142" s="198"/>
      <c r="I142" s="199"/>
      <c r="J142" s="47">
        <v>8</v>
      </c>
      <c r="K142" s="47">
        <v>2</v>
      </c>
      <c r="L142" s="47">
        <v>1</v>
      </c>
      <c r="M142" s="47">
        <v>0</v>
      </c>
      <c r="N142" s="47">
        <v>2</v>
      </c>
      <c r="O142" s="58">
        <f>K142+L142+M142+N142</f>
        <v>5</v>
      </c>
      <c r="P142" s="18">
        <f>Q142-O142</f>
        <v>9</v>
      </c>
      <c r="Q142" s="18">
        <f>ROUND(PRODUCT(J142,25)/14,0)</f>
        <v>14</v>
      </c>
      <c r="R142" s="47" t="s">
        <v>31</v>
      </c>
      <c r="S142" s="10"/>
      <c r="T142" s="24"/>
      <c r="U142" s="10" t="s">
        <v>38</v>
      </c>
    </row>
    <row r="143" spans="1:21" ht="18" customHeight="1">
      <c r="A143" s="53" t="s">
        <v>25</v>
      </c>
      <c r="B143" s="172"/>
      <c r="C143" s="173"/>
      <c r="D143" s="173"/>
      <c r="E143" s="173"/>
      <c r="F143" s="173"/>
      <c r="G143" s="173"/>
      <c r="H143" s="173"/>
      <c r="I143" s="174"/>
      <c r="J143" s="22">
        <f t="shared" ref="J143:Q143" si="23">SUM(J139:J142)</f>
        <v>31</v>
      </c>
      <c r="K143" s="22">
        <f t="shared" si="23"/>
        <v>8</v>
      </c>
      <c r="L143" s="22">
        <f t="shared" si="23"/>
        <v>4</v>
      </c>
      <c r="M143" s="22">
        <f t="shared" si="23"/>
        <v>0</v>
      </c>
      <c r="N143" s="22">
        <f t="shared" si="23"/>
        <v>8</v>
      </c>
      <c r="O143" s="22">
        <f t="shared" si="23"/>
        <v>20</v>
      </c>
      <c r="P143" s="22">
        <f t="shared" si="23"/>
        <v>35</v>
      </c>
      <c r="Q143" s="22">
        <f t="shared" si="23"/>
        <v>55</v>
      </c>
      <c r="R143" s="53">
        <f>COUNTIF(R139:R142,"E")</f>
        <v>4</v>
      </c>
      <c r="S143" s="53">
        <f>COUNTIF(S139:S142,"C")</f>
        <v>0</v>
      </c>
      <c r="T143" s="53">
        <f>COUNTIF(T139:T142,"VP")</f>
        <v>0</v>
      </c>
      <c r="U143" s="58"/>
    </row>
    <row r="144" spans="1:21">
      <c r="A144" s="150" t="s">
        <v>66</v>
      </c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2"/>
    </row>
    <row r="145" spans="1:21">
      <c r="A145" s="29" t="str">
        <f>IF(ISNA(INDEX($A$43:$U$114,MATCH($B145,$B$43:$B$114,0),1)),"",INDEX($A$43:$U$114,MATCH($B145,$B$43:$B$114,0),1))</f>
        <v>MME9011</v>
      </c>
      <c r="B145" s="168" t="s">
        <v>96</v>
      </c>
      <c r="C145" s="132"/>
      <c r="D145" s="132"/>
      <c r="E145" s="132"/>
      <c r="F145" s="132"/>
      <c r="G145" s="132"/>
      <c r="H145" s="132"/>
      <c r="I145" s="133"/>
      <c r="J145" s="18">
        <f>IF(ISNA(INDEX($A$43:$U$114,MATCH($B145,$B$43:$B$114,0),10)),"",INDEX($A$43:$U$114,MATCH($B145,$B$43:$B$114,0),10))</f>
        <v>4</v>
      </c>
      <c r="K145" s="18">
        <f>IF(ISNA(INDEX($A$43:$U$114,MATCH($B145,$B$43:$B$114,0),11)),"",INDEX($A$43:$U$114,MATCH($B145,$B$43:$B$114,0),11))</f>
        <v>0</v>
      </c>
      <c r="L145" s="18">
        <f>IF(ISNA(INDEX($A$43:$U$114,MATCH($B145,$B$43:$B$114,0),12)),"",INDEX($A$43:$U$114,MATCH($B145,$B$43:$B$114,0),12))</f>
        <v>0</v>
      </c>
      <c r="M145" s="18">
        <f>IF(ISNA(INDEX($A$43:$U$114,MATCH($B145,$B$43:$B$114,0),13)),"",INDEX($A$43:$U$114,MATCH($B145,$B$43:$B$114,0),13))</f>
        <v>1</v>
      </c>
      <c r="N145" s="18">
        <f>IF(ISNA(INDEX($A$43:$U$114,MATCH($B145,$B$43:$B$114,0),14)),"",INDEX($A$43:$U$114,MATCH($B145,$B$43:$B$114,0),14))</f>
        <v>2</v>
      </c>
      <c r="O145" s="18">
        <f>IF(ISNA(INDEX($A$43:$U$114,MATCH($B145,$B$43:$B$114,0),15)),"",INDEX($A$43:$U$114,MATCH($B145,$B$43:$B$114,0),15))</f>
        <v>3</v>
      </c>
      <c r="P145" s="18">
        <f>IF(ISNA(INDEX($A$43:$U$114,MATCH($B145,$B$43:$B$114,0),16)),"",INDEX($A$43:$U$114,MATCH($B145,$B$43:$B$114,0),16))</f>
        <v>5</v>
      </c>
      <c r="Q145" s="27">
        <f>IF(ISNA(INDEX($A$43:$U$114,MATCH($B145,$B$43:$B$114,0),17)),"",INDEX($A$43:$U$114,MATCH($B145,$B$43:$B$114,0),17))</f>
        <v>8</v>
      </c>
      <c r="R145" s="27">
        <f>IF(ISNA(INDEX($A$43:$U$114,MATCH($B145,$B$43:$B$114,0),18)),"",INDEX($A$43:$U$114,MATCH($B145,$B$43:$B$114,0),18))</f>
        <v>0</v>
      </c>
      <c r="S145" s="27">
        <f>IF(ISNA(INDEX($A$43:$U$114,MATCH($B145,$B$43:$B$114,0),19)),"",INDEX($A$43:$U$114,MATCH($B145,$B$43:$B$114,0),19))</f>
        <v>0</v>
      </c>
      <c r="T145" s="27" t="str">
        <f>IF(ISNA(INDEX($A$43:$U$114,MATCH($B145,$B$43:$B$114,0),20)),"",INDEX($A$43:$U$114,MATCH($B145,$B$43:$B$114,0),20))</f>
        <v>VP</v>
      </c>
      <c r="U145" s="58" t="s">
        <v>38</v>
      </c>
    </row>
    <row r="146" spans="1:21">
      <c r="A146" s="29" t="str">
        <f>IF(ISNA(INDEX($A$43:$U$114,MATCH($B146,$B$43:$B$114,0),1)),"",INDEX($A$43:$U$114,MATCH($B146,$B$43:$B$114,0),1))</f>
        <v>MME3401</v>
      </c>
      <c r="B146" s="168" t="s">
        <v>163</v>
      </c>
      <c r="C146" s="132"/>
      <c r="D146" s="132"/>
      <c r="E146" s="132"/>
      <c r="F146" s="132"/>
      <c r="G146" s="132"/>
      <c r="H146" s="132"/>
      <c r="I146" s="133"/>
      <c r="J146" s="18">
        <f>IF(ISNA(INDEX($A$43:$U$114,MATCH($B146,$B$43:$B$114,0),10)),"",INDEX($A$43:$U$114,MATCH($B146,$B$43:$B$114,0),10))</f>
        <v>4</v>
      </c>
      <c r="K146" s="18">
        <f>IF(ISNA(INDEX($A$43:$U$114,MATCH($B146,$B$43:$B$114,0),11)),"",INDEX($A$43:$U$114,MATCH($B146,$B$43:$B$114,0),11))</f>
        <v>0</v>
      </c>
      <c r="L146" s="18">
        <f>IF(ISNA(INDEX($A$43:$U$114,MATCH($B146,$B$43:$B$114,0),12)),"",INDEX($A$43:$U$114,MATCH($B146,$B$43:$B$114,0),12))</f>
        <v>0</v>
      </c>
      <c r="M146" s="18">
        <f>IF(ISNA(INDEX($A$43:$U$114,MATCH($B146,$B$43:$B$114,0),13)),"",INDEX($A$43:$U$114,MATCH($B146,$B$43:$B$114,0),13))</f>
        <v>0</v>
      </c>
      <c r="N146" s="18">
        <f>IF(ISNA(INDEX($A$43:$U$114,MATCH($B146,$B$43:$B$114,0),14)),"",INDEX($A$43:$U$114,MATCH($B146,$B$43:$B$114,0),14))</f>
        <v>4</v>
      </c>
      <c r="O146" s="18">
        <f>IF(ISNA(INDEX($A$43:$U$114,MATCH($B146,$B$43:$B$114,0),15)),"",INDEX($A$43:$U$114,MATCH($B146,$B$43:$B$114,0),15))</f>
        <v>4</v>
      </c>
      <c r="P146" s="18">
        <f>IF(ISNA(INDEX($A$43:$U$114,MATCH($B146,$B$43:$B$114,0),16)),"",INDEX($A$43:$U$114,MATCH($B146,$B$43:$B$114,0),16))</f>
        <v>4</v>
      </c>
      <c r="Q146" s="27">
        <f>IF(ISNA(INDEX($A$43:$U$114,MATCH($B146,$B$43:$B$114,0),17)),"",INDEX($A$43:$U$114,MATCH($B146,$B$43:$B$114,0),17))</f>
        <v>8</v>
      </c>
      <c r="R146" s="27">
        <f>IF(ISNA(INDEX($A$43:$U$114,MATCH($B146,$B$43:$B$114,0),18)),"",INDEX($A$43:$U$114,MATCH($B146,$B$43:$B$114,0),18))</f>
        <v>0</v>
      </c>
      <c r="S146" s="27" t="str">
        <f>IF(ISNA(INDEX($A$43:$U$114,MATCH($B146,$B$43:$B$114,0),19)),"",INDEX($A$43:$U$114,MATCH($B146,$B$43:$B$114,0),19))</f>
        <v>C</v>
      </c>
      <c r="T146" s="27">
        <f>IF(ISNA(INDEX($A$43:$U$114,MATCH($B146,$B$43:$B$114,0),20)),"",INDEX($A$43:$U$114,MATCH($B146,$B$43:$B$114,0),20))</f>
        <v>0</v>
      </c>
      <c r="U146" s="58" t="s">
        <v>38</v>
      </c>
    </row>
    <row r="147" spans="1:21">
      <c r="A147" s="29" t="str">
        <f>IF(ISNA(INDEX($A$43:$U$114,MATCH($B147,$B$43:$B$114,0),1)),"",INDEX($A$43:$U$114,MATCH($B147,$B$43:$B$114,0),1))</f>
        <v>MME8004</v>
      </c>
      <c r="B147" s="202" t="s">
        <v>97</v>
      </c>
      <c r="C147" s="203"/>
      <c r="D147" s="203"/>
      <c r="E147" s="203"/>
      <c r="F147" s="203"/>
      <c r="G147" s="203"/>
      <c r="H147" s="203"/>
      <c r="I147" s="204"/>
      <c r="J147" s="18">
        <f>IF(ISNA(INDEX($A$43:$U$114,MATCH($B147,$B$43:$B$114,0),10)),"",INDEX($A$43:$U$114,MATCH($B147,$B$43:$B$114,0),10))</f>
        <v>8</v>
      </c>
      <c r="K147" s="18">
        <f>IF(ISNA(INDEX($A$43:$U$114,MATCH($B147,$B$43:$B$114,0),11)),"",INDEX($A$43:$U$114,MATCH($B147,$B$43:$B$114,0),11))</f>
        <v>2</v>
      </c>
      <c r="L147" s="18">
        <f>IF(ISNA(INDEX($A$43:$U$114,MATCH($B147,$B$43:$B$114,0),12)),"",INDEX($A$43:$U$114,MATCH($B147,$B$43:$B$114,0),12))</f>
        <v>1</v>
      </c>
      <c r="M147" s="18">
        <f>IF(ISNA(INDEX($A$43:$U$114,MATCH($B147,$B$43:$B$114,0),13)),"",INDEX($A$43:$U$114,MATCH($B147,$B$43:$B$114,0),13))</f>
        <v>0</v>
      </c>
      <c r="N147" s="18">
        <f>IF(ISNA(INDEX($A$43:$U$114,MATCH($B147,$B$43:$B$114,0),14)),"",INDEX($A$43:$U$114,MATCH($B147,$B$43:$B$114,0),14))</f>
        <v>2</v>
      </c>
      <c r="O147" s="18">
        <f>IF(ISNA(INDEX($A$43:$U$114,MATCH($B147,$B$43:$B$114,0),15)),"",INDEX($A$43:$U$114,MATCH($B147,$B$43:$B$114,0),15))</f>
        <v>5</v>
      </c>
      <c r="P147" s="18">
        <f>IF(ISNA(INDEX($A$43:$U$114,MATCH($B147,$B$43:$B$114,0),16)),"",INDEX($A$43:$U$114,MATCH($B147,$B$43:$B$114,0),16))</f>
        <v>12</v>
      </c>
      <c r="Q147" s="27">
        <f>IF(ISNA(INDEX($A$43:$U$114,MATCH($B147,$B$43:$B$114,0),17)),"",INDEX($A$43:$U$114,MATCH($B147,$B$43:$B$114,0),17))</f>
        <v>17</v>
      </c>
      <c r="R147" s="27" t="str">
        <f>IF(ISNA(INDEX($A$43:$U$114,MATCH($B147,$B$43:$B$114,0),18)),"",INDEX($A$43:$U$114,MATCH($B147,$B$43:$B$114,0),18))</f>
        <v>E</v>
      </c>
      <c r="S147" s="27">
        <f>IF(ISNA(INDEX($A$43:$U$114,MATCH($B147,$B$43:$B$114,0),19)),"",INDEX($A$43:$U$114,MATCH($B147,$B$43:$B$114,0),19))</f>
        <v>0</v>
      </c>
      <c r="T147" s="27">
        <f>IF(ISNA(INDEX($A$43:$U$114,MATCH($B147,$B$43:$B$114,0),20)),"",INDEX($A$43:$U$114,MATCH($B147,$B$43:$B$114,0),20))</f>
        <v>0</v>
      </c>
      <c r="U147" s="19" t="s">
        <v>38</v>
      </c>
    </row>
    <row r="148" spans="1:21" ht="25.5" customHeight="1">
      <c r="A148" s="59" t="s">
        <v>25</v>
      </c>
      <c r="B148" s="165"/>
      <c r="C148" s="166"/>
      <c r="D148" s="166"/>
      <c r="E148" s="166"/>
      <c r="F148" s="166"/>
      <c r="G148" s="166"/>
      <c r="H148" s="166"/>
      <c r="I148" s="167"/>
      <c r="J148" s="50">
        <f t="shared" ref="J148:Q148" si="24">SUM(J145:J147)</f>
        <v>16</v>
      </c>
      <c r="K148" s="50">
        <f t="shared" si="24"/>
        <v>2</v>
      </c>
      <c r="L148" s="50">
        <f t="shared" si="24"/>
        <v>1</v>
      </c>
      <c r="M148" s="50">
        <f t="shared" si="24"/>
        <v>1</v>
      </c>
      <c r="N148" s="50">
        <f t="shared" si="24"/>
        <v>8</v>
      </c>
      <c r="O148" s="50">
        <f t="shared" si="24"/>
        <v>12</v>
      </c>
      <c r="P148" s="50">
        <f t="shared" si="24"/>
        <v>21</v>
      </c>
      <c r="Q148" s="50">
        <f t="shared" si="24"/>
        <v>33</v>
      </c>
      <c r="R148" s="59">
        <f>COUNTIF(R145:R147,"E")</f>
        <v>1</v>
      </c>
      <c r="S148" s="59">
        <f>COUNTIF(S145:S147,"C")</f>
        <v>1</v>
      </c>
      <c r="T148" s="59">
        <f>COUNTIF(T145:T147,"VP")</f>
        <v>1</v>
      </c>
      <c r="U148" s="51"/>
    </row>
    <row r="149" spans="1:21" ht="21" customHeight="1">
      <c r="A149" s="169" t="s">
        <v>48</v>
      </c>
      <c r="B149" s="170"/>
      <c r="C149" s="170"/>
      <c r="D149" s="170"/>
      <c r="E149" s="170"/>
      <c r="F149" s="170"/>
      <c r="G149" s="170"/>
      <c r="H149" s="170"/>
      <c r="I149" s="171"/>
      <c r="J149" s="22">
        <f t="shared" ref="J149:T149" si="25">SUM(J143,J148)</f>
        <v>47</v>
      </c>
      <c r="K149" s="22">
        <f t="shared" si="25"/>
        <v>10</v>
      </c>
      <c r="L149" s="22">
        <f t="shared" si="25"/>
        <v>5</v>
      </c>
      <c r="M149" s="22">
        <f t="shared" si="25"/>
        <v>1</v>
      </c>
      <c r="N149" s="22">
        <f t="shared" si="25"/>
        <v>16</v>
      </c>
      <c r="O149" s="22">
        <f t="shared" si="25"/>
        <v>32</v>
      </c>
      <c r="P149" s="22">
        <f t="shared" si="25"/>
        <v>56</v>
      </c>
      <c r="Q149" s="22">
        <f t="shared" si="25"/>
        <v>88</v>
      </c>
      <c r="R149" s="22">
        <f t="shared" si="25"/>
        <v>5</v>
      </c>
      <c r="S149" s="22">
        <f t="shared" si="25"/>
        <v>1</v>
      </c>
      <c r="T149" s="22">
        <f t="shared" si="25"/>
        <v>1</v>
      </c>
      <c r="U149" s="48">
        <f>6/17</f>
        <v>0.35294117647058826</v>
      </c>
    </row>
    <row r="150" spans="1:21" ht="16.5" customHeight="1">
      <c r="A150" s="184" t="s">
        <v>49</v>
      </c>
      <c r="B150" s="185"/>
      <c r="C150" s="185"/>
      <c r="D150" s="185"/>
      <c r="E150" s="185"/>
      <c r="F150" s="185"/>
      <c r="G150" s="185"/>
      <c r="H150" s="185"/>
      <c r="I150" s="185"/>
      <c r="J150" s="186"/>
      <c r="K150" s="22">
        <f t="shared" ref="K150:Q150" si="26">K143*14+K148*12</f>
        <v>136</v>
      </c>
      <c r="L150" s="22">
        <f t="shared" si="26"/>
        <v>68</v>
      </c>
      <c r="M150" s="22">
        <f t="shared" si="26"/>
        <v>12</v>
      </c>
      <c r="N150" s="22">
        <f t="shared" si="26"/>
        <v>208</v>
      </c>
      <c r="O150" s="22">
        <f t="shared" si="26"/>
        <v>424</v>
      </c>
      <c r="P150" s="22">
        <f t="shared" si="26"/>
        <v>742</v>
      </c>
      <c r="Q150" s="22">
        <f t="shared" si="26"/>
        <v>1166</v>
      </c>
      <c r="R150" s="190"/>
      <c r="S150" s="191"/>
      <c r="T150" s="191"/>
      <c r="U150" s="192"/>
    </row>
    <row r="151" spans="1:21">
      <c r="A151" s="187"/>
      <c r="B151" s="188"/>
      <c r="C151" s="188"/>
      <c r="D151" s="188"/>
      <c r="E151" s="188"/>
      <c r="F151" s="188"/>
      <c r="G151" s="188"/>
      <c r="H151" s="188"/>
      <c r="I151" s="188"/>
      <c r="J151" s="189"/>
      <c r="K151" s="92">
        <f>SUM(K150:N150)</f>
        <v>424</v>
      </c>
      <c r="L151" s="93"/>
      <c r="M151" s="93"/>
      <c r="N151" s="94"/>
      <c r="O151" s="95">
        <f>SUM(O150:P150)</f>
        <v>1166</v>
      </c>
      <c r="P151" s="96"/>
      <c r="Q151" s="97"/>
      <c r="R151" s="193"/>
      <c r="S151" s="194"/>
      <c r="T151" s="194"/>
      <c r="U151" s="195"/>
    </row>
    <row r="152" spans="1:21" s="43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40"/>
      <c r="N152" s="1"/>
      <c r="O152" s="1"/>
      <c r="P152" s="1"/>
      <c r="Q152" s="1"/>
      <c r="R152" s="1"/>
      <c r="S152" s="1"/>
      <c r="T152" s="1"/>
      <c r="U152" s="1"/>
    </row>
    <row r="153" spans="1:21" ht="22.5" customHeight="1"/>
    <row r="154" spans="1:21" ht="25.5" customHeight="1">
      <c r="A154" s="183" t="s">
        <v>72</v>
      </c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</row>
    <row r="155" spans="1:21" ht="18" customHeight="1">
      <c r="A155" s="183" t="s">
        <v>27</v>
      </c>
      <c r="B155" s="183" t="s">
        <v>26</v>
      </c>
      <c r="C155" s="183"/>
      <c r="D155" s="183"/>
      <c r="E155" s="183"/>
      <c r="F155" s="183"/>
      <c r="G155" s="183"/>
      <c r="H155" s="183"/>
      <c r="I155" s="183"/>
      <c r="J155" s="201" t="s">
        <v>40</v>
      </c>
      <c r="K155" s="201" t="s">
        <v>24</v>
      </c>
      <c r="L155" s="201"/>
      <c r="M155" s="201"/>
      <c r="N155" s="201"/>
      <c r="O155" s="201" t="s">
        <v>41</v>
      </c>
      <c r="P155" s="201"/>
      <c r="Q155" s="201"/>
      <c r="R155" s="201" t="s">
        <v>23</v>
      </c>
      <c r="S155" s="201"/>
      <c r="T155" s="201"/>
      <c r="U155" s="201" t="s">
        <v>22</v>
      </c>
    </row>
    <row r="156" spans="1:21" ht="19.5" customHeight="1">
      <c r="A156" s="183"/>
      <c r="B156" s="183"/>
      <c r="C156" s="183"/>
      <c r="D156" s="183"/>
      <c r="E156" s="183"/>
      <c r="F156" s="183"/>
      <c r="G156" s="183"/>
      <c r="H156" s="183"/>
      <c r="I156" s="183"/>
      <c r="J156" s="201"/>
      <c r="K156" s="28" t="s">
        <v>28</v>
      </c>
      <c r="L156" s="28" t="s">
        <v>29</v>
      </c>
      <c r="M156" s="37" t="s">
        <v>69</v>
      </c>
      <c r="N156" s="37" t="s">
        <v>70</v>
      </c>
      <c r="O156" s="28" t="s">
        <v>33</v>
      </c>
      <c r="P156" s="28" t="s">
        <v>7</v>
      </c>
      <c r="Q156" s="28" t="s">
        <v>30</v>
      </c>
      <c r="R156" s="28" t="s">
        <v>31</v>
      </c>
      <c r="S156" s="28" t="s">
        <v>28</v>
      </c>
      <c r="T156" s="28" t="s">
        <v>32</v>
      </c>
      <c r="U156" s="201"/>
    </row>
    <row r="157" spans="1:21">
      <c r="A157" s="150" t="s">
        <v>64</v>
      </c>
      <c r="B157" s="151"/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2"/>
    </row>
    <row r="158" spans="1:21">
      <c r="A158" s="29" t="str">
        <f>IF(ISNA(INDEX($A$43:$U$114,MATCH($B158,$B$43:$B$114,0),1)),"",INDEX($A$43:$U$114,MATCH($B158,$B$43:$B$114,0),1))</f>
        <v>MMX5102</v>
      </c>
      <c r="B158" s="196" t="s">
        <v>86</v>
      </c>
      <c r="C158" s="196"/>
      <c r="D158" s="196"/>
      <c r="E158" s="196"/>
      <c r="F158" s="196"/>
      <c r="G158" s="196"/>
      <c r="H158" s="196"/>
      <c r="I158" s="196"/>
      <c r="J158" s="18">
        <f>IF(ISNA(INDEX($A$43:$U$114,MATCH($B158,$B$43:$B$114,0),10)),"",INDEX($A$43:$U$114,MATCH($B158,$B$43:$B$114,0),10))</f>
        <v>8</v>
      </c>
      <c r="K158" s="18">
        <f>IF(ISNA(INDEX($A$43:$U$114,MATCH($B158,$B$43:$B$114,0),11)),"",INDEX($A$43:$U$114,MATCH($B158,$B$43:$B$114,0),11))</f>
        <v>2</v>
      </c>
      <c r="L158" s="18">
        <f>IF(ISNA(INDEX($A$43:$U$114,MATCH($B158,$B$43:$B$114,0),12)),"",INDEX($A$43:$U$114,MATCH($B158,$B$43:$B$114,0),12))</f>
        <v>1</v>
      </c>
      <c r="M158" s="18">
        <f>IF(ISNA(INDEX($A$43:$U$114,MATCH($B158,$B$43:$B$114,0),13)),"",INDEX($A$43:$U$114,MATCH($B158,$B$43:$B$114,0),13))</f>
        <v>0</v>
      </c>
      <c r="N158" s="18">
        <f>IF(ISNA(INDEX($A$43:$U$114,MATCH($B158,$B$43:$B$114,0),14)),"",INDEX($A$43:$U$114,MATCH($B158,$B$43:$B$114,0),14))</f>
        <v>2</v>
      </c>
      <c r="O158" s="18">
        <f>IF(ISNA(INDEX($A$43:$U$114,MATCH($B158,$B$43:$B$114,0),15)),"",INDEX($A$43:$U$114,MATCH($B158,$B$43:$B$114,0),15))</f>
        <v>5</v>
      </c>
      <c r="P158" s="18">
        <f>IF(ISNA(INDEX($A$43:$U$114,MATCH($B158,$B$43:$B$114,0),16)),"",INDEX($A$43:$U$114,MATCH($B158,$B$43:$B$114,0),16))</f>
        <v>9</v>
      </c>
      <c r="Q158" s="27">
        <f>IF(ISNA(INDEX($A$43:$U$114,MATCH($B158,$B$43:$B$114,0),17)),"",INDEX($A$43:$U$114,MATCH($B158,$B$43:$B$114,0),17))</f>
        <v>14</v>
      </c>
      <c r="R158" s="27" t="str">
        <f>IF(ISNA(INDEX($A$43:$U$114,MATCH($B158,$B$43:$B$114,0),18)),"",INDEX($A$43:$U$114,MATCH($B158,$B$43:$B$114,0),18))</f>
        <v>E</v>
      </c>
      <c r="S158" s="27">
        <f>IF(ISNA(INDEX($A$43:$U$114,MATCH($B158,$B$43:$B$114,0),19)),"",INDEX($A$43:$U$114,MATCH($B158,$B$43:$B$114,0),19))</f>
        <v>0</v>
      </c>
      <c r="T158" s="27">
        <f>IF(ISNA(INDEX($A$43:$U$114,MATCH($B158,$B$43:$B$114,0),20)),"",INDEX($A$43:$U$114,MATCH($B158,$B$43:$B$114,0),20))</f>
        <v>0</v>
      </c>
      <c r="U158" s="17" t="s">
        <v>39</v>
      </c>
    </row>
    <row r="159" spans="1:21" ht="19.5" customHeight="1">
      <c r="A159" s="20" t="s">
        <v>25</v>
      </c>
      <c r="B159" s="172"/>
      <c r="C159" s="173"/>
      <c r="D159" s="173"/>
      <c r="E159" s="173"/>
      <c r="F159" s="173"/>
      <c r="G159" s="173"/>
      <c r="H159" s="173"/>
      <c r="I159" s="174"/>
      <c r="J159" s="22">
        <f t="shared" ref="J159:Q159" si="27">SUM(J158:J158)</f>
        <v>8</v>
      </c>
      <c r="K159" s="22">
        <f t="shared" si="27"/>
        <v>2</v>
      </c>
      <c r="L159" s="22">
        <f t="shared" si="27"/>
        <v>1</v>
      </c>
      <c r="M159" s="22">
        <f t="shared" si="27"/>
        <v>0</v>
      </c>
      <c r="N159" s="22">
        <f t="shared" si="27"/>
        <v>2</v>
      </c>
      <c r="O159" s="22">
        <f t="shared" si="27"/>
        <v>5</v>
      </c>
      <c r="P159" s="22">
        <f t="shared" si="27"/>
        <v>9</v>
      </c>
      <c r="Q159" s="22">
        <f t="shared" si="27"/>
        <v>14</v>
      </c>
      <c r="R159" s="20">
        <f>COUNTIF(R158:R158,"E")</f>
        <v>1</v>
      </c>
      <c r="S159" s="20">
        <f>COUNTIF(S158:S158,"C")</f>
        <v>0</v>
      </c>
      <c r="T159" s="20">
        <f>COUNTIF(T158:T158,"VP")</f>
        <v>0</v>
      </c>
      <c r="U159" s="17"/>
    </row>
    <row r="160" spans="1:21">
      <c r="A160" s="150" t="s">
        <v>66</v>
      </c>
      <c r="B160" s="151"/>
      <c r="C160" s="151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2"/>
    </row>
    <row r="161" spans="1:25">
      <c r="A161" s="29" t="str">
        <f>IF(ISNA(INDEX($A$43:$U$114,MATCH($B161,$B$43:$B$114,0),1)),"",INDEX($A$43:$U$114,MATCH($B161,$B$43:$B$114,0),1))</f>
        <v>MMX5103</v>
      </c>
      <c r="B161" s="196" t="s">
        <v>92</v>
      </c>
      <c r="C161" s="196"/>
      <c r="D161" s="196"/>
      <c r="E161" s="196"/>
      <c r="F161" s="196"/>
      <c r="G161" s="196"/>
      <c r="H161" s="196"/>
      <c r="I161" s="196"/>
      <c r="J161" s="18">
        <f>IF(ISNA(INDEX($A$43:$U$114,MATCH($B161,$B$43:$B$114,0),10)),"",INDEX($A$43:$U$114,MATCH($B161,$B$43:$B$114,0),10))</f>
        <v>7</v>
      </c>
      <c r="K161" s="18">
        <f>IF(ISNA(INDEX($A$43:$U$114,MATCH($B161,$B$43:$B$114,0),11)),"",INDEX($A$43:$U$114,MATCH($B161,$B$43:$B$114,0),11))</f>
        <v>2</v>
      </c>
      <c r="L161" s="18">
        <f>IF(ISNA(INDEX($A$43:$U$114,MATCH($B161,$B$43:$B$114,0),12)),"",INDEX($A$43:$U$114,MATCH($B161,$B$43:$B$114,0),12))</f>
        <v>1</v>
      </c>
      <c r="M161" s="18">
        <f>IF(ISNA(INDEX($A$43:$U$114,MATCH($B161,$B$43:$B$114,0),13)),"",INDEX($A$43:$U$114,MATCH($B161,$B$43:$B$114,0),13))</f>
        <v>0</v>
      </c>
      <c r="N161" s="18">
        <f>IF(ISNA(INDEX($A$43:$U$114,MATCH($B161,$B$43:$B$114,0),14)),"",INDEX($A$43:$U$114,MATCH($B161,$B$43:$B$114,0),14))</f>
        <v>2</v>
      </c>
      <c r="O161" s="18">
        <f>IF(ISNA(INDEX($A$43:$U$114,MATCH($B161,$B$43:$B$114,0),15)),"",INDEX($A$43:$U$114,MATCH($B161,$B$43:$B$114,0),15))</f>
        <v>5</v>
      </c>
      <c r="P161" s="18">
        <f>IF(ISNA(INDEX($A$43:$U$114,MATCH($B161,$B$43:$B$114,0),16)),"",INDEX($A$43:$U$114,MATCH($B161,$B$43:$B$114,0),16))</f>
        <v>10</v>
      </c>
      <c r="Q161" s="27">
        <f>IF(ISNA(INDEX($A$43:$U$114,MATCH($B161,$B$43:$B$114,0),17)),"",INDEX($A$43:$U$114,MATCH($B161,$B$43:$B$114,0),17))</f>
        <v>15</v>
      </c>
      <c r="R161" s="27" t="str">
        <f>IF(ISNA(INDEX($A$43:$U$114,MATCH($B161,$B$43:$B$114,0),18)),"",INDEX($A$43:$U$114,MATCH($B161,$B$43:$B$114,0),18))</f>
        <v>E</v>
      </c>
      <c r="S161" s="27">
        <f>IF(ISNA(INDEX($A$43:$U$114,MATCH($B161,$B$43:$B$114,0),19)),"",INDEX($A$43:$U$114,MATCH($B161,$B$43:$B$114,0),19))</f>
        <v>0</v>
      </c>
      <c r="T161" s="27">
        <f>IF(ISNA(INDEX($A$43:$U$114,MATCH($B161,$B$43:$B$114,0),19)),"",INDEX($A$43:$U$114,MATCH($B161,$B$43:$B$114,0),19))</f>
        <v>0</v>
      </c>
      <c r="U161" s="17" t="s">
        <v>39</v>
      </c>
    </row>
    <row r="162" spans="1:25">
      <c r="A162" s="29" t="str">
        <f>IF(ISNA(INDEX($A$43:$U$114,MATCH($B162,$B$43:$B$114,0),1)),"",INDEX($A$43:$U$114,MATCH($B162,$B$43:$B$114,0),1))</f>
        <v>MME8097</v>
      </c>
      <c r="B162" s="196" t="s">
        <v>91</v>
      </c>
      <c r="C162" s="196"/>
      <c r="D162" s="196"/>
      <c r="E162" s="196"/>
      <c r="F162" s="196"/>
      <c r="G162" s="196"/>
      <c r="H162" s="196"/>
      <c r="I162" s="196"/>
      <c r="J162" s="18">
        <f>IF(ISNA(INDEX($A$43:$U$114,MATCH($B162,$B$43:$B$114,0),10)),"",INDEX($A$43:$U$114,MATCH($B162,$B$43:$B$114,0),10))</f>
        <v>8</v>
      </c>
      <c r="K162" s="18">
        <f>IF(ISNA(INDEX($A$43:$U$114,MATCH($B162,$B$43:$B$114,0),11)),"",INDEX($A$43:$U$114,MATCH($B162,$B$43:$B$114,0),11))</f>
        <v>2</v>
      </c>
      <c r="L162" s="18">
        <f>IF(ISNA(INDEX($A$43:$U$114,MATCH($B162,$B$43:$B$114,0),12)),"",INDEX($A$43:$U$114,MATCH($B162,$B$43:$B$114,0),12))</f>
        <v>1</v>
      </c>
      <c r="M162" s="18">
        <f>IF(ISNA(INDEX($A$43:$U$114,MATCH($B162,$B$43:$B$114,0),13)),"",INDEX($A$43:$U$114,MATCH($B162,$B$43:$B$114,0),13))</f>
        <v>0</v>
      </c>
      <c r="N162" s="18">
        <f>IF(ISNA(INDEX($A$43:$U$114,MATCH($B162,$B$43:$B$114,0),14)),"",INDEX($A$43:$U$114,MATCH($B162,$B$43:$B$114,0),14))</f>
        <v>2</v>
      </c>
      <c r="O162" s="18">
        <f>IF(ISNA(INDEX($A$43:$U$114,MATCH($B162,$B$43:$B$114,0),15)),"",INDEX($A$43:$U$114,MATCH($B162,$B$43:$B$114,0),15))</f>
        <v>5</v>
      </c>
      <c r="P162" s="18">
        <f>IF(ISNA(INDEX($A$43:$U$114,MATCH($B162,$B$43:$B$114,0),16)),"",INDEX($A$43:$U$114,MATCH($B162,$B$43:$B$114,0),16))</f>
        <v>9</v>
      </c>
      <c r="Q162" s="27">
        <f>IF(ISNA(INDEX($A$43:$U$114,MATCH($B162,$B$43:$B$114,0),17)),"",INDEX($A$43:$U$114,MATCH($B162,$B$43:$B$114,0),17))</f>
        <v>14</v>
      </c>
      <c r="R162" s="27" t="str">
        <f>IF(ISNA(INDEX($A$43:$U$114,MATCH($B162,$B$43:$B$114,0),18)),"",INDEX($A$43:$U$114,MATCH($B162,$B$43:$B$114,0),18))</f>
        <v>E</v>
      </c>
      <c r="S162" s="27">
        <f>IF(ISNA(INDEX($A$43:$U$114,MATCH($B162,$B$43:$B$114,0),19)),"",INDEX($A$43:$U$114,MATCH($B162,$B$43:$B$114,0),19))</f>
        <v>0</v>
      </c>
      <c r="T162" s="27">
        <f>IF(ISNA(INDEX($A$43:$U$114,MATCH($B162,$B$43:$B$114,0),20)),"",INDEX($A$43:$U$114,MATCH($B162,$B$43:$B$114,0),20))</f>
        <v>0</v>
      </c>
      <c r="U162" s="42" t="s">
        <v>39</v>
      </c>
    </row>
    <row r="163" spans="1:25" ht="27.75" customHeight="1">
      <c r="A163" s="20" t="s">
        <v>25</v>
      </c>
      <c r="B163" s="183"/>
      <c r="C163" s="183"/>
      <c r="D163" s="183"/>
      <c r="E163" s="183"/>
      <c r="F163" s="183"/>
      <c r="G163" s="183"/>
      <c r="H163" s="183"/>
      <c r="I163" s="183"/>
      <c r="J163" s="22">
        <f t="shared" ref="J163:Q163" si="28">SUM(J161:J162)</f>
        <v>15</v>
      </c>
      <c r="K163" s="22">
        <f t="shared" si="28"/>
        <v>4</v>
      </c>
      <c r="L163" s="22">
        <f t="shared" si="28"/>
        <v>2</v>
      </c>
      <c r="M163" s="22">
        <f t="shared" si="28"/>
        <v>0</v>
      </c>
      <c r="N163" s="22">
        <f t="shared" si="28"/>
        <v>4</v>
      </c>
      <c r="O163" s="22">
        <f t="shared" si="28"/>
        <v>10</v>
      </c>
      <c r="P163" s="22">
        <f t="shared" si="28"/>
        <v>19</v>
      </c>
      <c r="Q163" s="22">
        <f t="shared" si="28"/>
        <v>29</v>
      </c>
      <c r="R163" s="20">
        <f>COUNTIF(R161:R162,"E")</f>
        <v>2</v>
      </c>
      <c r="S163" s="20">
        <f>COUNTIF(S161:S162,"C")</f>
        <v>0</v>
      </c>
      <c r="T163" s="20">
        <f>COUNTIF(T161:T162,"VP")</f>
        <v>0</v>
      </c>
      <c r="U163" s="21"/>
    </row>
    <row r="164" spans="1:25" ht="26.25" customHeight="1">
      <c r="A164" s="169" t="s">
        <v>48</v>
      </c>
      <c r="B164" s="170"/>
      <c r="C164" s="170"/>
      <c r="D164" s="170"/>
      <c r="E164" s="170"/>
      <c r="F164" s="170"/>
      <c r="G164" s="170"/>
      <c r="H164" s="170"/>
      <c r="I164" s="171"/>
      <c r="J164" s="22">
        <f t="shared" ref="J164:T164" si="29">SUM(J159,J163)</f>
        <v>23</v>
      </c>
      <c r="K164" s="22">
        <f t="shared" si="29"/>
        <v>6</v>
      </c>
      <c r="L164" s="22">
        <f t="shared" si="29"/>
        <v>3</v>
      </c>
      <c r="M164" s="22">
        <f t="shared" si="29"/>
        <v>0</v>
      </c>
      <c r="N164" s="22">
        <f t="shared" si="29"/>
        <v>6</v>
      </c>
      <c r="O164" s="22">
        <f t="shared" si="29"/>
        <v>15</v>
      </c>
      <c r="P164" s="22">
        <f t="shared" si="29"/>
        <v>28</v>
      </c>
      <c r="Q164" s="22">
        <f t="shared" si="29"/>
        <v>43</v>
      </c>
      <c r="R164" s="22">
        <f t="shared" si="29"/>
        <v>3</v>
      </c>
      <c r="S164" s="22">
        <f t="shared" si="29"/>
        <v>0</v>
      </c>
      <c r="T164" s="22">
        <f t="shared" si="29"/>
        <v>0</v>
      </c>
      <c r="U164" s="48">
        <f>2/17</f>
        <v>0.11764705882352941</v>
      </c>
    </row>
    <row r="165" spans="1:25">
      <c r="A165" s="184" t="s">
        <v>49</v>
      </c>
      <c r="B165" s="185"/>
      <c r="C165" s="185"/>
      <c r="D165" s="185"/>
      <c r="E165" s="185"/>
      <c r="F165" s="185"/>
      <c r="G165" s="185"/>
      <c r="H165" s="185"/>
      <c r="I165" s="185"/>
      <c r="J165" s="186"/>
      <c r="K165" s="22">
        <f t="shared" ref="K165:Q165" si="30">K159*14+K163*12</f>
        <v>76</v>
      </c>
      <c r="L165" s="22">
        <f t="shared" si="30"/>
        <v>38</v>
      </c>
      <c r="M165" s="22">
        <f t="shared" si="30"/>
        <v>0</v>
      </c>
      <c r="N165" s="22">
        <f t="shared" si="30"/>
        <v>76</v>
      </c>
      <c r="O165" s="22">
        <f t="shared" si="30"/>
        <v>190</v>
      </c>
      <c r="P165" s="22">
        <f t="shared" si="30"/>
        <v>354</v>
      </c>
      <c r="Q165" s="22">
        <f t="shared" si="30"/>
        <v>544</v>
      </c>
      <c r="R165" s="190"/>
      <c r="S165" s="191"/>
      <c r="T165" s="191"/>
      <c r="U165" s="192"/>
    </row>
    <row r="166" spans="1:25" ht="13.5" customHeight="1">
      <c r="A166" s="187"/>
      <c r="B166" s="188"/>
      <c r="C166" s="188"/>
      <c r="D166" s="188"/>
      <c r="E166" s="188"/>
      <c r="F166" s="188"/>
      <c r="G166" s="188"/>
      <c r="H166" s="188"/>
      <c r="I166" s="188"/>
      <c r="J166" s="189"/>
      <c r="K166" s="92">
        <f>SUM(K165:N165)</f>
        <v>190</v>
      </c>
      <c r="L166" s="93"/>
      <c r="M166" s="93"/>
      <c r="N166" s="94"/>
      <c r="O166" s="95">
        <f>SUM(O165:P165)</f>
        <v>544</v>
      </c>
      <c r="P166" s="96"/>
      <c r="Q166" s="97"/>
      <c r="R166" s="193"/>
      <c r="S166" s="194"/>
      <c r="T166" s="194"/>
      <c r="U166" s="195"/>
    </row>
    <row r="167" spans="1:25" s="52" customFormat="1" ht="17.100000000000001" customHeight="1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1"/>
      <c r="L167" s="71"/>
      <c r="M167" s="71"/>
      <c r="N167" s="71"/>
      <c r="O167" s="72"/>
      <c r="P167" s="72"/>
      <c r="Q167" s="72"/>
      <c r="R167" s="73"/>
      <c r="S167" s="73"/>
      <c r="T167" s="73"/>
      <c r="U167" s="73"/>
    </row>
    <row r="168" spans="1:25" ht="12" customHeight="1">
      <c r="A168" s="52"/>
      <c r="B168" s="55"/>
      <c r="C168" s="55"/>
      <c r="D168" s="55"/>
      <c r="E168" s="55"/>
      <c r="F168" s="55"/>
      <c r="G168" s="55"/>
      <c r="H168" s="15"/>
      <c r="I168" s="15"/>
      <c r="J168" s="15"/>
      <c r="K168" s="52"/>
      <c r="L168" s="52"/>
      <c r="M168" s="52"/>
      <c r="N168" s="55"/>
      <c r="O168" s="55"/>
      <c r="P168" s="55"/>
      <c r="Q168" s="55"/>
      <c r="R168" s="55"/>
      <c r="S168" s="55"/>
      <c r="T168" s="55"/>
      <c r="U168" s="52"/>
    </row>
    <row r="169" spans="1:25">
      <c r="V169" s="86"/>
      <c r="W169" s="86"/>
      <c r="X169" s="86"/>
      <c r="Y169" s="86"/>
    </row>
    <row r="170" spans="1:25">
      <c r="A170" s="101" t="s">
        <v>61</v>
      </c>
      <c r="B170" s="101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86"/>
      <c r="W170" s="86"/>
      <c r="X170" s="86"/>
      <c r="Y170" s="86"/>
    </row>
    <row r="171" spans="1:25" ht="12" customHeight="1">
      <c r="A171" s="175" t="s">
        <v>27</v>
      </c>
      <c r="B171" s="177" t="s">
        <v>53</v>
      </c>
      <c r="C171" s="178"/>
      <c r="D171" s="178"/>
      <c r="E171" s="178"/>
      <c r="F171" s="178"/>
      <c r="G171" s="179"/>
      <c r="H171" s="177" t="s">
        <v>56</v>
      </c>
      <c r="I171" s="179"/>
      <c r="J171" s="98" t="s">
        <v>57</v>
      </c>
      <c r="K171" s="99"/>
      <c r="L171" s="99"/>
      <c r="M171" s="99"/>
      <c r="N171" s="99"/>
      <c r="O171" s="99"/>
      <c r="P171" s="100"/>
      <c r="Q171" s="177" t="s">
        <v>47</v>
      </c>
      <c r="R171" s="179"/>
      <c r="S171" s="98" t="s">
        <v>58</v>
      </c>
      <c r="T171" s="99"/>
      <c r="U171" s="100"/>
      <c r="V171" s="86"/>
      <c r="W171" s="86"/>
      <c r="X171" s="86"/>
      <c r="Y171" s="86"/>
    </row>
    <row r="172" spans="1:25">
      <c r="A172" s="176"/>
      <c r="B172" s="180"/>
      <c r="C172" s="181"/>
      <c r="D172" s="181"/>
      <c r="E172" s="181"/>
      <c r="F172" s="181"/>
      <c r="G172" s="182"/>
      <c r="H172" s="180"/>
      <c r="I172" s="182"/>
      <c r="J172" s="98" t="s">
        <v>33</v>
      </c>
      <c r="K172" s="100"/>
      <c r="L172" s="98" t="s">
        <v>7</v>
      </c>
      <c r="M172" s="99"/>
      <c r="N172" s="100"/>
      <c r="O172" s="98" t="s">
        <v>30</v>
      </c>
      <c r="P172" s="100"/>
      <c r="Q172" s="180"/>
      <c r="R172" s="182"/>
      <c r="S172" s="33" t="s">
        <v>59</v>
      </c>
      <c r="T172" s="98" t="s">
        <v>60</v>
      </c>
      <c r="U172" s="100"/>
      <c r="V172" s="86"/>
      <c r="W172" s="86"/>
      <c r="X172" s="86"/>
      <c r="Y172" s="86"/>
    </row>
    <row r="173" spans="1:25" ht="12" customHeight="1">
      <c r="A173" s="33">
        <v>1</v>
      </c>
      <c r="B173" s="98" t="s">
        <v>54</v>
      </c>
      <c r="C173" s="99"/>
      <c r="D173" s="99"/>
      <c r="E173" s="99"/>
      <c r="F173" s="99"/>
      <c r="G173" s="100"/>
      <c r="H173" s="124">
        <f>J173</f>
        <v>70</v>
      </c>
      <c r="I173" s="125"/>
      <c r="J173" s="117">
        <f>O50+O61+O71+O82-J174</f>
        <v>70</v>
      </c>
      <c r="K173" s="119"/>
      <c r="L173" s="117">
        <f>P50+P61+P71+P82-L174</f>
        <v>125</v>
      </c>
      <c r="M173" s="118"/>
      <c r="N173" s="119"/>
      <c r="O173" s="120">
        <f>SUM(J173:N173)</f>
        <v>195</v>
      </c>
      <c r="P173" s="121"/>
      <c r="Q173" s="122">
        <f>H173/H175</f>
        <v>0.875</v>
      </c>
      <c r="R173" s="123"/>
      <c r="S173" s="34">
        <f>J50+J61-S174</f>
        <v>53</v>
      </c>
      <c r="T173" s="163">
        <f>J71+J82-T174</f>
        <v>45</v>
      </c>
      <c r="U173" s="164"/>
      <c r="V173" s="86"/>
      <c r="W173" s="86"/>
      <c r="X173" s="86"/>
      <c r="Y173" s="86"/>
    </row>
    <row r="174" spans="1:25" ht="12" customHeight="1">
      <c r="A174" s="33">
        <v>2</v>
      </c>
      <c r="B174" s="98" t="s">
        <v>55</v>
      </c>
      <c r="C174" s="99"/>
      <c r="D174" s="99"/>
      <c r="E174" s="99"/>
      <c r="F174" s="99"/>
      <c r="G174" s="100"/>
      <c r="H174" s="124">
        <f>J174</f>
        <v>10</v>
      </c>
      <c r="I174" s="125"/>
      <c r="J174" s="126">
        <f>O101</f>
        <v>10</v>
      </c>
      <c r="K174" s="127"/>
      <c r="L174" s="126">
        <f>P101</f>
        <v>19</v>
      </c>
      <c r="M174" s="128"/>
      <c r="N174" s="127"/>
      <c r="O174" s="120">
        <f>SUM(J174:N174)</f>
        <v>29</v>
      </c>
      <c r="P174" s="121"/>
      <c r="Q174" s="122">
        <f>H174/H175</f>
        <v>0.125</v>
      </c>
      <c r="R174" s="123"/>
      <c r="S174" s="16">
        <v>7</v>
      </c>
      <c r="T174" s="129">
        <v>15</v>
      </c>
      <c r="U174" s="130"/>
      <c r="V174" s="86"/>
      <c r="W174" s="86"/>
      <c r="X174" s="86"/>
      <c r="Y174" s="86"/>
    </row>
    <row r="175" spans="1:25">
      <c r="A175" s="98" t="s">
        <v>25</v>
      </c>
      <c r="B175" s="99"/>
      <c r="C175" s="99"/>
      <c r="D175" s="99"/>
      <c r="E175" s="99"/>
      <c r="F175" s="99"/>
      <c r="G175" s="100"/>
      <c r="H175" s="148">
        <f>SUM(H173:I174)</f>
        <v>80</v>
      </c>
      <c r="I175" s="149"/>
      <c r="J175" s="148">
        <f>SUM(J173:K174)</f>
        <v>80</v>
      </c>
      <c r="K175" s="149"/>
      <c r="L175" s="150">
        <f>SUM(L173:N174)</f>
        <v>144</v>
      </c>
      <c r="M175" s="151"/>
      <c r="N175" s="152"/>
      <c r="O175" s="150">
        <f>SUM(O173:P174)</f>
        <v>224</v>
      </c>
      <c r="P175" s="152"/>
      <c r="Q175" s="153">
        <f>SUM(Q173:R174)</f>
        <v>1</v>
      </c>
      <c r="R175" s="154"/>
      <c r="S175" s="35">
        <f>SUM(S173:S174)</f>
        <v>60</v>
      </c>
      <c r="T175" s="146">
        <f>SUM(T173:U174)</f>
        <v>60</v>
      </c>
      <c r="U175" s="147"/>
      <c r="V175" s="86"/>
      <c r="W175" s="86"/>
      <c r="X175" s="86"/>
      <c r="Y175" s="86"/>
    </row>
    <row r="176" spans="1:25">
      <c r="V176" s="86"/>
      <c r="W176" s="86"/>
      <c r="X176" s="86"/>
      <c r="Y176" s="86"/>
    </row>
    <row r="177" spans="2:25">
      <c r="V177" s="86"/>
      <c r="W177" s="86"/>
      <c r="X177" s="86"/>
      <c r="Y177" s="86"/>
    </row>
    <row r="178" spans="2:25">
      <c r="B178" s="2"/>
      <c r="C178" s="2"/>
      <c r="D178" s="2"/>
      <c r="E178" s="2"/>
      <c r="F178" s="2"/>
      <c r="G178" s="2"/>
      <c r="N178" s="7"/>
      <c r="O178" s="7"/>
      <c r="P178" s="7"/>
      <c r="Q178" s="7"/>
      <c r="R178" s="7"/>
      <c r="S178" s="7"/>
      <c r="T178" s="7"/>
      <c r="V178" s="86"/>
      <c r="W178" s="86"/>
      <c r="X178" s="86"/>
      <c r="Y178" s="86"/>
    </row>
    <row r="179" spans="2:25" s="52" customFormat="1">
      <c r="B179" s="56"/>
      <c r="C179" s="56"/>
      <c r="D179" s="56"/>
      <c r="E179" s="56"/>
      <c r="F179" s="56"/>
      <c r="G179" s="56"/>
      <c r="N179" s="55"/>
      <c r="O179" s="55"/>
      <c r="P179" s="55"/>
      <c r="Q179" s="55"/>
      <c r="R179" s="55"/>
      <c r="S179" s="55"/>
      <c r="T179" s="55"/>
      <c r="V179" s="86"/>
      <c r="W179" s="86"/>
      <c r="X179" s="86"/>
      <c r="Y179" s="86"/>
    </row>
    <row r="180" spans="2:25" s="52" customFormat="1">
      <c r="B180" s="56"/>
      <c r="C180" s="56"/>
      <c r="D180" s="56"/>
      <c r="E180" s="56"/>
      <c r="F180" s="56"/>
      <c r="G180" s="56"/>
      <c r="N180" s="55"/>
      <c r="O180" s="55"/>
      <c r="P180" s="55"/>
      <c r="Q180" s="55"/>
      <c r="R180" s="55"/>
      <c r="S180" s="55"/>
      <c r="T180" s="55"/>
      <c r="V180" s="86"/>
      <c r="W180" s="86"/>
      <c r="X180" s="86"/>
      <c r="Y180" s="86"/>
    </row>
    <row r="181" spans="2:25" s="52" customFormat="1">
      <c r="B181" s="56"/>
      <c r="C181" s="56"/>
      <c r="D181" s="56"/>
      <c r="E181" s="56"/>
      <c r="F181" s="56"/>
      <c r="G181" s="56"/>
      <c r="N181" s="55"/>
      <c r="O181" s="55"/>
      <c r="P181" s="55"/>
      <c r="Q181" s="55"/>
      <c r="R181" s="55"/>
      <c r="S181" s="55"/>
      <c r="T181" s="55"/>
      <c r="V181" s="86"/>
      <c r="W181" s="86"/>
      <c r="X181" s="86"/>
      <c r="Y181" s="86"/>
    </row>
    <row r="182" spans="2:25" s="52" customFormat="1">
      <c r="B182" s="56"/>
      <c r="C182" s="56"/>
      <c r="D182" s="56"/>
      <c r="E182" s="56"/>
      <c r="F182" s="56"/>
      <c r="G182" s="56"/>
      <c r="N182" s="55"/>
      <c r="O182" s="55"/>
      <c r="P182" s="55"/>
      <c r="Q182" s="55"/>
      <c r="R182" s="55"/>
      <c r="S182" s="55"/>
      <c r="T182" s="55"/>
      <c r="V182" s="86"/>
      <c r="W182" s="86"/>
      <c r="X182" s="86"/>
      <c r="Y182" s="86"/>
    </row>
    <row r="183" spans="2:25">
      <c r="B183" s="7"/>
      <c r="C183" s="7"/>
      <c r="D183" s="7"/>
      <c r="E183" s="7"/>
      <c r="F183" s="7"/>
      <c r="G183" s="7"/>
      <c r="H183" s="15"/>
      <c r="I183" s="15"/>
      <c r="J183" s="15"/>
      <c r="N183" s="7"/>
      <c r="O183" s="7"/>
      <c r="P183" s="7"/>
      <c r="Q183" s="7"/>
      <c r="R183" s="7"/>
      <c r="S183" s="7"/>
      <c r="T183" s="7"/>
      <c r="V183" s="86"/>
      <c r="W183" s="86"/>
      <c r="X183" s="86"/>
      <c r="Y183" s="86"/>
    </row>
    <row r="184" spans="2:25" s="52" customFormat="1">
      <c r="B184" s="55"/>
      <c r="C184" s="55"/>
      <c r="D184" s="55"/>
      <c r="E184" s="55"/>
      <c r="F184" s="55"/>
      <c r="G184" s="55"/>
      <c r="H184" s="15"/>
      <c r="I184" s="15"/>
      <c r="J184" s="15"/>
      <c r="N184" s="55"/>
      <c r="O184" s="55"/>
      <c r="P184" s="55"/>
      <c r="Q184" s="55"/>
      <c r="R184" s="55"/>
      <c r="S184" s="55"/>
      <c r="T184" s="55"/>
      <c r="V184" s="86"/>
      <c r="W184" s="86"/>
      <c r="X184" s="86"/>
      <c r="Y184" s="86"/>
    </row>
    <row r="185" spans="2:25" ht="12" customHeight="1">
      <c r="V185" s="86"/>
      <c r="W185" s="86"/>
      <c r="X185" s="86"/>
      <c r="Y185" s="86"/>
    </row>
    <row r="186" spans="2:25" s="52" customFormat="1" ht="12" customHeight="1"/>
    <row r="187" spans="2:25" s="91" customFormat="1" ht="12" customHeight="1"/>
    <row r="188" spans="2:25" s="52" customFormat="1" ht="12" customHeight="1"/>
    <row r="189" spans="2:25" ht="12" customHeight="1"/>
    <row r="190" spans="2:25" s="52" customFormat="1" ht="12" customHeight="1"/>
    <row r="191" spans="2:25" s="52" customFormat="1"/>
    <row r="193" spans="1:34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</row>
    <row r="194" spans="1:34">
      <c r="A194" s="160" t="s">
        <v>124</v>
      </c>
      <c r="B194" s="160"/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88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1:34">
      <c r="A195" s="160" t="s">
        <v>27</v>
      </c>
      <c r="B195" s="160" t="s">
        <v>26</v>
      </c>
      <c r="C195" s="160"/>
      <c r="D195" s="160"/>
      <c r="E195" s="160"/>
      <c r="F195" s="160"/>
      <c r="G195" s="160"/>
      <c r="H195" s="160"/>
      <c r="I195" s="160"/>
      <c r="J195" s="155" t="s">
        <v>40</v>
      </c>
      <c r="K195" s="155" t="s">
        <v>24</v>
      </c>
      <c r="L195" s="155"/>
      <c r="M195" s="155"/>
      <c r="N195" s="155" t="s">
        <v>41</v>
      </c>
      <c r="O195" s="156"/>
      <c r="P195" s="156"/>
      <c r="Q195" s="155" t="s">
        <v>23</v>
      </c>
      <c r="R195" s="155"/>
      <c r="S195" s="155"/>
      <c r="T195" s="155" t="s">
        <v>22</v>
      </c>
      <c r="U195" s="90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1:34">
      <c r="A196" s="160"/>
      <c r="B196" s="160"/>
      <c r="C196" s="160"/>
      <c r="D196" s="160"/>
      <c r="E196" s="160"/>
      <c r="F196" s="160"/>
      <c r="G196" s="160"/>
      <c r="H196" s="160"/>
      <c r="I196" s="160"/>
      <c r="J196" s="155"/>
      <c r="K196" s="57" t="s">
        <v>28</v>
      </c>
      <c r="L196" s="57" t="s">
        <v>29</v>
      </c>
      <c r="M196" s="57" t="s">
        <v>125</v>
      </c>
      <c r="N196" s="57" t="s">
        <v>33</v>
      </c>
      <c r="O196" s="57" t="s">
        <v>7</v>
      </c>
      <c r="P196" s="57" t="s">
        <v>30</v>
      </c>
      <c r="Q196" s="57" t="s">
        <v>31</v>
      </c>
      <c r="R196" s="57" t="s">
        <v>28</v>
      </c>
      <c r="S196" s="57" t="s">
        <v>32</v>
      </c>
      <c r="T196" s="155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</row>
    <row r="197" spans="1:34">
      <c r="A197" s="161" t="s">
        <v>126</v>
      </c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61"/>
      <c r="O197" s="161"/>
      <c r="P197" s="161"/>
      <c r="Q197" s="161"/>
      <c r="R197" s="161"/>
      <c r="S197" s="161"/>
      <c r="T197" s="161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</row>
    <row r="198" spans="1:34">
      <c r="A198" s="62" t="s">
        <v>127</v>
      </c>
      <c r="B198" s="162" t="s">
        <v>128</v>
      </c>
      <c r="C198" s="162"/>
      <c r="D198" s="162"/>
      <c r="E198" s="162"/>
      <c r="F198" s="162"/>
      <c r="G198" s="162"/>
      <c r="H198" s="162"/>
      <c r="I198" s="162"/>
      <c r="J198" s="63">
        <v>5</v>
      </c>
      <c r="K198" s="63">
        <v>2</v>
      </c>
      <c r="L198" s="63">
        <v>1</v>
      </c>
      <c r="M198" s="63">
        <v>0</v>
      </c>
      <c r="N198" s="64">
        <f>K198+L198+M198</f>
        <v>3</v>
      </c>
      <c r="O198" s="64">
        <f>P198-N198</f>
        <v>6</v>
      </c>
      <c r="P198" s="64">
        <f>ROUND(PRODUCT(J198,25)/14,0)</f>
        <v>9</v>
      </c>
      <c r="Q198" s="63" t="s">
        <v>31</v>
      </c>
      <c r="R198" s="63"/>
      <c r="S198" s="65"/>
      <c r="T198" s="65" t="s">
        <v>36</v>
      </c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</row>
    <row r="199" spans="1:34">
      <c r="A199" s="62" t="s">
        <v>129</v>
      </c>
      <c r="B199" s="162" t="s">
        <v>130</v>
      </c>
      <c r="C199" s="162"/>
      <c r="D199" s="162"/>
      <c r="E199" s="162"/>
      <c r="F199" s="162"/>
      <c r="G199" s="162"/>
      <c r="H199" s="162"/>
      <c r="I199" s="162"/>
      <c r="J199" s="63">
        <v>5</v>
      </c>
      <c r="K199" s="63">
        <v>2</v>
      </c>
      <c r="L199" s="63">
        <v>1</v>
      </c>
      <c r="M199" s="63">
        <v>0</v>
      </c>
      <c r="N199" s="64">
        <f>K199+L199+M199</f>
        <v>3</v>
      </c>
      <c r="O199" s="64">
        <f>P199-N199</f>
        <v>6</v>
      </c>
      <c r="P199" s="64">
        <f>ROUND(PRODUCT(J199,25)/14,0)</f>
        <v>9</v>
      </c>
      <c r="Q199" s="63" t="s">
        <v>31</v>
      </c>
      <c r="R199" s="63"/>
      <c r="S199" s="65"/>
      <c r="T199" s="65" t="s">
        <v>36</v>
      </c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</row>
    <row r="200" spans="1:34">
      <c r="A200" s="134" t="s">
        <v>131</v>
      </c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6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</row>
    <row r="201" spans="1:34">
      <c r="A201" s="62" t="s">
        <v>132</v>
      </c>
      <c r="B201" s="137" t="s">
        <v>133</v>
      </c>
      <c r="C201" s="138"/>
      <c r="D201" s="138"/>
      <c r="E201" s="138"/>
      <c r="F201" s="138"/>
      <c r="G201" s="138"/>
      <c r="H201" s="138"/>
      <c r="I201" s="139"/>
      <c r="J201" s="63">
        <v>5</v>
      </c>
      <c r="K201" s="63">
        <v>2</v>
      </c>
      <c r="L201" s="63">
        <v>1</v>
      </c>
      <c r="M201" s="63">
        <v>0</v>
      </c>
      <c r="N201" s="64">
        <f>K201+L201+M201</f>
        <v>3</v>
      </c>
      <c r="O201" s="64">
        <f>P201-N201</f>
        <v>6</v>
      </c>
      <c r="P201" s="64">
        <f>ROUND(PRODUCT(J201,25)/14,0)</f>
        <v>9</v>
      </c>
      <c r="Q201" s="63" t="s">
        <v>31</v>
      </c>
      <c r="R201" s="63"/>
      <c r="S201" s="65"/>
      <c r="T201" s="65" t="s">
        <v>134</v>
      </c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</row>
    <row r="202" spans="1:34" ht="33" customHeight="1">
      <c r="A202" s="62" t="s">
        <v>135</v>
      </c>
      <c r="B202" s="131" t="s">
        <v>156</v>
      </c>
      <c r="C202" s="132"/>
      <c r="D202" s="132"/>
      <c r="E202" s="132"/>
      <c r="F202" s="132"/>
      <c r="G202" s="132"/>
      <c r="H202" s="132"/>
      <c r="I202" s="133"/>
      <c r="J202" s="63">
        <v>5</v>
      </c>
      <c r="K202" s="63">
        <v>1</v>
      </c>
      <c r="L202" s="63">
        <v>2</v>
      </c>
      <c r="M202" s="63">
        <v>0</v>
      </c>
      <c r="N202" s="64">
        <f>K202+L202+M202</f>
        <v>3</v>
      </c>
      <c r="O202" s="64">
        <f>P202-N202</f>
        <v>6</v>
      </c>
      <c r="P202" s="64">
        <f>ROUND(PRODUCT(J202,25)/14,0)</f>
        <v>9</v>
      </c>
      <c r="Q202" s="63" t="s">
        <v>31</v>
      </c>
      <c r="R202" s="63"/>
      <c r="S202" s="65"/>
      <c r="T202" s="65" t="s">
        <v>136</v>
      </c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</row>
    <row r="203" spans="1:34">
      <c r="A203" s="134" t="s">
        <v>137</v>
      </c>
      <c r="B203" s="135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6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</row>
    <row r="204" spans="1:34" ht="25.35" customHeight="1">
      <c r="A204" s="62" t="s">
        <v>138</v>
      </c>
      <c r="B204" s="137" t="s">
        <v>139</v>
      </c>
      <c r="C204" s="138"/>
      <c r="D204" s="138"/>
      <c r="E204" s="138"/>
      <c r="F204" s="138"/>
      <c r="G204" s="138"/>
      <c r="H204" s="138"/>
      <c r="I204" s="139"/>
      <c r="J204" s="63">
        <v>5</v>
      </c>
      <c r="K204" s="63">
        <v>0</v>
      </c>
      <c r="L204" s="63">
        <v>0</v>
      </c>
      <c r="M204" s="63">
        <v>3</v>
      </c>
      <c r="N204" s="64">
        <f>K204+L204+M204</f>
        <v>3</v>
      </c>
      <c r="O204" s="64">
        <f>P204-N204</f>
        <v>6</v>
      </c>
      <c r="P204" s="64">
        <f>ROUND(PRODUCT(J204,25)/14,0)</f>
        <v>9</v>
      </c>
      <c r="Q204" s="63"/>
      <c r="R204" s="63" t="s">
        <v>28</v>
      </c>
      <c r="S204" s="65"/>
      <c r="T204" s="65" t="s">
        <v>134</v>
      </c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</row>
    <row r="205" spans="1:34" ht="31.35" customHeight="1">
      <c r="A205" s="81" t="s">
        <v>140</v>
      </c>
      <c r="B205" s="131" t="s">
        <v>157</v>
      </c>
      <c r="C205" s="140"/>
      <c r="D205" s="140"/>
      <c r="E205" s="140"/>
      <c r="F205" s="140"/>
      <c r="G205" s="140"/>
      <c r="H205" s="140"/>
      <c r="I205" s="141"/>
      <c r="J205" s="63">
        <v>5</v>
      </c>
      <c r="K205" s="63">
        <v>1</v>
      </c>
      <c r="L205" s="63">
        <v>2</v>
      </c>
      <c r="M205" s="63">
        <v>0</v>
      </c>
      <c r="N205" s="64">
        <f>K205+L205+M205</f>
        <v>3</v>
      </c>
      <c r="O205" s="64">
        <f>P205-N205</f>
        <v>6</v>
      </c>
      <c r="P205" s="64">
        <f>ROUND(PRODUCT(J205,25)/14,0)</f>
        <v>9</v>
      </c>
      <c r="Q205" s="63" t="s">
        <v>31</v>
      </c>
      <c r="R205" s="63"/>
      <c r="S205" s="65"/>
      <c r="T205" s="65" t="s">
        <v>136</v>
      </c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</row>
    <row r="206" spans="1:34">
      <c r="A206" s="157" t="s">
        <v>141</v>
      </c>
      <c r="B206" s="158"/>
      <c r="C206" s="158"/>
      <c r="D206" s="158"/>
      <c r="E206" s="158"/>
      <c r="F206" s="158"/>
      <c r="G206" s="158"/>
      <c r="H206" s="158"/>
      <c r="I206" s="158"/>
      <c r="J206" s="158"/>
      <c r="K206" s="158"/>
      <c r="L206" s="158"/>
      <c r="M206" s="158"/>
      <c r="N206" s="158"/>
      <c r="O206" s="158"/>
      <c r="P206" s="158"/>
      <c r="Q206" s="158"/>
      <c r="R206" s="158"/>
      <c r="S206" s="158"/>
      <c r="T206" s="159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</row>
    <row r="207" spans="1:34">
      <c r="A207" s="62"/>
      <c r="B207" s="137" t="s">
        <v>142</v>
      </c>
      <c r="C207" s="138"/>
      <c r="D207" s="138"/>
      <c r="E207" s="138"/>
      <c r="F207" s="138"/>
      <c r="G207" s="138"/>
      <c r="H207" s="138"/>
      <c r="I207" s="139"/>
      <c r="J207" s="63">
        <v>5</v>
      </c>
      <c r="K207" s="63"/>
      <c r="L207" s="63"/>
      <c r="M207" s="63"/>
      <c r="N207" s="64"/>
      <c r="O207" s="64"/>
      <c r="P207" s="64"/>
      <c r="Q207" s="63"/>
      <c r="R207" s="63"/>
      <c r="S207" s="65"/>
      <c r="T207" s="66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</row>
    <row r="208" spans="1:34">
      <c r="A208" s="142" t="s">
        <v>143</v>
      </c>
      <c r="B208" s="143"/>
      <c r="C208" s="143"/>
      <c r="D208" s="143"/>
      <c r="E208" s="143"/>
      <c r="F208" s="143"/>
      <c r="G208" s="143"/>
      <c r="H208" s="143"/>
      <c r="I208" s="144"/>
      <c r="J208" s="67">
        <f>SUM(J198:J199,J201:J202,J204:J205,J207)</f>
        <v>35</v>
      </c>
      <c r="K208" s="67">
        <f t="shared" ref="K208:P208" si="31">SUM(K198:K199,K201:K202,K204:K205,K207)</f>
        <v>8</v>
      </c>
      <c r="L208" s="67">
        <f t="shared" si="31"/>
        <v>7</v>
      </c>
      <c r="M208" s="67">
        <f t="shared" si="31"/>
        <v>3</v>
      </c>
      <c r="N208" s="67">
        <f t="shared" si="31"/>
        <v>18</v>
      </c>
      <c r="O208" s="67">
        <f t="shared" si="31"/>
        <v>36</v>
      </c>
      <c r="P208" s="67">
        <f t="shared" si="31"/>
        <v>54</v>
      </c>
      <c r="Q208" s="68">
        <f>COUNTIF(Q198:Q199,"E")+COUNTIF(Q201:Q202,"E")+COUNTIF(Q204:Q205,"E")+COUNTIF(Q207,"E")</f>
        <v>5</v>
      </c>
      <c r="R208" s="68">
        <f>COUNTIF(R198:R199,"C")+COUNTIF(R201:R202,"C")+COUNTIF(R204:R205,"C")+COUNTIF(R207,"C")</f>
        <v>1</v>
      </c>
      <c r="S208" s="68">
        <f>COUNTIF(S198:S199,"VP")+COUNTIF(S201:S202,"VP")+COUNTIF(S204:S205,"VP")+COUNTIF(S207,"VP")</f>
        <v>0</v>
      </c>
      <c r="T208" s="69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</row>
    <row r="209" spans="1:34">
      <c r="A209" s="102" t="s">
        <v>49</v>
      </c>
      <c r="B209" s="103"/>
      <c r="C209" s="103"/>
      <c r="D209" s="103"/>
      <c r="E209" s="103"/>
      <c r="F209" s="103"/>
      <c r="G209" s="103"/>
      <c r="H209" s="103"/>
      <c r="I209" s="103"/>
      <c r="J209" s="104"/>
      <c r="K209" s="67">
        <f>SUM(K198:K199,K201:K202,K204:K205)*14</f>
        <v>112</v>
      </c>
      <c r="L209" s="67">
        <f t="shared" ref="L209:P209" si="32">SUM(L198:L199,L201:L202,L204:L205)*14</f>
        <v>98</v>
      </c>
      <c r="M209" s="67">
        <f t="shared" si="32"/>
        <v>42</v>
      </c>
      <c r="N209" s="67">
        <f t="shared" si="32"/>
        <v>252</v>
      </c>
      <c r="O209" s="67">
        <f t="shared" si="32"/>
        <v>504</v>
      </c>
      <c r="P209" s="67">
        <f t="shared" si="32"/>
        <v>756</v>
      </c>
      <c r="Q209" s="108"/>
      <c r="R209" s="109"/>
      <c r="S209" s="109"/>
      <c r="T209" s="110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</row>
    <row r="210" spans="1:34">
      <c r="A210" s="105"/>
      <c r="B210" s="106"/>
      <c r="C210" s="106"/>
      <c r="D210" s="106"/>
      <c r="E210" s="106"/>
      <c r="F210" s="106"/>
      <c r="G210" s="106"/>
      <c r="H210" s="106"/>
      <c r="I210" s="106"/>
      <c r="J210" s="107"/>
      <c r="K210" s="114">
        <f>SUM(K209:M209)</f>
        <v>252</v>
      </c>
      <c r="L210" s="115"/>
      <c r="M210" s="116"/>
      <c r="N210" s="114">
        <f>SUM(N209:O209)</f>
        <v>756</v>
      </c>
      <c r="O210" s="115"/>
      <c r="P210" s="116"/>
      <c r="Q210" s="111"/>
      <c r="R210" s="112"/>
      <c r="S210" s="112"/>
      <c r="T210" s="113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</row>
    <row r="211" spans="1:34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</row>
    <row r="212" spans="1:34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</row>
    <row r="213" spans="1:34">
      <c r="A213" s="145" t="s">
        <v>144</v>
      </c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</row>
    <row r="214" spans="1:34">
      <c r="A214" s="145" t="s">
        <v>145</v>
      </c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</row>
    <row r="215" spans="1:34">
      <c r="A215" s="145" t="s">
        <v>146</v>
      </c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</row>
    <row r="216" spans="1:34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</row>
    <row r="217" spans="1:34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</row>
    <row r="218" spans="1:34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</row>
    <row r="219" spans="1:34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</row>
    <row r="220" spans="1:34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</row>
    <row r="221" spans="1:34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</row>
    <row r="222" spans="1:34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</row>
  </sheetData>
  <sheetProtection formatCells="0" formatRows="0" insertRows="0"/>
  <mergeCells count="255">
    <mergeCell ref="A44:A45"/>
    <mergeCell ref="V82:X82"/>
    <mergeCell ref="V50:X50"/>
    <mergeCell ref="V61:X61"/>
    <mergeCell ref="V71:X71"/>
    <mergeCell ref="A132:J133"/>
    <mergeCell ref="R132:U133"/>
    <mergeCell ref="O133:Q133"/>
    <mergeCell ref="K133:N133"/>
    <mergeCell ref="A131:I131"/>
    <mergeCell ref="B130:I130"/>
    <mergeCell ref="R117:T117"/>
    <mergeCell ref="B121:I121"/>
    <mergeCell ref="B122:I122"/>
    <mergeCell ref="B120:I120"/>
    <mergeCell ref="A119:U119"/>
    <mergeCell ref="U117:U118"/>
    <mergeCell ref="B123:I123"/>
    <mergeCell ref="B129:I129"/>
    <mergeCell ref="K117:N117"/>
    <mergeCell ref="O117:Q117"/>
    <mergeCell ref="B124:I124"/>
    <mergeCell ref="B125:I125"/>
    <mergeCell ref="B126:I126"/>
    <mergeCell ref="A127:U127"/>
    <mergeCell ref="A138:U138"/>
    <mergeCell ref="B139:I139"/>
    <mergeCell ref="B143:I143"/>
    <mergeCell ref="A144:U144"/>
    <mergeCell ref="B140:I140"/>
    <mergeCell ref="A136:A137"/>
    <mergeCell ref="A135:U135"/>
    <mergeCell ref="J136:J137"/>
    <mergeCell ref="K136:N136"/>
    <mergeCell ref="O136:Q136"/>
    <mergeCell ref="B136:I137"/>
    <mergeCell ref="R136:T136"/>
    <mergeCell ref="U136:U137"/>
    <mergeCell ref="B141:I141"/>
    <mergeCell ref="A117:A118"/>
    <mergeCell ref="B117:I118"/>
    <mergeCell ref="J117:J118"/>
    <mergeCell ref="O65:Q65"/>
    <mergeCell ref="R65:T65"/>
    <mergeCell ref="U65:U66"/>
    <mergeCell ref="B77:I77"/>
    <mergeCell ref="B78:I78"/>
    <mergeCell ref="B79:I79"/>
    <mergeCell ref="B80:I80"/>
    <mergeCell ref="B81:I81"/>
    <mergeCell ref="A65:A66"/>
    <mergeCell ref="B65:I66"/>
    <mergeCell ref="A87:U87"/>
    <mergeCell ref="A116:U116"/>
    <mergeCell ref="A115:U115"/>
    <mergeCell ref="B67:I67"/>
    <mergeCell ref="B98:I98"/>
    <mergeCell ref="R88:T88"/>
    <mergeCell ref="K103:N103"/>
    <mergeCell ref="O103:Q103"/>
    <mergeCell ref="B82:I82"/>
    <mergeCell ref="R102:U103"/>
    <mergeCell ref="A101:I101"/>
    <mergeCell ref="A2:K2"/>
    <mergeCell ref="A6:K6"/>
    <mergeCell ref="P5:R5"/>
    <mergeCell ref="P6:R6"/>
    <mergeCell ref="P3:R3"/>
    <mergeCell ref="P4:R4"/>
    <mergeCell ref="N4:O4"/>
    <mergeCell ref="A10:K10"/>
    <mergeCell ref="N6:O6"/>
    <mergeCell ref="A7:K7"/>
    <mergeCell ref="A8:K8"/>
    <mergeCell ref="A9:K9"/>
    <mergeCell ref="A24:K27"/>
    <mergeCell ref="N25:U27"/>
    <mergeCell ref="I29:K29"/>
    <mergeCell ref="B29:C29"/>
    <mergeCell ref="H29:H30"/>
    <mergeCell ref="A28:G28"/>
    <mergeCell ref="G29:G30"/>
    <mergeCell ref="S6:U6"/>
    <mergeCell ref="N8:U11"/>
    <mergeCell ref="A15:K15"/>
    <mergeCell ref="A14:K14"/>
    <mergeCell ref="A16:K16"/>
    <mergeCell ref="N17:U17"/>
    <mergeCell ref="N13:U13"/>
    <mergeCell ref="A11:K11"/>
    <mergeCell ref="A12:K12"/>
    <mergeCell ref="A23:K23"/>
    <mergeCell ref="J44:J45"/>
    <mergeCell ref="A43:U43"/>
    <mergeCell ref="N28:U34"/>
    <mergeCell ref="A75:A76"/>
    <mergeCell ref="U55:U56"/>
    <mergeCell ref="J55:J56"/>
    <mergeCell ref="A55:A56"/>
    <mergeCell ref="B61:I61"/>
    <mergeCell ref="B60:I60"/>
    <mergeCell ref="B75:I76"/>
    <mergeCell ref="U75:U76"/>
    <mergeCell ref="B71:I71"/>
    <mergeCell ref="B69:I69"/>
    <mergeCell ref="B70:I70"/>
    <mergeCell ref="A74:U74"/>
    <mergeCell ref="J75:J76"/>
    <mergeCell ref="K75:N75"/>
    <mergeCell ref="O75:Q75"/>
    <mergeCell ref="R75:T75"/>
    <mergeCell ref="R44:T44"/>
    <mergeCell ref="B59:I59"/>
    <mergeCell ref="B68:I68"/>
    <mergeCell ref="B48:I48"/>
    <mergeCell ref="B46:I46"/>
    <mergeCell ref="B47:I47"/>
    <mergeCell ref="B50:I50"/>
    <mergeCell ref="B57:I57"/>
    <mergeCell ref="B58:I58"/>
    <mergeCell ref="B49:I49"/>
    <mergeCell ref="B55:I56"/>
    <mergeCell ref="A54:U54"/>
    <mergeCell ref="A64:U64"/>
    <mergeCell ref="J65:J66"/>
    <mergeCell ref="K65:N65"/>
    <mergeCell ref="A1:K1"/>
    <mergeCell ref="A3:K3"/>
    <mergeCell ref="K55:N55"/>
    <mergeCell ref="N19:U19"/>
    <mergeCell ref="N1:U1"/>
    <mergeCell ref="N14:U14"/>
    <mergeCell ref="A4:K5"/>
    <mergeCell ref="A41:U41"/>
    <mergeCell ref="A17:K17"/>
    <mergeCell ref="N3:O3"/>
    <mergeCell ref="N5:O5"/>
    <mergeCell ref="D29:F29"/>
    <mergeCell ref="A18:K18"/>
    <mergeCell ref="O55:Q55"/>
    <mergeCell ref="R55:T55"/>
    <mergeCell ref="U44:U45"/>
    <mergeCell ref="O44:Q44"/>
    <mergeCell ref="K44:N44"/>
    <mergeCell ref="S3:U3"/>
    <mergeCell ref="S4:U4"/>
    <mergeCell ref="S5:U5"/>
    <mergeCell ref="N15:U15"/>
    <mergeCell ref="B44:I45"/>
    <mergeCell ref="A13:K13"/>
    <mergeCell ref="A102:J103"/>
    <mergeCell ref="U88:U89"/>
    <mergeCell ref="B88:I89"/>
    <mergeCell ref="B99:I99"/>
    <mergeCell ref="B100:I100"/>
    <mergeCell ref="A95:U95"/>
    <mergeCell ref="B96:I96"/>
    <mergeCell ref="B94:I94"/>
    <mergeCell ref="B93:I93"/>
    <mergeCell ref="A91:U91"/>
    <mergeCell ref="B92:I92"/>
    <mergeCell ref="B90:I90"/>
    <mergeCell ref="J88:J89"/>
    <mergeCell ref="K88:N88"/>
    <mergeCell ref="A88:A89"/>
    <mergeCell ref="B97:I97"/>
    <mergeCell ref="B162:I162"/>
    <mergeCell ref="B142:I142"/>
    <mergeCell ref="A154:U154"/>
    <mergeCell ref="A150:J151"/>
    <mergeCell ref="R150:U151"/>
    <mergeCell ref="O155:Q155"/>
    <mergeCell ref="A157:U157"/>
    <mergeCell ref="B158:I158"/>
    <mergeCell ref="R155:T155"/>
    <mergeCell ref="A155:A156"/>
    <mergeCell ref="B155:I156"/>
    <mergeCell ref="J155:J156"/>
    <mergeCell ref="K155:N155"/>
    <mergeCell ref="U155:U156"/>
    <mergeCell ref="B161:I161"/>
    <mergeCell ref="B147:I147"/>
    <mergeCell ref="B146:I146"/>
    <mergeCell ref="T173:U173"/>
    <mergeCell ref="T172:U172"/>
    <mergeCell ref="B173:G173"/>
    <mergeCell ref="H173:I173"/>
    <mergeCell ref="J173:K173"/>
    <mergeCell ref="B148:I148"/>
    <mergeCell ref="B145:I145"/>
    <mergeCell ref="A149:I149"/>
    <mergeCell ref="K151:N151"/>
    <mergeCell ref="O151:Q151"/>
    <mergeCell ref="B159:I159"/>
    <mergeCell ref="A160:U160"/>
    <mergeCell ref="A171:A172"/>
    <mergeCell ref="B171:G172"/>
    <mergeCell ref="H171:I172"/>
    <mergeCell ref="J171:P171"/>
    <mergeCell ref="Q171:R172"/>
    <mergeCell ref="J172:K172"/>
    <mergeCell ref="L172:N172"/>
    <mergeCell ref="O172:P172"/>
    <mergeCell ref="B163:I163"/>
    <mergeCell ref="A164:I164"/>
    <mergeCell ref="A165:J166"/>
    <mergeCell ref="R165:U166"/>
    <mergeCell ref="A214:T214"/>
    <mergeCell ref="A215:T215"/>
    <mergeCell ref="T175:U175"/>
    <mergeCell ref="A175:G175"/>
    <mergeCell ref="H175:I175"/>
    <mergeCell ref="J175:K175"/>
    <mergeCell ref="L175:N175"/>
    <mergeCell ref="O175:P175"/>
    <mergeCell ref="Q175:R175"/>
    <mergeCell ref="K195:M195"/>
    <mergeCell ref="N195:P195"/>
    <mergeCell ref="Q195:S195"/>
    <mergeCell ref="T195:T196"/>
    <mergeCell ref="A206:T206"/>
    <mergeCell ref="A194:T194"/>
    <mergeCell ref="A195:A196"/>
    <mergeCell ref="B195:I196"/>
    <mergeCell ref="J195:J196"/>
    <mergeCell ref="A213:T213"/>
    <mergeCell ref="A197:T197"/>
    <mergeCell ref="B198:I198"/>
    <mergeCell ref="B199:I199"/>
    <mergeCell ref="A200:T200"/>
    <mergeCell ref="B201:I201"/>
    <mergeCell ref="K166:N166"/>
    <mergeCell ref="O166:Q166"/>
    <mergeCell ref="S171:U171"/>
    <mergeCell ref="A170:B170"/>
    <mergeCell ref="A209:J210"/>
    <mergeCell ref="Q209:T210"/>
    <mergeCell ref="K210:M210"/>
    <mergeCell ref="N210:P210"/>
    <mergeCell ref="L173:N173"/>
    <mergeCell ref="O173:P173"/>
    <mergeCell ref="Q173:R173"/>
    <mergeCell ref="B174:G174"/>
    <mergeCell ref="H174:I174"/>
    <mergeCell ref="J174:K174"/>
    <mergeCell ref="L174:N174"/>
    <mergeCell ref="O174:P174"/>
    <mergeCell ref="Q174:R174"/>
    <mergeCell ref="T174:U174"/>
    <mergeCell ref="B202:I202"/>
    <mergeCell ref="A203:T203"/>
    <mergeCell ref="B204:I204"/>
    <mergeCell ref="B205:I205"/>
    <mergeCell ref="B207:I207"/>
    <mergeCell ref="A208:I208"/>
  </mergeCells>
  <phoneticPr fontId="6" type="noConversion"/>
  <conditionalFormatting sqref="V82:X82 V71:X72 V61:X61 V50:X50">
    <cfRule type="cellIs" dxfId="1" priority="20" operator="equal">
      <formula>"E trebuie să fie cel puțin egal cu C+VP"</formula>
    </cfRule>
    <cfRule type="cellIs" dxfId="0" priority="21" operator="equal">
      <formula>"Corect"</formula>
    </cfRule>
  </conditionalFormatting>
  <dataValidations count="9">
    <dataValidation type="list" allowBlank="1" showInputMessage="1" showErrorMessage="1" sqref="S207 S198:S199 S204:S205 S201:S202">
      <formula1>$S$39</formula1>
    </dataValidation>
    <dataValidation type="list" allowBlank="1" showInputMessage="1" showErrorMessage="1" sqref="Q207 Q198:Q199 Q204:Q205 Q201:Q202">
      <formula1>$Q$39</formula1>
    </dataValidation>
    <dataValidation type="list" allowBlank="1" showInputMessage="1" showErrorMessage="1" sqref="R207 R198:R199 R204:R205 R201:R202">
      <formula1>$R$39</formula1>
    </dataValidation>
    <dataValidation type="list" allowBlank="1" showInputMessage="1" showErrorMessage="1" sqref="U161:U162 U158 U139:U142 U129 U145:U147 U120:U125 U57:U60 U46:U49 U96:U100 U92:U94 U77:U81 U90 U67:U70">
      <formula1>$P$42:$T$42</formula1>
    </dataValidation>
    <dataValidation type="list" allowBlank="1" showInputMessage="1" showErrorMessage="1" sqref="U159 U143 U126">
      <formula1>$Q$42:$T$42</formula1>
    </dataValidation>
    <dataValidation type="list" allowBlank="1" showInputMessage="1" showErrorMessage="1" sqref="B147:I147">
      <formula1>$B$44:$B$114</formula1>
    </dataValidation>
    <dataValidation type="list" allowBlank="1" showInputMessage="1" showErrorMessage="1" sqref="S141:S142 S57:S60 S46:S49 S67:S70 S77:S81 S90 S96:S100 S92:S94">
      <formula1>$S$45</formula1>
    </dataValidation>
    <dataValidation type="list" allowBlank="1" showInputMessage="1" showErrorMessage="1" sqref="R141:R142 R57:R60 R46:R49 R67:R70 R77:R81 R90 R96:R100 R92:R94">
      <formula1>$R$45</formula1>
    </dataValidation>
    <dataValidation type="list" allowBlank="1" showInputMessage="1" showErrorMessage="1" sqref="T141:T142 T57:T60 T46:T49 T67:T70 T77:T81 T90 T96:T100 T92:T94">
      <formula1>$T$45</formula1>
    </dataValidation>
  </dataValidations>
  <pageMargins left="0.12000000000000001" right="0.12000000000000001" top="0.75000000000000011" bottom="0.75000000000000011" header="0.31" footer="0.31"/>
  <pageSetup paperSize="9" scale="85" orientation="landscape" blackAndWhite="1" r:id="rId1"/>
  <headerFooter>
    <oddFooter>&amp;LRECTOR,
Acad.Prof.univ.dr. Ioan Aurel POP&amp;CPag. &amp;P/&amp;N&amp;RDECAN,
Prof. univ. dr. Adrian Olimpiu PETRUȘEL</oddFooter>
  </headerFooter>
  <ignoredErrors>
    <ignoredError sqref="R50" formula="1"/>
    <ignoredError sqref="K103" formulaRange="1"/>
  </ignoredError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honeticPr fontId="6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APetrusel</cp:lastModifiedBy>
  <cp:lastPrinted>2016-05-17T08:42:13Z</cp:lastPrinted>
  <dcterms:created xsi:type="dcterms:W3CDTF">2013-06-27T08:19:59Z</dcterms:created>
  <dcterms:modified xsi:type="dcterms:W3CDTF">2016-05-17T08:44:01Z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