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filterPrivacy="1" defaultThemeVersion="124226"/>
  <xr:revisionPtr revIDLastSave="0" documentId="13_ncr:1_{BB05299F-65C6-43FF-96EA-CF8C05DFE1D2}"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67" i="1" l="1"/>
  <c r="A269" i="1" l="1"/>
  <c r="J269" i="1"/>
  <c r="K269" i="1"/>
  <c r="L269" i="1"/>
  <c r="M269" i="1"/>
  <c r="N269" i="1"/>
  <c r="R269" i="1"/>
  <c r="S269" i="1"/>
  <c r="T269" i="1"/>
  <c r="U269" i="1"/>
  <c r="A234" i="1"/>
  <c r="J234" i="1"/>
  <c r="K234" i="1"/>
  <c r="L234" i="1"/>
  <c r="M234" i="1"/>
  <c r="N234" i="1"/>
  <c r="R234" i="1"/>
  <c r="S234" i="1"/>
  <c r="T234" i="1"/>
  <c r="U234" i="1"/>
  <c r="L168" i="1"/>
  <c r="M168" i="1"/>
  <c r="N168" i="1"/>
  <c r="K168" i="1"/>
  <c r="T167" i="1"/>
  <c r="S167" i="1"/>
  <c r="R167" i="1"/>
  <c r="K167" i="1"/>
  <c r="L167" i="1"/>
  <c r="M167" i="1"/>
  <c r="N167" i="1"/>
  <c r="J167" i="1"/>
  <c r="O158" i="1"/>
  <c r="Q158" i="1"/>
  <c r="O152" i="1"/>
  <c r="Q152" i="1"/>
  <c r="P158" i="1" l="1"/>
  <c r="P152" i="1"/>
  <c r="O126" i="1" l="1"/>
  <c r="Q126" i="1"/>
  <c r="P126" i="1" l="1"/>
  <c r="O75" i="1"/>
  <c r="Q75" i="1"/>
  <c r="P75" i="1" l="1"/>
  <c r="N180" i="1" l="1"/>
  <c r="M180" i="1"/>
  <c r="L180" i="1"/>
  <c r="K180" i="1"/>
  <c r="U179" i="1"/>
  <c r="T179" i="1"/>
  <c r="S179" i="1"/>
  <c r="R179" i="1"/>
  <c r="N179" i="1"/>
  <c r="M179" i="1"/>
  <c r="L179" i="1"/>
  <c r="K179" i="1"/>
  <c r="J179" i="1"/>
  <c r="Q178" i="1"/>
  <c r="O178" i="1"/>
  <c r="Q176" i="1"/>
  <c r="O176" i="1"/>
  <c r="Q180" i="1" l="1"/>
  <c r="O180" i="1"/>
  <c r="P178" i="1"/>
  <c r="K181" i="1"/>
  <c r="O179" i="1"/>
  <c r="P176" i="1"/>
  <c r="Q179" i="1"/>
  <c r="P180" i="1" l="1"/>
  <c r="O181" i="1" s="1"/>
  <c r="P179" i="1"/>
  <c r="A220" i="1"/>
  <c r="J220" i="1"/>
  <c r="K220" i="1"/>
  <c r="L220" i="1"/>
  <c r="M220" i="1"/>
  <c r="N220" i="1"/>
  <c r="R220" i="1"/>
  <c r="S220" i="1"/>
  <c r="T220" i="1"/>
  <c r="U220" i="1"/>
  <c r="A258" i="1"/>
  <c r="J258" i="1"/>
  <c r="K258" i="1"/>
  <c r="L258" i="1"/>
  <c r="M258" i="1"/>
  <c r="N258" i="1"/>
  <c r="R258" i="1"/>
  <c r="S258" i="1"/>
  <c r="T258" i="1"/>
  <c r="U258" i="1"/>
  <c r="A261" i="1" l="1"/>
  <c r="J261" i="1"/>
  <c r="K261" i="1"/>
  <c r="L261" i="1"/>
  <c r="M261" i="1"/>
  <c r="N261" i="1"/>
  <c r="R261" i="1"/>
  <c r="S261" i="1"/>
  <c r="T261" i="1"/>
  <c r="U261" i="1"/>
  <c r="A268" i="1"/>
  <c r="J268" i="1"/>
  <c r="K268" i="1"/>
  <c r="L268" i="1"/>
  <c r="M268" i="1"/>
  <c r="N268" i="1"/>
  <c r="R268" i="1"/>
  <c r="S268" i="1"/>
  <c r="T268" i="1"/>
  <c r="U268" i="1"/>
  <c r="J266" i="1"/>
  <c r="K266" i="1"/>
  <c r="L266" i="1"/>
  <c r="M266" i="1"/>
  <c r="N266" i="1"/>
  <c r="R266" i="1"/>
  <c r="S266" i="1"/>
  <c r="T266" i="1"/>
  <c r="U266" i="1"/>
  <c r="A266" i="1"/>
  <c r="Q162" i="1"/>
  <c r="Q161" i="1"/>
  <c r="Q156" i="1"/>
  <c r="O156" i="1"/>
  <c r="K169" i="1" l="1"/>
  <c r="P156" i="1"/>
  <c r="U226" i="1"/>
  <c r="T226" i="1"/>
  <c r="S226" i="1"/>
  <c r="R226" i="1"/>
  <c r="N226" i="1"/>
  <c r="M226" i="1"/>
  <c r="L226" i="1"/>
  <c r="K226" i="1"/>
  <c r="J226" i="1"/>
  <c r="A226" i="1"/>
  <c r="U208" i="1"/>
  <c r="Q55" i="1" l="1"/>
  <c r="Q44" i="1"/>
  <c r="U290" i="1" l="1"/>
  <c r="T290" i="1"/>
  <c r="S290" i="1"/>
  <c r="R290" i="1"/>
  <c r="N290" i="1"/>
  <c r="N291" i="1" s="1"/>
  <c r="M290" i="1"/>
  <c r="L290" i="1"/>
  <c r="K290" i="1"/>
  <c r="J290" i="1"/>
  <c r="U287" i="1"/>
  <c r="T287" i="1"/>
  <c r="S287" i="1"/>
  <c r="R287" i="1"/>
  <c r="N287" i="1"/>
  <c r="M287" i="1"/>
  <c r="L287" i="1"/>
  <c r="K287" i="1"/>
  <c r="J287" i="1"/>
  <c r="U286" i="1"/>
  <c r="T286" i="1"/>
  <c r="S286" i="1"/>
  <c r="R286" i="1"/>
  <c r="N286" i="1"/>
  <c r="M286" i="1"/>
  <c r="L286" i="1"/>
  <c r="K286" i="1"/>
  <c r="J286" i="1"/>
  <c r="U285" i="1"/>
  <c r="T285" i="1"/>
  <c r="S285" i="1"/>
  <c r="R285" i="1"/>
  <c r="N285" i="1"/>
  <c r="M285" i="1"/>
  <c r="L285" i="1"/>
  <c r="K285" i="1"/>
  <c r="J285" i="1"/>
  <c r="U284" i="1"/>
  <c r="T284" i="1"/>
  <c r="S284" i="1"/>
  <c r="R284" i="1"/>
  <c r="N284" i="1"/>
  <c r="M284" i="1"/>
  <c r="L284" i="1"/>
  <c r="K284" i="1"/>
  <c r="J284" i="1"/>
  <c r="U270" i="1"/>
  <c r="T270" i="1"/>
  <c r="S270" i="1"/>
  <c r="R270" i="1"/>
  <c r="N270" i="1"/>
  <c r="M270" i="1"/>
  <c r="L270" i="1"/>
  <c r="K270" i="1"/>
  <c r="J270" i="1"/>
  <c r="U267" i="1"/>
  <c r="T267" i="1"/>
  <c r="S267" i="1"/>
  <c r="R267" i="1"/>
  <c r="N267" i="1"/>
  <c r="M267" i="1"/>
  <c r="L267" i="1"/>
  <c r="K267" i="1"/>
  <c r="J267" i="1"/>
  <c r="U265" i="1"/>
  <c r="T265" i="1"/>
  <c r="S265" i="1"/>
  <c r="R265" i="1"/>
  <c r="N265" i="1"/>
  <c r="M265" i="1"/>
  <c r="L265" i="1"/>
  <c r="K265" i="1"/>
  <c r="J265" i="1"/>
  <c r="U262" i="1"/>
  <c r="T262" i="1"/>
  <c r="S262" i="1"/>
  <c r="R262" i="1"/>
  <c r="N262" i="1"/>
  <c r="M262" i="1"/>
  <c r="L262" i="1"/>
  <c r="K262" i="1"/>
  <c r="J262" i="1"/>
  <c r="U260" i="1"/>
  <c r="T260" i="1"/>
  <c r="S260" i="1"/>
  <c r="R260" i="1"/>
  <c r="N260" i="1"/>
  <c r="M260" i="1"/>
  <c r="L260" i="1"/>
  <c r="K260" i="1"/>
  <c r="J260" i="1"/>
  <c r="U259" i="1"/>
  <c r="T259" i="1"/>
  <c r="S259" i="1"/>
  <c r="R259" i="1"/>
  <c r="N259" i="1"/>
  <c r="M259" i="1"/>
  <c r="L259" i="1"/>
  <c r="K259" i="1"/>
  <c r="J259" i="1"/>
  <c r="U257" i="1"/>
  <c r="T257" i="1"/>
  <c r="S257" i="1"/>
  <c r="R257" i="1"/>
  <c r="N257" i="1"/>
  <c r="M257" i="1"/>
  <c r="L257" i="1"/>
  <c r="K257" i="1"/>
  <c r="J257" i="1"/>
  <c r="U256" i="1"/>
  <c r="T256" i="1"/>
  <c r="S256" i="1"/>
  <c r="R256" i="1"/>
  <c r="N256" i="1"/>
  <c r="M256" i="1"/>
  <c r="L256" i="1"/>
  <c r="K256" i="1"/>
  <c r="J256" i="1"/>
  <c r="U255" i="1"/>
  <c r="T255" i="1"/>
  <c r="S255" i="1"/>
  <c r="R255" i="1"/>
  <c r="N255" i="1"/>
  <c r="M255" i="1"/>
  <c r="L255" i="1"/>
  <c r="K255" i="1"/>
  <c r="J255" i="1"/>
  <c r="U254" i="1"/>
  <c r="T254" i="1"/>
  <c r="S254" i="1"/>
  <c r="R254" i="1"/>
  <c r="N254" i="1"/>
  <c r="M254" i="1"/>
  <c r="L254" i="1"/>
  <c r="K254" i="1"/>
  <c r="J254" i="1"/>
  <c r="U253" i="1"/>
  <c r="T253" i="1"/>
  <c r="S253" i="1"/>
  <c r="R253" i="1"/>
  <c r="N253" i="1"/>
  <c r="M253" i="1"/>
  <c r="L253" i="1"/>
  <c r="K253" i="1"/>
  <c r="J253" i="1"/>
  <c r="U252" i="1"/>
  <c r="T252" i="1"/>
  <c r="S252" i="1"/>
  <c r="R252" i="1"/>
  <c r="N252" i="1"/>
  <c r="M252" i="1"/>
  <c r="L252" i="1"/>
  <c r="K252" i="1"/>
  <c r="J252" i="1"/>
  <c r="U251" i="1"/>
  <c r="T251" i="1"/>
  <c r="S251" i="1"/>
  <c r="R251" i="1"/>
  <c r="N251" i="1"/>
  <c r="M251" i="1"/>
  <c r="L251" i="1"/>
  <c r="K251" i="1"/>
  <c r="J251" i="1"/>
  <c r="U238" i="1"/>
  <c r="T238" i="1"/>
  <c r="S238" i="1"/>
  <c r="R238" i="1"/>
  <c r="N238" i="1"/>
  <c r="M238" i="1"/>
  <c r="L238" i="1"/>
  <c r="K238" i="1"/>
  <c r="J238" i="1"/>
  <c r="U235" i="1"/>
  <c r="T235" i="1"/>
  <c r="S235" i="1"/>
  <c r="R235" i="1"/>
  <c r="N235" i="1"/>
  <c r="M235" i="1"/>
  <c r="L235" i="1"/>
  <c r="K235" i="1"/>
  <c r="J235" i="1"/>
  <c r="U233" i="1"/>
  <c r="T233" i="1"/>
  <c r="S233" i="1"/>
  <c r="R233" i="1"/>
  <c r="N233" i="1"/>
  <c r="M233" i="1"/>
  <c r="L233" i="1"/>
  <c r="K233" i="1"/>
  <c r="J233" i="1"/>
  <c r="U232" i="1"/>
  <c r="T232" i="1"/>
  <c r="S232" i="1"/>
  <c r="R232" i="1"/>
  <c r="N232" i="1"/>
  <c r="M232" i="1"/>
  <c r="L232" i="1"/>
  <c r="K232" i="1"/>
  <c r="J232" i="1"/>
  <c r="U231" i="1"/>
  <c r="T231" i="1"/>
  <c r="S231" i="1"/>
  <c r="R231" i="1"/>
  <c r="N231" i="1"/>
  <c r="M231" i="1"/>
  <c r="L231" i="1"/>
  <c r="K231" i="1"/>
  <c r="J231" i="1"/>
  <c r="U230" i="1"/>
  <c r="T230" i="1"/>
  <c r="S230" i="1"/>
  <c r="R230" i="1"/>
  <c r="N230" i="1"/>
  <c r="M230" i="1"/>
  <c r="L230" i="1"/>
  <c r="K230" i="1"/>
  <c r="J230" i="1"/>
  <c r="U229" i="1"/>
  <c r="T229" i="1"/>
  <c r="S229" i="1"/>
  <c r="R229" i="1"/>
  <c r="N229" i="1"/>
  <c r="M229" i="1"/>
  <c r="L229" i="1"/>
  <c r="K229" i="1"/>
  <c r="J229" i="1"/>
  <c r="U228" i="1"/>
  <c r="T228" i="1"/>
  <c r="S228" i="1"/>
  <c r="R228" i="1"/>
  <c r="N228" i="1"/>
  <c r="M228" i="1"/>
  <c r="L228" i="1"/>
  <c r="K228" i="1"/>
  <c r="J228" i="1"/>
  <c r="U227" i="1"/>
  <c r="T227" i="1"/>
  <c r="S227" i="1"/>
  <c r="R227" i="1"/>
  <c r="N227" i="1"/>
  <c r="M227" i="1"/>
  <c r="L227" i="1"/>
  <c r="K227" i="1"/>
  <c r="J227" i="1"/>
  <c r="U225" i="1"/>
  <c r="T225" i="1"/>
  <c r="S225" i="1"/>
  <c r="R225" i="1"/>
  <c r="N225" i="1"/>
  <c r="M225" i="1"/>
  <c r="L225" i="1"/>
  <c r="K225" i="1"/>
  <c r="J225" i="1"/>
  <c r="U224" i="1"/>
  <c r="T224" i="1"/>
  <c r="S224" i="1"/>
  <c r="R224" i="1"/>
  <c r="N224" i="1"/>
  <c r="M224" i="1"/>
  <c r="L224" i="1"/>
  <c r="K224" i="1"/>
  <c r="J224" i="1"/>
  <c r="U223" i="1"/>
  <c r="T223" i="1"/>
  <c r="S223" i="1"/>
  <c r="R223" i="1"/>
  <c r="N223" i="1"/>
  <c r="M223" i="1"/>
  <c r="L223" i="1"/>
  <c r="K223" i="1"/>
  <c r="J223" i="1"/>
  <c r="U222" i="1"/>
  <c r="T222" i="1"/>
  <c r="S222" i="1"/>
  <c r="R222" i="1"/>
  <c r="N222" i="1"/>
  <c r="M222" i="1"/>
  <c r="L222" i="1"/>
  <c r="K222" i="1"/>
  <c r="J222" i="1"/>
  <c r="U221" i="1"/>
  <c r="T221" i="1"/>
  <c r="S221" i="1"/>
  <c r="R221" i="1"/>
  <c r="N221" i="1"/>
  <c r="M221" i="1"/>
  <c r="L221" i="1"/>
  <c r="K221" i="1"/>
  <c r="J221" i="1"/>
  <c r="U219" i="1"/>
  <c r="T219" i="1"/>
  <c r="S219" i="1"/>
  <c r="R219" i="1"/>
  <c r="N219" i="1"/>
  <c r="N209" i="1"/>
  <c r="N208" i="1"/>
  <c r="O207" i="1"/>
  <c r="O206" i="1"/>
  <c r="O205" i="1"/>
  <c r="O203" i="1"/>
  <c r="O201" i="1"/>
  <c r="O200" i="1"/>
  <c r="O199" i="1"/>
  <c r="O197" i="1"/>
  <c r="O196" i="1"/>
  <c r="O195" i="1"/>
  <c r="Q195" i="1"/>
  <c r="Q196" i="1"/>
  <c r="Q197" i="1"/>
  <c r="O193" i="1"/>
  <c r="O192" i="1"/>
  <c r="O190" i="1"/>
  <c r="O189" i="1"/>
  <c r="O166" i="1"/>
  <c r="O165" i="1"/>
  <c r="O164" i="1"/>
  <c r="O162" i="1"/>
  <c r="O161" i="1"/>
  <c r="O159" i="1"/>
  <c r="O157" i="1"/>
  <c r="O155" i="1"/>
  <c r="O153" i="1"/>
  <c r="O151" i="1"/>
  <c r="O150" i="1"/>
  <c r="O148" i="1"/>
  <c r="O147" i="1"/>
  <c r="O146" i="1"/>
  <c r="O131" i="1"/>
  <c r="O290" i="1" s="1"/>
  <c r="O130" i="1"/>
  <c r="O129" i="1"/>
  <c r="O269" i="1" s="1"/>
  <c r="O128" i="1"/>
  <c r="O127" i="1"/>
  <c r="O266" i="1" s="1"/>
  <c r="O125" i="1"/>
  <c r="O238" i="1" s="1"/>
  <c r="N132" i="1"/>
  <c r="N117" i="1"/>
  <c r="O116" i="1"/>
  <c r="O115" i="1"/>
  <c r="O114" i="1"/>
  <c r="O113" i="1"/>
  <c r="O259" i="1" s="1"/>
  <c r="O112" i="1"/>
  <c r="O111" i="1"/>
  <c r="O110" i="1"/>
  <c r="N95" i="1"/>
  <c r="O94" i="1"/>
  <c r="O287" i="1" s="1"/>
  <c r="O93" i="1"/>
  <c r="O92" i="1"/>
  <c r="O91" i="1"/>
  <c r="O90" i="1"/>
  <c r="O89" i="1"/>
  <c r="O88" i="1"/>
  <c r="N80" i="1"/>
  <c r="O79" i="1"/>
  <c r="O78" i="1"/>
  <c r="O77" i="1"/>
  <c r="O254" i="1" s="1"/>
  <c r="O76" i="1"/>
  <c r="O74" i="1"/>
  <c r="O73" i="1"/>
  <c r="O44" i="1"/>
  <c r="O43" i="1"/>
  <c r="O223" i="1" s="1"/>
  <c r="O42" i="1"/>
  <c r="O41" i="1"/>
  <c r="O221" i="1" s="1"/>
  <c r="O40" i="1"/>
  <c r="O220" i="1" s="1"/>
  <c r="O55" i="1"/>
  <c r="O54" i="1"/>
  <c r="O53" i="1"/>
  <c r="O52" i="1"/>
  <c r="O226" i="1" s="1"/>
  <c r="O51" i="1"/>
  <c r="O225" i="1" s="1"/>
  <c r="N56" i="1"/>
  <c r="O50" i="1"/>
  <c r="O224" i="1" s="1"/>
  <c r="N45" i="1"/>
  <c r="O39" i="1"/>
  <c r="O219" i="1" s="1"/>
  <c r="O251" i="1" l="1"/>
  <c r="O257" i="1"/>
  <c r="O255" i="1"/>
  <c r="O229" i="1"/>
  <c r="O267" i="1"/>
  <c r="O252" i="1"/>
  <c r="O256" i="1"/>
  <c r="O258" i="1"/>
  <c r="O230" i="1"/>
  <c r="O227" i="1"/>
  <c r="O232" i="1"/>
  <c r="O231" i="1"/>
  <c r="O234" i="1"/>
  <c r="O228" i="1"/>
  <c r="O235" i="1"/>
  <c r="O253" i="1"/>
  <c r="O168" i="1"/>
  <c r="J303" i="1" s="1"/>
  <c r="O260" i="1"/>
  <c r="O167" i="1"/>
  <c r="O233" i="1"/>
  <c r="O222" i="1"/>
  <c r="O262" i="1"/>
  <c r="O261" i="1"/>
  <c r="O270" i="1"/>
  <c r="O268" i="1"/>
  <c r="O265" i="1"/>
  <c r="O285" i="1"/>
  <c r="O286" i="1"/>
  <c r="P196" i="1"/>
  <c r="N239" i="1"/>
  <c r="N271" i="1"/>
  <c r="N236" i="1"/>
  <c r="N263" i="1"/>
  <c r="N288" i="1"/>
  <c r="N292" i="1" s="1"/>
  <c r="O56" i="1"/>
  <c r="S4" i="1" s="1"/>
  <c r="O80" i="1"/>
  <c r="P5" i="1" s="1"/>
  <c r="O95" i="1"/>
  <c r="S5" i="1" s="1"/>
  <c r="O117" i="1"/>
  <c r="P6" i="1" s="1"/>
  <c r="P197" i="1"/>
  <c r="P195" i="1"/>
  <c r="O284" i="1"/>
  <c r="Q131" i="1"/>
  <c r="Q290" i="1" s="1"/>
  <c r="Q130" i="1"/>
  <c r="Q129" i="1"/>
  <c r="Q269" i="1" s="1"/>
  <c r="Q128" i="1"/>
  <c r="Q127" i="1"/>
  <c r="Q266" i="1" s="1"/>
  <c r="A225" i="1"/>
  <c r="Q189" i="1"/>
  <c r="Q190" i="1"/>
  <c r="Q192" i="1"/>
  <c r="Q193" i="1"/>
  <c r="Q199" i="1"/>
  <c r="Q200" i="1"/>
  <c r="Q201" i="1"/>
  <c r="Q203" i="1"/>
  <c r="Q205" i="1"/>
  <c r="Q206" i="1"/>
  <c r="Q207" i="1"/>
  <c r="J208" i="1"/>
  <c r="K208" i="1"/>
  <c r="L208" i="1"/>
  <c r="M208" i="1"/>
  <c r="R208" i="1"/>
  <c r="S208" i="1"/>
  <c r="T208" i="1"/>
  <c r="K209" i="1"/>
  <c r="L209" i="1"/>
  <c r="M209" i="1"/>
  <c r="P55" i="1"/>
  <c r="Q285" i="1"/>
  <c r="Q267" i="1" l="1"/>
  <c r="K210" i="1"/>
  <c r="Q270" i="1"/>
  <c r="N272" i="1"/>
  <c r="N293" i="1"/>
  <c r="N273" i="1"/>
  <c r="N241" i="1"/>
  <c r="N240" i="1"/>
  <c r="U291" i="1"/>
  <c r="Q209" i="1"/>
  <c r="Q208" i="1"/>
  <c r="O208" i="1"/>
  <c r="U271" i="1"/>
  <c r="U288" i="1"/>
  <c r="U263" i="1"/>
  <c r="P203" i="1"/>
  <c r="P190" i="1"/>
  <c r="P189" i="1"/>
  <c r="U236" i="1"/>
  <c r="P200" i="1"/>
  <c r="O209" i="1"/>
  <c r="P199" i="1"/>
  <c r="P201" i="1"/>
  <c r="P207" i="1"/>
  <c r="P206" i="1"/>
  <c r="P205" i="1"/>
  <c r="P193" i="1"/>
  <c r="P192" i="1"/>
  <c r="P285" i="1"/>
  <c r="U95" i="1"/>
  <c r="U132" i="1"/>
  <c r="U117" i="1"/>
  <c r="U80" i="1"/>
  <c r="U56" i="1"/>
  <c r="U45" i="1"/>
  <c r="T331" i="1"/>
  <c r="S331" i="1"/>
  <c r="R331" i="1"/>
  <c r="M332" i="1"/>
  <c r="L332" i="1"/>
  <c r="K332" i="1"/>
  <c r="M331" i="1"/>
  <c r="L331" i="1"/>
  <c r="K331" i="1"/>
  <c r="J331" i="1"/>
  <c r="Q330" i="1"/>
  <c r="O330" i="1"/>
  <c r="Q329" i="1"/>
  <c r="O329" i="1"/>
  <c r="Q327" i="1"/>
  <c r="O327" i="1"/>
  <c r="Q326" i="1"/>
  <c r="O326" i="1"/>
  <c r="Q324" i="1"/>
  <c r="O324" i="1"/>
  <c r="Q322" i="1"/>
  <c r="O322" i="1"/>
  <c r="Q320" i="1"/>
  <c r="O320" i="1"/>
  <c r="Q318" i="1"/>
  <c r="O318" i="1"/>
  <c r="K170" i="1" l="1"/>
  <c r="K182" i="1"/>
  <c r="U292" i="1"/>
  <c r="K295" i="1" s="1"/>
  <c r="Q332" i="1"/>
  <c r="U272" i="1"/>
  <c r="K275" i="1" s="1"/>
  <c r="U240" i="1"/>
  <c r="K211" i="1"/>
  <c r="P208" i="1"/>
  <c r="P209" i="1"/>
  <c r="O210" i="1" s="1"/>
  <c r="O332" i="1"/>
  <c r="Q331" i="1"/>
  <c r="O331" i="1"/>
  <c r="P326" i="1"/>
  <c r="P327" i="1"/>
  <c r="P322" i="1"/>
  <c r="P330" i="1"/>
  <c r="K333" i="1"/>
  <c r="P318" i="1"/>
  <c r="P324" i="1"/>
  <c r="P320" i="1"/>
  <c r="P329" i="1"/>
  <c r="T45" i="1"/>
  <c r="S45" i="1"/>
  <c r="R45" i="1"/>
  <c r="T56" i="1"/>
  <c r="S56" i="1"/>
  <c r="R56" i="1"/>
  <c r="K243" i="1" l="1"/>
  <c r="P332" i="1"/>
  <c r="O333" i="1" s="1"/>
  <c r="P331" i="1"/>
  <c r="A238" i="1"/>
  <c r="A290" i="1" l="1"/>
  <c r="A287" i="1"/>
  <c r="A286" i="1"/>
  <c r="A285" i="1"/>
  <c r="A284" i="1"/>
  <c r="A270" i="1"/>
  <c r="A267" i="1"/>
  <c r="A265" i="1"/>
  <c r="A262" i="1"/>
  <c r="A260" i="1"/>
  <c r="A259" i="1"/>
  <c r="A257" i="1"/>
  <c r="A256" i="1"/>
  <c r="A255" i="1"/>
  <c r="A254" i="1"/>
  <c r="A253" i="1"/>
  <c r="A252" i="1"/>
  <c r="A251" i="1"/>
  <c r="A235" i="1" l="1"/>
  <c r="A233" i="1"/>
  <c r="A232" i="1"/>
  <c r="A231" i="1"/>
  <c r="A230" i="1"/>
  <c r="A229" i="1"/>
  <c r="A228" i="1"/>
  <c r="A227" i="1"/>
  <c r="A224" i="1"/>
  <c r="A223" i="1"/>
  <c r="A222" i="1" l="1"/>
  <c r="A221" i="1"/>
  <c r="M219" i="1"/>
  <c r="L219" i="1"/>
  <c r="K219" i="1"/>
  <c r="J219" i="1"/>
  <c r="A219" i="1"/>
  <c r="Q165" i="1" l="1"/>
  <c r="P165" i="1" s="1"/>
  <c r="Q42" i="1"/>
  <c r="Q222" i="1" s="1"/>
  <c r="T291" i="1"/>
  <c r="S291" i="1"/>
  <c r="R291" i="1"/>
  <c r="M291" i="1"/>
  <c r="L291" i="1"/>
  <c r="K291" i="1"/>
  <c r="J291" i="1"/>
  <c r="T288" i="1"/>
  <c r="S288" i="1"/>
  <c r="R288" i="1"/>
  <c r="M288" i="1"/>
  <c r="L288" i="1"/>
  <c r="K288" i="1"/>
  <c r="J288" i="1"/>
  <c r="T271" i="1"/>
  <c r="S271" i="1"/>
  <c r="R271" i="1"/>
  <c r="M271" i="1"/>
  <c r="L271" i="1"/>
  <c r="K271" i="1"/>
  <c r="J271" i="1"/>
  <c r="T263" i="1"/>
  <c r="S263" i="1"/>
  <c r="R263" i="1"/>
  <c r="M263" i="1"/>
  <c r="L263" i="1"/>
  <c r="K263" i="1"/>
  <c r="J263" i="1"/>
  <c r="T239" i="1"/>
  <c r="S239" i="1"/>
  <c r="R239" i="1"/>
  <c r="M239" i="1"/>
  <c r="L239" i="1"/>
  <c r="K239" i="1"/>
  <c r="J239" i="1"/>
  <c r="Q166" i="1"/>
  <c r="Q164" i="1"/>
  <c r="P164" i="1" s="1"/>
  <c r="Q150" i="1"/>
  <c r="P150" i="1" s="1"/>
  <c r="Q151" i="1"/>
  <c r="Q159" i="1"/>
  <c r="J132" i="1"/>
  <c r="Q157" i="1"/>
  <c r="Q148" i="1"/>
  <c r="Q110" i="1"/>
  <c r="Q111" i="1"/>
  <c r="Q112" i="1"/>
  <c r="Q268" i="1" s="1"/>
  <c r="Q113" i="1"/>
  <c r="Q259" i="1" s="1"/>
  <c r="Q114" i="1"/>
  <c r="Q115" i="1"/>
  <c r="Q116" i="1"/>
  <c r="J117" i="1"/>
  <c r="K117" i="1"/>
  <c r="L117" i="1"/>
  <c r="M117" i="1"/>
  <c r="R117" i="1"/>
  <c r="S117" i="1"/>
  <c r="T117" i="1"/>
  <c r="Q125" i="1"/>
  <c r="K132" i="1"/>
  <c r="L132" i="1"/>
  <c r="M132" i="1"/>
  <c r="R132" i="1"/>
  <c r="S132" i="1"/>
  <c r="T132" i="1"/>
  <c r="Q54" i="1"/>
  <c r="Q155" i="1"/>
  <c r="Q153" i="1"/>
  <c r="Q147" i="1"/>
  <c r="Q146" i="1"/>
  <c r="T95" i="1"/>
  <c r="S95" i="1"/>
  <c r="R95" i="1"/>
  <c r="M95" i="1"/>
  <c r="L95" i="1"/>
  <c r="K95" i="1"/>
  <c r="J95" i="1"/>
  <c r="Q94" i="1"/>
  <c r="Q287" i="1" s="1"/>
  <c r="Q93" i="1"/>
  <c r="Q92" i="1"/>
  <c r="Q91" i="1"/>
  <c r="Q90" i="1"/>
  <c r="Q89" i="1"/>
  <c r="Q88" i="1"/>
  <c r="T80" i="1"/>
  <c r="S80" i="1"/>
  <c r="R80" i="1"/>
  <c r="M80" i="1"/>
  <c r="L80" i="1"/>
  <c r="K80" i="1"/>
  <c r="J80" i="1"/>
  <c r="Q79" i="1"/>
  <c r="Q286" i="1" s="1"/>
  <c r="Q78" i="1"/>
  <c r="Q255" i="1" s="1"/>
  <c r="Q77" i="1"/>
  <c r="Q254" i="1" s="1"/>
  <c r="Q76" i="1"/>
  <c r="Q74" i="1"/>
  <c r="Q253" i="1" s="1"/>
  <c r="Q73" i="1"/>
  <c r="M56" i="1"/>
  <c r="L56" i="1"/>
  <c r="K56" i="1"/>
  <c r="J56" i="1"/>
  <c r="Q53" i="1"/>
  <c r="Q251" i="1" s="1"/>
  <c r="Q52" i="1"/>
  <c r="Q226" i="1" s="1"/>
  <c r="Q51" i="1"/>
  <c r="Q225" i="1" s="1"/>
  <c r="Q50" i="1"/>
  <c r="Q224" i="1" s="1"/>
  <c r="K45" i="1"/>
  <c r="Q43" i="1"/>
  <c r="Q223" i="1" s="1"/>
  <c r="Q41" i="1"/>
  <c r="Q221" i="1" s="1"/>
  <c r="Q40" i="1"/>
  <c r="Q220" i="1" s="1"/>
  <c r="Q39" i="1"/>
  <c r="Q219" i="1" s="1"/>
  <c r="M45" i="1"/>
  <c r="L45" i="1"/>
  <c r="J45" i="1"/>
  <c r="P44" i="1"/>
  <c r="Q256" i="1" l="1"/>
  <c r="Q257" i="1"/>
  <c r="Q258" i="1"/>
  <c r="Q230" i="1"/>
  <c r="Q252" i="1"/>
  <c r="Q231" i="1"/>
  <c r="Q234" i="1"/>
  <c r="Q232" i="1"/>
  <c r="Q235" i="1"/>
  <c r="Q167" i="1"/>
  <c r="Q168" i="1"/>
  <c r="Q260" i="1"/>
  <c r="Q233" i="1"/>
  <c r="Q262" i="1"/>
  <c r="Q261" i="1"/>
  <c r="Q238" i="1"/>
  <c r="Q265" i="1"/>
  <c r="Q271" i="1" s="1"/>
  <c r="Q284" i="1"/>
  <c r="Q227" i="1"/>
  <c r="Q229" i="1"/>
  <c r="P76" i="1"/>
  <c r="Q228" i="1"/>
  <c r="Q80" i="1"/>
  <c r="Q117" i="1"/>
  <c r="S302" i="1"/>
  <c r="S304" i="1" s="1"/>
  <c r="P77" i="1"/>
  <c r="P254" i="1" s="1"/>
  <c r="P79" i="1"/>
  <c r="P286" i="1" s="1"/>
  <c r="U302" i="1"/>
  <c r="U304" i="1" s="1"/>
  <c r="P161" i="1"/>
  <c r="P113" i="1"/>
  <c r="P259" i="1" s="1"/>
  <c r="P146" i="1"/>
  <c r="P51" i="1"/>
  <c r="P225" i="1" s="1"/>
  <c r="P52" i="1"/>
  <c r="P226" i="1" s="1"/>
  <c r="P53" i="1"/>
  <c r="P147" i="1"/>
  <c r="J292" i="1"/>
  <c r="M292" i="1"/>
  <c r="K292" i="1"/>
  <c r="S292" i="1"/>
  <c r="L272" i="1"/>
  <c r="K293" i="1"/>
  <c r="M273" i="1"/>
  <c r="S272" i="1"/>
  <c r="M293" i="1"/>
  <c r="O271" i="1"/>
  <c r="O263" i="1"/>
  <c r="O291" i="1"/>
  <c r="O239" i="1"/>
  <c r="Q56" i="1"/>
  <c r="P89" i="1"/>
  <c r="P91" i="1"/>
  <c r="P93" i="1"/>
  <c r="P155" i="1"/>
  <c r="P129" i="1"/>
  <c r="P269" i="1" s="1"/>
  <c r="P128" i="1"/>
  <c r="P127" i="1"/>
  <c r="P115" i="1"/>
  <c r="P148" i="1"/>
  <c r="P162" i="1"/>
  <c r="P157" i="1"/>
  <c r="P159" i="1"/>
  <c r="Q291" i="1"/>
  <c r="P42" i="1"/>
  <c r="P222" i="1" s="1"/>
  <c r="O45" i="1"/>
  <c r="P4" i="1" s="1"/>
  <c r="P39" i="1"/>
  <c r="P219" i="1" s="1"/>
  <c r="J272" i="1"/>
  <c r="L273" i="1"/>
  <c r="R272" i="1"/>
  <c r="T272" i="1"/>
  <c r="R292" i="1"/>
  <c r="M236" i="1"/>
  <c r="M240" i="1" s="1"/>
  <c r="K236" i="1"/>
  <c r="K240" i="1" s="1"/>
  <c r="S236" i="1"/>
  <c r="S240" i="1" s="1"/>
  <c r="L236" i="1"/>
  <c r="L240" i="1" s="1"/>
  <c r="R236" i="1"/>
  <c r="R240" i="1" s="1"/>
  <c r="T236" i="1"/>
  <c r="T240" i="1" s="1"/>
  <c r="P73" i="1"/>
  <c r="J236" i="1"/>
  <c r="P41" i="1"/>
  <c r="P221" i="1" s="1"/>
  <c r="T292" i="1"/>
  <c r="Q132" i="1"/>
  <c r="Q45" i="1"/>
  <c r="P43" i="1"/>
  <c r="P223" i="1" s="1"/>
  <c r="P50" i="1"/>
  <c r="P224" i="1" s="1"/>
  <c r="P40" i="1"/>
  <c r="P220" i="1" s="1"/>
  <c r="P74" i="1"/>
  <c r="P78" i="1"/>
  <c r="P88" i="1"/>
  <c r="P90" i="1"/>
  <c r="P230" i="1" s="1"/>
  <c r="P92" i="1"/>
  <c r="P94" i="1"/>
  <c r="P287" i="1" s="1"/>
  <c r="P153" i="1"/>
  <c r="P54" i="1"/>
  <c r="P131" i="1"/>
  <c r="P290" i="1" s="1"/>
  <c r="P130" i="1"/>
  <c r="O132" i="1"/>
  <c r="K171" i="1" s="1"/>
  <c r="P252" i="1"/>
  <c r="P116" i="1"/>
  <c r="P235" i="1" s="1"/>
  <c r="P114" i="1"/>
  <c r="P112" i="1"/>
  <c r="P111" i="1"/>
  <c r="P110" i="1"/>
  <c r="P258" i="1" s="1"/>
  <c r="P151" i="1"/>
  <c r="P166" i="1"/>
  <c r="Q95" i="1"/>
  <c r="P125" i="1"/>
  <c r="P265" i="1" s="1"/>
  <c r="M272" i="1"/>
  <c r="T302" i="1"/>
  <c r="T304" i="1" s="1"/>
  <c r="K273" i="1"/>
  <c r="K272" i="1"/>
  <c r="L292" i="1"/>
  <c r="L293" i="1"/>
  <c r="K294" i="1" l="1"/>
  <c r="K296" i="1" s="1"/>
  <c r="P255" i="1"/>
  <c r="P267" i="1"/>
  <c r="P257" i="1"/>
  <c r="P253" i="1"/>
  <c r="P256" i="1"/>
  <c r="P251" i="1"/>
  <c r="P231" i="1"/>
  <c r="P234" i="1"/>
  <c r="P228" i="1"/>
  <c r="P168" i="1"/>
  <c r="P260" i="1"/>
  <c r="P167" i="1"/>
  <c r="P233" i="1"/>
  <c r="P266" i="1"/>
  <c r="P232" i="1"/>
  <c r="K183" i="1"/>
  <c r="K274" i="1"/>
  <c r="K276" i="1" s="1"/>
  <c r="S6" i="1"/>
  <c r="P262" i="1"/>
  <c r="P261" i="1"/>
  <c r="P270" i="1"/>
  <c r="P268" i="1"/>
  <c r="P229" i="1"/>
  <c r="P284" i="1"/>
  <c r="P288" i="1" s="1"/>
  <c r="P227" i="1"/>
  <c r="K212" i="1"/>
  <c r="Q239" i="1"/>
  <c r="P238" i="1"/>
  <c r="P239" i="1" s="1"/>
  <c r="Q288" i="1"/>
  <c r="Q263" i="1"/>
  <c r="O288" i="1"/>
  <c r="O293" i="1" s="1"/>
  <c r="J302" i="1"/>
  <c r="J240" i="1"/>
  <c r="H303" i="1"/>
  <c r="Q236" i="1"/>
  <c r="K241" i="1"/>
  <c r="P291" i="1"/>
  <c r="O272" i="1"/>
  <c r="O273" i="1"/>
  <c r="O236" i="1"/>
  <c r="O240" i="1" s="1"/>
  <c r="M241" i="1"/>
  <c r="P132" i="1"/>
  <c r="L241" i="1"/>
  <c r="P56" i="1"/>
  <c r="P117" i="1"/>
  <c r="P45" i="1"/>
  <c r="P95" i="1"/>
  <c r="P80" i="1"/>
  <c r="K242" i="1" l="1"/>
  <c r="K244" i="1" s="1"/>
  <c r="L303" i="1"/>
  <c r="L302" i="1" s="1"/>
  <c r="L304" i="1" s="1"/>
  <c r="O169" i="1"/>
  <c r="P271" i="1"/>
  <c r="P263" i="1"/>
  <c r="Q241" i="1"/>
  <c r="Q292" i="1"/>
  <c r="Q293" i="1"/>
  <c r="O292" i="1"/>
  <c r="Q272" i="1"/>
  <c r="Q273" i="1"/>
  <c r="Q240" i="1"/>
  <c r="P236" i="1"/>
  <c r="P241" i="1" s="1"/>
  <c r="P293" i="1"/>
  <c r="O294" i="1" s="1"/>
  <c r="P292" i="1"/>
  <c r="H302" i="1"/>
  <c r="H304" i="1" s="1"/>
  <c r="Q303" i="1" s="1"/>
  <c r="O241" i="1"/>
  <c r="J304" i="1"/>
  <c r="O303" i="1" l="1"/>
  <c r="O302" i="1" s="1"/>
  <c r="O304" i="1" s="1"/>
  <c r="P273" i="1"/>
  <c r="O274" i="1" s="1"/>
  <c r="P272" i="1"/>
  <c r="O242" i="1"/>
  <c r="P240" i="1"/>
  <c r="Q302" i="1"/>
  <c r="Q304" i="1" s="1"/>
</calcChain>
</file>

<file path=xl/sharedStrings.xml><?xml version="1.0" encoding="utf-8"?>
<sst xmlns="http://schemas.openxmlformats.org/spreadsheetml/2006/main" count="704" uniqueCount="271">
  <si>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</si>
  <si>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</si>
  <si>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</si>
  <si>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</si>
  <si>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</si>
  <si>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</si>
  <si>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</si>
  <si>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</si>
  <si>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</si>
  <si>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</si>
  <si>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</si>
  <si>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</si>
  <si>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</si>
  <si>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</si>
  <si>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</si>
  <si>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</si>
  <si>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</si>
  <si>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</si>
  <si>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</si>
  <si>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</si>
  <si>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</si>
  <si>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</si>
  <si>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</si>
  <si>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</si>
  <si>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</si>
  <si>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</si>
  <si>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</si>
  <si>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</si>
  <si>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</si>
  <si>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</si>
  <si>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</si>
  <si>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</si>
  <si>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</si>
  <si>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</si>
  <si>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</si>
  <si>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</si>
  <si>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</si>
  <si>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</si>
  <si>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DPD</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</si>
  <si>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</si>
  <si>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</si>
  <si>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</si>
  <si>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</si>
  <si>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</si>
  <si>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</si>
  <si>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</si>
  <si>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</si>
  <si>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</si>
  <si>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</si>
  <si>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</si>
  <si>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</si>
  <si>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</si>
  <si>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</si>
  <si>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</si>
  <si>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</si>
  <si>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</si>
  <si>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</si>
  <si>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</si>
  <si>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</si>
  <si>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</si>
  <si>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</si>
  <si>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DCOU</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</si>
  <si>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</si>
  <si>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</si>
  <si>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</si>
  <si>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</si>
  <si>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</si>
  <si>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</si>
  <si>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</si>
  <si>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</si>
  <si>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</si>
  <si>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</si>
  <si>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</si>
  <si>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</si>
  <si>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</si>
  <si>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</si>
  <si>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</si>
  <si>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</si>
  <si>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</si>
  <si>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</si>
  <si>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</si>
  <si>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</si>
  <si>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</si>
  <si>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 xml:space="preserve">Pedagogie I: 
- Fundamentele pedagogiei 
- Teoria şi metodologia curriculumului
</t>
  </si>
  <si>
    <t xml:space="preserve">Pedagogie II:
- Teoria şi metodologia instruirii 
- Teoria şi metodologia evaluării
</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</si>
  <si>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</si>
  <si>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</si>
  <si>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</si>
  <si>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</si>
  <si>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</si>
  <si>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</si>
  <si>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</si>
  <si>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</si>
  <si>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</si>
  <si>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</si>
  <si>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t>MODUL PEDAGOCIC - Nivelul I: 30 de credite ECTS  + 5 credite ECTS aferente examenului de absolvire</t>
  </si>
  <si>
    <t>DPPF</t>
  </si>
  <si>
    <t>DPDPS</t>
  </si>
  <si>
    <t>PLAN DE ÎNVĂŢĂMÂNT  valabil începând din anul universitar 2017-2018</t>
  </si>
  <si>
    <t>YLU0011</t>
  </si>
  <si>
    <t>YLU0012</t>
  </si>
  <si>
    <t>UNIVERSITATEA BABEŞ-BOLYAI CLUJ-NAPOCA</t>
  </si>
  <si>
    <t>P</t>
  </si>
  <si>
    <t>FACULTATEA DE MATEMATICĂ ȘI INFORMATICĂ</t>
  </si>
  <si>
    <t>PROCENT DIN NUMĂRUL TOTAL DE DISCIPLINE</t>
  </si>
  <si>
    <t xml:space="preserve">TOTAL CREDITE / ORE PE SĂPTĂMÂNĂ / EVALUĂRI / TOTAL DISCIPLINE </t>
  </si>
  <si>
    <t>PROCENT DIN NUMĂRUL TOTAL DE ORE FIZICE</t>
  </si>
  <si>
    <t xml:space="preserve">PROCENT DIN NUMĂRUL TOTAL DE ORE FIZICE </t>
  </si>
  <si>
    <t>În contul a cel mult 2 discipline opţionale generale, studentul are dreptul să aleagă 2 discipline de la alte specializări ale facultăţilor din Universitatea Babeş-Bolyai.</t>
  </si>
  <si>
    <t>L</t>
  </si>
  <si>
    <t>MLE0019</t>
  </si>
  <si>
    <t xml:space="preserve">Algebra 1 (Algebră liniară) / Linear Algebra </t>
  </si>
  <si>
    <t>MLE0001</t>
  </si>
  <si>
    <r>
      <t xml:space="preserve">Analiză matematică 1 (Analiza pe </t>
    </r>
    <r>
      <rPr>
        <b/>
        <sz val="10"/>
        <rFont val="Times New Roman"/>
        <family val="1"/>
      </rPr>
      <t>R</t>
    </r>
    <r>
      <rPr>
        <sz val="10"/>
        <rFont val="Times New Roman"/>
        <family val="1"/>
      </rPr>
      <t xml:space="preserve">) / Calculus on </t>
    </r>
    <r>
      <rPr>
        <b/>
        <sz val="10"/>
        <rFont val="Times New Roman"/>
        <family val="1"/>
      </rPr>
      <t>R</t>
    </r>
  </si>
  <si>
    <t>MLE0013</t>
  </si>
  <si>
    <t>Geometrie 1 (Geometrie analitică) / Analytical Geometry</t>
  </si>
  <si>
    <t>MLE5005</t>
  </si>
  <si>
    <t>Fundamentele programării / Fundamentals of Programming</t>
  </si>
  <si>
    <t>MLE0021</t>
  </si>
  <si>
    <t>Algebra 2 (Structuri algebrice de bază)/Basic Algebraic Structures</t>
  </si>
  <si>
    <t>MLE0015</t>
  </si>
  <si>
    <t>Geometrie 2 (Geometrie afină) / Affine Geometry</t>
  </si>
  <si>
    <t>MLE5006</t>
  </si>
  <si>
    <t>Programare orientată obiect / Object Oriented Programming</t>
  </si>
  <si>
    <t>MLE5022</t>
  </si>
  <si>
    <t>Structuri de date şi algoritmi / Data Structures and Algorithms</t>
  </si>
  <si>
    <t>MLE5008</t>
  </si>
  <si>
    <t>Metode avansate de programare / Advanced Programming Methods</t>
  </si>
  <si>
    <t>MLX2201</t>
  </si>
  <si>
    <t>Curs optional 1 / Optional 1</t>
  </si>
  <si>
    <t>MLE0009</t>
  </si>
  <si>
    <t>Ecuaţii diferenţiale / Differential Equations</t>
  </si>
  <si>
    <t>MLE5027</t>
  </si>
  <si>
    <t>Baze de date / Databases</t>
  </si>
  <si>
    <t>MLE5004</t>
  </si>
  <si>
    <t>Arhitectura sistemelor de calcul / Computer Systems Architecture</t>
  </si>
  <si>
    <t>MLX2081</t>
  </si>
  <si>
    <t>Limba străină (1)</t>
  </si>
  <si>
    <t>MLE0003</t>
  </si>
  <si>
    <t>MLE0027</t>
  </si>
  <si>
    <t>Analiză numerică / Numerical Analysis</t>
  </si>
  <si>
    <t>MLE0025</t>
  </si>
  <si>
    <t>Mecanică teoretică / Theoretical Mechanics</t>
  </si>
  <si>
    <t>MLE0029</t>
  </si>
  <si>
    <t>Probabilităţi / Probability Theory</t>
  </si>
  <si>
    <t>MLE5007</t>
  </si>
  <si>
    <t>Sisteme de operare / Operating Systems</t>
  </si>
  <si>
    <t>MLX2202</t>
  </si>
  <si>
    <t>Curs optional 2 / Optional 2</t>
  </si>
  <si>
    <t>MLX2082</t>
  </si>
  <si>
    <t>Limba străină (2)</t>
  </si>
  <si>
    <t>MLE0024</t>
  </si>
  <si>
    <t>MLE5023</t>
  </si>
  <si>
    <t>MLE0008</t>
  </si>
  <si>
    <t>Analiză complexă / Complex Analysis</t>
  </si>
  <si>
    <t>MLE0011</t>
  </si>
  <si>
    <t>Ecuaţii cu derivate parţiale / Partial Differential Equations</t>
  </si>
  <si>
    <t>MLX2203</t>
  </si>
  <si>
    <t>Curs optional 3 / Optional 3</t>
  </si>
  <si>
    <t>MLX2204</t>
  </si>
  <si>
    <t>Curs optional 4 / Optional 4</t>
  </si>
  <si>
    <t>MLE2007</t>
  </si>
  <si>
    <t>Practică  de specialitate / Internship</t>
  </si>
  <si>
    <t>MLE0005</t>
  </si>
  <si>
    <t>Tehnici de optimizare / Optimization Techniques</t>
  </si>
  <si>
    <t>MLX2205</t>
  </si>
  <si>
    <t>Curs optional 5 / Optional 5</t>
  </si>
  <si>
    <t>MLE5002</t>
  </si>
  <si>
    <t>MLE5012</t>
  </si>
  <si>
    <t>Proiect colectiv / Team Project</t>
  </si>
  <si>
    <t>MLE2001</t>
  </si>
  <si>
    <t>Elaborarea lucrării de licenţă / Work for Graduation Project</t>
  </si>
  <si>
    <t>MLE0016</t>
  </si>
  <si>
    <t>MLE5029</t>
  </si>
  <si>
    <t>Inteligenţă artificială / Artificial Intelligence</t>
  </si>
  <si>
    <t>MLE0004</t>
  </si>
  <si>
    <t>MLE0026</t>
  </si>
  <si>
    <t>Software matematic / Mathematical Software</t>
  </si>
  <si>
    <t>PACHET OPȚIONAL 3 (An III, Semestrul 5)</t>
  </si>
  <si>
    <t>MLE0030</t>
  </si>
  <si>
    <t>Statistică matematică / Mathematical Statistics</t>
  </si>
  <si>
    <t>MLE0038</t>
  </si>
  <si>
    <t>Capitole speciale de ecuaţii diferenţiale ordinare /                              Special Chapters of Ordinary Differential Equations</t>
  </si>
  <si>
    <t>MLE5011</t>
  </si>
  <si>
    <t>Ingineria sistemelor soft / Software Engineering</t>
  </si>
  <si>
    <t>MLE2006</t>
  </si>
  <si>
    <t>Istoria matematicii</t>
  </si>
  <si>
    <t>MLE7007</t>
  </si>
  <si>
    <t>Istoria informaticii</t>
  </si>
  <si>
    <t>MLE2005</t>
  </si>
  <si>
    <t>Metodologia documentării şi elaborării unei lucrări ştiinţifice</t>
  </si>
  <si>
    <t>MLE0018</t>
  </si>
  <si>
    <t>Matematica de bază / Basic Mathematics</t>
  </si>
  <si>
    <t>MLE7005</t>
  </si>
  <si>
    <t>MLE2008</t>
  </si>
  <si>
    <t>MLE2002</t>
  </si>
  <si>
    <t>Metode avansate de rezolvare a problemelor de matematică şi informatică / Advanced Problem Solving Techniques in Mathematics and Computer Science</t>
  </si>
  <si>
    <t>MLE2003</t>
  </si>
  <si>
    <t>Redactarea documentelor matematice în LaTeX /                            LaTeX Typesetting of Mathematical Documents</t>
  </si>
  <si>
    <t>DISCIPLINE DE SPECIALITATE (DS)</t>
  </si>
  <si>
    <t>Analiză matematică 1 (Analiza pe R) / Calculus on R</t>
  </si>
  <si>
    <t>DISCIPLINE COMPLEMENTARE (DC)</t>
  </si>
  <si>
    <t>DISCIPLINE LA ALEGERE PENTRU LIMBA STRAINA 1 SI 2</t>
  </si>
  <si>
    <t>Pachetul cu discipline pentru limba străină (1) (Anul II, Semestrul 3 )</t>
  </si>
  <si>
    <t>LLU0011</t>
  </si>
  <si>
    <t>Limba engleză (1)</t>
  </si>
  <si>
    <t>Pachetul cu discipline pentru limba străină (2) (Anul II, Semestrul 4 )</t>
  </si>
  <si>
    <t>LLU0012</t>
  </si>
  <si>
    <t>Limba engleză (2)</t>
  </si>
  <si>
    <t xml:space="preserve">             MLE2006, MLE7007, MLE2005</t>
  </si>
  <si>
    <t>Logică matematică si teoria mulţimilor / Mathematical Logic and Set Theory</t>
  </si>
  <si>
    <t>Nota:
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Studentii pot urma discipline facultative
3) Practica de specialitate se desfasoara 4 săptămâni, 5 zile/săpt., 6 ore/zi. 
4) Disciplina Elaborarea lucrării de licenţă se desfășoară pe parcursul semestrului 6 si 2 săptămâni comasate  în finalul semestrului  (6 ore/zi, 5 zile/săptămână)</t>
  </si>
  <si>
    <t>MLE0070</t>
  </si>
  <si>
    <t>Analiză matematică 2 (Calcul diferenţial şi integral în R^n) / Calculus 2 (Differential and integral calculus in R^n)</t>
  </si>
  <si>
    <t>MLE0071</t>
  </si>
  <si>
    <t>Geometrie 3 (Geometria diferenţială a curbelor şi suprafeţelor) /             Differential Geometry of Curves and Surfaces</t>
  </si>
  <si>
    <t>Funcţii reale / Real Functions</t>
  </si>
  <si>
    <t>MLE5015</t>
  </si>
  <si>
    <t>Programare Web / Web Programming</t>
  </si>
  <si>
    <t>PACHET OPȚIONAL 1 (An II, Semestrul 4)</t>
  </si>
  <si>
    <t>Complemente de geometrie / Complements of Geometry</t>
  </si>
  <si>
    <t>MLE0033</t>
  </si>
  <si>
    <t>MLE0041</t>
  </si>
  <si>
    <t>Complemente de analiză matematică /                                                           Complements of Mathematical Analysis</t>
  </si>
  <si>
    <t>PACHET OPȚIONAL 2 (An II, Semestrul 5)</t>
  </si>
  <si>
    <t>Astronomie / Astronomy</t>
  </si>
  <si>
    <t>Analiză funcţională / Functional Analysis</t>
  </si>
  <si>
    <t>Complemente de algebră / Complements of Algebra</t>
  </si>
  <si>
    <t>MLE0046</t>
  </si>
  <si>
    <t>MLE5040</t>
  </si>
  <si>
    <t>MLE5044</t>
  </si>
  <si>
    <t>MLE5057</t>
  </si>
  <si>
    <t>MLE5062</t>
  </si>
  <si>
    <t>Programare distribuită - platforme Java /                                                     Distributed Programming - Java platform</t>
  </si>
  <si>
    <t>Instrumente CASE / CASE Instruments</t>
  </si>
  <si>
    <t>Date semistructurate / Semistructured Data</t>
  </si>
  <si>
    <t>Retele de calculatoare / Computer Networks</t>
  </si>
  <si>
    <t>Tehnici pentru regăsirea informaţiei/Information Retrieval Techniques</t>
  </si>
  <si>
    <t>PACHET OPȚIONAL 4 (An III, Semestrul 6)</t>
  </si>
  <si>
    <t>MLE5025</t>
  </si>
  <si>
    <t>MLE0044</t>
  </si>
  <si>
    <t>Algoritmica grafelor / Graph Algorithms</t>
  </si>
  <si>
    <t>Aplicații ale geometriei în informatică / Applications of Geometry in Computer Science</t>
  </si>
  <si>
    <t>Comunicare şi dezvoltare profesională în informatică / Communication and Professional Development in  Computer Science</t>
  </si>
  <si>
    <t>Limba engleza-formare si informare academica (curs pentru incepatori) / English - Training and Academic Information (course for beginners)</t>
  </si>
  <si>
    <t>Limbaje formale şi tehnici de compilare / Formal Languages and Compiler Design Methods</t>
  </si>
  <si>
    <t xml:space="preserve">             MLE0038, MLE0033, MLE0041</t>
  </si>
  <si>
    <t xml:space="preserve">             MLE0026, MLE0024, MLE0004, MLE0046</t>
  </si>
  <si>
    <t xml:space="preserve">             MLE5040, MLE5044, MLE5057, MLE5002, MLE5062</t>
  </si>
  <si>
    <t xml:space="preserve">             MLE5025, MLE0044</t>
  </si>
  <si>
    <r>
      <t>Domeniul:</t>
    </r>
    <r>
      <rPr>
        <b/>
        <sz val="10"/>
        <rFont val="Times New Roman"/>
        <family val="1"/>
      </rPr>
      <t xml:space="preserve"> Matematică</t>
    </r>
  </si>
  <si>
    <r>
      <t xml:space="preserve">Specializarea/Programul de studiu: </t>
    </r>
    <r>
      <rPr>
        <b/>
        <sz val="10"/>
        <rFont val="Times New Roman"/>
        <family val="1"/>
      </rPr>
      <t>Matematică Informatică</t>
    </r>
    <r>
      <rPr>
        <sz val="10"/>
        <rFont val="Times New Roman"/>
        <family val="1"/>
      </rPr>
      <t xml:space="preserve"> </t>
    </r>
  </si>
  <si>
    <r>
      <t xml:space="preserve">Limba de predare: </t>
    </r>
    <r>
      <rPr>
        <b/>
        <sz val="10"/>
        <rFont val="Times New Roman"/>
        <family val="1"/>
      </rPr>
      <t>engleză</t>
    </r>
    <r>
      <rPr>
        <sz val="10"/>
        <rFont val="Times New Roman"/>
        <family val="1"/>
      </rPr>
      <t xml:space="preserve"> </t>
    </r>
  </si>
  <si>
    <r>
      <rPr>
        <b/>
        <sz val="10"/>
        <rFont val="Times New Roman"/>
        <family val="1"/>
      </rPr>
      <t>IV.EXAMENUL DE LICENŢĂ</t>
    </r>
    <r>
      <rPr>
        <sz val="10"/>
        <rFont val="Times New Roman"/>
        <family val="1"/>
      </rPr>
      <t xml:space="preserve"> - perioada iunie-iulie (1 săptămână)
Proba 1: Evaluarea cunoştinţelor fundamentale şi de specialitate - 10 credite
Proba 2: Prezentarea şi susţinerea lucrării de licenţă - 10 credite
</t>
    </r>
  </si>
  <si>
    <r>
      <t>Titlul absolventului:</t>
    </r>
    <r>
      <rPr>
        <b/>
        <sz val="10"/>
        <rFont val="Times New Roman"/>
        <family val="1"/>
      </rPr>
      <t xml:space="preserve"> Licenţiat în Matematică</t>
    </r>
  </si>
  <si>
    <r>
      <t xml:space="preserve">Durata studiilor: </t>
    </r>
    <r>
      <rPr>
        <b/>
        <sz val="10"/>
        <rFont val="Times New Roman"/>
        <family val="1"/>
      </rPr>
      <t>6 semestre</t>
    </r>
  </si>
  <si>
    <r>
      <t xml:space="preserve">Forma de învăţământ: </t>
    </r>
    <r>
      <rPr>
        <b/>
        <sz val="10"/>
        <rFont val="Times New Roman"/>
        <family val="1"/>
      </rPr>
      <t>cu frecvenţă</t>
    </r>
  </si>
  <si>
    <r>
      <t xml:space="preserve">Sem. 4: Se alege  o disciplină din pachetul opțional 1 </t>
    </r>
    <r>
      <rPr>
        <b/>
        <sz val="10"/>
        <rFont val="Times New Roman"/>
        <family val="1"/>
      </rPr>
      <t>MLX2201</t>
    </r>
    <r>
      <rPr>
        <sz val="10"/>
        <rFont val="Times New Roman"/>
        <family val="1"/>
      </rPr>
      <t>:</t>
    </r>
  </si>
  <si>
    <r>
      <t xml:space="preserve">Sem. 5: Se alege  o disciplină din pachetul opțional 2 </t>
    </r>
    <r>
      <rPr>
        <b/>
        <sz val="10"/>
        <rFont val="Times New Roman"/>
        <family val="1"/>
      </rPr>
      <t>MLX2203</t>
    </r>
    <r>
      <rPr>
        <sz val="10"/>
        <rFont val="Times New Roman"/>
        <family val="1"/>
      </rPr>
      <t>:</t>
    </r>
  </si>
  <si>
    <r>
      <rPr>
        <b/>
        <sz val="10"/>
        <rFont val="Times New Roman"/>
        <family val="1"/>
      </rPr>
      <t xml:space="preserve">   150 </t>
    </r>
    <r>
      <rPr>
        <sz val="10"/>
        <rFont val="Times New Roman"/>
        <family val="1"/>
      </rPr>
      <t>de credite la disciplinele obligatorii;</t>
    </r>
  </si>
  <si>
    <r>
      <t xml:space="preserve">Sem. 5: Se alege  o disciplină din pachetul opțional 3 </t>
    </r>
    <r>
      <rPr>
        <b/>
        <sz val="10"/>
        <rFont val="Times New Roman"/>
        <family val="1"/>
      </rPr>
      <t>MLX2204</t>
    </r>
    <r>
      <rPr>
        <sz val="10"/>
        <rFont val="Times New Roman"/>
        <family val="1"/>
      </rPr>
      <t>:</t>
    </r>
  </si>
  <si>
    <r>
      <t xml:space="preserve">     30 </t>
    </r>
    <r>
      <rPr>
        <sz val="10"/>
        <rFont val="Times New Roman"/>
        <family val="1"/>
      </rPr>
      <t>credite la disciplinele opţionale;</t>
    </r>
  </si>
  <si>
    <r>
      <t xml:space="preserve">Sem. 6: Se alege  o disciplină din pachetul opțional 4 </t>
    </r>
    <r>
      <rPr>
        <b/>
        <sz val="10"/>
        <rFont val="Times New Roman"/>
        <family val="1"/>
      </rPr>
      <t>MLX2204</t>
    </r>
    <r>
      <rPr>
        <sz val="10"/>
        <rFont val="Times New Roman"/>
        <family val="1"/>
      </rPr>
      <t>:</t>
    </r>
  </si>
  <si>
    <r>
      <rPr>
        <b/>
        <sz val="10"/>
        <rFont val="Times New Roman"/>
        <family val="1"/>
      </rPr>
      <t>4</t>
    </r>
    <r>
      <rPr>
        <sz val="10"/>
        <rFont val="Times New Roman"/>
        <family val="1"/>
      </rPr>
      <t xml:space="preserve"> credite pentru disciplina Educație fizică</t>
    </r>
  </si>
  <si>
    <r>
      <rPr>
        <b/>
        <sz val="10"/>
        <rFont val="Times New Roman"/>
        <family val="1"/>
      </rPr>
      <t>6</t>
    </r>
    <r>
      <rPr>
        <sz val="10"/>
        <rFont val="Times New Roman"/>
        <family val="1"/>
      </rPr>
      <t xml:space="preserve"> credite pentru o limbă străină (2 semestre)</t>
    </r>
  </si>
  <si>
    <r>
      <t xml:space="preserve">Sem. 6: Se alege  o disciplină din pachetul opțional 6 </t>
    </r>
    <r>
      <rPr>
        <b/>
        <sz val="10"/>
        <rFont val="Times New Roman"/>
        <family val="1"/>
      </rPr>
      <t>MLX2206</t>
    </r>
    <r>
      <rPr>
        <sz val="10"/>
        <rFont val="Times New Roman"/>
        <family val="1"/>
      </rPr>
      <t>:</t>
    </r>
  </si>
  <si>
    <r>
      <rPr>
        <b/>
        <sz val="10"/>
        <rFont val="Times New Roman"/>
        <family val="1"/>
      </rPr>
      <t xml:space="preserve">20 </t>
    </r>
    <r>
      <rPr>
        <sz val="10"/>
        <rFont val="Times New Roman"/>
        <family val="1"/>
      </rPr>
      <t xml:space="preserve">de credite la examenul de licenţă </t>
    </r>
  </si>
  <si>
    <r>
      <rPr>
        <b/>
        <sz val="10"/>
        <rFont val="Times New Roman"/>
        <family val="1"/>
      </rPr>
      <t xml:space="preserve">VI.  UNIVERSITĂŢI EUROPENE DE REFERINŢĂ:                                                                                                                                                                                                                                                               </t>
    </r>
    <r>
      <rPr>
        <sz val="10"/>
        <rFont val="Times New Roman"/>
        <family val="1"/>
      </rPr>
      <t>Planul de învăţământ urmează în proporţie de 80% planurile de învăţământ ale Univ. Munchen, Univ. "Tor Vergata" Roma si Univ. Milano.</t>
    </r>
  </si>
  <si>
    <r>
      <t xml:space="preserve">Didactica specialităţii: </t>
    </r>
    <r>
      <rPr>
        <i/>
        <sz val="10"/>
        <rFont val="Times New Roman"/>
        <family val="1"/>
      </rPr>
      <t>Didactica matematicii (română)</t>
    </r>
  </si>
  <si>
    <t>DPPF – Discipline de pregătire psihopedagogică fundamentală (obligatorii)                        DPDPS – Discipline de pregătire didactică şi practică de specialitate (obligatorii)</t>
  </si>
  <si>
    <t>PACHET OPȚIONAL 5 (An III, Semestrul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</si>
</sst>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238"/>
      <scheme val="minor"/>
    </font>
    <font>
      <sz val="8"/>
      <name val="Calibri"/>
      <family val="2"/>
      <charset val="238"/>
    </font>
    <font>
      <sz val="10"/>
      <name val="Times New Roman"/>
      <family val="1"/>
    </font>
    <font>
      <sz val="11"/>
      <color indexed="8"/>
      <name val="Calibri"/>
      <family val="2"/>
    </font>
    <font>
      <b/>
      <sz val="10"/>
      <name val="Times New Roman"/>
      <family val="1"/>
    </font>
    <font>
      <sz val="9"/>
      <name val="Times New Roman"/>
      <family val="1"/>
    </font>
    <font>
      <sz val="8"/>
      <name val="Times New Roman"/>
      <family val="1"/>
    </font>
    <font>
      <sz val="10"/>
      <name val="Calibri"/>
      <family val="2"/>
    </font>
    <font>
      <b/>
      <sz val="11"/>
      <name val="Times New Roman"/>
      <family val="1"/>
    </font>
    <font>
      <b/>
      <sz val="9"/>
      <name val="Times New Roman"/>
      <family val="1"/>
    </font>
    <font>
      <i/>
      <sz val="10"/>
      <name val="Times New Roman"/>
      <family val="1"/>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3"/>
        <bgColor indexed="26"/>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s>
  <cellStyleXfs count="2">
    <xf numFmtId="0" fontId="0" fillId="0" borderId="0"/>
    <xf numFmtId="0" fontId="3" fillId="0" borderId="0"/>
  </cellStyleXfs>
  <cellXfs count="248">
    <xf numFmtId="0" fontId="0" fillId="0" borderId="0" xfId="0"/>
    <xf numFmtId="0" fontId="2" fillId="5" borderId="14" xfId="1" applyFont="1" applyFill="1" applyBorder="1" applyAlignment="1" applyProtection="1">
      <alignment horizontal="center" vertical="center"/>
      <protection locked="0"/>
    </xf>
    <xf numFmtId="2" fontId="2" fillId="5" borderId="14" xfId="1" applyNumberFormat="1" applyFont="1" applyFill="1" applyBorder="1" applyAlignment="1" applyProtection="1">
      <alignment horizontal="center" vertical="center"/>
      <protection locked="0"/>
    </xf>
    <xf numFmtId="0" fontId="2" fillId="5" borderId="14" xfId="1" applyFont="1" applyFill="1" applyBorder="1" applyAlignment="1" applyProtection="1">
      <alignment horizontal="center" vertical="center" wrapText="1"/>
      <protection locked="0"/>
    </xf>
    <xf numFmtId="0" fontId="2" fillId="5" borderId="14" xfId="1" applyFont="1" applyFill="1" applyBorder="1" applyAlignment="1" applyProtection="1">
      <alignment horizontal="left" vertical="center"/>
      <protection locked="0"/>
    </xf>
    <xf numFmtId="0" fontId="5" fillId="2" borderId="1" xfId="0" applyFont="1" applyFill="1" applyBorder="1" applyAlignment="1">
      <alignment horizontal="left" vertical="center" wrapText="1"/>
    </xf>
    <xf numFmtId="0" fontId="2" fillId="0" borderId="0" xfId="0"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4" fillId="0" borderId="1" xfId="0" applyFont="1" applyBorder="1" applyAlignment="1" applyProtection="1">
      <alignment vertical="center"/>
      <protection locked="0"/>
    </xf>
    <xf numFmtId="0" fontId="2" fillId="0" borderId="0" xfId="0" applyFont="1" applyAlignment="1" applyProtection="1">
      <alignment vertical="top" wrapText="1"/>
      <protection locked="0"/>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2" fillId="3"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2" fontId="2" fillId="4"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3" borderId="1" xfId="0" applyFont="1" applyFill="1" applyBorder="1" applyAlignment="1" applyProtection="1">
      <alignment horizontal="left" vertical="center"/>
      <protection locked="0"/>
    </xf>
    <xf numFmtId="1" fontId="2" fillId="5" borderId="14" xfId="1" applyNumberFormat="1" applyFont="1" applyFill="1" applyBorder="1" applyAlignment="1" applyProtection="1">
      <alignment horizontal="left" vertical="center"/>
      <protection locked="0"/>
    </xf>
    <xf numFmtId="1" fontId="2" fillId="3" borderId="1" xfId="0" applyNumberFormat="1" applyFont="1" applyFill="1" applyBorder="1" applyAlignment="1" applyProtection="1">
      <alignment horizontal="left" vertical="center"/>
      <protection locked="0"/>
    </xf>
    <xf numFmtId="1" fontId="2" fillId="3" borderId="1" xfId="0" applyNumberFormat="1" applyFont="1" applyFill="1" applyBorder="1" applyAlignment="1" applyProtection="1">
      <alignment horizontal="center" vertical="center"/>
      <protection locked="0"/>
    </xf>
    <xf numFmtId="1" fontId="4" fillId="0" borderId="1" xfId="0" applyNumberFormat="1" applyFont="1" applyBorder="1" applyAlignment="1" applyProtection="1">
      <alignment horizontal="center" vertical="center"/>
    </xf>
    <xf numFmtId="1" fontId="4" fillId="0" borderId="3" xfId="0" applyNumberFormat="1" applyFont="1" applyFill="1" applyBorder="1" applyAlignment="1" applyProtection="1">
      <alignment horizontal="center" vertical="center"/>
      <protection locked="0"/>
    </xf>
    <xf numFmtId="0" fontId="4" fillId="0" borderId="14" xfId="1" applyFont="1" applyBorder="1" applyAlignment="1" applyProtection="1">
      <alignment horizontal="center" vertical="center" wrapText="1"/>
      <protection locked="0"/>
    </xf>
    <xf numFmtId="1" fontId="2" fillId="5" borderId="14" xfId="1" applyNumberFormat="1" applyFont="1" applyFill="1" applyBorder="1" applyAlignment="1" applyProtection="1">
      <alignment horizontal="center" vertical="center"/>
      <protection locked="0"/>
    </xf>
    <xf numFmtId="1" fontId="2" fillId="0" borderId="14" xfId="1" applyNumberFormat="1" applyFont="1" applyBorder="1" applyAlignment="1" applyProtection="1">
      <alignment horizontal="center" vertical="center"/>
    </xf>
    <xf numFmtId="1" fontId="2" fillId="5" borderId="14" xfId="1" applyNumberFormat="1" applyFont="1" applyFill="1" applyBorder="1" applyAlignment="1" applyProtection="1">
      <alignment horizontal="center" vertical="center" wrapText="1"/>
      <protection locked="0"/>
    </xf>
    <xf numFmtId="1" fontId="4" fillId="0" borderId="14" xfId="1" applyNumberFormat="1" applyFont="1" applyBorder="1" applyAlignment="1" applyProtection="1">
      <alignment horizontal="center" vertical="center"/>
    </xf>
    <xf numFmtId="0" fontId="4" fillId="5" borderId="15" xfId="1" applyNumberFormat="1" applyFont="1" applyFill="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10" fontId="4" fillId="0" borderId="0" xfId="0" applyNumberFormat="1" applyFont="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1" fontId="4"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2" fillId="0" borderId="1" xfId="0" applyFont="1" applyBorder="1" applyAlignment="1" applyProtection="1">
      <alignment horizontal="left" vertical="center"/>
    </xf>
    <xf numFmtId="164" fontId="2" fillId="0" borderId="1" xfId="0" applyNumberFormat="1"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wrapText="1"/>
    </xf>
    <xf numFmtId="9" fontId="4" fillId="0" borderId="0" xfId="0" applyNumberFormat="1" applyFont="1" applyBorder="1" applyAlignment="1" applyProtection="1">
      <alignment horizontal="center" vertical="center"/>
    </xf>
    <xf numFmtId="1" fontId="2" fillId="4" borderId="1" xfId="0" applyNumberFormat="1" applyFont="1" applyFill="1" applyBorder="1" applyAlignment="1" applyProtection="1">
      <alignment horizontal="left" vertical="center"/>
      <protection locked="0"/>
    </xf>
    <xf numFmtId="1" fontId="2" fillId="4" borderId="1"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1" fontId="4" fillId="4" borderId="1" xfId="0" applyNumberFormat="1" applyFont="1" applyFill="1" applyBorder="1" applyAlignment="1" applyProtection="1">
      <alignment horizontal="center" vertical="center"/>
    </xf>
    <xf numFmtId="0" fontId="4" fillId="4" borderId="3" xfId="0" applyFont="1" applyFill="1" applyBorder="1" applyAlignment="1" applyProtection="1">
      <alignment horizontal="center" vertical="center"/>
      <protection locked="0"/>
    </xf>
    <xf numFmtId="0" fontId="2" fillId="0" borderId="0" xfId="0" applyFont="1" applyProtection="1">
      <protection locked="0"/>
    </xf>
    <xf numFmtId="0" fontId="2" fillId="2" borderId="1" xfId="0" applyFont="1" applyFill="1" applyBorder="1" applyAlignment="1" applyProtection="1">
      <alignment horizontal="left" vertical="center"/>
      <protection locked="0"/>
    </xf>
    <xf numFmtId="1" fontId="2" fillId="5" borderId="14" xfId="1" applyNumberFormat="1" applyFont="1" applyFill="1" applyBorder="1" applyAlignment="1" applyProtection="1">
      <alignment horizontal="left" vertical="center"/>
      <protection locked="0"/>
    </xf>
    <xf numFmtId="0" fontId="4" fillId="0" borderId="14" xfId="1" applyFont="1" applyBorder="1" applyAlignment="1" applyProtection="1">
      <alignment horizontal="left" vertical="center" wrapText="1"/>
    </xf>
    <xf numFmtId="2" fontId="2" fillId="0" borderId="14" xfId="1" applyNumberFormat="1" applyFont="1" applyBorder="1" applyAlignment="1" applyProtection="1">
      <alignment horizontal="center" vertical="center"/>
    </xf>
    <xf numFmtId="1" fontId="4" fillId="0" borderId="14" xfId="1" applyNumberFormat="1" applyFont="1" applyBorder="1" applyAlignment="1" applyProtection="1">
      <alignment horizontal="center" vertical="center"/>
    </xf>
    <xf numFmtId="1" fontId="4" fillId="0" borderId="14" xfId="1" applyNumberFormat="1" applyFont="1" applyBorder="1" applyAlignment="1" applyProtection="1">
      <alignment horizontal="center"/>
    </xf>
    <xf numFmtId="0" fontId="4" fillId="0" borderId="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10" fontId="4" fillId="0" borderId="2" xfId="0" applyNumberFormat="1" applyFont="1" applyBorder="1" applyAlignment="1" applyProtection="1">
      <alignment horizontal="center" vertical="center"/>
      <protection locked="0"/>
    </xf>
    <xf numFmtId="10" fontId="4" fillId="0" borderId="5" xfId="0" applyNumberFormat="1" applyFont="1" applyBorder="1" applyAlignment="1" applyProtection="1">
      <alignment horizontal="center" vertical="center"/>
      <protection locked="0"/>
    </xf>
    <xf numFmtId="10" fontId="4" fillId="0" borderId="6"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1" fontId="2" fillId="3" borderId="2" xfId="0" applyNumberFormat="1" applyFont="1" applyFill="1" applyBorder="1" applyAlignment="1" applyProtection="1">
      <alignment horizontal="left" vertical="center"/>
      <protection locked="0"/>
    </xf>
    <xf numFmtId="1" fontId="2" fillId="3" borderId="5" xfId="0" applyNumberFormat="1" applyFont="1" applyFill="1" applyBorder="1" applyAlignment="1" applyProtection="1">
      <alignment horizontal="left" vertical="center"/>
      <protection locked="0"/>
    </xf>
    <xf numFmtId="1" fontId="2" fillId="3" borderId="6" xfId="0" applyNumberFormat="1" applyFont="1" applyFill="1" applyBorder="1" applyAlignment="1" applyProtection="1">
      <alignment horizontal="left" vertical="center"/>
      <protection locked="0"/>
    </xf>
    <xf numFmtId="1" fontId="4" fillId="0" borderId="2" xfId="0" applyNumberFormat="1" applyFont="1" applyBorder="1" applyAlignment="1" applyProtection="1">
      <alignment horizontal="center" vertical="center"/>
      <protection locked="0"/>
    </xf>
    <xf numFmtId="1" fontId="4" fillId="0" borderId="5" xfId="0" applyNumberFormat="1" applyFont="1" applyBorder="1" applyAlignment="1" applyProtection="1">
      <alignment horizontal="center" vertical="center"/>
      <protection locked="0"/>
    </xf>
    <xf numFmtId="1" fontId="4" fillId="0" borderId="6"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1" fontId="4" fillId="0" borderId="2" xfId="0" applyNumberFormat="1" applyFont="1" applyBorder="1" applyAlignment="1" applyProtection="1">
      <alignment horizontal="center" vertical="center"/>
    </xf>
    <xf numFmtId="1" fontId="4" fillId="0" borderId="5" xfId="0" applyNumberFormat="1" applyFont="1" applyBorder="1" applyAlignment="1" applyProtection="1">
      <alignment horizontal="center" vertical="center"/>
    </xf>
    <xf numFmtId="1" fontId="4" fillId="0" borderId="6" xfId="0" applyNumberFormat="1" applyFont="1" applyBorder="1" applyAlignment="1" applyProtection="1">
      <alignment horizontal="center" vertical="center"/>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5" borderId="14" xfId="1"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1" fontId="2" fillId="5" borderId="14" xfId="1" applyNumberFormat="1" applyFont="1" applyFill="1" applyBorder="1" applyAlignment="1" applyProtection="1">
      <alignment horizontal="left" vertical="center" wrapText="1"/>
      <protection locked="0"/>
    </xf>
    <xf numFmtId="1" fontId="2" fillId="5" borderId="20" xfId="1" applyNumberFormat="1" applyFont="1" applyFill="1" applyBorder="1" applyAlignment="1" applyProtection="1">
      <alignment horizontal="left" vertical="center" wrapText="1"/>
      <protection locked="0"/>
    </xf>
    <xf numFmtId="1" fontId="2" fillId="5" borderId="17" xfId="1" applyNumberFormat="1" applyFont="1" applyFill="1" applyBorder="1" applyAlignment="1" applyProtection="1">
      <alignment horizontal="left" vertical="center" wrapText="1"/>
      <protection locked="0"/>
    </xf>
    <xf numFmtId="1" fontId="2" fillId="5" borderId="18" xfId="1" applyNumberFormat="1"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4" fillId="0" borderId="2"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1" fontId="2" fillId="4" borderId="2"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2" fillId="0" borderId="2" xfId="0" applyFont="1" applyBorder="1" applyAlignment="1" applyProtection="1">
      <alignment horizontal="left" vertical="top"/>
    </xf>
    <xf numFmtId="0" fontId="2" fillId="0" borderId="5" xfId="0" applyFont="1" applyBorder="1" applyAlignment="1" applyProtection="1">
      <alignment horizontal="left" vertical="top"/>
    </xf>
    <xf numFmtId="0" fontId="2" fillId="0" borderId="6" xfId="0" applyFont="1" applyBorder="1" applyAlignment="1" applyProtection="1">
      <alignment horizontal="left" vertical="top"/>
    </xf>
    <xf numFmtId="1" fontId="2" fillId="4" borderId="2" xfId="0" applyNumberFormat="1" applyFont="1" applyFill="1" applyBorder="1" applyAlignment="1" applyProtection="1">
      <alignment horizontal="left" vertical="center" wrapText="1"/>
      <protection locked="0"/>
    </xf>
    <xf numFmtId="1" fontId="2" fillId="4" borderId="5" xfId="0" applyNumberFormat="1" applyFont="1" applyFill="1" applyBorder="1" applyAlignment="1" applyProtection="1">
      <alignment horizontal="left" vertical="center"/>
      <protection locked="0"/>
    </xf>
    <xf numFmtId="1" fontId="2" fillId="4" borderId="6" xfId="0" applyNumberFormat="1" applyFont="1" applyFill="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4"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1" fontId="2" fillId="0" borderId="2"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1" fontId="2" fillId="4" borderId="2" xfId="0" applyNumberFormat="1" applyFont="1" applyFill="1" applyBorder="1" applyAlignment="1" applyProtection="1">
      <alignment horizontal="left" vertical="center"/>
      <protection locked="0"/>
    </xf>
    <xf numFmtId="1" fontId="4" fillId="4" borderId="2" xfId="0" applyNumberFormat="1" applyFont="1" applyFill="1" applyBorder="1" applyAlignment="1" applyProtection="1">
      <alignment horizontal="center" vertical="center"/>
      <protection locked="0"/>
    </xf>
    <xf numFmtId="1" fontId="4" fillId="4" borderId="5" xfId="0" applyNumberFormat="1" applyFont="1" applyFill="1" applyBorder="1" applyAlignment="1" applyProtection="1">
      <alignment horizontal="center" vertical="center"/>
      <protection locked="0"/>
    </xf>
    <xf numFmtId="1" fontId="4" fillId="4" borderId="6" xfId="0" applyNumberFormat="1" applyFont="1" applyFill="1" applyBorder="1" applyAlignment="1" applyProtection="1">
      <alignment horizontal="center" vertical="center"/>
      <protection locked="0"/>
    </xf>
    <xf numFmtId="0" fontId="4" fillId="4" borderId="2" xfId="0" applyFont="1" applyFill="1" applyBorder="1" applyAlignment="1" applyProtection="1">
      <alignment horizontal="left" vertical="center" wrapText="1"/>
    </xf>
    <xf numFmtId="0" fontId="4" fillId="4" borderId="5"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4" fillId="4" borderId="7"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2" fontId="2" fillId="4" borderId="9" xfId="0" applyNumberFormat="1" applyFont="1" applyFill="1" applyBorder="1" applyAlignment="1" applyProtection="1">
      <alignment horizontal="center" vertical="center"/>
    </xf>
    <xf numFmtId="2" fontId="2" fillId="4" borderId="4" xfId="0" applyNumberFormat="1" applyFont="1" applyFill="1" applyBorder="1" applyAlignment="1" applyProtection="1">
      <alignment horizontal="center" vertical="center"/>
    </xf>
    <xf numFmtId="2" fontId="2" fillId="4" borderId="10" xfId="0" applyNumberFormat="1" applyFont="1" applyFill="1" applyBorder="1" applyAlignment="1" applyProtection="1">
      <alignment horizontal="center" vertical="center"/>
    </xf>
    <xf numFmtId="2" fontId="2" fillId="4" borderId="11" xfId="0" applyNumberFormat="1" applyFont="1" applyFill="1" applyBorder="1" applyAlignment="1" applyProtection="1">
      <alignment horizontal="center" vertical="center"/>
    </xf>
    <xf numFmtId="2" fontId="2" fillId="4" borderId="7" xfId="0" applyNumberFormat="1" applyFont="1" applyFill="1" applyBorder="1" applyAlignment="1" applyProtection="1">
      <alignment horizontal="center" vertical="center"/>
    </xf>
    <xf numFmtId="2" fontId="2" fillId="4" borderId="8" xfId="0" applyNumberFormat="1" applyFont="1" applyFill="1" applyBorder="1" applyAlignment="1" applyProtection="1">
      <alignment horizontal="center" vertical="center"/>
    </xf>
    <xf numFmtId="1" fontId="4" fillId="4" borderId="2" xfId="0" applyNumberFormat="1" applyFont="1" applyFill="1" applyBorder="1" applyAlignment="1" applyProtection="1">
      <alignment horizontal="center" vertical="center"/>
    </xf>
    <xf numFmtId="1" fontId="4" fillId="4" borderId="5" xfId="0" applyNumberFormat="1" applyFont="1" applyFill="1" applyBorder="1" applyAlignment="1" applyProtection="1">
      <alignment horizontal="center" vertical="center"/>
    </xf>
    <xf numFmtId="1" fontId="4" fillId="4" borderId="6" xfId="0" applyNumberFormat="1" applyFont="1" applyFill="1" applyBorder="1" applyAlignment="1" applyProtection="1">
      <alignment horizontal="center" vertical="center"/>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2" fillId="3" borderId="2" xfId="0" applyNumberFormat="1" applyFont="1" applyFill="1" applyBorder="1" applyAlignment="1" applyProtection="1">
      <alignment horizontal="left" vertical="center" wrapText="1"/>
      <protection locked="0"/>
    </xf>
    <xf numFmtId="0" fontId="4" fillId="4" borderId="1"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left" vertical="center"/>
      <protection locked="0"/>
    </xf>
    <xf numFmtId="9" fontId="4" fillId="0" borderId="2" xfId="0" applyNumberFormat="1" applyFont="1" applyBorder="1" applyAlignment="1" applyProtection="1">
      <alignment horizontal="center" vertical="center"/>
    </xf>
    <xf numFmtId="9" fontId="4" fillId="0" borderId="6"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7" xfId="0" applyFont="1" applyBorder="1" applyProtection="1">
      <protection locked="0"/>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9" fontId="2" fillId="0" borderId="2" xfId="0" applyNumberFormat="1" applyFont="1" applyBorder="1" applyAlignment="1" applyProtection="1">
      <alignment horizontal="center"/>
    </xf>
    <xf numFmtId="9" fontId="2" fillId="0" borderId="6" xfId="0" applyNumberFormat="1" applyFont="1" applyBorder="1" applyAlignment="1" applyProtection="1">
      <alignment horizontal="center"/>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2" fillId="0" borderId="5" xfId="0" applyFont="1" applyBorder="1" applyAlignment="1" applyProtection="1">
      <alignment horizontal="center" vertical="center"/>
    </xf>
    <xf numFmtId="1" fontId="2" fillId="0" borderId="5" xfId="0" applyNumberFormat="1"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2" fontId="2" fillId="0" borderId="9" xfId="0" applyNumberFormat="1" applyFont="1" applyBorder="1" applyAlignment="1" applyProtection="1">
      <alignment horizontal="center" vertical="center"/>
    </xf>
    <xf numFmtId="2" fontId="2" fillId="0" borderId="4" xfId="0" applyNumberFormat="1" applyFont="1" applyBorder="1" applyAlignment="1" applyProtection="1">
      <alignment horizontal="center" vertical="center"/>
    </xf>
    <xf numFmtId="2" fontId="2" fillId="0" borderId="10" xfId="0" applyNumberFormat="1" applyFont="1" applyBorder="1" applyAlignment="1" applyProtection="1">
      <alignment horizontal="center" vertical="center"/>
    </xf>
    <xf numFmtId="2" fontId="2" fillId="0" borderId="11" xfId="0" applyNumberFormat="1" applyFont="1" applyBorder="1" applyAlignment="1" applyProtection="1">
      <alignment horizontal="center" vertical="center"/>
    </xf>
    <xf numFmtId="2" fontId="2" fillId="0" borderId="7" xfId="0" applyNumberFormat="1" applyFont="1" applyBorder="1" applyAlignment="1" applyProtection="1">
      <alignment horizontal="center" vertical="center"/>
    </xf>
    <xf numFmtId="2" fontId="2" fillId="0" borderId="8" xfId="0" applyNumberFormat="1" applyFont="1" applyBorder="1" applyAlignment="1" applyProtection="1">
      <alignment horizontal="center" vertical="center"/>
    </xf>
    <xf numFmtId="0" fontId="9" fillId="0" borderId="2"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0"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4" xfId="1" applyFont="1" applyBorder="1" applyAlignment="1" applyProtection="1">
      <alignment horizontal="center" vertical="center" wrapText="1"/>
      <protection locked="0"/>
    </xf>
    <xf numFmtId="1" fontId="4" fillId="0" borderId="14" xfId="1" applyNumberFormat="1" applyFont="1" applyBorder="1" applyAlignment="1" applyProtection="1">
      <alignment horizontal="center" vertical="center"/>
      <protection locked="0"/>
    </xf>
    <xf numFmtId="1" fontId="2" fillId="3" borderId="5" xfId="0" applyNumberFormat="1" applyFont="1" applyFill="1" applyBorder="1" applyAlignment="1" applyProtection="1">
      <alignment horizontal="left" vertical="center" wrapText="1"/>
      <protection locked="0"/>
    </xf>
    <xf numFmtId="1" fontId="2" fillId="3" borderId="6" xfId="0" applyNumberFormat="1" applyFont="1" applyFill="1" applyBorder="1" applyAlignment="1" applyProtection="1">
      <alignment horizontal="left" vertical="center" wrapText="1"/>
      <protection locked="0"/>
    </xf>
    <xf numFmtId="0" fontId="2" fillId="5" borderId="14" xfId="1" applyFont="1" applyFill="1" applyBorder="1" applyAlignment="1" applyProtection="1">
      <alignment horizontal="left" vertical="top"/>
      <protection locked="0"/>
    </xf>
    <xf numFmtId="0" fontId="2" fillId="5" borderId="14" xfId="1"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2" fillId="0" borderId="0" xfId="0" applyFont="1" applyFill="1" applyBorder="1" applyAlignment="1" applyProtection="1">
      <alignment horizontal="left" vertical="top" wrapText="1"/>
      <protection locked="0"/>
    </xf>
    <xf numFmtId="0" fontId="4" fillId="0" borderId="0" xfId="0" applyFont="1" applyProtection="1">
      <protection locked="0"/>
    </xf>
    <xf numFmtId="0" fontId="8" fillId="0" borderId="0" xfId="0" applyFont="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3" borderId="2"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2" fillId="0" borderId="0" xfId="0" applyFont="1" applyFill="1" applyBorder="1" applyAlignment="1" applyProtection="1">
      <alignment horizontal="left" vertical="center" wrapText="1"/>
      <protection locked="0"/>
    </xf>
    <xf numFmtId="0" fontId="4" fillId="0" borderId="11" xfId="0" applyFont="1" applyBorder="1" applyAlignment="1" applyProtection="1">
      <alignment horizontal="center" vertical="center" wrapText="1"/>
      <protection locked="0"/>
    </xf>
    <xf numFmtId="0" fontId="2" fillId="0" borderId="7" xfId="0" applyFont="1" applyBorder="1" applyProtection="1">
      <protection locked="0"/>
    </xf>
    <xf numFmtId="0" fontId="2" fillId="0" borderId="8" xfId="0" applyFont="1" applyBorder="1" applyProtection="1">
      <protection locked="0"/>
    </xf>
    <xf numFmtId="0" fontId="4" fillId="0" borderId="13" xfId="0" applyFont="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4" borderId="5" xfId="0" applyFont="1" applyFill="1" applyBorder="1" applyAlignment="1" applyProtection="1">
      <alignment horizontal="left" vertical="center"/>
    </xf>
    <xf numFmtId="0" fontId="2" fillId="4" borderId="6" xfId="0" applyFont="1" applyFill="1" applyBorder="1" applyAlignment="1" applyProtection="1">
      <alignment horizontal="left" vertical="center"/>
    </xf>
    <xf numFmtId="0" fontId="2" fillId="0" borderId="0" xfId="0" applyFont="1" applyAlignment="1" applyProtection="1">
      <alignment horizontal="left" vertical="top"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 fontId="2" fillId="3" borderId="16" xfId="0" applyNumberFormat="1" applyFont="1" applyFill="1" applyBorder="1" applyAlignment="1" applyProtection="1">
      <alignment horizontal="left" vertical="center" wrapText="1"/>
      <protection locked="0"/>
    </xf>
    <xf numFmtId="1" fontId="2" fillId="3" borderId="17" xfId="0" applyNumberFormat="1" applyFont="1" applyFill="1" applyBorder="1" applyAlignment="1" applyProtection="1">
      <alignment horizontal="left" vertical="center" wrapText="1"/>
      <protection locked="0"/>
    </xf>
    <xf numFmtId="1" fontId="2" fillId="3" borderId="18" xfId="0" applyNumberFormat="1" applyFont="1" applyFill="1" applyBorder="1" applyAlignment="1" applyProtection="1">
      <alignment horizontal="left" vertical="center" wrapText="1"/>
      <protection locked="0"/>
    </xf>
    <xf numFmtId="0" fontId="2" fillId="0" borderId="0" xfId="0" applyFont="1" applyProtection="1">
      <protection locked="0"/>
    </xf>
    <xf numFmtId="0" fontId="2" fillId="0" borderId="2" xfId="0" applyFont="1" applyFill="1" applyBorder="1" applyAlignment="1" applyProtection="1">
      <alignment horizontal="center"/>
    </xf>
    <xf numFmtId="0" fontId="2" fillId="0" borderId="6" xfId="0" applyFont="1" applyFill="1" applyBorder="1" applyAlignment="1" applyProtection="1">
      <alignment horizontal="center"/>
    </xf>
    <xf numFmtId="0" fontId="2" fillId="3" borderId="2"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1" fontId="2" fillId="3" borderId="1"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cellXfs>
  <cellStyles count="2">
    <cellStyle name="Excel Built-in Normal" xfId="1" xr:uid="{00000000-0005-0000-0000-000000000000}"/>
    <cellStyle name="Normal" xfId="0" builtinId="0"/>
  </cellStyles>
  <dxfs count="1">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5"/>
  <sheetViews>
    <sheetView tabSelected="1" topLeftCell="A148" zoomScaleNormal="100" workbookViewId="0">
      <selection activeCell="A164" sqref="A164"/>
    </sheetView>
  </sheetViews>
  <sheetFormatPr defaultColWidth="9.109375" defaultRowHeight="13.2" x14ac:dyDescent="0.25"/>
  <cols>
    <col min="1" max="1" width="8.109375" style="6" customWidth="1"/>
    <col min="2" max="2" width="7.109375" style="6" customWidth="1"/>
    <col min="3" max="3" width="7.33203125" style="6" customWidth="1"/>
    <col min="4" max="5" width="4.6640625" style="6" customWidth="1"/>
    <col min="6" max="6" width="4.5546875" style="6" customWidth="1"/>
    <col min="7" max="8" width="8.109375" style="6" customWidth="1"/>
    <col min="9" max="9" width="5.44140625" style="6" customWidth="1"/>
    <col min="10" max="10" width="7.5546875" style="6" customWidth="1"/>
    <col min="11" max="11" width="5.6640625" style="6" customWidth="1"/>
    <col min="12" max="12" width="4.88671875" style="6" customWidth="1"/>
    <col min="13" max="14" width="5.5546875" style="6" customWidth="1"/>
    <col min="15" max="15" width="5.6640625" style="6" customWidth="1"/>
    <col min="16" max="16" width="5.109375" style="6" customWidth="1"/>
    <col min="17" max="17" width="5.44140625" style="6" customWidth="1"/>
    <col min="18" max="18" width="5.6640625" style="6" customWidth="1"/>
    <col min="19" max="19" width="5.44140625" style="6" customWidth="1"/>
    <col min="20" max="20" width="5.88671875" style="6" customWidth="1"/>
    <col min="21" max="21" width="9.5546875" style="6" customWidth="1"/>
    <col min="22" max="16384" width="9.109375" style="6"/>
  </cols>
  <sheetData>
    <row r="1" spans="1:21" ht="15.75" customHeight="1" x14ac:dyDescent="0.25">
      <c r="A1" s="133" t="s">
        <v>98</v>
      </c>
      <c r="B1" s="133"/>
      <c r="C1" s="133"/>
      <c r="D1" s="133"/>
      <c r="E1" s="133"/>
      <c r="F1" s="133"/>
      <c r="G1" s="133"/>
      <c r="H1" s="133"/>
      <c r="I1" s="133"/>
      <c r="J1" s="133"/>
      <c r="K1" s="133"/>
      <c r="M1" s="210" t="s">
        <v>19</v>
      </c>
      <c r="N1" s="210"/>
      <c r="O1" s="210"/>
      <c r="P1" s="210"/>
      <c r="Q1" s="210"/>
      <c r="R1" s="210"/>
      <c r="S1" s="210"/>
      <c r="T1" s="210"/>
      <c r="U1" s="210"/>
    </row>
    <row r="2" spans="1:21" ht="6.75" customHeight="1" x14ac:dyDescent="0.25">
      <c r="A2" s="133"/>
      <c r="B2" s="133"/>
      <c r="C2" s="133"/>
      <c r="D2" s="133"/>
      <c r="E2" s="133"/>
      <c r="F2" s="133"/>
      <c r="G2" s="133"/>
      <c r="H2" s="133"/>
      <c r="I2" s="133"/>
      <c r="J2" s="133"/>
      <c r="K2" s="133"/>
    </row>
    <row r="3" spans="1:21" ht="18" customHeight="1" x14ac:dyDescent="0.25">
      <c r="A3" s="208" t="s">
        <v>101</v>
      </c>
      <c r="B3" s="208"/>
      <c r="C3" s="208"/>
      <c r="D3" s="208"/>
      <c r="E3" s="208"/>
      <c r="F3" s="208"/>
      <c r="G3" s="208"/>
      <c r="H3" s="208"/>
      <c r="I3" s="208"/>
      <c r="J3" s="208"/>
      <c r="K3" s="208"/>
      <c r="M3" s="212"/>
      <c r="N3" s="213"/>
      <c r="O3" s="214"/>
      <c r="P3" s="107" t="s">
        <v>35</v>
      </c>
      <c r="Q3" s="108"/>
      <c r="R3" s="109"/>
      <c r="S3" s="107" t="s">
        <v>36</v>
      </c>
      <c r="T3" s="108"/>
      <c r="U3" s="109"/>
    </row>
    <row r="4" spans="1:21" ht="17.25" customHeight="1" x14ac:dyDescent="0.25">
      <c r="A4" s="208" t="s">
        <v>103</v>
      </c>
      <c r="B4" s="208"/>
      <c r="C4" s="208"/>
      <c r="D4" s="208"/>
      <c r="E4" s="208"/>
      <c r="F4" s="208"/>
      <c r="G4" s="208"/>
      <c r="H4" s="208"/>
      <c r="I4" s="208"/>
      <c r="J4" s="208"/>
      <c r="K4" s="208"/>
      <c r="M4" s="69" t="s">
        <v>14</v>
      </c>
      <c r="N4" s="70"/>
      <c r="O4" s="71"/>
      <c r="P4" s="216">
        <f>O45</f>
        <v>25</v>
      </c>
      <c r="Q4" s="217"/>
      <c r="R4" s="218"/>
      <c r="S4" s="216">
        <f>O56</f>
        <v>24</v>
      </c>
      <c r="T4" s="217"/>
      <c r="U4" s="218"/>
    </row>
    <row r="5" spans="1:21" ht="16.5" customHeight="1" x14ac:dyDescent="0.25">
      <c r="A5" s="208"/>
      <c r="B5" s="208"/>
      <c r="C5" s="208"/>
      <c r="D5" s="208"/>
      <c r="E5" s="208"/>
      <c r="F5" s="208"/>
      <c r="G5" s="208"/>
      <c r="H5" s="208"/>
      <c r="I5" s="208"/>
      <c r="J5" s="208"/>
      <c r="K5" s="208"/>
      <c r="M5" s="69" t="s">
        <v>15</v>
      </c>
      <c r="N5" s="70"/>
      <c r="O5" s="71"/>
      <c r="P5" s="216">
        <f>O80</f>
        <v>27</v>
      </c>
      <c r="Q5" s="217"/>
      <c r="R5" s="218"/>
      <c r="S5" s="216">
        <f>O95</f>
        <v>28</v>
      </c>
      <c r="T5" s="217"/>
      <c r="U5" s="218"/>
    </row>
    <row r="6" spans="1:21" ht="15" customHeight="1" x14ac:dyDescent="0.25">
      <c r="A6" s="215" t="s">
        <v>250</v>
      </c>
      <c r="B6" s="215"/>
      <c r="C6" s="215"/>
      <c r="D6" s="215"/>
      <c r="E6" s="215"/>
      <c r="F6" s="215"/>
      <c r="G6" s="215"/>
      <c r="H6" s="215"/>
      <c r="I6" s="215"/>
      <c r="J6" s="215"/>
      <c r="K6" s="215"/>
      <c r="M6" s="69" t="s">
        <v>16</v>
      </c>
      <c r="N6" s="70"/>
      <c r="O6" s="71"/>
      <c r="P6" s="216">
        <f>O117</f>
        <v>25</v>
      </c>
      <c r="Q6" s="217"/>
      <c r="R6" s="218"/>
      <c r="S6" s="216">
        <f>O132</f>
        <v>25</v>
      </c>
      <c r="T6" s="217"/>
      <c r="U6" s="218"/>
    </row>
    <row r="7" spans="1:21" ht="18" customHeight="1" x14ac:dyDescent="0.25">
      <c r="A7" s="220" t="s">
        <v>251</v>
      </c>
      <c r="B7" s="220"/>
      <c r="C7" s="220"/>
      <c r="D7" s="220"/>
      <c r="E7" s="220"/>
      <c r="F7" s="220"/>
      <c r="G7" s="220"/>
      <c r="H7" s="220"/>
      <c r="I7" s="220"/>
      <c r="J7" s="220"/>
      <c r="K7" s="220"/>
    </row>
    <row r="8" spans="1:21" ht="18.75" customHeight="1" x14ac:dyDescent="0.25">
      <c r="A8" s="219" t="s">
        <v>252</v>
      </c>
      <c r="B8" s="219"/>
      <c r="C8" s="219"/>
      <c r="D8" s="219"/>
      <c r="E8" s="219"/>
      <c r="F8" s="219"/>
      <c r="G8" s="219"/>
      <c r="H8" s="219"/>
      <c r="I8" s="219"/>
      <c r="J8" s="219"/>
      <c r="K8" s="219"/>
      <c r="M8" s="233" t="s">
        <v>253</v>
      </c>
      <c r="N8" s="233"/>
      <c r="O8" s="233"/>
      <c r="P8" s="233"/>
      <c r="Q8" s="233"/>
      <c r="R8" s="233"/>
      <c r="S8" s="233"/>
      <c r="T8" s="233"/>
      <c r="U8" s="233"/>
    </row>
    <row r="9" spans="1:21" ht="23.25" customHeight="1" x14ac:dyDescent="0.25">
      <c r="A9" s="219" t="s">
        <v>254</v>
      </c>
      <c r="B9" s="219"/>
      <c r="C9" s="219"/>
      <c r="D9" s="219"/>
      <c r="E9" s="219"/>
      <c r="F9" s="219"/>
      <c r="G9" s="219"/>
      <c r="H9" s="219"/>
      <c r="I9" s="219"/>
      <c r="J9" s="219"/>
      <c r="K9" s="219"/>
      <c r="M9" s="233"/>
      <c r="N9" s="233"/>
      <c r="O9" s="233"/>
      <c r="P9" s="233"/>
      <c r="Q9" s="233"/>
      <c r="R9" s="233"/>
      <c r="S9" s="233"/>
      <c r="T9" s="233"/>
      <c r="U9" s="233"/>
    </row>
    <row r="10" spans="1:21" ht="16.5" customHeight="1" x14ac:dyDescent="0.25">
      <c r="A10" s="219" t="s">
        <v>255</v>
      </c>
      <c r="B10" s="219"/>
      <c r="C10" s="219"/>
      <c r="D10" s="219"/>
      <c r="E10" s="219"/>
      <c r="F10" s="219"/>
      <c r="G10" s="219"/>
      <c r="H10" s="219"/>
      <c r="I10" s="219"/>
      <c r="J10" s="219"/>
      <c r="K10" s="219"/>
      <c r="M10" s="246" t="s">
        <v>20</v>
      </c>
      <c r="N10" s="246"/>
      <c r="O10" s="246"/>
      <c r="P10" s="246"/>
      <c r="Q10" s="246"/>
      <c r="R10" s="246"/>
      <c r="S10" s="246"/>
      <c r="T10" s="246"/>
      <c r="U10" s="246"/>
    </row>
    <row r="11" spans="1:21" ht="17.25" customHeight="1" x14ac:dyDescent="0.25">
      <c r="A11" s="219" t="s">
        <v>256</v>
      </c>
      <c r="B11" s="219"/>
      <c r="C11" s="219"/>
      <c r="D11" s="219"/>
      <c r="E11" s="219"/>
      <c r="F11" s="219"/>
      <c r="G11" s="219"/>
      <c r="H11" s="219"/>
      <c r="I11" s="219"/>
      <c r="J11" s="219"/>
      <c r="K11" s="219"/>
      <c r="M11" s="222" t="s">
        <v>257</v>
      </c>
      <c r="N11" s="222"/>
      <c r="O11" s="222"/>
      <c r="P11" s="222"/>
      <c r="Q11" s="222"/>
      <c r="R11" s="222"/>
      <c r="S11" s="222"/>
      <c r="T11" s="222"/>
      <c r="U11" s="222"/>
    </row>
    <row r="12" spans="1:21" ht="10.5" customHeight="1" x14ac:dyDescent="0.25">
      <c r="A12" s="219"/>
      <c r="B12" s="219"/>
      <c r="C12" s="219"/>
      <c r="D12" s="219"/>
      <c r="E12" s="219"/>
      <c r="F12" s="219"/>
      <c r="G12" s="219"/>
      <c r="H12" s="219"/>
      <c r="I12" s="219"/>
      <c r="J12" s="219"/>
      <c r="K12" s="219"/>
      <c r="M12" s="222" t="s">
        <v>246</v>
      </c>
      <c r="N12" s="222"/>
      <c r="O12" s="222"/>
      <c r="P12" s="222"/>
      <c r="Q12" s="222"/>
      <c r="R12" s="222"/>
      <c r="S12" s="222"/>
      <c r="T12" s="222"/>
      <c r="U12" s="222"/>
    </row>
    <row r="13" spans="1:21" ht="12.75" customHeight="1" x14ac:dyDescent="0.25">
      <c r="A13" s="221" t="s">
        <v>0</v>
      </c>
      <c r="B13" s="221"/>
      <c r="C13" s="221"/>
      <c r="D13" s="221"/>
      <c r="E13" s="221"/>
      <c r="F13" s="221"/>
      <c r="G13" s="221"/>
      <c r="H13" s="221"/>
      <c r="I13" s="221"/>
      <c r="J13" s="221"/>
      <c r="K13" s="221"/>
      <c r="M13" s="222" t="s">
        <v>258</v>
      </c>
      <c r="N13" s="222"/>
      <c r="O13" s="222"/>
      <c r="P13" s="222"/>
      <c r="Q13" s="222"/>
      <c r="R13" s="222"/>
      <c r="S13" s="222"/>
      <c r="T13" s="222"/>
      <c r="U13" s="222"/>
    </row>
    <row r="14" spans="1:21" ht="12.75" customHeight="1" x14ac:dyDescent="0.25">
      <c r="A14" s="221" t="s">
        <v>1</v>
      </c>
      <c r="B14" s="221"/>
      <c r="C14" s="221"/>
      <c r="D14" s="221"/>
      <c r="E14" s="221"/>
      <c r="F14" s="221"/>
      <c r="G14" s="221"/>
      <c r="H14" s="221"/>
      <c r="I14" s="221"/>
      <c r="J14" s="221"/>
      <c r="K14" s="221"/>
      <c r="M14" s="209" t="s">
        <v>247</v>
      </c>
      <c r="N14" s="209"/>
      <c r="O14" s="209"/>
      <c r="P14" s="209"/>
      <c r="Q14" s="209"/>
      <c r="R14" s="209"/>
      <c r="S14" s="209"/>
      <c r="T14" s="209"/>
      <c r="U14" s="209"/>
    </row>
    <row r="15" spans="1:21" ht="15" customHeight="1" x14ac:dyDescent="0.25">
      <c r="A15" s="219" t="s">
        <v>259</v>
      </c>
      <c r="B15" s="219"/>
      <c r="C15" s="219"/>
      <c r="D15" s="219"/>
      <c r="E15" s="219"/>
      <c r="F15" s="219"/>
      <c r="G15" s="219"/>
      <c r="H15" s="219"/>
      <c r="I15" s="219"/>
      <c r="J15" s="219"/>
      <c r="K15" s="219"/>
      <c r="M15" s="209" t="s">
        <v>260</v>
      </c>
      <c r="N15" s="209"/>
      <c r="O15" s="209"/>
      <c r="P15" s="209"/>
      <c r="Q15" s="209"/>
      <c r="R15" s="209"/>
      <c r="S15" s="209"/>
      <c r="T15" s="209"/>
      <c r="U15" s="209"/>
    </row>
    <row r="16" spans="1:21" ht="15" customHeight="1" x14ac:dyDescent="0.25">
      <c r="A16" s="221" t="s">
        <v>261</v>
      </c>
      <c r="B16" s="219"/>
      <c r="C16" s="219"/>
      <c r="D16" s="219"/>
      <c r="E16" s="219"/>
      <c r="F16" s="219"/>
      <c r="G16" s="219"/>
      <c r="H16" s="219"/>
      <c r="I16" s="219"/>
      <c r="J16" s="219"/>
      <c r="K16" s="219"/>
      <c r="M16" s="209" t="s">
        <v>248</v>
      </c>
      <c r="N16" s="209"/>
      <c r="O16" s="209"/>
      <c r="P16" s="209"/>
      <c r="Q16" s="209"/>
      <c r="R16" s="209"/>
      <c r="S16" s="209"/>
      <c r="T16" s="209"/>
      <c r="U16" s="209"/>
    </row>
    <row r="17" spans="1:21" ht="15" customHeight="1" x14ac:dyDescent="0.25">
      <c r="A17" s="7" t="s">
        <v>77</v>
      </c>
      <c r="B17" s="7"/>
      <c r="C17" s="7"/>
      <c r="D17" s="7"/>
      <c r="E17" s="7"/>
      <c r="F17" s="7"/>
      <c r="G17" s="7"/>
      <c r="H17" s="7"/>
      <c r="I17" s="7"/>
      <c r="J17" s="7"/>
      <c r="K17" s="7"/>
      <c r="M17" s="209" t="s">
        <v>262</v>
      </c>
      <c r="N17" s="209"/>
      <c r="O17" s="209"/>
      <c r="P17" s="209"/>
      <c r="Q17" s="209"/>
      <c r="R17" s="209"/>
      <c r="S17" s="209"/>
      <c r="T17" s="209"/>
      <c r="U17" s="209"/>
    </row>
    <row r="18" spans="1:21" ht="14.25" customHeight="1" x14ac:dyDescent="0.25">
      <c r="A18" s="7" t="s">
        <v>263</v>
      </c>
      <c r="B18" s="7"/>
      <c r="C18" s="7"/>
      <c r="D18" s="7"/>
      <c r="E18" s="7"/>
      <c r="F18" s="7"/>
      <c r="G18" s="7"/>
      <c r="H18" s="7"/>
      <c r="I18" s="7"/>
      <c r="J18" s="7"/>
      <c r="K18" s="7"/>
      <c r="M18" s="209" t="s">
        <v>249</v>
      </c>
      <c r="N18" s="209"/>
      <c r="O18" s="209"/>
      <c r="P18" s="209"/>
      <c r="Q18" s="209"/>
      <c r="R18" s="209"/>
      <c r="S18" s="209"/>
      <c r="T18" s="209"/>
      <c r="U18" s="209"/>
    </row>
    <row r="19" spans="1:21" ht="14.25" customHeight="1" x14ac:dyDescent="0.25">
      <c r="A19" s="8" t="s">
        <v>264</v>
      </c>
      <c r="B19" s="8"/>
      <c r="C19" s="8"/>
      <c r="D19" s="8"/>
      <c r="E19" s="8"/>
      <c r="F19" s="8"/>
      <c r="G19" s="8"/>
      <c r="H19" s="8"/>
      <c r="I19" s="8"/>
      <c r="J19" s="8"/>
      <c r="K19" s="8"/>
      <c r="M19" s="209" t="s">
        <v>265</v>
      </c>
      <c r="N19" s="209"/>
      <c r="O19" s="209"/>
      <c r="P19" s="209"/>
      <c r="Q19" s="209"/>
      <c r="R19" s="209"/>
      <c r="S19" s="209"/>
      <c r="T19" s="209"/>
      <c r="U19" s="209"/>
    </row>
    <row r="20" spans="1:21" ht="14.25" customHeight="1" x14ac:dyDescent="0.25">
      <c r="A20" s="219" t="s">
        <v>266</v>
      </c>
      <c r="B20" s="219"/>
      <c r="C20" s="219"/>
      <c r="D20" s="219"/>
      <c r="E20" s="219"/>
      <c r="F20" s="219"/>
      <c r="G20" s="219"/>
      <c r="H20" s="219"/>
      <c r="I20" s="219"/>
      <c r="J20" s="219"/>
      <c r="K20" s="219"/>
      <c r="M20" s="209" t="s">
        <v>209</v>
      </c>
      <c r="N20" s="209"/>
      <c r="O20" s="209"/>
      <c r="P20" s="209"/>
      <c r="Q20" s="209"/>
      <c r="R20" s="209"/>
      <c r="S20" s="209"/>
      <c r="T20" s="209"/>
      <c r="U20" s="209"/>
    </row>
    <row r="21" spans="1:21" ht="15" customHeight="1" x14ac:dyDescent="0.25">
      <c r="A21" s="247" t="s">
        <v>211</v>
      </c>
      <c r="B21" s="247"/>
      <c r="C21" s="247"/>
      <c r="D21" s="247"/>
      <c r="E21" s="247"/>
      <c r="F21" s="247"/>
      <c r="G21" s="247"/>
      <c r="H21" s="247"/>
      <c r="I21" s="247"/>
      <c r="J21" s="247"/>
      <c r="K21" s="247"/>
      <c r="L21" s="247"/>
      <c r="M21" s="209"/>
      <c r="N21" s="209"/>
      <c r="O21" s="209"/>
      <c r="P21" s="209"/>
      <c r="Q21" s="209"/>
      <c r="R21" s="209"/>
      <c r="S21" s="209"/>
      <c r="T21" s="209"/>
      <c r="U21" s="209"/>
    </row>
    <row r="22" spans="1:21" ht="12.75" customHeight="1" x14ac:dyDescent="0.25">
      <c r="A22" s="247"/>
      <c r="B22" s="247"/>
      <c r="C22" s="247"/>
      <c r="D22" s="247"/>
      <c r="E22" s="247"/>
      <c r="F22" s="247"/>
      <c r="G22" s="247"/>
      <c r="H22" s="247"/>
      <c r="I22" s="247"/>
      <c r="J22" s="247"/>
      <c r="K22" s="247"/>
      <c r="L22" s="247"/>
      <c r="M22" s="209"/>
      <c r="N22" s="209"/>
      <c r="O22" s="209"/>
      <c r="P22" s="209"/>
      <c r="Q22" s="209"/>
      <c r="R22" s="209"/>
      <c r="S22" s="209"/>
      <c r="T22" s="209"/>
      <c r="U22" s="209"/>
    </row>
    <row r="23" spans="1:21" ht="7.5" customHeight="1" x14ac:dyDescent="0.25">
      <c r="A23" s="247"/>
      <c r="B23" s="247"/>
      <c r="C23" s="247"/>
      <c r="D23" s="247"/>
      <c r="E23" s="247"/>
      <c r="F23" s="247"/>
      <c r="G23" s="247"/>
      <c r="H23" s="247"/>
      <c r="I23" s="247"/>
      <c r="J23" s="247"/>
      <c r="K23" s="247"/>
      <c r="L23" s="247"/>
      <c r="M23" s="9"/>
      <c r="N23" s="9"/>
      <c r="O23" s="9"/>
      <c r="P23" s="9"/>
      <c r="Q23" s="9"/>
      <c r="R23" s="9"/>
      <c r="S23" s="9"/>
    </row>
    <row r="24" spans="1:21" ht="15" customHeight="1" x14ac:dyDescent="0.25">
      <c r="A24" s="247"/>
      <c r="B24" s="247"/>
      <c r="C24" s="247"/>
      <c r="D24" s="247"/>
      <c r="E24" s="247"/>
      <c r="F24" s="247"/>
      <c r="G24" s="247"/>
      <c r="H24" s="247"/>
      <c r="I24" s="247"/>
      <c r="J24" s="247"/>
      <c r="K24" s="247"/>
      <c r="L24" s="247"/>
      <c r="M24" s="233" t="s">
        <v>108</v>
      </c>
      <c r="N24" s="233"/>
      <c r="O24" s="233"/>
      <c r="P24" s="233"/>
      <c r="Q24" s="233"/>
      <c r="R24" s="233"/>
      <c r="S24" s="233"/>
      <c r="T24" s="233"/>
      <c r="U24" s="233"/>
    </row>
    <row r="25" spans="1:21" ht="15" customHeight="1" x14ac:dyDescent="0.25">
      <c r="A25" s="247"/>
      <c r="B25" s="247"/>
      <c r="C25" s="247"/>
      <c r="D25" s="247"/>
      <c r="E25" s="247"/>
      <c r="F25" s="247"/>
      <c r="G25" s="247"/>
      <c r="H25" s="247"/>
      <c r="I25" s="247"/>
      <c r="J25" s="247"/>
      <c r="K25" s="247"/>
      <c r="L25" s="247"/>
      <c r="M25" s="233"/>
      <c r="N25" s="233"/>
      <c r="O25" s="233"/>
      <c r="P25" s="233"/>
      <c r="Q25" s="233"/>
      <c r="R25" s="233"/>
      <c r="S25" s="233"/>
      <c r="T25" s="233"/>
      <c r="U25" s="233"/>
    </row>
    <row r="26" spans="1:21" ht="17.25" customHeight="1" x14ac:dyDescent="0.25">
      <c r="A26" s="247"/>
      <c r="B26" s="247"/>
      <c r="C26" s="247"/>
      <c r="D26" s="247"/>
      <c r="E26" s="247"/>
      <c r="F26" s="247"/>
      <c r="G26" s="247"/>
      <c r="H26" s="247"/>
      <c r="I26" s="247"/>
      <c r="J26" s="247"/>
      <c r="K26" s="247"/>
      <c r="L26" s="247"/>
      <c r="M26" s="233"/>
      <c r="N26" s="233"/>
      <c r="O26" s="233"/>
      <c r="P26" s="233"/>
      <c r="Q26" s="233"/>
      <c r="R26" s="233"/>
      <c r="S26" s="233"/>
      <c r="T26" s="233"/>
      <c r="U26" s="233"/>
    </row>
    <row r="27" spans="1:21" ht="6" customHeight="1" x14ac:dyDescent="0.25">
      <c r="A27" s="247"/>
      <c r="B27" s="247"/>
      <c r="C27" s="247"/>
      <c r="D27" s="247"/>
      <c r="E27" s="247"/>
      <c r="F27" s="247"/>
      <c r="G27" s="247"/>
      <c r="H27" s="247"/>
      <c r="I27" s="247"/>
      <c r="J27" s="247"/>
      <c r="K27" s="247"/>
      <c r="L27" s="247"/>
      <c r="M27" s="10"/>
      <c r="N27" s="10"/>
      <c r="O27" s="10"/>
      <c r="P27" s="10"/>
      <c r="Q27" s="10"/>
      <c r="R27" s="10"/>
      <c r="S27" s="10"/>
    </row>
    <row r="28" spans="1:21" ht="12.75" customHeight="1" x14ac:dyDescent="0.25">
      <c r="A28" s="171" t="s">
        <v>17</v>
      </c>
      <c r="B28" s="171"/>
      <c r="C28" s="171"/>
      <c r="D28" s="171"/>
      <c r="E28" s="171"/>
      <c r="F28" s="171"/>
      <c r="G28" s="171"/>
      <c r="M28" s="233" t="s">
        <v>267</v>
      </c>
      <c r="N28" s="233"/>
      <c r="O28" s="233"/>
      <c r="P28" s="233"/>
      <c r="Q28" s="233"/>
      <c r="R28" s="233"/>
      <c r="S28" s="233"/>
      <c r="T28" s="233"/>
      <c r="U28" s="233"/>
    </row>
    <row r="29" spans="1:21" ht="26.25" customHeight="1" x14ac:dyDescent="0.25">
      <c r="A29" s="11"/>
      <c r="B29" s="107" t="s">
        <v>2</v>
      </c>
      <c r="C29" s="109"/>
      <c r="D29" s="107" t="s">
        <v>3</v>
      </c>
      <c r="E29" s="108"/>
      <c r="F29" s="109"/>
      <c r="G29" s="129" t="s">
        <v>18</v>
      </c>
      <c r="H29" s="129" t="s">
        <v>10</v>
      </c>
      <c r="I29" s="107" t="s">
        <v>4</v>
      </c>
      <c r="J29" s="108"/>
      <c r="K29" s="109"/>
      <c r="M29" s="233"/>
      <c r="N29" s="233"/>
      <c r="O29" s="233"/>
      <c r="P29" s="233"/>
      <c r="Q29" s="233"/>
      <c r="R29" s="233"/>
      <c r="S29" s="233"/>
      <c r="T29" s="233"/>
      <c r="U29" s="233"/>
    </row>
    <row r="30" spans="1:21" ht="14.25" customHeight="1" x14ac:dyDescent="0.25">
      <c r="A30" s="11"/>
      <c r="B30" s="12" t="s">
        <v>5</v>
      </c>
      <c r="C30" s="12" t="s">
        <v>6</v>
      </c>
      <c r="D30" s="12" t="s">
        <v>7</v>
      </c>
      <c r="E30" s="12" t="s">
        <v>8</v>
      </c>
      <c r="F30" s="12" t="s">
        <v>9</v>
      </c>
      <c r="G30" s="130"/>
      <c r="H30" s="130"/>
      <c r="I30" s="12" t="s">
        <v>11</v>
      </c>
      <c r="J30" s="12" t="s">
        <v>12</v>
      </c>
      <c r="K30" s="12" t="s">
        <v>13</v>
      </c>
      <c r="M30" s="233"/>
      <c r="N30" s="233"/>
      <c r="O30" s="233"/>
      <c r="P30" s="233"/>
      <c r="Q30" s="233"/>
      <c r="R30" s="233"/>
      <c r="S30" s="233"/>
      <c r="T30" s="233"/>
      <c r="U30" s="233"/>
    </row>
    <row r="31" spans="1:21" ht="17.25" customHeight="1" x14ac:dyDescent="0.3">
      <c r="A31" s="13" t="s">
        <v>14</v>
      </c>
      <c r="B31" s="14">
        <v>14</v>
      </c>
      <c r="C31" s="14">
        <v>14</v>
      </c>
      <c r="D31" s="15">
        <v>3</v>
      </c>
      <c r="E31" s="15">
        <v>3</v>
      </c>
      <c r="F31" s="15">
        <v>2</v>
      </c>
      <c r="G31" s="15"/>
      <c r="H31" s="16"/>
      <c r="I31" s="15">
        <v>3</v>
      </c>
      <c r="J31" s="15">
        <v>1</v>
      </c>
      <c r="K31" s="15">
        <v>12</v>
      </c>
      <c r="L31" s="17"/>
      <c r="M31" s="233"/>
      <c r="N31" s="233"/>
      <c r="O31" s="233"/>
      <c r="P31" s="233"/>
      <c r="Q31" s="233"/>
      <c r="R31" s="233"/>
      <c r="S31" s="233"/>
      <c r="T31" s="233"/>
      <c r="U31" s="233"/>
    </row>
    <row r="32" spans="1:21" ht="15" customHeight="1" x14ac:dyDescent="0.25">
      <c r="A32" s="13" t="s">
        <v>15</v>
      </c>
      <c r="B32" s="14">
        <v>14</v>
      </c>
      <c r="C32" s="14">
        <v>14</v>
      </c>
      <c r="D32" s="15">
        <v>3</v>
      </c>
      <c r="E32" s="15">
        <v>3</v>
      </c>
      <c r="F32" s="15">
        <v>2</v>
      </c>
      <c r="G32" s="15"/>
      <c r="H32" s="15">
        <v>4</v>
      </c>
      <c r="I32" s="15">
        <v>3</v>
      </c>
      <c r="J32" s="15">
        <v>1</v>
      </c>
      <c r="K32" s="15">
        <v>8</v>
      </c>
      <c r="M32" s="233"/>
      <c r="N32" s="233"/>
      <c r="O32" s="233"/>
      <c r="P32" s="233"/>
      <c r="Q32" s="233"/>
      <c r="R32" s="233"/>
      <c r="S32" s="233"/>
      <c r="T32" s="233"/>
      <c r="U32" s="233"/>
    </row>
    <row r="33" spans="1:21" ht="15.75" customHeight="1" x14ac:dyDescent="0.25">
      <c r="A33" s="18" t="s">
        <v>16</v>
      </c>
      <c r="B33" s="14">
        <v>14</v>
      </c>
      <c r="C33" s="14">
        <v>12</v>
      </c>
      <c r="D33" s="15">
        <v>3</v>
      </c>
      <c r="E33" s="15">
        <v>3</v>
      </c>
      <c r="F33" s="15">
        <v>2</v>
      </c>
      <c r="G33" s="15">
        <v>2</v>
      </c>
      <c r="H33" s="16"/>
      <c r="I33" s="15">
        <v>3</v>
      </c>
      <c r="J33" s="15">
        <v>1</v>
      </c>
      <c r="K33" s="15">
        <v>12</v>
      </c>
      <c r="M33" s="19"/>
      <c r="N33" s="19"/>
      <c r="O33" s="19"/>
      <c r="P33" s="19"/>
      <c r="Q33" s="19"/>
      <c r="R33" s="19"/>
      <c r="S33" s="19"/>
      <c r="T33" s="19"/>
      <c r="U33" s="19"/>
    </row>
    <row r="34" spans="1:21" ht="16.5" customHeight="1" x14ac:dyDescent="0.25">
      <c r="A34" s="211" t="s">
        <v>21</v>
      </c>
      <c r="B34" s="90"/>
      <c r="C34" s="90"/>
      <c r="D34" s="90"/>
      <c r="E34" s="90"/>
      <c r="F34" s="90"/>
      <c r="G34" s="90"/>
      <c r="H34" s="90"/>
      <c r="I34" s="90"/>
      <c r="J34" s="90"/>
      <c r="K34" s="90"/>
      <c r="L34" s="90"/>
      <c r="M34" s="90"/>
      <c r="N34" s="90"/>
      <c r="O34" s="90"/>
      <c r="P34" s="90"/>
      <c r="Q34" s="90"/>
      <c r="R34" s="90"/>
      <c r="S34" s="90"/>
      <c r="T34" s="90"/>
      <c r="U34" s="90"/>
    </row>
    <row r="35" spans="1:21" ht="8.25" hidden="1" customHeight="1" x14ac:dyDescent="0.25">
      <c r="P35" s="6" t="s">
        <v>37</v>
      </c>
      <c r="Q35" s="6" t="s">
        <v>38</v>
      </c>
      <c r="R35" s="6" t="s">
        <v>39</v>
      </c>
      <c r="S35" s="6" t="s">
        <v>40</v>
      </c>
      <c r="T35" s="6" t="s">
        <v>61</v>
      </c>
    </row>
    <row r="36" spans="1:21" ht="17.25" customHeight="1" x14ac:dyDescent="0.25">
      <c r="A36" s="134" t="s">
        <v>43</v>
      </c>
      <c r="B36" s="134"/>
      <c r="C36" s="134"/>
      <c r="D36" s="134"/>
      <c r="E36" s="134"/>
      <c r="F36" s="134"/>
      <c r="G36" s="134"/>
      <c r="H36" s="134"/>
      <c r="I36" s="134"/>
      <c r="J36" s="134"/>
      <c r="K36" s="134"/>
      <c r="L36" s="134"/>
      <c r="M36" s="134"/>
      <c r="N36" s="134"/>
      <c r="O36" s="134"/>
      <c r="P36" s="134"/>
      <c r="Q36" s="134"/>
      <c r="R36" s="134"/>
      <c r="S36" s="134"/>
      <c r="T36" s="134"/>
      <c r="U36" s="134"/>
    </row>
    <row r="37" spans="1:21" ht="25.5" customHeight="1" x14ac:dyDescent="0.25">
      <c r="A37" s="121" t="s">
        <v>27</v>
      </c>
      <c r="B37" s="123" t="s">
        <v>26</v>
      </c>
      <c r="C37" s="124"/>
      <c r="D37" s="124"/>
      <c r="E37" s="124"/>
      <c r="F37" s="124"/>
      <c r="G37" s="124"/>
      <c r="H37" s="124"/>
      <c r="I37" s="125"/>
      <c r="J37" s="129" t="s">
        <v>41</v>
      </c>
      <c r="K37" s="107" t="s">
        <v>24</v>
      </c>
      <c r="L37" s="108"/>
      <c r="M37" s="108"/>
      <c r="N37" s="109"/>
      <c r="O37" s="223" t="s">
        <v>42</v>
      </c>
      <c r="P37" s="224"/>
      <c r="Q37" s="225"/>
      <c r="R37" s="223" t="s">
        <v>23</v>
      </c>
      <c r="S37" s="234"/>
      <c r="T37" s="235"/>
      <c r="U37" s="226" t="s">
        <v>22</v>
      </c>
    </row>
    <row r="38" spans="1:21" ht="13.5" customHeight="1" x14ac:dyDescent="0.25">
      <c r="A38" s="122"/>
      <c r="B38" s="126"/>
      <c r="C38" s="127"/>
      <c r="D38" s="127"/>
      <c r="E38" s="127"/>
      <c r="F38" s="127"/>
      <c r="G38" s="127"/>
      <c r="H38" s="127"/>
      <c r="I38" s="128"/>
      <c r="J38" s="130"/>
      <c r="K38" s="12" t="s">
        <v>28</v>
      </c>
      <c r="L38" s="12" t="s">
        <v>29</v>
      </c>
      <c r="M38" s="12" t="s">
        <v>109</v>
      </c>
      <c r="N38" s="12" t="s">
        <v>102</v>
      </c>
      <c r="O38" s="12" t="s">
        <v>34</v>
      </c>
      <c r="P38" s="12" t="s">
        <v>7</v>
      </c>
      <c r="Q38" s="12" t="s">
        <v>31</v>
      </c>
      <c r="R38" s="12" t="s">
        <v>32</v>
      </c>
      <c r="S38" s="12" t="s">
        <v>28</v>
      </c>
      <c r="T38" s="12" t="s">
        <v>33</v>
      </c>
      <c r="U38" s="130"/>
    </row>
    <row r="39" spans="1:21" x14ac:dyDescent="0.25">
      <c r="A39" s="4" t="s">
        <v>110</v>
      </c>
      <c r="B39" s="92" t="s">
        <v>111</v>
      </c>
      <c r="C39" s="92"/>
      <c r="D39" s="92"/>
      <c r="E39" s="92"/>
      <c r="F39" s="92"/>
      <c r="G39" s="92"/>
      <c r="H39" s="92"/>
      <c r="I39" s="92"/>
      <c r="J39" s="1">
        <v>6</v>
      </c>
      <c r="K39" s="1">
        <v>2</v>
      </c>
      <c r="L39" s="1">
        <v>2</v>
      </c>
      <c r="M39" s="1">
        <v>0</v>
      </c>
      <c r="N39" s="1">
        <v>0</v>
      </c>
      <c r="O39" s="20">
        <f>K39+L39+M39+N39</f>
        <v>4</v>
      </c>
      <c r="P39" s="21">
        <f>Q39-O39</f>
        <v>7</v>
      </c>
      <c r="Q39" s="21">
        <f>ROUND(PRODUCT(J39,25)/14,0)</f>
        <v>11</v>
      </c>
      <c r="R39" s="22" t="s">
        <v>32</v>
      </c>
      <c r="S39" s="23"/>
      <c r="T39" s="15"/>
      <c r="U39" s="1" t="s">
        <v>37</v>
      </c>
    </row>
    <row r="40" spans="1:21" ht="30.75" customHeight="1" x14ac:dyDescent="0.25">
      <c r="A40" s="4" t="s">
        <v>212</v>
      </c>
      <c r="B40" s="207" t="s">
        <v>210</v>
      </c>
      <c r="C40" s="207"/>
      <c r="D40" s="207"/>
      <c r="E40" s="207"/>
      <c r="F40" s="207"/>
      <c r="G40" s="207"/>
      <c r="H40" s="207"/>
      <c r="I40" s="207"/>
      <c r="J40" s="1">
        <v>6</v>
      </c>
      <c r="K40" s="1">
        <v>2</v>
      </c>
      <c r="L40" s="1">
        <v>2</v>
      </c>
      <c r="M40" s="1">
        <v>0</v>
      </c>
      <c r="N40" s="1">
        <v>0</v>
      </c>
      <c r="O40" s="20">
        <f t="shared" ref="O40:O44" si="0">K40+L40+M40+N40</f>
        <v>4</v>
      </c>
      <c r="P40" s="21">
        <f t="shared" ref="P40:P44" si="1">Q40-O40</f>
        <v>7</v>
      </c>
      <c r="Q40" s="21">
        <f t="shared" ref="Q40:Q43" si="2">ROUND(PRODUCT(J40,25)/14,0)</f>
        <v>11</v>
      </c>
      <c r="R40" s="22"/>
      <c r="S40" s="23"/>
      <c r="T40" s="15" t="s">
        <v>33</v>
      </c>
      <c r="U40" s="1" t="s">
        <v>37</v>
      </c>
    </row>
    <row r="41" spans="1:21" x14ac:dyDescent="0.25">
      <c r="A41" s="4" t="s">
        <v>112</v>
      </c>
      <c r="B41" s="92" t="s">
        <v>113</v>
      </c>
      <c r="C41" s="92"/>
      <c r="D41" s="92"/>
      <c r="E41" s="92"/>
      <c r="F41" s="92"/>
      <c r="G41" s="92"/>
      <c r="H41" s="92"/>
      <c r="I41" s="92"/>
      <c r="J41" s="1">
        <v>6</v>
      </c>
      <c r="K41" s="1">
        <v>3</v>
      </c>
      <c r="L41" s="1">
        <v>2</v>
      </c>
      <c r="M41" s="1">
        <v>0</v>
      </c>
      <c r="N41" s="1">
        <v>0</v>
      </c>
      <c r="O41" s="20">
        <f t="shared" si="0"/>
        <v>5</v>
      </c>
      <c r="P41" s="21">
        <f t="shared" si="1"/>
        <v>6</v>
      </c>
      <c r="Q41" s="21">
        <f t="shared" si="2"/>
        <v>11</v>
      </c>
      <c r="R41" s="22" t="s">
        <v>32</v>
      </c>
      <c r="S41" s="23"/>
      <c r="T41" s="15"/>
      <c r="U41" s="1" t="s">
        <v>37</v>
      </c>
    </row>
    <row r="42" spans="1:21" x14ac:dyDescent="0.25">
      <c r="A42" s="4" t="s">
        <v>114</v>
      </c>
      <c r="B42" s="92" t="s">
        <v>115</v>
      </c>
      <c r="C42" s="92"/>
      <c r="D42" s="92"/>
      <c r="E42" s="92"/>
      <c r="F42" s="92"/>
      <c r="G42" s="92"/>
      <c r="H42" s="92"/>
      <c r="I42" s="92"/>
      <c r="J42" s="1">
        <v>6</v>
      </c>
      <c r="K42" s="1">
        <v>2</v>
      </c>
      <c r="L42" s="1">
        <v>2</v>
      </c>
      <c r="M42" s="1">
        <v>0</v>
      </c>
      <c r="N42" s="1">
        <v>0</v>
      </c>
      <c r="O42" s="20">
        <f t="shared" si="0"/>
        <v>4</v>
      </c>
      <c r="P42" s="21">
        <f t="shared" si="1"/>
        <v>7</v>
      </c>
      <c r="Q42" s="21">
        <f t="shared" si="2"/>
        <v>11</v>
      </c>
      <c r="R42" s="22" t="s">
        <v>32</v>
      </c>
      <c r="S42" s="23"/>
      <c r="T42" s="15"/>
      <c r="U42" s="1" t="s">
        <v>37</v>
      </c>
    </row>
    <row r="43" spans="1:21" x14ac:dyDescent="0.25">
      <c r="A43" s="4" t="s">
        <v>116</v>
      </c>
      <c r="B43" s="92" t="s">
        <v>117</v>
      </c>
      <c r="C43" s="92"/>
      <c r="D43" s="92"/>
      <c r="E43" s="92"/>
      <c r="F43" s="92"/>
      <c r="G43" s="92"/>
      <c r="H43" s="92"/>
      <c r="I43" s="92"/>
      <c r="J43" s="1">
        <v>6</v>
      </c>
      <c r="K43" s="1">
        <v>2</v>
      </c>
      <c r="L43" s="1">
        <v>2</v>
      </c>
      <c r="M43" s="1">
        <v>2</v>
      </c>
      <c r="N43" s="1">
        <v>0</v>
      </c>
      <c r="O43" s="20">
        <f t="shared" si="0"/>
        <v>6</v>
      </c>
      <c r="P43" s="21">
        <f t="shared" si="1"/>
        <v>5</v>
      </c>
      <c r="Q43" s="21">
        <f t="shared" si="2"/>
        <v>11</v>
      </c>
      <c r="R43" s="22"/>
      <c r="S43" s="23" t="s">
        <v>28</v>
      </c>
      <c r="T43" s="15"/>
      <c r="U43" s="1" t="s">
        <v>37</v>
      </c>
    </row>
    <row r="44" spans="1:21" x14ac:dyDescent="0.25">
      <c r="A44" s="24" t="s">
        <v>99</v>
      </c>
      <c r="B44" s="230" t="s">
        <v>75</v>
      </c>
      <c r="C44" s="231"/>
      <c r="D44" s="231"/>
      <c r="E44" s="231"/>
      <c r="F44" s="231"/>
      <c r="G44" s="231"/>
      <c r="H44" s="231"/>
      <c r="I44" s="232"/>
      <c r="J44" s="24">
        <v>2</v>
      </c>
      <c r="K44" s="24">
        <v>0</v>
      </c>
      <c r="L44" s="24">
        <v>2</v>
      </c>
      <c r="M44" s="24">
        <v>0</v>
      </c>
      <c r="N44" s="24">
        <v>0</v>
      </c>
      <c r="O44" s="24">
        <f t="shared" si="0"/>
        <v>2</v>
      </c>
      <c r="P44" s="25">
        <f t="shared" si="1"/>
        <v>2</v>
      </c>
      <c r="Q44" s="25">
        <f t="shared" ref="Q44" si="3">ROUND(PRODUCT(J44,25)/14,0)</f>
        <v>4</v>
      </c>
      <c r="R44" s="26"/>
      <c r="S44" s="24"/>
      <c r="T44" s="27" t="s">
        <v>33</v>
      </c>
      <c r="U44" s="24" t="s">
        <v>40</v>
      </c>
    </row>
    <row r="45" spans="1:21" x14ac:dyDescent="0.25">
      <c r="A45" s="28" t="s">
        <v>25</v>
      </c>
      <c r="B45" s="112"/>
      <c r="C45" s="113"/>
      <c r="D45" s="113"/>
      <c r="E45" s="113"/>
      <c r="F45" s="113"/>
      <c r="G45" s="113"/>
      <c r="H45" s="113"/>
      <c r="I45" s="114"/>
      <c r="J45" s="28">
        <f t="shared" ref="J45:Q45" si="4">SUM(J39:J44)</f>
        <v>32</v>
      </c>
      <c r="K45" s="28">
        <f t="shared" si="4"/>
        <v>11</v>
      </c>
      <c r="L45" s="28">
        <f t="shared" si="4"/>
        <v>12</v>
      </c>
      <c r="M45" s="28">
        <f t="shared" si="4"/>
        <v>2</v>
      </c>
      <c r="N45" s="28">
        <f t="shared" si="4"/>
        <v>0</v>
      </c>
      <c r="O45" s="28">
        <f t="shared" si="4"/>
        <v>25</v>
      </c>
      <c r="P45" s="28">
        <f t="shared" si="4"/>
        <v>34</v>
      </c>
      <c r="Q45" s="28">
        <f t="shared" si="4"/>
        <v>59</v>
      </c>
      <c r="R45" s="28">
        <f>COUNTIF(R39:R44,"E")</f>
        <v>3</v>
      </c>
      <c r="S45" s="28">
        <f>COUNTIF(S39:S44,"C")</f>
        <v>1</v>
      </c>
      <c r="T45" s="28">
        <f>COUNTIF(T39:T44,"VP")</f>
        <v>2</v>
      </c>
      <c r="U45" s="20">
        <f>COUNTA(U39:U44)</f>
        <v>6</v>
      </c>
    </row>
    <row r="46" spans="1:21" ht="19.5" customHeight="1" x14ac:dyDescent="0.25"/>
    <row r="47" spans="1:21" ht="16.5" customHeight="1" x14ac:dyDescent="0.25">
      <c r="A47" s="134" t="s">
        <v>44</v>
      </c>
      <c r="B47" s="134"/>
      <c r="C47" s="134"/>
      <c r="D47" s="134"/>
      <c r="E47" s="134"/>
      <c r="F47" s="134"/>
      <c r="G47" s="134"/>
      <c r="H47" s="134"/>
      <c r="I47" s="134"/>
      <c r="J47" s="134"/>
      <c r="K47" s="134"/>
      <c r="L47" s="134"/>
      <c r="M47" s="134"/>
      <c r="N47" s="134"/>
      <c r="O47" s="134"/>
      <c r="P47" s="134"/>
      <c r="Q47" s="134"/>
      <c r="R47" s="134"/>
      <c r="S47" s="134"/>
      <c r="T47" s="134"/>
      <c r="U47" s="134"/>
    </row>
    <row r="48" spans="1:21" ht="26.25" customHeight="1" x14ac:dyDescent="0.25">
      <c r="A48" s="121" t="s">
        <v>27</v>
      </c>
      <c r="B48" s="123" t="s">
        <v>26</v>
      </c>
      <c r="C48" s="124"/>
      <c r="D48" s="124"/>
      <c r="E48" s="124"/>
      <c r="F48" s="124"/>
      <c r="G48" s="124"/>
      <c r="H48" s="124"/>
      <c r="I48" s="125"/>
      <c r="J48" s="129" t="s">
        <v>41</v>
      </c>
      <c r="K48" s="107" t="s">
        <v>24</v>
      </c>
      <c r="L48" s="108"/>
      <c r="M48" s="108"/>
      <c r="N48" s="109"/>
      <c r="O48" s="223" t="s">
        <v>42</v>
      </c>
      <c r="P48" s="224"/>
      <c r="Q48" s="225"/>
      <c r="R48" s="223" t="s">
        <v>23</v>
      </c>
      <c r="S48" s="234"/>
      <c r="T48" s="235"/>
      <c r="U48" s="226" t="s">
        <v>22</v>
      </c>
    </row>
    <row r="49" spans="1:21" ht="12.75" customHeight="1" x14ac:dyDescent="0.25">
      <c r="A49" s="122"/>
      <c r="B49" s="126"/>
      <c r="C49" s="127"/>
      <c r="D49" s="127"/>
      <c r="E49" s="127"/>
      <c r="F49" s="127"/>
      <c r="G49" s="127"/>
      <c r="H49" s="127"/>
      <c r="I49" s="128"/>
      <c r="J49" s="130"/>
      <c r="K49" s="12" t="s">
        <v>28</v>
      </c>
      <c r="L49" s="12" t="s">
        <v>29</v>
      </c>
      <c r="M49" s="12" t="s">
        <v>109</v>
      </c>
      <c r="N49" s="12" t="s">
        <v>102</v>
      </c>
      <c r="O49" s="12" t="s">
        <v>34</v>
      </c>
      <c r="P49" s="12" t="s">
        <v>7</v>
      </c>
      <c r="Q49" s="12" t="s">
        <v>31</v>
      </c>
      <c r="R49" s="12" t="s">
        <v>32</v>
      </c>
      <c r="S49" s="12" t="s">
        <v>28</v>
      </c>
      <c r="T49" s="12" t="s">
        <v>33</v>
      </c>
      <c r="U49" s="130"/>
    </row>
    <row r="50" spans="1:21" x14ac:dyDescent="0.25">
      <c r="A50" s="4" t="s">
        <v>118</v>
      </c>
      <c r="B50" s="92" t="s">
        <v>119</v>
      </c>
      <c r="C50" s="92"/>
      <c r="D50" s="92"/>
      <c r="E50" s="92"/>
      <c r="F50" s="92"/>
      <c r="G50" s="92"/>
      <c r="H50" s="92"/>
      <c r="I50" s="92"/>
      <c r="J50" s="1">
        <v>6</v>
      </c>
      <c r="K50" s="1">
        <v>2</v>
      </c>
      <c r="L50" s="1">
        <v>2</v>
      </c>
      <c r="M50" s="1">
        <v>0</v>
      </c>
      <c r="N50" s="1">
        <v>0</v>
      </c>
      <c r="O50" s="20">
        <f>K50+L50+M50+N50</f>
        <v>4</v>
      </c>
      <c r="P50" s="21">
        <f>Q50-O50</f>
        <v>7</v>
      </c>
      <c r="Q50" s="21">
        <f>ROUND(PRODUCT(J50,25)/14,0)</f>
        <v>11</v>
      </c>
      <c r="R50" s="2" t="s">
        <v>32</v>
      </c>
      <c r="S50" s="1"/>
      <c r="T50" s="3"/>
      <c r="U50" s="1" t="s">
        <v>37</v>
      </c>
    </row>
    <row r="51" spans="1:21" ht="27.75" customHeight="1" x14ac:dyDescent="0.25">
      <c r="A51" s="4" t="s">
        <v>214</v>
      </c>
      <c r="B51" s="207" t="s">
        <v>213</v>
      </c>
      <c r="C51" s="207"/>
      <c r="D51" s="207"/>
      <c r="E51" s="207"/>
      <c r="F51" s="207"/>
      <c r="G51" s="207"/>
      <c r="H51" s="207"/>
      <c r="I51" s="207"/>
      <c r="J51" s="1">
        <v>6</v>
      </c>
      <c r="K51" s="1">
        <v>3</v>
      </c>
      <c r="L51" s="1">
        <v>3</v>
      </c>
      <c r="M51" s="1">
        <v>0</v>
      </c>
      <c r="N51" s="1">
        <v>0</v>
      </c>
      <c r="O51" s="20">
        <f t="shared" ref="O51:O55" si="5">K51+L51+M51+N51</f>
        <v>6</v>
      </c>
      <c r="P51" s="21">
        <f t="shared" ref="P51:P55" si="6">Q51-O51</f>
        <v>5</v>
      </c>
      <c r="Q51" s="21">
        <f t="shared" ref="Q51:Q55" si="7">ROUND(PRODUCT(J51,25)/14,0)</f>
        <v>11</v>
      </c>
      <c r="R51" s="2" t="s">
        <v>32</v>
      </c>
      <c r="S51" s="1"/>
      <c r="T51" s="3"/>
      <c r="U51" s="1" t="s">
        <v>37</v>
      </c>
    </row>
    <row r="52" spans="1:21" x14ac:dyDescent="0.25">
      <c r="A52" s="4" t="s">
        <v>120</v>
      </c>
      <c r="B52" s="92" t="s">
        <v>121</v>
      </c>
      <c r="C52" s="92"/>
      <c r="D52" s="92"/>
      <c r="E52" s="92"/>
      <c r="F52" s="92"/>
      <c r="G52" s="92"/>
      <c r="H52" s="92"/>
      <c r="I52" s="92"/>
      <c r="J52" s="1">
        <v>6</v>
      </c>
      <c r="K52" s="1">
        <v>2</v>
      </c>
      <c r="L52" s="1">
        <v>2</v>
      </c>
      <c r="M52" s="1">
        <v>0</v>
      </c>
      <c r="N52" s="1">
        <v>0</v>
      </c>
      <c r="O52" s="20">
        <f t="shared" si="5"/>
        <v>4</v>
      </c>
      <c r="P52" s="21">
        <f t="shared" si="6"/>
        <v>7</v>
      </c>
      <c r="Q52" s="21">
        <f t="shared" si="7"/>
        <v>11</v>
      </c>
      <c r="R52" s="2"/>
      <c r="S52" s="1"/>
      <c r="T52" s="3" t="s">
        <v>33</v>
      </c>
      <c r="U52" s="1" t="s">
        <v>37</v>
      </c>
    </row>
    <row r="53" spans="1:21" x14ac:dyDescent="0.25">
      <c r="A53" s="4" t="s">
        <v>122</v>
      </c>
      <c r="B53" s="92" t="s">
        <v>123</v>
      </c>
      <c r="C53" s="92"/>
      <c r="D53" s="92"/>
      <c r="E53" s="92"/>
      <c r="F53" s="92"/>
      <c r="G53" s="92"/>
      <c r="H53" s="92"/>
      <c r="I53" s="92"/>
      <c r="J53" s="1">
        <v>6</v>
      </c>
      <c r="K53" s="1">
        <v>2</v>
      </c>
      <c r="L53" s="1">
        <v>1</v>
      </c>
      <c r="M53" s="1">
        <v>2</v>
      </c>
      <c r="N53" s="1">
        <v>0</v>
      </c>
      <c r="O53" s="20">
        <f t="shared" si="5"/>
        <v>5</v>
      </c>
      <c r="P53" s="21">
        <f t="shared" si="6"/>
        <v>6</v>
      </c>
      <c r="Q53" s="21">
        <f t="shared" si="7"/>
        <v>11</v>
      </c>
      <c r="R53" s="2" t="s">
        <v>32</v>
      </c>
      <c r="S53" s="1"/>
      <c r="T53" s="3"/>
      <c r="U53" s="1" t="s">
        <v>37</v>
      </c>
    </row>
    <row r="54" spans="1:21" x14ac:dyDescent="0.25">
      <c r="A54" s="4" t="s">
        <v>124</v>
      </c>
      <c r="B54" s="92" t="s">
        <v>125</v>
      </c>
      <c r="C54" s="92"/>
      <c r="D54" s="92"/>
      <c r="E54" s="92"/>
      <c r="F54" s="92"/>
      <c r="G54" s="92"/>
      <c r="H54" s="92"/>
      <c r="I54" s="92"/>
      <c r="J54" s="1">
        <v>6</v>
      </c>
      <c r="K54" s="1">
        <v>2</v>
      </c>
      <c r="L54" s="1">
        <v>1</v>
      </c>
      <c r="M54" s="1">
        <v>0</v>
      </c>
      <c r="N54" s="1">
        <v>0</v>
      </c>
      <c r="O54" s="20">
        <f t="shared" si="5"/>
        <v>3</v>
      </c>
      <c r="P54" s="21">
        <f>Q54-O54</f>
        <v>8</v>
      </c>
      <c r="Q54" s="21">
        <f>ROUND(PRODUCT(J54,25)/14,0)</f>
        <v>11</v>
      </c>
      <c r="R54" s="2"/>
      <c r="S54" s="1" t="s">
        <v>28</v>
      </c>
      <c r="T54" s="3"/>
      <c r="U54" s="1" t="s">
        <v>39</v>
      </c>
    </row>
    <row r="55" spans="1:21" x14ac:dyDescent="0.25">
      <c r="A55" s="29" t="s">
        <v>100</v>
      </c>
      <c r="B55" s="227" t="s">
        <v>76</v>
      </c>
      <c r="C55" s="228"/>
      <c r="D55" s="228"/>
      <c r="E55" s="228"/>
      <c r="F55" s="228"/>
      <c r="G55" s="228"/>
      <c r="H55" s="228"/>
      <c r="I55" s="229"/>
      <c r="J55" s="29">
        <v>2</v>
      </c>
      <c r="K55" s="29">
        <v>0</v>
      </c>
      <c r="L55" s="29">
        <v>2</v>
      </c>
      <c r="M55" s="29">
        <v>0</v>
      </c>
      <c r="N55" s="29">
        <v>0</v>
      </c>
      <c r="O55" s="20">
        <f t="shared" si="5"/>
        <v>2</v>
      </c>
      <c r="P55" s="21">
        <f t="shared" si="6"/>
        <v>2</v>
      </c>
      <c r="Q55" s="21">
        <f t="shared" si="7"/>
        <v>4</v>
      </c>
      <c r="R55" s="26"/>
      <c r="S55" s="24"/>
      <c r="T55" s="27" t="s">
        <v>33</v>
      </c>
      <c r="U55" s="24" t="s">
        <v>40</v>
      </c>
    </row>
    <row r="56" spans="1:21" x14ac:dyDescent="0.25">
      <c r="A56" s="28" t="s">
        <v>25</v>
      </c>
      <c r="B56" s="112"/>
      <c r="C56" s="113"/>
      <c r="D56" s="113"/>
      <c r="E56" s="113"/>
      <c r="F56" s="113"/>
      <c r="G56" s="113"/>
      <c r="H56" s="113"/>
      <c r="I56" s="114"/>
      <c r="J56" s="28">
        <f t="shared" ref="J56:Q56" si="8">SUM(J50:J55)</f>
        <v>32</v>
      </c>
      <c r="K56" s="28">
        <f t="shared" si="8"/>
        <v>11</v>
      </c>
      <c r="L56" s="28">
        <f t="shared" si="8"/>
        <v>11</v>
      </c>
      <c r="M56" s="28">
        <f t="shared" si="8"/>
        <v>2</v>
      </c>
      <c r="N56" s="28">
        <f t="shared" si="8"/>
        <v>0</v>
      </c>
      <c r="O56" s="28">
        <f t="shared" si="8"/>
        <v>24</v>
      </c>
      <c r="P56" s="28">
        <f t="shared" si="8"/>
        <v>35</v>
      </c>
      <c r="Q56" s="28">
        <f t="shared" si="8"/>
        <v>59</v>
      </c>
      <c r="R56" s="28">
        <f>COUNTIF(R50:R55,"E")</f>
        <v>3</v>
      </c>
      <c r="S56" s="28">
        <f>COUNTIF(S50:S55,"C")</f>
        <v>1</v>
      </c>
      <c r="T56" s="28">
        <f>COUNTIF(T50:T55,"VP")</f>
        <v>2</v>
      </c>
      <c r="U56" s="20">
        <f>COUNTA(U50:U55)</f>
        <v>6</v>
      </c>
    </row>
    <row r="57" spans="1:21" x14ac:dyDescent="0.25">
      <c r="A57" s="30"/>
      <c r="B57" s="30"/>
      <c r="C57" s="30"/>
      <c r="D57" s="30"/>
      <c r="E57" s="30"/>
      <c r="F57" s="30"/>
      <c r="G57" s="30"/>
      <c r="H57" s="30"/>
      <c r="I57" s="30"/>
      <c r="J57" s="30"/>
      <c r="K57" s="30"/>
      <c r="L57" s="30"/>
      <c r="M57" s="30"/>
      <c r="N57" s="30"/>
      <c r="O57" s="30"/>
      <c r="P57" s="30"/>
      <c r="Q57" s="30"/>
      <c r="R57" s="30"/>
      <c r="S57" s="30"/>
      <c r="T57" s="30"/>
      <c r="U57" s="31"/>
    </row>
    <row r="58" spans="1:21" x14ac:dyDescent="0.25">
      <c r="A58" s="30"/>
      <c r="B58" s="30"/>
      <c r="C58" s="30"/>
      <c r="D58" s="30"/>
      <c r="E58" s="30"/>
      <c r="F58" s="30"/>
      <c r="G58" s="30"/>
      <c r="H58" s="30"/>
      <c r="I58" s="30"/>
      <c r="J58" s="30"/>
      <c r="K58" s="30"/>
      <c r="L58" s="30"/>
      <c r="M58" s="30"/>
      <c r="N58" s="30"/>
      <c r="O58" s="30"/>
      <c r="P58" s="30"/>
      <c r="Q58" s="30"/>
      <c r="R58" s="30"/>
      <c r="S58" s="30"/>
      <c r="T58" s="30"/>
      <c r="U58" s="31"/>
    </row>
    <row r="59" spans="1:21" x14ac:dyDescent="0.25">
      <c r="A59" s="30"/>
      <c r="B59" s="30"/>
      <c r="C59" s="30"/>
      <c r="D59" s="30"/>
      <c r="E59" s="30"/>
      <c r="F59" s="30"/>
      <c r="G59" s="30"/>
      <c r="H59" s="30"/>
      <c r="I59" s="30"/>
      <c r="J59" s="30"/>
      <c r="K59" s="30"/>
      <c r="L59" s="30"/>
      <c r="M59" s="30"/>
      <c r="N59" s="30"/>
      <c r="O59" s="30"/>
      <c r="P59" s="30"/>
      <c r="Q59" s="30"/>
      <c r="R59" s="30"/>
      <c r="S59" s="30"/>
      <c r="T59" s="30"/>
      <c r="U59" s="31"/>
    </row>
    <row r="60" spans="1:21" x14ac:dyDescent="0.25">
      <c r="A60" s="30"/>
      <c r="B60" s="30"/>
      <c r="C60" s="30"/>
      <c r="D60" s="30"/>
      <c r="E60" s="30"/>
      <c r="F60" s="30"/>
      <c r="G60" s="30"/>
      <c r="H60" s="30"/>
      <c r="I60" s="30"/>
      <c r="J60" s="30"/>
      <c r="K60" s="30"/>
      <c r="L60" s="30"/>
      <c r="M60" s="30"/>
      <c r="N60" s="30"/>
      <c r="O60" s="30"/>
      <c r="P60" s="30"/>
      <c r="Q60" s="30"/>
      <c r="R60" s="30"/>
      <c r="S60" s="30"/>
      <c r="T60" s="30"/>
      <c r="U60" s="31"/>
    </row>
    <row r="61" spans="1:21" x14ac:dyDescent="0.25">
      <c r="A61" s="30"/>
      <c r="B61" s="30"/>
      <c r="C61" s="30"/>
      <c r="D61" s="30"/>
      <c r="E61" s="30"/>
      <c r="F61" s="30"/>
      <c r="G61" s="30"/>
      <c r="H61" s="30"/>
      <c r="I61" s="30"/>
      <c r="J61" s="30"/>
      <c r="K61" s="30"/>
      <c r="L61" s="30"/>
      <c r="M61" s="30"/>
      <c r="N61" s="30"/>
      <c r="O61" s="30"/>
      <c r="P61" s="30"/>
      <c r="Q61" s="30"/>
      <c r="R61" s="30"/>
      <c r="S61" s="30"/>
      <c r="T61" s="30"/>
      <c r="U61" s="31"/>
    </row>
    <row r="62" spans="1:21" x14ac:dyDescent="0.25">
      <c r="A62" s="30"/>
      <c r="B62" s="30"/>
      <c r="C62" s="30"/>
      <c r="D62" s="30"/>
      <c r="E62" s="30"/>
      <c r="F62" s="30"/>
      <c r="G62" s="30"/>
      <c r="H62" s="30"/>
      <c r="I62" s="30"/>
      <c r="J62" s="30"/>
      <c r="K62" s="30"/>
      <c r="L62" s="30"/>
      <c r="M62" s="30"/>
      <c r="N62" s="30"/>
      <c r="O62" s="30"/>
      <c r="P62" s="30"/>
      <c r="Q62" s="30"/>
      <c r="R62" s="30"/>
      <c r="S62" s="30"/>
      <c r="T62" s="30"/>
      <c r="U62" s="31"/>
    </row>
    <row r="63" spans="1:21" x14ac:dyDescent="0.25">
      <c r="A63" s="30"/>
      <c r="B63" s="30"/>
      <c r="C63" s="30"/>
      <c r="D63" s="30"/>
      <c r="E63" s="30"/>
      <c r="F63" s="30"/>
      <c r="G63" s="30"/>
      <c r="H63" s="30"/>
      <c r="I63" s="30"/>
      <c r="J63" s="30"/>
      <c r="K63" s="30"/>
      <c r="L63" s="30"/>
      <c r="M63" s="30"/>
      <c r="N63" s="30"/>
      <c r="O63" s="30"/>
      <c r="P63" s="30"/>
      <c r="Q63" s="30"/>
      <c r="R63" s="30"/>
      <c r="S63" s="30"/>
      <c r="T63" s="30"/>
      <c r="U63" s="31"/>
    </row>
    <row r="64" spans="1:21" x14ac:dyDescent="0.25">
      <c r="A64" s="30"/>
      <c r="B64" s="30"/>
      <c r="C64" s="30"/>
      <c r="D64" s="30"/>
      <c r="E64" s="30"/>
      <c r="F64" s="30"/>
      <c r="G64" s="30"/>
      <c r="H64" s="30"/>
      <c r="I64" s="30"/>
      <c r="J64" s="30"/>
      <c r="K64" s="30"/>
      <c r="L64" s="30"/>
      <c r="M64" s="30"/>
      <c r="N64" s="30"/>
      <c r="O64" s="30"/>
      <c r="P64" s="30"/>
      <c r="Q64" s="30"/>
      <c r="R64" s="30"/>
      <c r="S64" s="30"/>
      <c r="T64" s="30"/>
      <c r="U64" s="31"/>
    </row>
    <row r="65" spans="1:21" x14ac:dyDescent="0.25">
      <c r="A65" s="30"/>
      <c r="B65" s="30"/>
      <c r="C65" s="30"/>
      <c r="D65" s="30"/>
      <c r="E65" s="30"/>
      <c r="F65" s="30"/>
      <c r="G65" s="30"/>
      <c r="H65" s="30"/>
      <c r="I65" s="30"/>
      <c r="J65" s="30"/>
      <c r="K65" s="30"/>
      <c r="L65" s="30"/>
      <c r="M65" s="30"/>
      <c r="N65" s="30"/>
      <c r="O65" s="30"/>
      <c r="P65" s="30"/>
      <c r="Q65" s="30"/>
      <c r="R65" s="30"/>
      <c r="S65" s="30"/>
      <c r="T65" s="30"/>
      <c r="U65" s="31"/>
    </row>
    <row r="66" spans="1:21" x14ac:dyDescent="0.25">
      <c r="A66" s="30"/>
      <c r="B66" s="30"/>
      <c r="C66" s="30"/>
      <c r="D66" s="30"/>
      <c r="E66" s="30"/>
      <c r="F66" s="30"/>
      <c r="G66" s="30"/>
      <c r="H66" s="30"/>
      <c r="I66" s="30"/>
      <c r="J66" s="30"/>
      <c r="K66" s="30"/>
      <c r="L66" s="30"/>
      <c r="M66" s="30"/>
      <c r="N66" s="30"/>
      <c r="O66" s="30"/>
      <c r="P66" s="30"/>
      <c r="Q66" s="30"/>
      <c r="R66" s="30"/>
      <c r="S66" s="30"/>
      <c r="T66" s="30"/>
      <c r="U66" s="31"/>
    </row>
    <row r="67" spans="1:21" x14ac:dyDescent="0.25">
      <c r="A67" s="30"/>
      <c r="B67" s="30"/>
      <c r="C67" s="30"/>
      <c r="D67" s="30"/>
      <c r="E67" s="30"/>
      <c r="F67" s="30"/>
      <c r="G67" s="30"/>
      <c r="H67" s="30"/>
      <c r="I67" s="30"/>
      <c r="J67" s="30"/>
      <c r="K67" s="30"/>
      <c r="L67" s="30"/>
      <c r="M67" s="30"/>
      <c r="N67" s="30"/>
      <c r="O67" s="30"/>
      <c r="P67" s="30"/>
      <c r="Q67" s="30"/>
      <c r="R67" s="30"/>
      <c r="S67" s="30"/>
      <c r="T67" s="30"/>
      <c r="U67" s="31"/>
    </row>
    <row r="68" spans="1:21" ht="11.25" customHeight="1" x14ac:dyDescent="0.25"/>
    <row r="69" spans="1:21" x14ac:dyDescent="0.25">
      <c r="B69" s="7"/>
      <c r="C69" s="7"/>
      <c r="D69" s="7"/>
      <c r="E69" s="7"/>
      <c r="F69" s="7"/>
      <c r="G69" s="7"/>
      <c r="M69" s="7"/>
      <c r="N69" s="7"/>
      <c r="O69" s="7"/>
      <c r="P69" s="7"/>
      <c r="Q69" s="7"/>
      <c r="R69" s="7"/>
      <c r="S69" s="7"/>
      <c r="T69" s="7"/>
    </row>
    <row r="70" spans="1:21" ht="18" customHeight="1" x14ac:dyDescent="0.25">
      <c r="A70" s="134" t="s">
        <v>45</v>
      </c>
      <c r="B70" s="134"/>
      <c r="C70" s="134"/>
      <c r="D70" s="134"/>
      <c r="E70" s="134"/>
      <c r="F70" s="134"/>
      <c r="G70" s="134"/>
      <c r="H70" s="134"/>
      <c r="I70" s="134"/>
      <c r="J70" s="134"/>
      <c r="K70" s="134"/>
      <c r="L70" s="134"/>
      <c r="M70" s="134"/>
      <c r="N70" s="134"/>
      <c r="O70" s="134"/>
      <c r="P70" s="134"/>
      <c r="Q70" s="134"/>
      <c r="R70" s="134"/>
      <c r="S70" s="134"/>
      <c r="T70" s="134"/>
      <c r="U70" s="134"/>
    </row>
    <row r="71" spans="1:21" ht="25.5" customHeight="1" x14ac:dyDescent="0.25">
      <c r="A71" s="121" t="s">
        <v>27</v>
      </c>
      <c r="B71" s="123" t="s">
        <v>26</v>
      </c>
      <c r="C71" s="124"/>
      <c r="D71" s="124"/>
      <c r="E71" s="124"/>
      <c r="F71" s="124"/>
      <c r="G71" s="124"/>
      <c r="H71" s="124"/>
      <c r="I71" s="125"/>
      <c r="J71" s="129" t="s">
        <v>41</v>
      </c>
      <c r="K71" s="107" t="s">
        <v>24</v>
      </c>
      <c r="L71" s="108"/>
      <c r="M71" s="108"/>
      <c r="N71" s="109"/>
      <c r="O71" s="223" t="s">
        <v>42</v>
      </c>
      <c r="P71" s="224"/>
      <c r="Q71" s="225"/>
      <c r="R71" s="223" t="s">
        <v>23</v>
      </c>
      <c r="S71" s="234"/>
      <c r="T71" s="235"/>
      <c r="U71" s="226" t="s">
        <v>22</v>
      </c>
    </row>
    <row r="72" spans="1:21" ht="16.5" customHeight="1" x14ac:dyDescent="0.25">
      <c r="A72" s="122"/>
      <c r="B72" s="126"/>
      <c r="C72" s="127"/>
      <c r="D72" s="127"/>
      <c r="E72" s="127"/>
      <c r="F72" s="127"/>
      <c r="G72" s="127"/>
      <c r="H72" s="127"/>
      <c r="I72" s="128"/>
      <c r="J72" s="130"/>
      <c r="K72" s="12" t="s">
        <v>28</v>
      </c>
      <c r="L72" s="12" t="s">
        <v>29</v>
      </c>
      <c r="M72" s="12" t="s">
        <v>109</v>
      </c>
      <c r="N72" s="12" t="s">
        <v>102</v>
      </c>
      <c r="O72" s="12" t="s">
        <v>34</v>
      </c>
      <c r="P72" s="12" t="s">
        <v>7</v>
      </c>
      <c r="Q72" s="12" t="s">
        <v>31</v>
      </c>
      <c r="R72" s="12" t="s">
        <v>32</v>
      </c>
      <c r="S72" s="12" t="s">
        <v>28</v>
      </c>
      <c r="T72" s="12" t="s">
        <v>33</v>
      </c>
      <c r="U72" s="130"/>
    </row>
    <row r="73" spans="1:21" x14ac:dyDescent="0.25">
      <c r="A73" s="4" t="s">
        <v>126</v>
      </c>
      <c r="B73" s="92" t="s">
        <v>127</v>
      </c>
      <c r="C73" s="92"/>
      <c r="D73" s="92"/>
      <c r="E73" s="92"/>
      <c r="F73" s="92"/>
      <c r="G73" s="92"/>
      <c r="H73" s="92"/>
      <c r="I73" s="92"/>
      <c r="J73" s="1">
        <v>5</v>
      </c>
      <c r="K73" s="1">
        <v>2</v>
      </c>
      <c r="L73" s="1">
        <v>1</v>
      </c>
      <c r="M73" s="1">
        <v>1</v>
      </c>
      <c r="N73" s="1">
        <v>0</v>
      </c>
      <c r="O73" s="20">
        <f>K73+L73+M73+N73</f>
        <v>4</v>
      </c>
      <c r="P73" s="21">
        <f>Q73-O73</f>
        <v>5</v>
      </c>
      <c r="Q73" s="21">
        <f>ROUND(PRODUCT(J73,25)/14,0)</f>
        <v>9</v>
      </c>
      <c r="R73" s="2"/>
      <c r="S73" s="1" t="s">
        <v>28</v>
      </c>
      <c r="T73" s="3"/>
      <c r="U73" s="23" t="s">
        <v>37</v>
      </c>
    </row>
    <row r="74" spans="1:21" x14ac:dyDescent="0.25">
      <c r="A74" s="4" t="s">
        <v>153</v>
      </c>
      <c r="B74" s="207" t="s">
        <v>154</v>
      </c>
      <c r="C74" s="207"/>
      <c r="D74" s="207"/>
      <c r="E74" s="207"/>
      <c r="F74" s="207"/>
      <c r="G74" s="207"/>
      <c r="H74" s="207"/>
      <c r="I74" s="207"/>
      <c r="J74" s="1">
        <v>5</v>
      </c>
      <c r="K74" s="1">
        <v>2</v>
      </c>
      <c r="L74" s="1">
        <v>2</v>
      </c>
      <c r="M74" s="1">
        <v>0</v>
      </c>
      <c r="N74" s="1">
        <v>0</v>
      </c>
      <c r="O74" s="20">
        <f t="shared" ref="O74:O79" si="9">K74+L74+M74+N74</f>
        <v>4</v>
      </c>
      <c r="P74" s="21">
        <f t="shared" ref="P74:P79" si="10">Q74-O74</f>
        <v>5</v>
      </c>
      <c r="Q74" s="21">
        <f t="shared" ref="Q74:Q79" si="11">ROUND(PRODUCT(J74,25)/14,0)</f>
        <v>9</v>
      </c>
      <c r="R74" s="2" t="s">
        <v>32</v>
      </c>
      <c r="S74" s="1"/>
      <c r="T74" s="3"/>
      <c r="U74" s="23" t="s">
        <v>37</v>
      </c>
    </row>
    <row r="75" spans="1:21" ht="27" customHeight="1" x14ac:dyDescent="0.25">
      <c r="A75" s="4" t="s">
        <v>172</v>
      </c>
      <c r="B75" s="207" t="s">
        <v>215</v>
      </c>
      <c r="C75" s="207"/>
      <c r="D75" s="207"/>
      <c r="E75" s="207"/>
      <c r="F75" s="207"/>
      <c r="G75" s="207"/>
      <c r="H75" s="207"/>
      <c r="I75" s="207"/>
      <c r="J75" s="1">
        <v>5</v>
      </c>
      <c r="K75" s="1">
        <v>2</v>
      </c>
      <c r="L75" s="1">
        <v>2</v>
      </c>
      <c r="M75" s="1">
        <v>0</v>
      </c>
      <c r="N75" s="1">
        <v>0</v>
      </c>
      <c r="O75" s="20">
        <f t="shared" ref="O75" si="12">K75+L75+M75+N75</f>
        <v>4</v>
      </c>
      <c r="P75" s="21">
        <f t="shared" ref="P75" si="13">Q75-O75</f>
        <v>5</v>
      </c>
      <c r="Q75" s="21">
        <f t="shared" ref="Q75" si="14">ROUND(PRODUCT(J75,25)/14,0)</f>
        <v>9</v>
      </c>
      <c r="R75" s="2"/>
      <c r="S75" s="1"/>
      <c r="T75" s="15" t="s">
        <v>33</v>
      </c>
      <c r="U75" s="1" t="s">
        <v>39</v>
      </c>
    </row>
    <row r="76" spans="1:21" x14ac:dyDescent="0.25">
      <c r="A76" s="4" t="s">
        <v>130</v>
      </c>
      <c r="B76" s="92" t="s">
        <v>131</v>
      </c>
      <c r="C76" s="92"/>
      <c r="D76" s="92"/>
      <c r="E76" s="92"/>
      <c r="F76" s="92"/>
      <c r="G76" s="92"/>
      <c r="H76" s="92"/>
      <c r="I76" s="92"/>
      <c r="J76" s="1">
        <v>5</v>
      </c>
      <c r="K76" s="1">
        <v>2</v>
      </c>
      <c r="L76" s="1">
        <v>2</v>
      </c>
      <c r="M76" s="1">
        <v>1</v>
      </c>
      <c r="N76" s="1">
        <v>0</v>
      </c>
      <c r="O76" s="20">
        <f t="shared" si="9"/>
        <v>5</v>
      </c>
      <c r="P76" s="21">
        <f t="shared" si="10"/>
        <v>4</v>
      </c>
      <c r="Q76" s="21">
        <f t="shared" si="11"/>
        <v>9</v>
      </c>
      <c r="R76" s="2" t="s">
        <v>32</v>
      </c>
      <c r="S76" s="1"/>
      <c r="T76" s="3"/>
      <c r="U76" s="23" t="s">
        <v>37</v>
      </c>
    </row>
    <row r="77" spans="1:21" x14ac:dyDescent="0.25">
      <c r="A77" s="4" t="s">
        <v>132</v>
      </c>
      <c r="B77" s="92" t="s">
        <v>133</v>
      </c>
      <c r="C77" s="92"/>
      <c r="D77" s="92"/>
      <c r="E77" s="92"/>
      <c r="F77" s="92"/>
      <c r="G77" s="92"/>
      <c r="H77" s="92"/>
      <c r="I77" s="92"/>
      <c r="J77" s="1">
        <v>5</v>
      </c>
      <c r="K77" s="1">
        <v>2</v>
      </c>
      <c r="L77" s="1">
        <v>1</v>
      </c>
      <c r="M77" s="1">
        <v>1</v>
      </c>
      <c r="N77" s="1">
        <v>0</v>
      </c>
      <c r="O77" s="20">
        <f t="shared" si="9"/>
        <v>4</v>
      </c>
      <c r="P77" s="21">
        <f t="shared" si="10"/>
        <v>5</v>
      </c>
      <c r="Q77" s="21">
        <f t="shared" si="11"/>
        <v>9</v>
      </c>
      <c r="R77" s="2" t="s">
        <v>32</v>
      </c>
      <c r="S77" s="1"/>
      <c r="T77" s="3"/>
      <c r="U77" s="1" t="s">
        <v>39</v>
      </c>
    </row>
    <row r="78" spans="1:21" x14ac:dyDescent="0.25">
      <c r="A78" s="4" t="s">
        <v>134</v>
      </c>
      <c r="B78" s="92" t="s">
        <v>135</v>
      </c>
      <c r="C78" s="92"/>
      <c r="D78" s="92"/>
      <c r="E78" s="92"/>
      <c r="F78" s="92"/>
      <c r="G78" s="92"/>
      <c r="H78" s="92"/>
      <c r="I78" s="92"/>
      <c r="J78" s="1">
        <v>5</v>
      </c>
      <c r="K78" s="1">
        <v>2</v>
      </c>
      <c r="L78" s="1">
        <v>1</v>
      </c>
      <c r="M78" s="1">
        <v>1</v>
      </c>
      <c r="N78" s="1">
        <v>0</v>
      </c>
      <c r="O78" s="20">
        <f t="shared" si="9"/>
        <v>4</v>
      </c>
      <c r="P78" s="21">
        <f t="shared" si="10"/>
        <v>5</v>
      </c>
      <c r="Q78" s="21">
        <f t="shared" si="11"/>
        <v>9</v>
      </c>
      <c r="R78" s="2" t="s">
        <v>32</v>
      </c>
      <c r="S78" s="1"/>
      <c r="T78" s="3"/>
      <c r="U78" s="1" t="s">
        <v>39</v>
      </c>
    </row>
    <row r="79" spans="1:21" x14ac:dyDescent="0.25">
      <c r="A79" s="4" t="s">
        <v>136</v>
      </c>
      <c r="B79" s="92" t="s">
        <v>137</v>
      </c>
      <c r="C79" s="92"/>
      <c r="D79" s="92"/>
      <c r="E79" s="92"/>
      <c r="F79" s="92"/>
      <c r="G79" s="92"/>
      <c r="H79" s="92"/>
      <c r="I79" s="92"/>
      <c r="J79" s="1">
        <v>3</v>
      </c>
      <c r="K79" s="1">
        <v>0</v>
      </c>
      <c r="L79" s="1">
        <v>2</v>
      </c>
      <c r="M79" s="1">
        <v>0</v>
      </c>
      <c r="N79" s="1">
        <v>0</v>
      </c>
      <c r="O79" s="20">
        <f t="shared" si="9"/>
        <v>2</v>
      </c>
      <c r="P79" s="21">
        <f t="shared" si="10"/>
        <v>3</v>
      </c>
      <c r="Q79" s="21">
        <f t="shared" si="11"/>
        <v>5</v>
      </c>
      <c r="R79" s="2"/>
      <c r="S79" s="1" t="s">
        <v>28</v>
      </c>
      <c r="T79" s="3"/>
      <c r="U79" s="1" t="s">
        <v>40</v>
      </c>
    </row>
    <row r="80" spans="1:21" x14ac:dyDescent="0.25">
      <c r="A80" s="28" t="s">
        <v>25</v>
      </c>
      <c r="B80" s="112"/>
      <c r="C80" s="113"/>
      <c r="D80" s="113"/>
      <c r="E80" s="113"/>
      <c r="F80" s="113"/>
      <c r="G80" s="113"/>
      <c r="H80" s="113"/>
      <c r="I80" s="114"/>
      <c r="J80" s="28">
        <f t="shared" ref="J80:Q80" si="15">SUM(J73:J79)</f>
        <v>33</v>
      </c>
      <c r="K80" s="28">
        <f t="shared" si="15"/>
        <v>12</v>
      </c>
      <c r="L80" s="28">
        <f t="shared" si="15"/>
        <v>11</v>
      </c>
      <c r="M80" s="28">
        <f t="shared" si="15"/>
        <v>4</v>
      </c>
      <c r="N80" s="28">
        <f t="shared" si="15"/>
        <v>0</v>
      </c>
      <c r="O80" s="28">
        <f t="shared" si="15"/>
        <v>27</v>
      </c>
      <c r="P80" s="28">
        <f t="shared" si="15"/>
        <v>32</v>
      </c>
      <c r="Q80" s="28">
        <f t="shared" si="15"/>
        <v>59</v>
      </c>
      <c r="R80" s="28">
        <f>COUNTIF(R73:R79,"E")</f>
        <v>4</v>
      </c>
      <c r="S80" s="28">
        <f>COUNTIF(S73:S79,"C")</f>
        <v>2</v>
      </c>
      <c r="T80" s="28">
        <f>COUNTIF(T73:T79,"VP")</f>
        <v>1</v>
      </c>
      <c r="U80" s="20">
        <f>COUNTA(U73:U79)</f>
        <v>7</v>
      </c>
    </row>
    <row r="81" spans="1:21" x14ac:dyDescent="0.25">
      <c r="A81" s="30"/>
      <c r="B81" s="30"/>
      <c r="C81" s="30"/>
      <c r="D81" s="30"/>
      <c r="E81" s="30"/>
      <c r="F81" s="30"/>
      <c r="G81" s="30"/>
      <c r="H81" s="30"/>
      <c r="I81" s="30"/>
      <c r="J81" s="30"/>
      <c r="K81" s="30"/>
      <c r="L81" s="30"/>
      <c r="M81" s="30"/>
      <c r="N81" s="30"/>
      <c r="O81" s="30"/>
      <c r="P81" s="30"/>
      <c r="Q81" s="30"/>
      <c r="R81" s="30"/>
      <c r="S81" s="30"/>
      <c r="T81" s="30"/>
      <c r="U81" s="31"/>
    </row>
    <row r="82" spans="1:21" x14ac:dyDescent="0.25">
      <c r="A82" s="30"/>
      <c r="B82" s="30"/>
      <c r="C82" s="30"/>
      <c r="D82" s="30"/>
      <c r="E82" s="30"/>
      <c r="F82" s="30"/>
      <c r="G82" s="30"/>
      <c r="H82" s="30"/>
      <c r="I82" s="30"/>
      <c r="J82" s="30"/>
      <c r="K82" s="30"/>
      <c r="L82" s="30"/>
      <c r="M82" s="30"/>
      <c r="N82" s="30"/>
      <c r="O82" s="30"/>
      <c r="P82" s="30"/>
      <c r="Q82" s="30"/>
      <c r="R82" s="30"/>
      <c r="S82" s="30"/>
      <c r="T82" s="30"/>
      <c r="U82" s="31"/>
    </row>
    <row r="83" spans="1:21" x14ac:dyDescent="0.25">
      <c r="A83" s="30"/>
      <c r="B83" s="30"/>
      <c r="C83" s="30"/>
      <c r="D83" s="30"/>
      <c r="E83" s="30"/>
      <c r="F83" s="30"/>
      <c r="G83" s="30"/>
      <c r="H83" s="30"/>
      <c r="I83" s="30"/>
      <c r="J83" s="30"/>
      <c r="K83" s="30"/>
      <c r="L83" s="30"/>
      <c r="M83" s="30"/>
      <c r="N83" s="30"/>
      <c r="O83" s="30"/>
      <c r="P83" s="30"/>
      <c r="Q83" s="30"/>
      <c r="R83" s="30"/>
      <c r="S83" s="30"/>
      <c r="T83" s="30"/>
      <c r="U83" s="31"/>
    </row>
    <row r="84" spans="1:21" ht="16.5" customHeight="1" x14ac:dyDescent="0.25"/>
    <row r="85" spans="1:21" ht="18.75" customHeight="1" x14ac:dyDescent="0.25">
      <c r="A85" s="134" t="s">
        <v>46</v>
      </c>
      <c r="B85" s="134"/>
      <c r="C85" s="134"/>
      <c r="D85" s="134"/>
      <c r="E85" s="134"/>
      <c r="F85" s="134"/>
      <c r="G85" s="134"/>
      <c r="H85" s="134"/>
      <c r="I85" s="134"/>
      <c r="J85" s="134"/>
      <c r="K85" s="134"/>
      <c r="L85" s="134"/>
      <c r="M85" s="134"/>
      <c r="N85" s="134"/>
      <c r="O85" s="134"/>
      <c r="P85" s="134"/>
      <c r="Q85" s="134"/>
      <c r="R85" s="134"/>
      <c r="S85" s="134"/>
      <c r="T85" s="134"/>
      <c r="U85" s="134"/>
    </row>
    <row r="86" spans="1:21" ht="24.75" customHeight="1" x14ac:dyDescent="0.25">
      <c r="A86" s="121" t="s">
        <v>27</v>
      </c>
      <c r="B86" s="123" t="s">
        <v>26</v>
      </c>
      <c r="C86" s="124"/>
      <c r="D86" s="124"/>
      <c r="E86" s="124"/>
      <c r="F86" s="124"/>
      <c r="G86" s="124"/>
      <c r="H86" s="124"/>
      <c r="I86" s="125"/>
      <c r="J86" s="129" t="s">
        <v>41</v>
      </c>
      <c r="K86" s="107" t="s">
        <v>24</v>
      </c>
      <c r="L86" s="108"/>
      <c r="M86" s="108"/>
      <c r="N86" s="109"/>
      <c r="O86" s="223" t="s">
        <v>42</v>
      </c>
      <c r="P86" s="224"/>
      <c r="Q86" s="225"/>
      <c r="R86" s="223" t="s">
        <v>23</v>
      </c>
      <c r="S86" s="234"/>
      <c r="T86" s="235"/>
      <c r="U86" s="226" t="s">
        <v>22</v>
      </c>
    </row>
    <row r="87" spans="1:21" x14ac:dyDescent="0.25">
      <c r="A87" s="122"/>
      <c r="B87" s="126"/>
      <c r="C87" s="127"/>
      <c r="D87" s="127"/>
      <c r="E87" s="127"/>
      <c r="F87" s="127"/>
      <c r="G87" s="127"/>
      <c r="H87" s="127"/>
      <c r="I87" s="128"/>
      <c r="J87" s="130"/>
      <c r="K87" s="12" t="s">
        <v>28</v>
      </c>
      <c r="L87" s="12" t="s">
        <v>29</v>
      </c>
      <c r="M87" s="12" t="s">
        <v>109</v>
      </c>
      <c r="N87" s="12" t="s">
        <v>102</v>
      </c>
      <c r="O87" s="12" t="s">
        <v>34</v>
      </c>
      <c r="P87" s="12" t="s">
        <v>7</v>
      </c>
      <c r="Q87" s="12" t="s">
        <v>31</v>
      </c>
      <c r="R87" s="12" t="s">
        <v>32</v>
      </c>
      <c r="S87" s="12" t="s">
        <v>28</v>
      </c>
      <c r="T87" s="12" t="s">
        <v>33</v>
      </c>
      <c r="U87" s="130"/>
    </row>
    <row r="88" spans="1:21" x14ac:dyDescent="0.25">
      <c r="A88" s="4" t="s">
        <v>138</v>
      </c>
      <c r="B88" s="92" t="s">
        <v>216</v>
      </c>
      <c r="C88" s="92"/>
      <c r="D88" s="92"/>
      <c r="E88" s="92"/>
      <c r="F88" s="92"/>
      <c r="G88" s="92"/>
      <c r="H88" s="92"/>
      <c r="I88" s="92"/>
      <c r="J88" s="1">
        <v>5</v>
      </c>
      <c r="K88" s="1">
        <v>2</v>
      </c>
      <c r="L88" s="1">
        <v>2</v>
      </c>
      <c r="M88" s="1">
        <v>0</v>
      </c>
      <c r="N88" s="1">
        <v>0</v>
      </c>
      <c r="O88" s="20">
        <f>K88+L88+M88+N88</f>
        <v>4</v>
      </c>
      <c r="P88" s="21">
        <f>Q88-O88</f>
        <v>5</v>
      </c>
      <c r="Q88" s="21">
        <f>ROUND(PRODUCT(J88,25)/14,0)</f>
        <v>9</v>
      </c>
      <c r="R88" s="2"/>
      <c r="S88" s="1" t="s">
        <v>28</v>
      </c>
      <c r="T88" s="3"/>
      <c r="U88" s="1" t="s">
        <v>37</v>
      </c>
    </row>
    <row r="89" spans="1:21" x14ac:dyDescent="0.25">
      <c r="A89" s="4" t="s">
        <v>139</v>
      </c>
      <c r="B89" s="92" t="s">
        <v>140</v>
      </c>
      <c r="C89" s="92"/>
      <c r="D89" s="92"/>
      <c r="E89" s="92"/>
      <c r="F89" s="92"/>
      <c r="G89" s="92"/>
      <c r="H89" s="92"/>
      <c r="I89" s="92"/>
      <c r="J89" s="1">
        <v>5</v>
      </c>
      <c r="K89" s="1">
        <v>2</v>
      </c>
      <c r="L89" s="1">
        <v>1</v>
      </c>
      <c r="M89" s="1">
        <v>2</v>
      </c>
      <c r="N89" s="1">
        <v>0</v>
      </c>
      <c r="O89" s="20">
        <f t="shared" ref="O89:O94" si="16">K89+L89+M89+N89</f>
        <v>5</v>
      </c>
      <c r="P89" s="21">
        <f t="shared" ref="P89:P94" si="17">Q89-O89</f>
        <v>4</v>
      </c>
      <c r="Q89" s="21">
        <f t="shared" ref="Q89:Q94" si="18">ROUND(PRODUCT(J89,25)/14,0)</f>
        <v>9</v>
      </c>
      <c r="R89" s="2" t="s">
        <v>32</v>
      </c>
      <c r="S89" s="1"/>
      <c r="T89" s="3"/>
      <c r="U89" s="1" t="s">
        <v>37</v>
      </c>
    </row>
    <row r="90" spans="1:21" x14ac:dyDescent="0.25">
      <c r="A90" s="4" t="s">
        <v>141</v>
      </c>
      <c r="B90" s="92" t="s">
        <v>142</v>
      </c>
      <c r="C90" s="92"/>
      <c r="D90" s="92"/>
      <c r="E90" s="92"/>
      <c r="F90" s="92"/>
      <c r="G90" s="92"/>
      <c r="H90" s="92"/>
      <c r="I90" s="92"/>
      <c r="J90" s="1">
        <v>5</v>
      </c>
      <c r="K90" s="1">
        <v>2</v>
      </c>
      <c r="L90" s="1">
        <v>2</v>
      </c>
      <c r="M90" s="1">
        <v>0</v>
      </c>
      <c r="N90" s="1">
        <v>0</v>
      </c>
      <c r="O90" s="20">
        <f t="shared" si="16"/>
        <v>4</v>
      </c>
      <c r="P90" s="21">
        <f t="shared" si="17"/>
        <v>5</v>
      </c>
      <c r="Q90" s="21">
        <f t="shared" si="18"/>
        <v>9</v>
      </c>
      <c r="R90" s="2" t="s">
        <v>32</v>
      </c>
      <c r="S90" s="1"/>
      <c r="T90" s="3"/>
      <c r="U90" s="1" t="s">
        <v>37</v>
      </c>
    </row>
    <row r="91" spans="1:21" x14ac:dyDescent="0.25">
      <c r="A91" s="4" t="s">
        <v>143</v>
      </c>
      <c r="B91" s="92" t="s">
        <v>144</v>
      </c>
      <c r="C91" s="92"/>
      <c r="D91" s="92"/>
      <c r="E91" s="92"/>
      <c r="F91" s="92"/>
      <c r="G91" s="92"/>
      <c r="H91" s="92"/>
      <c r="I91" s="92"/>
      <c r="J91" s="1">
        <v>4</v>
      </c>
      <c r="K91" s="1">
        <v>2</v>
      </c>
      <c r="L91" s="1">
        <v>2</v>
      </c>
      <c r="M91" s="1">
        <v>0</v>
      </c>
      <c r="N91" s="1">
        <v>0</v>
      </c>
      <c r="O91" s="20">
        <f t="shared" si="16"/>
        <v>4</v>
      </c>
      <c r="P91" s="21">
        <f t="shared" si="17"/>
        <v>3</v>
      </c>
      <c r="Q91" s="21">
        <f t="shared" si="18"/>
        <v>7</v>
      </c>
      <c r="R91" s="2" t="s">
        <v>32</v>
      </c>
      <c r="S91" s="1"/>
      <c r="T91" s="3"/>
      <c r="U91" s="1" t="s">
        <v>37</v>
      </c>
    </row>
    <row r="92" spans="1:21" x14ac:dyDescent="0.25">
      <c r="A92" s="4" t="s">
        <v>145</v>
      </c>
      <c r="B92" s="92" t="s">
        <v>146</v>
      </c>
      <c r="C92" s="92"/>
      <c r="D92" s="92"/>
      <c r="E92" s="92"/>
      <c r="F92" s="92"/>
      <c r="G92" s="92"/>
      <c r="H92" s="92"/>
      <c r="I92" s="92"/>
      <c r="J92" s="1">
        <v>4</v>
      </c>
      <c r="K92" s="1">
        <v>2</v>
      </c>
      <c r="L92" s="1">
        <v>0</v>
      </c>
      <c r="M92" s="1">
        <v>2</v>
      </c>
      <c r="N92" s="1">
        <v>0</v>
      </c>
      <c r="O92" s="20">
        <f t="shared" si="16"/>
        <v>4</v>
      </c>
      <c r="P92" s="21">
        <f t="shared" si="17"/>
        <v>3</v>
      </c>
      <c r="Q92" s="21">
        <f t="shared" si="18"/>
        <v>7</v>
      </c>
      <c r="R92" s="2" t="s">
        <v>32</v>
      </c>
      <c r="S92" s="1"/>
      <c r="T92" s="3"/>
      <c r="U92" s="1" t="s">
        <v>39</v>
      </c>
    </row>
    <row r="93" spans="1:21" x14ac:dyDescent="0.25">
      <c r="A93" s="4" t="s">
        <v>128</v>
      </c>
      <c r="B93" s="92" t="s">
        <v>129</v>
      </c>
      <c r="C93" s="92"/>
      <c r="D93" s="92"/>
      <c r="E93" s="92"/>
      <c r="F93" s="92"/>
      <c r="G93" s="92"/>
      <c r="H93" s="92"/>
      <c r="I93" s="92"/>
      <c r="J93" s="1">
        <v>7</v>
      </c>
      <c r="K93" s="1">
        <v>2</v>
      </c>
      <c r="L93" s="1">
        <v>2</v>
      </c>
      <c r="M93" s="1">
        <v>0</v>
      </c>
      <c r="N93" s="1">
        <v>1</v>
      </c>
      <c r="O93" s="20">
        <f t="shared" si="16"/>
        <v>5</v>
      </c>
      <c r="P93" s="21">
        <f t="shared" si="17"/>
        <v>8</v>
      </c>
      <c r="Q93" s="21">
        <f t="shared" si="18"/>
        <v>13</v>
      </c>
      <c r="R93" s="2"/>
      <c r="S93" s="1"/>
      <c r="T93" s="3" t="s">
        <v>33</v>
      </c>
      <c r="U93" s="1" t="s">
        <v>37</v>
      </c>
    </row>
    <row r="94" spans="1:21" x14ac:dyDescent="0.25">
      <c r="A94" s="4" t="s">
        <v>149</v>
      </c>
      <c r="B94" s="92" t="s">
        <v>150</v>
      </c>
      <c r="C94" s="92"/>
      <c r="D94" s="92"/>
      <c r="E94" s="92"/>
      <c r="F94" s="92"/>
      <c r="G94" s="92"/>
      <c r="H94" s="92"/>
      <c r="I94" s="92"/>
      <c r="J94" s="1">
        <v>3</v>
      </c>
      <c r="K94" s="1">
        <v>0</v>
      </c>
      <c r="L94" s="1">
        <v>2</v>
      </c>
      <c r="M94" s="1">
        <v>0</v>
      </c>
      <c r="N94" s="1">
        <v>0</v>
      </c>
      <c r="O94" s="20">
        <f t="shared" si="16"/>
        <v>2</v>
      </c>
      <c r="P94" s="21">
        <f t="shared" si="17"/>
        <v>3</v>
      </c>
      <c r="Q94" s="21">
        <f t="shared" si="18"/>
        <v>5</v>
      </c>
      <c r="R94" s="2"/>
      <c r="S94" s="1" t="s">
        <v>28</v>
      </c>
      <c r="T94" s="3"/>
      <c r="U94" s="1" t="s">
        <v>40</v>
      </c>
    </row>
    <row r="95" spans="1:21" x14ac:dyDescent="0.25">
      <c r="A95" s="28" t="s">
        <v>25</v>
      </c>
      <c r="B95" s="112"/>
      <c r="C95" s="113"/>
      <c r="D95" s="113"/>
      <c r="E95" s="113"/>
      <c r="F95" s="113"/>
      <c r="G95" s="113"/>
      <c r="H95" s="113"/>
      <c r="I95" s="114"/>
      <c r="J95" s="28">
        <f t="shared" ref="J95:Q95" si="19">SUM(J88:J94)</f>
        <v>33</v>
      </c>
      <c r="K95" s="28">
        <f t="shared" si="19"/>
        <v>12</v>
      </c>
      <c r="L95" s="28">
        <f t="shared" si="19"/>
        <v>11</v>
      </c>
      <c r="M95" s="28">
        <f t="shared" si="19"/>
        <v>4</v>
      </c>
      <c r="N95" s="28">
        <f t="shared" si="19"/>
        <v>1</v>
      </c>
      <c r="O95" s="28">
        <f t="shared" si="19"/>
        <v>28</v>
      </c>
      <c r="P95" s="28">
        <f t="shared" si="19"/>
        <v>31</v>
      </c>
      <c r="Q95" s="28">
        <f t="shared" si="19"/>
        <v>59</v>
      </c>
      <c r="R95" s="28">
        <f>COUNTIF(R88:R94,"E")</f>
        <v>4</v>
      </c>
      <c r="S95" s="28">
        <f>COUNTIF(S88:S94,"C")</f>
        <v>2</v>
      </c>
      <c r="T95" s="28">
        <f>COUNTIF(T88:T94,"VP")</f>
        <v>1</v>
      </c>
      <c r="U95" s="20">
        <f>COUNTA(U88:U94)</f>
        <v>7</v>
      </c>
    </row>
    <row r="96" spans="1:21" x14ac:dyDescent="0.25">
      <c r="A96" s="30"/>
      <c r="B96" s="30"/>
      <c r="C96" s="30"/>
      <c r="D96" s="30"/>
      <c r="E96" s="30"/>
      <c r="F96" s="30"/>
      <c r="G96" s="30"/>
      <c r="H96" s="30"/>
      <c r="I96" s="30"/>
      <c r="J96" s="30"/>
      <c r="K96" s="30"/>
      <c r="L96" s="30"/>
      <c r="M96" s="30"/>
      <c r="N96" s="30"/>
      <c r="O96" s="30"/>
      <c r="P96" s="30"/>
      <c r="Q96" s="30"/>
      <c r="R96" s="30"/>
      <c r="S96" s="30"/>
      <c r="T96" s="30"/>
      <c r="U96" s="31"/>
    </row>
    <row r="97" spans="1:21" x14ac:dyDescent="0.25">
      <c r="A97" s="30"/>
      <c r="B97" s="30"/>
      <c r="C97" s="30"/>
      <c r="D97" s="30"/>
      <c r="E97" s="30"/>
      <c r="F97" s="30"/>
      <c r="G97" s="30"/>
      <c r="H97" s="30"/>
      <c r="I97" s="30"/>
      <c r="J97" s="30"/>
      <c r="K97" s="30"/>
      <c r="L97" s="30"/>
      <c r="M97" s="30"/>
      <c r="N97" s="30"/>
      <c r="O97" s="30"/>
      <c r="P97" s="30"/>
      <c r="Q97" s="30"/>
      <c r="R97" s="30"/>
      <c r="S97" s="30"/>
      <c r="T97" s="30"/>
      <c r="U97" s="31"/>
    </row>
    <row r="98" spans="1:21" x14ac:dyDescent="0.25">
      <c r="A98" s="30"/>
      <c r="B98" s="30"/>
      <c r="C98" s="30"/>
      <c r="D98" s="30"/>
      <c r="E98" s="30"/>
      <c r="F98" s="30"/>
      <c r="G98" s="30"/>
      <c r="H98" s="30"/>
      <c r="I98" s="30"/>
      <c r="J98" s="30"/>
      <c r="K98" s="30"/>
      <c r="L98" s="30"/>
      <c r="M98" s="30"/>
      <c r="N98" s="30"/>
      <c r="O98" s="30"/>
      <c r="P98" s="30"/>
      <c r="Q98" s="30"/>
      <c r="R98" s="30"/>
      <c r="S98" s="30"/>
      <c r="T98" s="30"/>
      <c r="U98" s="31"/>
    </row>
    <row r="99" spans="1:21" x14ac:dyDescent="0.25">
      <c r="A99" s="30"/>
      <c r="B99" s="30"/>
      <c r="C99" s="30"/>
      <c r="D99" s="30"/>
      <c r="E99" s="30"/>
      <c r="F99" s="30"/>
      <c r="G99" s="30"/>
      <c r="H99" s="30"/>
      <c r="I99" s="30"/>
      <c r="J99" s="30"/>
      <c r="K99" s="30"/>
      <c r="L99" s="30"/>
      <c r="M99" s="30"/>
      <c r="N99" s="30"/>
      <c r="O99" s="30"/>
      <c r="P99" s="30"/>
      <c r="Q99" s="30"/>
      <c r="R99" s="30"/>
      <c r="S99" s="30"/>
      <c r="T99" s="30"/>
      <c r="U99" s="31"/>
    </row>
    <row r="100" spans="1:21" x14ac:dyDescent="0.25">
      <c r="A100" s="30"/>
      <c r="B100" s="30"/>
      <c r="C100" s="30"/>
      <c r="D100" s="30"/>
      <c r="E100" s="30"/>
      <c r="F100" s="30"/>
      <c r="G100" s="30"/>
      <c r="H100" s="30"/>
      <c r="I100" s="30"/>
      <c r="J100" s="30"/>
      <c r="K100" s="30"/>
      <c r="L100" s="30"/>
      <c r="M100" s="30"/>
      <c r="N100" s="30"/>
      <c r="O100" s="30"/>
      <c r="P100" s="30"/>
      <c r="Q100" s="30"/>
      <c r="R100" s="30"/>
      <c r="S100" s="30"/>
      <c r="T100" s="30"/>
      <c r="U100" s="31"/>
    </row>
    <row r="101" spans="1:21" x14ac:dyDescent="0.25">
      <c r="A101" s="30"/>
      <c r="B101" s="30"/>
      <c r="C101" s="30"/>
      <c r="D101" s="30"/>
      <c r="E101" s="30"/>
      <c r="F101" s="30"/>
      <c r="G101" s="30"/>
      <c r="H101" s="30"/>
      <c r="I101" s="30"/>
      <c r="J101" s="30"/>
      <c r="K101" s="30"/>
      <c r="L101" s="30"/>
      <c r="M101" s="30"/>
      <c r="N101" s="30"/>
      <c r="O101" s="30"/>
      <c r="P101" s="30"/>
      <c r="Q101" s="30"/>
      <c r="R101" s="30"/>
      <c r="S101" s="30"/>
      <c r="T101" s="30"/>
      <c r="U101" s="31"/>
    </row>
    <row r="102" spans="1:21" x14ac:dyDescent="0.25">
      <c r="A102" s="30"/>
      <c r="B102" s="30"/>
      <c r="C102" s="30"/>
      <c r="D102" s="30"/>
      <c r="E102" s="30"/>
      <c r="F102" s="30"/>
      <c r="G102" s="30"/>
      <c r="H102" s="30"/>
      <c r="I102" s="30"/>
      <c r="J102" s="30"/>
      <c r="K102" s="30"/>
      <c r="L102" s="30"/>
      <c r="M102" s="30"/>
      <c r="N102" s="30"/>
      <c r="O102" s="30"/>
      <c r="P102" s="30"/>
      <c r="Q102" s="30"/>
      <c r="R102" s="30"/>
      <c r="S102" s="30"/>
      <c r="T102" s="30"/>
      <c r="U102" s="31"/>
    </row>
    <row r="103" spans="1:21" x14ac:dyDescent="0.25">
      <c r="A103" s="30"/>
      <c r="B103" s="30"/>
      <c r="C103" s="30"/>
      <c r="D103" s="30"/>
      <c r="E103" s="30"/>
      <c r="F103" s="30"/>
      <c r="G103" s="30"/>
      <c r="H103" s="30"/>
      <c r="I103" s="30"/>
      <c r="J103" s="30"/>
      <c r="K103" s="30"/>
      <c r="L103" s="30"/>
      <c r="M103" s="30"/>
      <c r="N103" s="30"/>
      <c r="O103" s="30"/>
      <c r="P103" s="30"/>
      <c r="Q103" s="30"/>
      <c r="R103" s="30"/>
      <c r="S103" s="30"/>
      <c r="T103" s="30"/>
      <c r="U103" s="31"/>
    </row>
    <row r="104" spans="1:21" x14ac:dyDescent="0.25">
      <c r="A104" s="30"/>
      <c r="B104" s="30"/>
      <c r="C104" s="30"/>
      <c r="D104" s="30"/>
      <c r="E104" s="30"/>
      <c r="F104" s="30"/>
      <c r="G104" s="30"/>
      <c r="H104" s="30"/>
      <c r="I104" s="30"/>
      <c r="J104" s="30"/>
      <c r="K104" s="30"/>
      <c r="L104" s="30"/>
      <c r="M104" s="30"/>
      <c r="N104" s="30"/>
      <c r="O104" s="30"/>
      <c r="P104" s="30"/>
      <c r="Q104" s="30"/>
      <c r="R104" s="30"/>
      <c r="S104" s="30"/>
      <c r="T104" s="30"/>
      <c r="U104" s="31"/>
    </row>
    <row r="105" spans="1:21" x14ac:dyDescent="0.25">
      <c r="A105" s="30"/>
      <c r="B105" s="30"/>
      <c r="C105" s="30"/>
      <c r="D105" s="30"/>
      <c r="E105" s="30"/>
      <c r="F105" s="30"/>
      <c r="G105" s="30"/>
      <c r="H105" s="30"/>
      <c r="I105" s="30"/>
      <c r="J105" s="30"/>
      <c r="K105" s="30"/>
      <c r="L105" s="30"/>
      <c r="M105" s="30"/>
      <c r="N105" s="30"/>
      <c r="O105" s="30"/>
      <c r="P105" s="30"/>
      <c r="Q105" s="30"/>
      <c r="R105" s="30"/>
      <c r="S105" s="30"/>
      <c r="T105" s="30"/>
      <c r="U105" s="31"/>
    </row>
    <row r="106" spans="1:21" x14ac:dyDescent="0.25">
      <c r="A106" s="30"/>
      <c r="B106" s="30"/>
      <c r="C106" s="30"/>
      <c r="D106" s="30"/>
      <c r="E106" s="30"/>
      <c r="F106" s="30"/>
      <c r="G106" s="30"/>
      <c r="H106" s="30"/>
      <c r="I106" s="30"/>
      <c r="J106" s="30"/>
      <c r="K106" s="30"/>
      <c r="L106" s="30"/>
      <c r="M106" s="30"/>
      <c r="N106" s="30"/>
      <c r="O106" s="30"/>
      <c r="P106" s="30"/>
      <c r="Q106" s="30"/>
      <c r="R106" s="30"/>
      <c r="S106" s="30"/>
      <c r="T106" s="30"/>
      <c r="U106" s="31"/>
    </row>
    <row r="107" spans="1:21" ht="18" customHeight="1" x14ac:dyDescent="0.25">
      <c r="A107" s="96" t="s">
        <v>47</v>
      </c>
      <c r="B107" s="97"/>
      <c r="C107" s="97"/>
      <c r="D107" s="97"/>
      <c r="E107" s="97"/>
      <c r="F107" s="97"/>
      <c r="G107" s="97"/>
      <c r="H107" s="97"/>
      <c r="I107" s="97"/>
      <c r="J107" s="97"/>
      <c r="K107" s="97"/>
      <c r="L107" s="97"/>
      <c r="M107" s="97"/>
      <c r="N107" s="97"/>
      <c r="O107" s="97"/>
      <c r="P107" s="97"/>
      <c r="Q107" s="97"/>
      <c r="R107" s="97"/>
      <c r="S107" s="97"/>
      <c r="T107" s="97"/>
      <c r="U107" s="98"/>
    </row>
    <row r="108" spans="1:21" ht="25.5" customHeight="1" x14ac:dyDescent="0.25">
      <c r="A108" s="121" t="s">
        <v>27</v>
      </c>
      <c r="B108" s="123" t="s">
        <v>26</v>
      </c>
      <c r="C108" s="124"/>
      <c r="D108" s="124"/>
      <c r="E108" s="124"/>
      <c r="F108" s="124"/>
      <c r="G108" s="124"/>
      <c r="H108" s="124"/>
      <c r="I108" s="125"/>
      <c r="J108" s="129" t="s">
        <v>41</v>
      </c>
      <c r="K108" s="107" t="s">
        <v>24</v>
      </c>
      <c r="L108" s="108"/>
      <c r="M108" s="108"/>
      <c r="N108" s="109"/>
      <c r="O108" s="107" t="s">
        <v>42</v>
      </c>
      <c r="P108" s="108"/>
      <c r="Q108" s="109"/>
      <c r="R108" s="107" t="s">
        <v>23</v>
      </c>
      <c r="S108" s="108"/>
      <c r="T108" s="109"/>
      <c r="U108" s="129" t="s">
        <v>22</v>
      </c>
    </row>
    <row r="109" spans="1:21" x14ac:dyDescent="0.25">
      <c r="A109" s="122"/>
      <c r="B109" s="126"/>
      <c r="C109" s="127"/>
      <c r="D109" s="127"/>
      <c r="E109" s="127"/>
      <c r="F109" s="127"/>
      <c r="G109" s="127"/>
      <c r="H109" s="127"/>
      <c r="I109" s="128"/>
      <c r="J109" s="130"/>
      <c r="K109" s="12" t="s">
        <v>28</v>
      </c>
      <c r="L109" s="12" t="s">
        <v>29</v>
      </c>
      <c r="M109" s="12" t="s">
        <v>109</v>
      </c>
      <c r="N109" s="12" t="s">
        <v>102</v>
      </c>
      <c r="O109" s="12" t="s">
        <v>34</v>
      </c>
      <c r="P109" s="12" t="s">
        <v>7</v>
      </c>
      <c r="Q109" s="12" t="s">
        <v>31</v>
      </c>
      <c r="R109" s="12" t="s">
        <v>32</v>
      </c>
      <c r="S109" s="12" t="s">
        <v>28</v>
      </c>
      <c r="T109" s="12" t="s">
        <v>33</v>
      </c>
      <c r="U109" s="130"/>
    </row>
    <row r="110" spans="1:21" x14ac:dyDescent="0.25">
      <c r="A110" s="32" t="s">
        <v>179</v>
      </c>
      <c r="B110" s="242" t="s">
        <v>180</v>
      </c>
      <c r="C110" s="243"/>
      <c r="D110" s="243"/>
      <c r="E110" s="243"/>
      <c r="F110" s="243"/>
      <c r="G110" s="243"/>
      <c r="H110" s="243"/>
      <c r="I110" s="244"/>
      <c r="J110" s="1">
        <v>4</v>
      </c>
      <c r="K110" s="1">
        <v>2</v>
      </c>
      <c r="L110" s="1">
        <v>2</v>
      </c>
      <c r="M110" s="1">
        <v>1</v>
      </c>
      <c r="N110" s="1">
        <v>0</v>
      </c>
      <c r="O110" s="20">
        <f>K110+L110+M110+N110</f>
        <v>5</v>
      </c>
      <c r="P110" s="21">
        <f>Q110-O110</f>
        <v>2</v>
      </c>
      <c r="Q110" s="21">
        <f>ROUND(PRODUCT(J110,25)/14,0)</f>
        <v>7</v>
      </c>
      <c r="R110" s="2" t="s">
        <v>32</v>
      </c>
      <c r="S110" s="1"/>
      <c r="T110" s="3"/>
      <c r="U110" s="1" t="s">
        <v>39</v>
      </c>
    </row>
    <row r="111" spans="1:21" ht="27.75" customHeight="1" x14ac:dyDescent="0.25">
      <c r="A111" s="4" t="s">
        <v>152</v>
      </c>
      <c r="B111" s="207" t="s">
        <v>245</v>
      </c>
      <c r="C111" s="207"/>
      <c r="D111" s="207"/>
      <c r="E111" s="207"/>
      <c r="F111" s="207"/>
      <c r="G111" s="207"/>
      <c r="H111" s="207"/>
      <c r="I111" s="207"/>
      <c r="J111" s="1">
        <v>3</v>
      </c>
      <c r="K111" s="1">
        <v>2</v>
      </c>
      <c r="L111" s="1">
        <v>1</v>
      </c>
      <c r="M111" s="1">
        <v>1</v>
      </c>
      <c r="N111" s="1">
        <v>0</v>
      </c>
      <c r="O111" s="20">
        <f t="shared" ref="O111:O116" si="20">K111+L111+M111+N111</f>
        <v>4</v>
      </c>
      <c r="P111" s="21">
        <f t="shared" ref="P111:P116" si="21">Q111-O111</f>
        <v>1</v>
      </c>
      <c r="Q111" s="21">
        <f t="shared" ref="Q111:Q116" si="22">ROUND(PRODUCT(J111,25)/14,0)</f>
        <v>5</v>
      </c>
      <c r="R111" s="2" t="s">
        <v>32</v>
      </c>
      <c r="S111" s="1"/>
      <c r="T111" s="3"/>
      <c r="U111" s="1" t="s">
        <v>39</v>
      </c>
    </row>
    <row r="112" spans="1:21" x14ac:dyDescent="0.25">
      <c r="A112" s="4" t="s">
        <v>168</v>
      </c>
      <c r="B112" s="92" t="s">
        <v>169</v>
      </c>
      <c r="C112" s="92"/>
      <c r="D112" s="92"/>
      <c r="E112" s="92"/>
      <c r="F112" s="92"/>
      <c r="G112" s="92"/>
      <c r="H112" s="92"/>
      <c r="I112" s="92"/>
      <c r="J112" s="1">
        <v>3</v>
      </c>
      <c r="K112" s="1">
        <v>0</v>
      </c>
      <c r="L112" s="1">
        <v>0</v>
      </c>
      <c r="M112" s="1">
        <v>2</v>
      </c>
      <c r="N112" s="1">
        <v>0</v>
      </c>
      <c r="O112" s="20">
        <f t="shared" si="20"/>
        <v>2</v>
      </c>
      <c r="P112" s="21">
        <f t="shared" si="21"/>
        <v>3</v>
      </c>
      <c r="Q112" s="21">
        <f t="shared" si="22"/>
        <v>5</v>
      </c>
      <c r="R112" s="2"/>
      <c r="S112" s="1" t="s">
        <v>28</v>
      </c>
      <c r="T112" s="3"/>
      <c r="U112" s="1" t="s">
        <v>39</v>
      </c>
    </row>
    <row r="113" spans="1:21" x14ac:dyDescent="0.25">
      <c r="A113" s="4" t="s">
        <v>155</v>
      </c>
      <c r="B113" s="206" t="s">
        <v>156</v>
      </c>
      <c r="C113" s="206"/>
      <c r="D113" s="206"/>
      <c r="E113" s="206"/>
      <c r="F113" s="206"/>
      <c r="G113" s="206"/>
      <c r="H113" s="206"/>
      <c r="I113" s="206"/>
      <c r="J113" s="1">
        <v>4</v>
      </c>
      <c r="K113" s="1">
        <v>2</v>
      </c>
      <c r="L113" s="1">
        <v>2</v>
      </c>
      <c r="M113" s="1">
        <v>0</v>
      </c>
      <c r="N113" s="1">
        <v>0</v>
      </c>
      <c r="O113" s="20">
        <f t="shared" si="20"/>
        <v>4</v>
      </c>
      <c r="P113" s="21">
        <f t="shared" si="21"/>
        <v>3</v>
      </c>
      <c r="Q113" s="21">
        <f t="shared" si="22"/>
        <v>7</v>
      </c>
      <c r="R113" s="2" t="s">
        <v>32</v>
      </c>
      <c r="S113" s="1"/>
      <c r="T113" s="3"/>
      <c r="U113" s="1" t="s">
        <v>39</v>
      </c>
    </row>
    <row r="114" spans="1:21" x14ac:dyDescent="0.25">
      <c r="A114" s="4" t="s">
        <v>147</v>
      </c>
      <c r="B114" s="92" t="s">
        <v>148</v>
      </c>
      <c r="C114" s="92"/>
      <c r="D114" s="92"/>
      <c r="E114" s="92"/>
      <c r="F114" s="92"/>
      <c r="G114" s="92"/>
      <c r="H114" s="92"/>
      <c r="I114" s="92"/>
      <c r="J114" s="1">
        <v>6</v>
      </c>
      <c r="K114" s="1">
        <v>2</v>
      </c>
      <c r="L114" s="1">
        <v>0</v>
      </c>
      <c r="M114" s="1">
        <v>2</v>
      </c>
      <c r="N114" s="1">
        <v>1</v>
      </c>
      <c r="O114" s="20">
        <f t="shared" si="20"/>
        <v>5</v>
      </c>
      <c r="P114" s="21">
        <f t="shared" si="21"/>
        <v>6</v>
      </c>
      <c r="Q114" s="21">
        <f t="shared" si="22"/>
        <v>11</v>
      </c>
      <c r="R114" s="2" t="s">
        <v>32</v>
      </c>
      <c r="S114" s="1"/>
      <c r="T114" s="3"/>
      <c r="U114" s="1" t="s">
        <v>39</v>
      </c>
    </row>
    <row r="115" spans="1:21" x14ac:dyDescent="0.25">
      <c r="A115" s="4" t="s">
        <v>157</v>
      </c>
      <c r="B115" s="92" t="s">
        <v>158</v>
      </c>
      <c r="C115" s="92"/>
      <c r="D115" s="92"/>
      <c r="E115" s="92"/>
      <c r="F115" s="92"/>
      <c r="G115" s="92"/>
      <c r="H115" s="92"/>
      <c r="I115" s="92"/>
      <c r="J115" s="1">
        <v>7</v>
      </c>
      <c r="K115" s="1">
        <v>2</v>
      </c>
      <c r="L115" s="1">
        <v>0</v>
      </c>
      <c r="M115" s="1">
        <v>1</v>
      </c>
      <c r="N115" s="1">
        <v>1</v>
      </c>
      <c r="O115" s="20">
        <f t="shared" si="20"/>
        <v>4</v>
      </c>
      <c r="P115" s="21">
        <f t="shared" si="21"/>
        <v>9</v>
      </c>
      <c r="Q115" s="21">
        <f t="shared" si="22"/>
        <v>13</v>
      </c>
      <c r="R115" s="2"/>
      <c r="S115" s="1"/>
      <c r="T115" s="3" t="s">
        <v>33</v>
      </c>
      <c r="U115" s="1" t="s">
        <v>39</v>
      </c>
    </row>
    <row r="116" spans="1:21" x14ac:dyDescent="0.25">
      <c r="A116" s="4" t="s">
        <v>161</v>
      </c>
      <c r="B116" s="92" t="s">
        <v>162</v>
      </c>
      <c r="C116" s="92"/>
      <c r="D116" s="92"/>
      <c r="E116" s="92"/>
      <c r="F116" s="92"/>
      <c r="G116" s="92"/>
      <c r="H116" s="92"/>
      <c r="I116" s="92"/>
      <c r="J116" s="1">
        <v>3</v>
      </c>
      <c r="K116" s="1">
        <v>0</v>
      </c>
      <c r="L116" s="1">
        <v>0</v>
      </c>
      <c r="M116" s="1">
        <v>1</v>
      </c>
      <c r="N116" s="1">
        <v>0</v>
      </c>
      <c r="O116" s="20">
        <f t="shared" si="20"/>
        <v>1</v>
      </c>
      <c r="P116" s="21">
        <f t="shared" si="21"/>
        <v>4</v>
      </c>
      <c r="Q116" s="21">
        <f t="shared" si="22"/>
        <v>5</v>
      </c>
      <c r="R116" s="2"/>
      <c r="S116" s="1" t="s">
        <v>28</v>
      </c>
      <c r="T116" s="3"/>
      <c r="U116" s="1" t="s">
        <v>39</v>
      </c>
    </row>
    <row r="117" spans="1:21" x14ac:dyDescent="0.25">
      <c r="A117" s="28" t="s">
        <v>25</v>
      </c>
      <c r="B117" s="112"/>
      <c r="C117" s="113"/>
      <c r="D117" s="113"/>
      <c r="E117" s="113"/>
      <c r="F117" s="113"/>
      <c r="G117" s="113"/>
      <c r="H117" s="113"/>
      <c r="I117" s="114"/>
      <c r="J117" s="28">
        <f t="shared" ref="J117:Q117" si="23">SUM(J110:J116)</f>
        <v>30</v>
      </c>
      <c r="K117" s="28">
        <f t="shared" si="23"/>
        <v>10</v>
      </c>
      <c r="L117" s="28">
        <f t="shared" si="23"/>
        <v>5</v>
      </c>
      <c r="M117" s="28">
        <f t="shared" si="23"/>
        <v>8</v>
      </c>
      <c r="N117" s="28">
        <f t="shared" si="23"/>
        <v>2</v>
      </c>
      <c r="O117" s="28">
        <f t="shared" si="23"/>
        <v>25</v>
      </c>
      <c r="P117" s="28">
        <f t="shared" si="23"/>
        <v>28</v>
      </c>
      <c r="Q117" s="28">
        <f t="shared" si="23"/>
        <v>53</v>
      </c>
      <c r="R117" s="28">
        <f>COUNTIF(R110:R116,"E")</f>
        <v>4</v>
      </c>
      <c r="S117" s="28">
        <f>COUNTIF(S110:S116,"C")</f>
        <v>2</v>
      </c>
      <c r="T117" s="28">
        <f>COUNTIF(T110:T116,"VP")</f>
        <v>1</v>
      </c>
      <c r="U117" s="20">
        <f>COUNTA(U110:U116)</f>
        <v>7</v>
      </c>
    </row>
    <row r="118" spans="1:21" x14ac:dyDescent="0.25">
      <c r="A118" s="30"/>
      <c r="B118" s="30"/>
      <c r="C118" s="30"/>
      <c r="D118" s="30"/>
      <c r="E118" s="30"/>
      <c r="F118" s="30"/>
      <c r="G118" s="30"/>
      <c r="H118" s="30"/>
      <c r="I118" s="30"/>
      <c r="J118" s="30"/>
      <c r="K118" s="30"/>
      <c r="L118" s="30"/>
      <c r="M118" s="30"/>
      <c r="N118" s="30"/>
      <c r="O118" s="30"/>
      <c r="P118" s="30"/>
      <c r="Q118" s="30"/>
      <c r="R118" s="30"/>
      <c r="S118" s="30"/>
      <c r="T118" s="30"/>
      <c r="U118" s="31"/>
    </row>
    <row r="119" spans="1:21" x14ac:dyDescent="0.25">
      <c r="A119" s="30"/>
      <c r="B119" s="30"/>
      <c r="C119" s="30"/>
      <c r="D119" s="30"/>
      <c r="E119" s="30"/>
      <c r="F119" s="30"/>
      <c r="G119" s="30"/>
      <c r="H119" s="30"/>
      <c r="I119" s="30"/>
      <c r="J119" s="30"/>
      <c r="K119" s="30"/>
      <c r="L119" s="30"/>
      <c r="M119" s="30"/>
      <c r="N119" s="30"/>
      <c r="O119" s="30"/>
      <c r="P119" s="30"/>
      <c r="Q119" s="30"/>
      <c r="R119" s="30"/>
      <c r="S119" s="30"/>
      <c r="T119" s="30"/>
      <c r="U119" s="31"/>
    </row>
    <row r="120" spans="1:21" x14ac:dyDescent="0.25">
      <c r="A120" s="30"/>
      <c r="B120" s="30"/>
      <c r="C120" s="30"/>
      <c r="D120" s="30"/>
      <c r="E120" s="30"/>
      <c r="F120" s="30"/>
      <c r="G120" s="30"/>
      <c r="H120" s="30"/>
      <c r="I120" s="30"/>
      <c r="J120" s="30"/>
      <c r="K120" s="30"/>
      <c r="L120" s="30"/>
      <c r="M120" s="30"/>
      <c r="N120" s="30"/>
      <c r="O120" s="30"/>
      <c r="P120" s="30"/>
      <c r="Q120" s="30"/>
      <c r="R120" s="30"/>
      <c r="S120" s="30"/>
      <c r="T120" s="30"/>
      <c r="U120" s="31"/>
    </row>
    <row r="121" spans="1:21" ht="21.75" customHeight="1" x14ac:dyDescent="0.25"/>
    <row r="122" spans="1:21" ht="19.5" customHeight="1" x14ac:dyDescent="0.25">
      <c r="A122" s="96" t="s">
        <v>48</v>
      </c>
      <c r="B122" s="97"/>
      <c r="C122" s="97"/>
      <c r="D122" s="97"/>
      <c r="E122" s="97"/>
      <c r="F122" s="97"/>
      <c r="G122" s="97"/>
      <c r="H122" s="97"/>
      <c r="I122" s="97"/>
      <c r="J122" s="97"/>
      <c r="K122" s="97"/>
      <c r="L122" s="97"/>
      <c r="M122" s="97"/>
      <c r="N122" s="97"/>
      <c r="O122" s="97"/>
      <c r="P122" s="97"/>
      <c r="Q122" s="97"/>
      <c r="R122" s="97"/>
      <c r="S122" s="97"/>
      <c r="T122" s="97"/>
      <c r="U122" s="98"/>
    </row>
    <row r="123" spans="1:21" ht="25.5" customHeight="1" x14ac:dyDescent="0.25">
      <c r="A123" s="121" t="s">
        <v>27</v>
      </c>
      <c r="B123" s="123" t="s">
        <v>26</v>
      </c>
      <c r="C123" s="124"/>
      <c r="D123" s="124"/>
      <c r="E123" s="124"/>
      <c r="F123" s="124"/>
      <c r="G123" s="124"/>
      <c r="H123" s="124"/>
      <c r="I123" s="125"/>
      <c r="J123" s="129" t="s">
        <v>41</v>
      </c>
      <c r="K123" s="107" t="s">
        <v>24</v>
      </c>
      <c r="L123" s="108"/>
      <c r="M123" s="108"/>
      <c r="N123" s="109"/>
      <c r="O123" s="107" t="s">
        <v>42</v>
      </c>
      <c r="P123" s="108"/>
      <c r="Q123" s="109"/>
      <c r="R123" s="107" t="s">
        <v>23</v>
      </c>
      <c r="S123" s="108"/>
      <c r="T123" s="109"/>
      <c r="U123" s="129" t="s">
        <v>22</v>
      </c>
    </row>
    <row r="124" spans="1:21" x14ac:dyDescent="0.25">
      <c r="A124" s="122"/>
      <c r="B124" s="126"/>
      <c r="C124" s="127"/>
      <c r="D124" s="127"/>
      <c r="E124" s="127"/>
      <c r="F124" s="127"/>
      <c r="G124" s="127"/>
      <c r="H124" s="127"/>
      <c r="I124" s="128"/>
      <c r="J124" s="130"/>
      <c r="K124" s="12" t="s">
        <v>28</v>
      </c>
      <c r="L124" s="12" t="s">
        <v>29</v>
      </c>
      <c r="M124" s="12" t="s">
        <v>109</v>
      </c>
      <c r="N124" s="12" t="s">
        <v>102</v>
      </c>
      <c r="O124" s="12" t="s">
        <v>34</v>
      </c>
      <c r="P124" s="12" t="s">
        <v>7</v>
      </c>
      <c r="Q124" s="12" t="s">
        <v>31</v>
      </c>
      <c r="R124" s="12" t="s">
        <v>32</v>
      </c>
      <c r="S124" s="12" t="s">
        <v>28</v>
      </c>
      <c r="T124" s="12" t="s">
        <v>33</v>
      </c>
      <c r="U124" s="130"/>
    </row>
    <row r="125" spans="1:21" x14ac:dyDescent="0.25">
      <c r="A125" s="4" t="s">
        <v>163</v>
      </c>
      <c r="B125" s="92" t="s">
        <v>164</v>
      </c>
      <c r="C125" s="92"/>
      <c r="D125" s="92"/>
      <c r="E125" s="92"/>
      <c r="F125" s="92"/>
      <c r="G125" s="92"/>
      <c r="H125" s="92"/>
      <c r="I125" s="92"/>
      <c r="J125" s="1">
        <v>4</v>
      </c>
      <c r="K125" s="1">
        <v>2</v>
      </c>
      <c r="L125" s="1">
        <v>1</v>
      </c>
      <c r="M125" s="1">
        <v>0</v>
      </c>
      <c r="N125" s="1">
        <v>1</v>
      </c>
      <c r="O125" s="20">
        <f>K125+L125+M125+N125</f>
        <v>4</v>
      </c>
      <c r="P125" s="21">
        <f>Q125-O125</f>
        <v>4</v>
      </c>
      <c r="Q125" s="21">
        <f>ROUND(PRODUCT(J125,25)/12,0)</f>
        <v>8</v>
      </c>
      <c r="R125" s="2" t="s">
        <v>32</v>
      </c>
      <c r="S125" s="1"/>
      <c r="T125" s="3"/>
      <c r="U125" s="1" t="s">
        <v>39</v>
      </c>
    </row>
    <row r="126" spans="1:21" x14ac:dyDescent="0.25">
      <c r="A126" s="4" t="s">
        <v>183</v>
      </c>
      <c r="B126" s="92" t="s">
        <v>184</v>
      </c>
      <c r="C126" s="92"/>
      <c r="D126" s="92"/>
      <c r="E126" s="92"/>
      <c r="F126" s="92"/>
      <c r="G126" s="92"/>
      <c r="H126" s="92"/>
      <c r="I126" s="92"/>
      <c r="J126" s="1">
        <v>5</v>
      </c>
      <c r="K126" s="1">
        <v>2</v>
      </c>
      <c r="L126" s="1">
        <v>1</v>
      </c>
      <c r="M126" s="1">
        <v>0</v>
      </c>
      <c r="N126" s="1">
        <v>1</v>
      </c>
      <c r="O126" s="20">
        <f>K126+L126+M126+N126</f>
        <v>4</v>
      </c>
      <c r="P126" s="21">
        <f>Q126-O126</f>
        <v>6</v>
      </c>
      <c r="Q126" s="21">
        <f>ROUND(PRODUCT(J126,25)/12,0)</f>
        <v>10</v>
      </c>
      <c r="R126" s="2" t="s">
        <v>32</v>
      </c>
      <c r="S126" s="1"/>
      <c r="T126" s="3"/>
      <c r="U126" s="1" t="s">
        <v>39</v>
      </c>
    </row>
    <row r="127" spans="1:21" x14ac:dyDescent="0.25">
      <c r="A127" s="4" t="s">
        <v>173</v>
      </c>
      <c r="B127" s="92" t="s">
        <v>174</v>
      </c>
      <c r="C127" s="92"/>
      <c r="D127" s="92"/>
      <c r="E127" s="92"/>
      <c r="F127" s="92"/>
      <c r="G127" s="92"/>
      <c r="H127" s="92"/>
      <c r="I127" s="92"/>
      <c r="J127" s="1">
        <v>5</v>
      </c>
      <c r="K127" s="1">
        <v>2</v>
      </c>
      <c r="L127" s="1">
        <v>1</v>
      </c>
      <c r="M127" s="1">
        <v>1</v>
      </c>
      <c r="N127" s="1">
        <v>0</v>
      </c>
      <c r="O127" s="20">
        <f t="shared" ref="O127:O131" si="24">K127+L127+M127+N127</f>
        <v>4</v>
      </c>
      <c r="P127" s="21">
        <f t="shared" ref="P127:P131" si="25">Q127-O127</f>
        <v>6</v>
      </c>
      <c r="Q127" s="21">
        <f t="shared" ref="Q127:Q131" si="26">ROUND(PRODUCT(J127,25)/12,0)</f>
        <v>10</v>
      </c>
      <c r="R127" s="2" t="s">
        <v>32</v>
      </c>
      <c r="S127" s="1"/>
      <c r="T127" s="3"/>
      <c r="U127" s="1" t="s">
        <v>39</v>
      </c>
    </row>
    <row r="128" spans="1:21" x14ac:dyDescent="0.25">
      <c r="A128" s="32" t="s">
        <v>217</v>
      </c>
      <c r="B128" s="63" t="s">
        <v>218</v>
      </c>
      <c r="C128" s="63"/>
      <c r="D128" s="63"/>
      <c r="E128" s="63"/>
      <c r="F128" s="63"/>
      <c r="G128" s="63"/>
      <c r="H128" s="63"/>
      <c r="I128" s="63"/>
      <c r="J128" s="1">
        <v>4</v>
      </c>
      <c r="K128" s="1">
        <v>2</v>
      </c>
      <c r="L128" s="1">
        <v>0</v>
      </c>
      <c r="M128" s="1">
        <v>1</v>
      </c>
      <c r="N128" s="1">
        <v>1</v>
      </c>
      <c r="O128" s="20">
        <f t="shared" si="24"/>
        <v>4</v>
      </c>
      <c r="P128" s="21">
        <f t="shared" si="25"/>
        <v>4</v>
      </c>
      <c r="Q128" s="21">
        <f t="shared" si="26"/>
        <v>8</v>
      </c>
      <c r="R128" s="2"/>
      <c r="S128" s="1" t="s">
        <v>28</v>
      </c>
      <c r="T128" s="3"/>
      <c r="U128" s="1" t="s">
        <v>39</v>
      </c>
    </row>
    <row r="129" spans="1:21" x14ac:dyDescent="0.25">
      <c r="A129" s="4" t="s">
        <v>170</v>
      </c>
      <c r="B129" s="92" t="s">
        <v>171</v>
      </c>
      <c r="C129" s="92"/>
      <c r="D129" s="92"/>
      <c r="E129" s="92"/>
      <c r="F129" s="92"/>
      <c r="G129" s="92"/>
      <c r="H129" s="92"/>
      <c r="I129" s="92"/>
      <c r="J129" s="1">
        <v>2</v>
      </c>
      <c r="K129" s="1">
        <v>0</v>
      </c>
      <c r="L129" s="1">
        <v>0</v>
      </c>
      <c r="M129" s="1">
        <v>0</v>
      </c>
      <c r="N129" s="1">
        <v>2</v>
      </c>
      <c r="O129" s="20">
        <f t="shared" si="24"/>
        <v>2</v>
      </c>
      <c r="P129" s="21">
        <f t="shared" si="25"/>
        <v>2</v>
      </c>
      <c r="Q129" s="21">
        <f t="shared" si="26"/>
        <v>4</v>
      </c>
      <c r="R129" s="2"/>
      <c r="S129" s="1"/>
      <c r="T129" s="3" t="s">
        <v>33</v>
      </c>
      <c r="U129" s="1" t="s">
        <v>39</v>
      </c>
    </row>
    <row r="130" spans="1:21" x14ac:dyDescent="0.25">
      <c r="A130" s="4" t="s">
        <v>159</v>
      </c>
      <c r="B130" s="92" t="s">
        <v>160</v>
      </c>
      <c r="C130" s="92"/>
      <c r="D130" s="92"/>
      <c r="E130" s="92"/>
      <c r="F130" s="92"/>
      <c r="G130" s="92"/>
      <c r="H130" s="92"/>
      <c r="I130" s="92"/>
      <c r="J130" s="1">
        <v>6</v>
      </c>
      <c r="K130" s="1">
        <v>2</v>
      </c>
      <c r="L130" s="1">
        <v>0</v>
      </c>
      <c r="M130" s="1">
        <v>1</v>
      </c>
      <c r="N130" s="1">
        <v>1</v>
      </c>
      <c r="O130" s="20">
        <f t="shared" si="24"/>
        <v>4</v>
      </c>
      <c r="P130" s="21">
        <f t="shared" si="25"/>
        <v>9</v>
      </c>
      <c r="Q130" s="21">
        <f t="shared" si="26"/>
        <v>13</v>
      </c>
      <c r="R130" s="2" t="s">
        <v>32</v>
      </c>
      <c r="S130" s="1"/>
      <c r="T130" s="3"/>
      <c r="U130" s="1" t="s">
        <v>39</v>
      </c>
    </row>
    <row r="131" spans="1:21" x14ac:dyDescent="0.25">
      <c r="A131" s="4" t="s">
        <v>165</v>
      </c>
      <c r="B131" s="92" t="s">
        <v>166</v>
      </c>
      <c r="C131" s="92"/>
      <c r="D131" s="92"/>
      <c r="E131" s="92"/>
      <c r="F131" s="92"/>
      <c r="G131" s="92"/>
      <c r="H131" s="92"/>
      <c r="I131" s="92"/>
      <c r="J131" s="1">
        <v>4</v>
      </c>
      <c r="K131" s="1">
        <v>2</v>
      </c>
      <c r="L131" s="1">
        <v>0</v>
      </c>
      <c r="M131" s="1">
        <v>0</v>
      </c>
      <c r="N131" s="1">
        <v>1</v>
      </c>
      <c r="O131" s="20">
        <f t="shared" si="24"/>
        <v>3</v>
      </c>
      <c r="P131" s="21">
        <f t="shared" si="25"/>
        <v>5</v>
      </c>
      <c r="Q131" s="21">
        <f t="shared" si="26"/>
        <v>8</v>
      </c>
      <c r="R131" s="2"/>
      <c r="S131" s="1" t="s">
        <v>28</v>
      </c>
      <c r="T131" s="3"/>
      <c r="U131" s="1" t="s">
        <v>40</v>
      </c>
    </row>
    <row r="132" spans="1:21" x14ac:dyDescent="0.25">
      <c r="A132" s="28" t="s">
        <v>25</v>
      </c>
      <c r="B132" s="112"/>
      <c r="C132" s="113"/>
      <c r="D132" s="113"/>
      <c r="E132" s="113"/>
      <c r="F132" s="113"/>
      <c r="G132" s="113"/>
      <c r="H132" s="113"/>
      <c r="I132" s="114"/>
      <c r="J132" s="28">
        <f t="shared" ref="J132:Q132" si="27">SUM(J125:J131)</f>
        <v>30</v>
      </c>
      <c r="K132" s="28">
        <f t="shared" si="27"/>
        <v>12</v>
      </c>
      <c r="L132" s="28">
        <f t="shared" si="27"/>
        <v>3</v>
      </c>
      <c r="M132" s="28">
        <f t="shared" si="27"/>
        <v>3</v>
      </c>
      <c r="N132" s="28">
        <f t="shared" si="27"/>
        <v>7</v>
      </c>
      <c r="O132" s="28">
        <f t="shared" si="27"/>
        <v>25</v>
      </c>
      <c r="P132" s="28">
        <f t="shared" si="27"/>
        <v>36</v>
      </c>
      <c r="Q132" s="28">
        <f t="shared" si="27"/>
        <v>61</v>
      </c>
      <c r="R132" s="28">
        <f>COUNTIF(R125:R131,"E")</f>
        <v>4</v>
      </c>
      <c r="S132" s="28">
        <f>COUNTIF(S125:S131,"C")</f>
        <v>2</v>
      </c>
      <c r="T132" s="28">
        <f>COUNTIF(T125:T131,"VP")</f>
        <v>1</v>
      </c>
      <c r="U132" s="20">
        <f>COUNTA(U125:U131)</f>
        <v>7</v>
      </c>
    </row>
    <row r="133" spans="1:21" x14ac:dyDescent="0.25">
      <c r="A133" s="30"/>
      <c r="B133" s="30"/>
      <c r="C133" s="30"/>
      <c r="D133" s="30"/>
      <c r="E133" s="30"/>
      <c r="F133" s="30"/>
      <c r="G133" s="30"/>
      <c r="H133" s="30"/>
      <c r="I133" s="30"/>
      <c r="J133" s="30"/>
      <c r="K133" s="30"/>
      <c r="L133" s="30"/>
      <c r="M133" s="30"/>
      <c r="N133" s="30"/>
      <c r="O133" s="30"/>
      <c r="P133" s="30"/>
      <c r="Q133" s="30"/>
      <c r="R133" s="30"/>
      <c r="S133" s="30"/>
      <c r="T133" s="30"/>
      <c r="U133" s="31"/>
    </row>
    <row r="134" spans="1:21" x14ac:dyDescent="0.25">
      <c r="A134" s="30"/>
      <c r="B134" s="30"/>
      <c r="C134" s="30"/>
      <c r="D134" s="30"/>
      <c r="E134" s="30"/>
      <c r="F134" s="30"/>
      <c r="G134" s="30"/>
      <c r="H134" s="30"/>
      <c r="I134" s="30"/>
      <c r="J134" s="30"/>
      <c r="K134" s="30"/>
      <c r="L134" s="30"/>
      <c r="M134" s="30"/>
      <c r="N134" s="30"/>
      <c r="O134" s="30"/>
      <c r="P134" s="30"/>
      <c r="Q134" s="30"/>
      <c r="R134" s="30"/>
      <c r="S134" s="30"/>
      <c r="T134" s="30"/>
      <c r="U134" s="31"/>
    </row>
    <row r="135" spans="1:21" x14ac:dyDescent="0.25">
      <c r="A135" s="30"/>
      <c r="B135" s="30"/>
      <c r="C135" s="30"/>
      <c r="D135" s="30"/>
      <c r="E135" s="30"/>
      <c r="F135" s="30"/>
      <c r="G135" s="30"/>
      <c r="H135" s="30"/>
      <c r="I135" s="30"/>
      <c r="J135" s="30"/>
      <c r="K135" s="30"/>
      <c r="L135" s="30"/>
      <c r="M135" s="30"/>
      <c r="N135" s="30"/>
      <c r="O135" s="30"/>
      <c r="P135" s="30"/>
      <c r="Q135" s="30"/>
      <c r="R135" s="30"/>
      <c r="S135" s="30"/>
      <c r="T135" s="30"/>
      <c r="U135" s="31"/>
    </row>
    <row r="136" spans="1:21" x14ac:dyDescent="0.25">
      <c r="A136" s="30"/>
      <c r="B136" s="30"/>
      <c r="C136" s="30"/>
      <c r="D136" s="30"/>
      <c r="E136" s="30"/>
      <c r="F136" s="30"/>
      <c r="G136" s="30"/>
      <c r="H136" s="30"/>
      <c r="I136" s="30"/>
      <c r="J136" s="30"/>
      <c r="K136" s="30"/>
      <c r="L136" s="30"/>
      <c r="M136" s="30"/>
      <c r="N136" s="30"/>
      <c r="O136" s="30"/>
      <c r="P136" s="30"/>
      <c r="Q136" s="30"/>
      <c r="R136" s="30"/>
      <c r="S136" s="30"/>
      <c r="T136" s="30"/>
      <c r="U136" s="31"/>
    </row>
    <row r="137" spans="1:21" x14ac:dyDescent="0.25">
      <c r="A137" s="30"/>
      <c r="B137" s="30"/>
      <c r="C137" s="30"/>
      <c r="D137" s="30"/>
      <c r="E137" s="30"/>
      <c r="F137" s="30"/>
      <c r="G137" s="30"/>
      <c r="H137" s="30"/>
      <c r="I137" s="30"/>
      <c r="J137" s="30"/>
      <c r="K137" s="30"/>
      <c r="L137" s="30"/>
      <c r="M137" s="30"/>
      <c r="N137" s="30"/>
      <c r="O137" s="30"/>
      <c r="P137" s="30"/>
      <c r="Q137" s="30"/>
      <c r="R137" s="30"/>
      <c r="S137" s="30"/>
      <c r="T137" s="30"/>
      <c r="U137" s="31"/>
    </row>
    <row r="138" spans="1:21" x14ac:dyDescent="0.25">
      <c r="A138" s="30"/>
      <c r="B138" s="30"/>
      <c r="C138" s="30"/>
      <c r="D138" s="30"/>
      <c r="E138" s="30"/>
      <c r="F138" s="30"/>
      <c r="G138" s="30"/>
      <c r="H138" s="30"/>
      <c r="I138" s="30"/>
      <c r="J138" s="30"/>
      <c r="K138" s="30"/>
      <c r="L138" s="30"/>
      <c r="M138" s="30"/>
      <c r="N138" s="30"/>
      <c r="O138" s="30"/>
      <c r="P138" s="30"/>
      <c r="Q138" s="30"/>
      <c r="R138" s="30"/>
      <c r="S138" s="30"/>
      <c r="T138" s="30"/>
      <c r="U138" s="31"/>
    </row>
    <row r="139" spans="1:21" x14ac:dyDescent="0.25">
      <c r="A139" s="30"/>
      <c r="B139" s="30"/>
      <c r="C139" s="30"/>
      <c r="D139" s="30"/>
      <c r="E139" s="30"/>
      <c r="F139" s="30"/>
      <c r="G139" s="30"/>
      <c r="H139" s="30"/>
      <c r="I139" s="30"/>
      <c r="J139" s="30"/>
      <c r="K139" s="30"/>
      <c r="L139" s="30"/>
      <c r="M139" s="30"/>
      <c r="N139" s="30"/>
      <c r="O139" s="30"/>
      <c r="P139" s="30"/>
      <c r="Q139" s="30"/>
      <c r="R139" s="30"/>
      <c r="S139" s="30"/>
      <c r="T139" s="30"/>
      <c r="U139" s="31"/>
    </row>
    <row r="140" spans="1:21" x14ac:dyDescent="0.25">
      <c r="A140" s="30"/>
      <c r="B140" s="30"/>
      <c r="C140" s="30"/>
      <c r="D140" s="30"/>
      <c r="E140" s="30"/>
      <c r="F140" s="30"/>
      <c r="G140" s="30"/>
      <c r="H140" s="30"/>
      <c r="I140" s="30"/>
      <c r="J140" s="30"/>
      <c r="K140" s="30"/>
      <c r="L140" s="30"/>
      <c r="M140" s="30"/>
      <c r="N140" s="30"/>
      <c r="O140" s="30"/>
      <c r="P140" s="30"/>
      <c r="Q140" s="30"/>
      <c r="R140" s="30"/>
      <c r="S140" s="30"/>
      <c r="T140" s="30"/>
      <c r="U140" s="31"/>
    </row>
    <row r="141" spans="1:21" x14ac:dyDescent="0.25">
      <c r="A141" s="30"/>
      <c r="B141" s="30"/>
      <c r="C141" s="30"/>
      <c r="D141" s="30"/>
      <c r="E141" s="30"/>
      <c r="F141" s="30"/>
      <c r="G141" s="30"/>
      <c r="H141" s="30"/>
      <c r="I141" s="30"/>
      <c r="J141" s="30"/>
      <c r="K141" s="30"/>
      <c r="L141" s="30"/>
      <c r="M141" s="30"/>
      <c r="N141" s="30"/>
      <c r="O141" s="30"/>
      <c r="P141" s="30"/>
      <c r="Q141" s="30"/>
      <c r="R141" s="30"/>
      <c r="S141" s="30"/>
      <c r="T141" s="30"/>
      <c r="U141" s="31"/>
    </row>
    <row r="142" spans="1:21" ht="19.5" customHeight="1" x14ac:dyDescent="0.25">
      <c r="A142" s="134" t="s">
        <v>49</v>
      </c>
      <c r="B142" s="134"/>
      <c r="C142" s="134"/>
      <c r="D142" s="134"/>
      <c r="E142" s="134"/>
      <c r="F142" s="134"/>
      <c r="G142" s="134"/>
      <c r="H142" s="134"/>
      <c r="I142" s="134"/>
      <c r="J142" s="134"/>
      <c r="K142" s="134"/>
      <c r="L142" s="134"/>
      <c r="M142" s="134"/>
      <c r="N142" s="134"/>
      <c r="O142" s="134"/>
      <c r="P142" s="134"/>
      <c r="Q142" s="134"/>
      <c r="R142" s="134"/>
      <c r="S142" s="134"/>
      <c r="T142" s="134"/>
      <c r="U142" s="134"/>
    </row>
    <row r="143" spans="1:21" ht="24.75" customHeight="1" x14ac:dyDescent="0.25">
      <c r="A143" s="121" t="s">
        <v>27</v>
      </c>
      <c r="B143" s="123" t="s">
        <v>26</v>
      </c>
      <c r="C143" s="124"/>
      <c r="D143" s="124"/>
      <c r="E143" s="124"/>
      <c r="F143" s="124"/>
      <c r="G143" s="124"/>
      <c r="H143" s="124"/>
      <c r="I143" s="125"/>
      <c r="J143" s="129" t="s">
        <v>41</v>
      </c>
      <c r="K143" s="107" t="s">
        <v>24</v>
      </c>
      <c r="L143" s="108"/>
      <c r="M143" s="108"/>
      <c r="N143" s="109"/>
      <c r="O143" s="131" t="s">
        <v>42</v>
      </c>
      <c r="P143" s="132"/>
      <c r="Q143" s="132"/>
      <c r="R143" s="131" t="s">
        <v>23</v>
      </c>
      <c r="S143" s="131"/>
      <c r="T143" s="131"/>
      <c r="U143" s="131" t="s">
        <v>22</v>
      </c>
    </row>
    <row r="144" spans="1:21" ht="12.75" customHeight="1" x14ac:dyDescent="0.25">
      <c r="A144" s="122"/>
      <c r="B144" s="126"/>
      <c r="C144" s="127"/>
      <c r="D144" s="127"/>
      <c r="E144" s="127"/>
      <c r="F144" s="127"/>
      <c r="G144" s="127"/>
      <c r="H144" s="127"/>
      <c r="I144" s="128"/>
      <c r="J144" s="130"/>
      <c r="K144" s="12" t="s">
        <v>28</v>
      </c>
      <c r="L144" s="12" t="s">
        <v>29</v>
      </c>
      <c r="M144" s="12" t="s">
        <v>109</v>
      </c>
      <c r="N144" s="12" t="s">
        <v>102</v>
      </c>
      <c r="O144" s="12" t="s">
        <v>34</v>
      </c>
      <c r="P144" s="12" t="s">
        <v>7</v>
      </c>
      <c r="Q144" s="12" t="s">
        <v>31</v>
      </c>
      <c r="R144" s="12" t="s">
        <v>32</v>
      </c>
      <c r="S144" s="12" t="s">
        <v>28</v>
      </c>
      <c r="T144" s="12" t="s">
        <v>33</v>
      </c>
      <c r="U144" s="131"/>
    </row>
    <row r="145" spans="1:21" x14ac:dyDescent="0.25">
      <c r="A145" s="104" t="s">
        <v>219</v>
      </c>
      <c r="B145" s="105"/>
      <c r="C145" s="105"/>
      <c r="D145" s="105"/>
      <c r="E145" s="105"/>
      <c r="F145" s="105"/>
      <c r="G145" s="105"/>
      <c r="H145" s="105"/>
      <c r="I145" s="105"/>
      <c r="J145" s="105"/>
      <c r="K145" s="105"/>
      <c r="L145" s="105"/>
      <c r="M145" s="105"/>
      <c r="N145" s="105"/>
      <c r="O145" s="105"/>
      <c r="P145" s="105"/>
      <c r="Q145" s="105"/>
      <c r="R145" s="105"/>
      <c r="S145" s="105"/>
      <c r="T145" s="105"/>
      <c r="U145" s="106"/>
    </row>
    <row r="146" spans="1:21" ht="27.75" customHeight="1" x14ac:dyDescent="0.25">
      <c r="A146" s="33" t="s">
        <v>181</v>
      </c>
      <c r="B146" s="99" t="s">
        <v>182</v>
      </c>
      <c r="C146" s="99"/>
      <c r="D146" s="99"/>
      <c r="E146" s="99"/>
      <c r="F146" s="99"/>
      <c r="G146" s="99"/>
      <c r="H146" s="99"/>
      <c r="I146" s="99"/>
      <c r="J146" s="1">
        <v>7</v>
      </c>
      <c r="K146" s="1">
        <v>2</v>
      </c>
      <c r="L146" s="1">
        <v>2</v>
      </c>
      <c r="M146" s="1">
        <v>0</v>
      </c>
      <c r="N146" s="1">
        <v>1</v>
      </c>
      <c r="O146" s="21">
        <f>K146+L146+M146+N146</f>
        <v>5</v>
      </c>
      <c r="P146" s="21">
        <f>Q146-O146</f>
        <v>8</v>
      </c>
      <c r="Q146" s="21">
        <f>ROUND(PRODUCT(J146,25)/14,0)</f>
        <v>13</v>
      </c>
      <c r="R146" s="2"/>
      <c r="S146" s="1"/>
      <c r="T146" s="3" t="s">
        <v>33</v>
      </c>
      <c r="U146" s="1" t="s">
        <v>39</v>
      </c>
    </row>
    <row r="147" spans="1:21" ht="28.5" customHeight="1" x14ac:dyDescent="0.25">
      <c r="A147" s="34" t="s">
        <v>221</v>
      </c>
      <c r="B147" s="236" t="s">
        <v>223</v>
      </c>
      <c r="C147" s="237"/>
      <c r="D147" s="237"/>
      <c r="E147" s="237"/>
      <c r="F147" s="237"/>
      <c r="G147" s="237"/>
      <c r="H147" s="237"/>
      <c r="I147" s="238"/>
      <c r="J147" s="1">
        <v>7</v>
      </c>
      <c r="K147" s="1">
        <v>2</v>
      </c>
      <c r="L147" s="1">
        <v>2</v>
      </c>
      <c r="M147" s="1">
        <v>0</v>
      </c>
      <c r="N147" s="1">
        <v>1</v>
      </c>
      <c r="O147" s="21">
        <f t="shared" ref="O147:O148" si="28">K147+L147+M147+N147</f>
        <v>5</v>
      </c>
      <c r="P147" s="21">
        <f t="shared" ref="P147:P159" si="29">Q147-O147</f>
        <v>8</v>
      </c>
      <c r="Q147" s="21">
        <f t="shared" ref="Q147:Q159" si="30">ROUND(PRODUCT(J147,25)/14,0)</f>
        <v>13</v>
      </c>
      <c r="R147" s="2"/>
      <c r="S147" s="1"/>
      <c r="T147" s="3" t="s">
        <v>33</v>
      </c>
      <c r="U147" s="1" t="s">
        <v>39</v>
      </c>
    </row>
    <row r="148" spans="1:21" ht="25.5" customHeight="1" x14ac:dyDescent="0.25">
      <c r="A148" s="34" t="s">
        <v>222</v>
      </c>
      <c r="B148" s="78" t="s">
        <v>220</v>
      </c>
      <c r="C148" s="79"/>
      <c r="D148" s="79"/>
      <c r="E148" s="79"/>
      <c r="F148" s="79"/>
      <c r="G148" s="79"/>
      <c r="H148" s="79"/>
      <c r="I148" s="80"/>
      <c r="J148" s="1">
        <v>7</v>
      </c>
      <c r="K148" s="1">
        <v>2</v>
      </c>
      <c r="L148" s="1">
        <v>2</v>
      </c>
      <c r="M148" s="1">
        <v>0</v>
      </c>
      <c r="N148" s="1">
        <v>1</v>
      </c>
      <c r="O148" s="21">
        <f t="shared" si="28"/>
        <v>5</v>
      </c>
      <c r="P148" s="21">
        <f>Q148-O148</f>
        <v>8</v>
      </c>
      <c r="Q148" s="21">
        <f>ROUND(PRODUCT(J148,25)/14,0)</f>
        <v>13</v>
      </c>
      <c r="R148" s="2"/>
      <c r="S148" s="1"/>
      <c r="T148" s="3" t="s">
        <v>33</v>
      </c>
      <c r="U148" s="1" t="s">
        <v>39</v>
      </c>
    </row>
    <row r="149" spans="1:21" x14ac:dyDescent="0.25">
      <c r="A149" s="81" t="s">
        <v>224</v>
      </c>
      <c r="B149" s="82"/>
      <c r="C149" s="82"/>
      <c r="D149" s="82"/>
      <c r="E149" s="82"/>
      <c r="F149" s="82"/>
      <c r="G149" s="82"/>
      <c r="H149" s="82"/>
      <c r="I149" s="82"/>
      <c r="J149" s="82"/>
      <c r="K149" s="82"/>
      <c r="L149" s="82"/>
      <c r="M149" s="82"/>
      <c r="N149" s="82"/>
      <c r="O149" s="82"/>
      <c r="P149" s="82"/>
      <c r="Q149" s="82"/>
      <c r="R149" s="82"/>
      <c r="S149" s="82"/>
      <c r="T149" s="82"/>
      <c r="U149" s="83"/>
    </row>
    <row r="150" spans="1:21" x14ac:dyDescent="0.25">
      <c r="A150" s="33" t="s">
        <v>176</v>
      </c>
      <c r="B150" s="64" t="s">
        <v>177</v>
      </c>
      <c r="C150" s="64"/>
      <c r="D150" s="64"/>
      <c r="E150" s="64"/>
      <c r="F150" s="64"/>
      <c r="G150" s="64"/>
      <c r="H150" s="64"/>
      <c r="I150" s="64"/>
      <c r="J150" s="1">
        <v>6</v>
      </c>
      <c r="K150" s="1">
        <v>2</v>
      </c>
      <c r="L150" s="1">
        <v>0</v>
      </c>
      <c r="M150" s="1">
        <v>2</v>
      </c>
      <c r="N150" s="1">
        <v>1</v>
      </c>
      <c r="O150" s="21">
        <f t="shared" ref="O150:O153" si="31">K150+L150+M150+N150</f>
        <v>5</v>
      </c>
      <c r="P150" s="21">
        <f t="shared" si="29"/>
        <v>6</v>
      </c>
      <c r="Q150" s="21">
        <f t="shared" si="30"/>
        <v>11</v>
      </c>
      <c r="R150" s="2" t="s">
        <v>32</v>
      </c>
      <c r="S150" s="1"/>
      <c r="T150" s="3"/>
      <c r="U150" s="1" t="s">
        <v>39</v>
      </c>
    </row>
    <row r="151" spans="1:21" x14ac:dyDescent="0.25">
      <c r="A151" s="33" t="s">
        <v>151</v>
      </c>
      <c r="B151" s="64" t="s">
        <v>225</v>
      </c>
      <c r="C151" s="64"/>
      <c r="D151" s="64"/>
      <c r="E151" s="64"/>
      <c r="F151" s="64"/>
      <c r="G151" s="64"/>
      <c r="H151" s="64"/>
      <c r="I151" s="64"/>
      <c r="J151" s="1">
        <v>6</v>
      </c>
      <c r="K151" s="1">
        <v>2</v>
      </c>
      <c r="L151" s="1">
        <v>1</v>
      </c>
      <c r="M151" s="1">
        <v>1</v>
      </c>
      <c r="N151" s="1">
        <v>1</v>
      </c>
      <c r="O151" s="21">
        <f t="shared" si="31"/>
        <v>5</v>
      </c>
      <c r="P151" s="21">
        <f>Q151-O151</f>
        <v>6</v>
      </c>
      <c r="Q151" s="21">
        <f>ROUND(PRODUCT(J151,25)/14,0)</f>
        <v>11</v>
      </c>
      <c r="R151" s="2" t="s">
        <v>32</v>
      </c>
      <c r="S151" s="1"/>
      <c r="T151" s="3"/>
      <c r="U151" s="1" t="s">
        <v>39</v>
      </c>
    </row>
    <row r="152" spans="1:21" x14ac:dyDescent="0.25">
      <c r="A152" s="33" t="s">
        <v>175</v>
      </c>
      <c r="B152" s="64" t="s">
        <v>226</v>
      </c>
      <c r="C152" s="64"/>
      <c r="D152" s="64"/>
      <c r="E152" s="64"/>
      <c r="F152" s="64"/>
      <c r="G152" s="64"/>
      <c r="H152" s="64"/>
      <c r="I152" s="64"/>
      <c r="J152" s="1">
        <v>6</v>
      </c>
      <c r="K152" s="1">
        <v>2</v>
      </c>
      <c r="L152" s="1">
        <v>2</v>
      </c>
      <c r="M152" s="1">
        <v>0</v>
      </c>
      <c r="N152" s="1">
        <v>1</v>
      </c>
      <c r="O152" s="21">
        <f t="shared" si="31"/>
        <v>5</v>
      </c>
      <c r="P152" s="21">
        <f>Q152-O152</f>
        <v>6</v>
      </c>
      <c r="Q152" s="21">
        <f>ROUND(PRODUCT(J152,25)/14,0)</f>
        <v>11</v>
      </c>
      <c r="R152" s="2" t="s">
        <v>32</v>
      </c>
      <c r="S152" s="1"/>
      <c r="T152" s="3"/>
      <c r="U152" s="1" t="s">
        <v>39</v>
      </c>
    </row>
    <row r="153" spans="1:21" x14ac:dyDescent="0.25">
      <c r="A153" s="33" t="s">
        <v>228</v>
      </c>
      <c r="B153" s="64" t="s">
        <v>227</v>
      </c>
      <c r="C153" s="64"/>
      <c r="D153" s="64"/>
      <c r="E153" s="64"/>
      <c r="F153" s="64"/>
      <c r="G153" s="64"/>
      <c r="H153" s="64"/>
      <c r="I153" s="64"/>
      <c r="J153" s="1">
        <v>6</v>
      </c>
      <c r="K153" s="1">
        <v>2</v>
      </c>
      <c r="L153" s="1">
        <v>2</v>
      </c>
      <c r="M153" s="1">
        <v>0</v>
      </c>
      <c r="N153" s="1">
        <v>1</v>
      </c>
      <c r="O153" s="21">
        <f t="shared" si="31"/>
        <v>5</v>
      </c>
      <c r="P153" s="21">
        <f t="shared" si="29"/>
        <v>6</v>
      </c>
      <c r="Q153" s="21">
        <f t="shared" si="30"/>
        <v>11</v>
      </c>
      <c r="R153" s="2" t="s">
        <v>32</v>
      </c>
      <c r="S153" s="1"/>
      <c r="T153" s="3"/>
      <c r="U153" s="1" t="s">
        <v>37</v>
      </c>
    </row>
    <row r="154" spans="1:21" x14ac:dyDescent="0.25">
      <c r="A154" s="81" t="s">
        <v>178</v>
      </c>
      <c r="B154" s="82"/>
      <c r="C154" s="82"/>
      <c r="D154" s="82"/>
      <c r="E154" s="82"/>
      <c r="F154" s="82"/>
      <c r="G154" s="82"/>
      <c r="H154" s="82"/>
      <c r="I154" s="82"/>
      <c r="J154" s="82"/>
      <c r="K154" s="82"/>
      <c r="L154" s="82"/>
      <c r="M154" s="82"/>
      <c r="N154" s="82"/>
      <c r="O154" s="82"/>
      <c r="P154" s="82"/>
      <c r="Q154" s="82"/>
      <c r="R154" s="82"/>
      <c r="S154" s="82"/>
      <c r="T154" s="82"/>
      <c r="U154" s="83"/>
    </row>
    <row r="155" spans="1:21" ht="27.75" customHeight="1" x14ac:dyDescent="0.25">
      <c r="A155" s="34" t="s">
        <v>229</v>
      </c>
      <c r="B155" s="161" t="s">
        <v>233</v>
      </c>
      <c r="C155" s="204"/>
      <c r="D155" s="204"/>
      <c r="E155" s="204"/>
      <c r="F155" s="204"/>
      <c r="G155" s="204"/>
      <c r="H155" s="204"/>
      <c r="I155" s="205"/>
      <c r="J155" s="35">
        <v>7</v>
      </c>
      <c r="K155" s="1">
        <v>2</v>
      </c>
      <c r="L155" s="1">
        <v>0</v>
      </c>
      <c r="M155" s="1">
        <v>1</v>
      </c>
      <c r="N155" s="1">
        <v>1</v>
      </c>
      <c r="O155" s="21">
        <f t="shared" ref="O155:O159" si="32">K155+L155+M155+N155</f>
        <v>4</v>
      </c>
      <c r="P155" s="21">
        <f t="shared" si="29"/>
        <v>9</v>
      </c>
      <c r="Q155" s="21">
        <f t="shared" si="30"/>
        <v>13</v>
      </c>
      <c r="R155" s="2"/>
      <c r="S155" s="1"/>
      <c r="T155" s="3" t="s">
        <v>33</v>
      </c>
      <c r="U155" s="1" t="s">
        <v>39</v>
      </c>
    </row>
    <row r="156" spans="1:21" x14ac:dyDescent="0.25">
      <c r="A156" s="34" t="s">
        <v>230</v>
      </c>
      <c r="B156" s="78" t="s">
        <v>234</v>
      </c>
      <c r="C156" s="79"/>
      <c r="D156" s="79"/>
      <c r="E156" s="79"/>
      <c r="F156" s="79"/>
      <c r="G156" s="79"/>
      <c r="H156" s="79"/>
      <c r="I156" s="80"/>
      <c r="J156" s="35">
        <v>7</v>
      </c>
      <c r="K156" s="1">
        <v>2</v>
      </c>
      <c r="L156" s="1">
        <v>0</v>
      </c>
      <c r="M156" s="1">
        <v>1</v>
      </c>
      <c r="N156" s="1">
        <v>1</v>
      </c>
      <c r="O156" s="21">
        <f t="shared" ref="O156" si="33">K156+L156+M156+N156</f>
        <v>4</v>
      </c>
      <c r="P156" s="21">
        <f t="shared" ref="P156" si="34">Q156-O156</f>
        <v>9</v>
      </c>
      <c r="Q156" s="21">
        <f>ROUND(PRODUCT(J156,25)/14,0)</f>
        <v>13</v>
      </c>
      <c r="R156" s="2"/>
      <c r="S156" s="1"/>
      <c r="T156" s="3" t="s">
        <v>33</v>
      </c>
      <c r="U156" s="1" t="s">
        <v>39</v>
      </c>
    </row>
    <row r="157" spans="1:21" x14ac:dyDescent="0.25">
      <c r="A157" s="34" t="s">
        <v>231</v>
      </c>
      <c r="B157" s="78" t="s">
        <v>235</v>
      </c>
      <c r="C157" s="79"/>
      <c r="D157" s="79"/>
      <c r="E157" s="79"/>
      <c r="F157" s="79"/>
      <c r="G157" s="79"/>
      <c r="H157" s="79"/>
      <c r="I157" s="80"/>
      <c r="J157" s="35">
        <v>7</v>
      </c>
      <c r="K157" s="1">
        <v>2</v>
      </c>
      <c r="L157" s="1">
        <v>0</v>
      </c>
      <c r="M157" s="1">
        <v>1</v>
      </c>
      <c r="N157" s="1">
        <v>1</v>
      </c>
      <c r="O157" s="21">
        <f t="shared" si="32"/>
        <v>4</v>
      </c>
      <c r="P157" s="21">
        <f t="shared" si="29"/>
        <v>9</v>
      </c>
      <c r="Q157" s="21">
        <f t="shared" si="30"/>
        <v>13</v>
      </c>
      <c r="R157" s="2"/>
      <c r="S157" s="1"/>
      <c r="T157" s="3" t="s">
        <v>33</v>
      </c>
      <c r="U157" s="1" t="s">
        <v>39</v>
      </c>
    </row>
    <row r="158" spans="1:21" x14ac:dyDescent="0.25">
      <c r="A158" s="34" t="s">
        <v>167</v>
      </c>
      <c r="B158" s="78" t="s">
        <v>236</v>
      </c>
      <c r="C158" s="79"/>
      <c r="D158" s="79"/>
      <c r="E158" s="79"/>
      <c r="F158" s="79"/>
      <c r="G158" s="79"/>
      <c r="H158" s="79"/>
      <c r="I158" s="80"/>
      <c r="J158" s="35">
        <v>7</v>
      </c>
      <c r="K158" s="1">
        <v>2</v>
      </c>
      <c r="L158" s="1">
        <v>0</v>
      </c>
      <c r="M158" s="1">
        <v>1</v>
      </c>
      <c r="N158" s="1">
        <v>1</v>
      </c>
      <c r="O158" s="21">
        <f t="shared" ref="O158" si="35">K158+L158+M158+N158</f>
        <v>4</v>
      </c>
      <c r="P158" s="21">
        <f t="shared" ref="P158" si="36">Q158-O158</f>
        <v>9</v>
      </c>
      <c r="Q158" s="21">
        <f t="shared" ref="Q158" si="37">ROUND(PRODUCT(J158,25)/14,0)</f>
        <v>13</v>
      </c>
      <c r="R158" s="2"/>
      <c r="S158" s="1"/>
      <c r="T158" s="3" t="s">
        <v>33</v>
      </c>
      <c r="U158" s="1" t="s">
        <v>39</v>
      </c>
    </row>
    <row r="159" spans="1:21" x14ac:dyDescent="0.25">
      <c r="A159" s="34" t="s">
        <v>232</v>
      </c>
      <c r="B159" s="78" t="s">
        <v>237</v>
      </c>
      <c r="C159" s="79"/>
      <c r="D159" s="79"/>
      <c r="E159" s="79"/>
      <c r="F159" s="79"/>
      <c r="G159" s="79"/>
      <c r="H159" s="79"/>
      <c r="I159" s="80"/>
      <c r="J159" s="35">
        <v>7</v>
      </c>
      <c r="K159" s="1">
        <v>2</v>
      </c>
      <c r="L159" s="1">
        <v>0</v>
      </c>
      <c r="M159" s="1">
        <v>1</v>
      </c>
      <c r="N159" s="1">
        <v>1</v>
      </c>
      <c r="O159" s="21">
        <f t="shared" si="32"/>
        <v>4</v>
      </c>
      <c r="P159" s="21">
        <f t="shared" si="29"/>
        <v>9</v>
      </c>
      <c r="Q159" s="21">
        <f t="shared" si="30"/>
        <v>13</v>
      </c>
      <c r="R159" s="2"/>
      <c r="S159" s="1"/>
      <c r="T159" s="3" t="s">
        <v>33</v>
      </c>
      <c r="U159" s="1" t="s">
        <v>39</v>
      </c>
    </row>
    <row r="160" spans="1:21" x14ac:dyDescent="0.25">
      <c r="A160" s="81" t="s">
        <v>238</v>
      </c>
      <c r="B160" s="159"/>
      <c r="C160" s="159"/>
      <c r="D160" s="159"/>
      <c r="E160" s="159"/>
      <c r="F160" s="159"/>
      <c r="G160" s="159"/>
      <c r="H160" s="159"/>
      <c r="I160" s="159"/>
      <c r="J160" s="159"/>
      <c r="K160" s="159"/>
      <c r="L160" s="159"/>
      <c r="M160" s="159"/>
      <c r="N160" s="159"/>
      <c r="O160" s="159"/>
      <c r="P160" s="159"/>
      <c r="Q160" s="159"/>
      <c r="R160" s="159"/>
      <c r="S160" s="159"/>
      <c r="T160" s="159"/>
      <c r="U160" s="160"/>
    </row>
    <row r="161" spans="1:21" ht="24.75" customHeight="1" x14ac:dyDescent="0.25">
      <c r="A161" s="5" t="s">
        <v>239</v>
      </c>
      <c r="B161" s="63" t="s">
        <v>241</v>
      </c>
      <c r="C161" s="63"/>
      <c r="D161" s="63"/>
      <c r="E161" s="63"/>
      <c r="F161" s="63"/>
      <c r="G161" s="63"/>
      <c r="H161" s="63"/>
      <c r="I161" s="63"/>
      <c r="J161" s="1">
        <v>6</v>
      </c>
      <c r="K161" s="1">
        <v>2</v>
      </c>
      <c r="L161" s="1">
        <v>0</v>
      </c>
      <c r="M161" s="1">
        <v>1</v>
      </c>
      <c r="N161" s="1">
        <v>1</v>
      </c>
      <c r="O161" s="21">
        <f t="shared" ref="O161:O162" si="38">K161+L161+M161+N161</f>
        <v>4</v>
      </c>
      <c r="P161" s="21">
        <f>Q161-O161</f>
        <v>9</v>
      </c>
      <c r="Q161" s="21">
        <f>ROUND(PRODUCT(J161,25)/12,0)</f>
        <v>13</v>
      </c>
      <c r="R161" s="2" t="s">
        <v>32</v>
      </c>
      <c r="S161" s="1"/>
      <c r="T161" s="3"/>
      <c r="U161" s="1" t="s">
        <v>39</v>
      </c>
    </row>
    <row r="162" spans="1:21" ht="27.75" customHeight="1" x14ac:dyDescent="0.25">
      <c r="A162" s="5" t="s">
        <v>240</v>
      </c>
      <c r="B162" s="93" t="s">
        <v>242</v>
      </c>
      <c r="C162" s="94"/>
      <c r="D162" s="94"/>
      <c r="E162" s="94"/>
      <c r="F162" s="94"/>
      <c r="G162" s="94"/>
      <c r="H162" s="94"/>
      <c r="I162" s="103"/>
      <c r="J162" s="1">
        <v>6</v>
      </c>
      <c r="K162" s="1">
        <v>2</v>
      </c>
      <c r="L162" s="1">
        <v>0</v>
      </c>
      <c r="M162" s="1">
        <v>1</v>
      </c>
      <c r="N162" s="1">
        <v>1</v>
      </c>
      <c r="O162" s="21">
        <f t="shared" si="38"/>
        <v>4</v>
      </c>
      <c r="P162" s="21">
        <f t="shared" ref="P162:P164" si="39">Q162-O162</f>
        <v>9</v>
      </c>
      <c r="Q162" s="21">
        <f>ROUND(PRODUCT(J162,25)/12,0)</f>
        <v>13</v>
      </c>
      <c r="R162" s="2" t="s">
        <v>32</v>
      </c>
      <c r="S162" s="1"/>
      <c r="T162" s="3"/>
      <c r="U162" s="1" t="s">
        <v>39</v>
      </c>
    </row>
    <row r="163" spans="1:21" x14ac:dyDescent="0.25">
      <c r="A163" s="81" t="s">
        <v>270</v>
      </c>
      <c r="B163" s="82"/>
      <c r="C163" s="82"/>
      <c r="D163" s="82"/>
      <c r="E163" s="82"/>
      <c r="F163" s="82"/>
      <c r="G163" s="82"/>
      <c r="H163" s="82"/>
      <c r="I163" s="82"/>
      <c r="J163" s="82"/>
      <c r="K163" s="82"/>
      <c r="L163" s="82"/>
      <c r="M163" s="82"/>
      <c r="N163" s="82"/>
      <c r="O163" s="82"/>
      <c r="P163" s="82"/>
      <c r="Q163" s="82"/>
      <c r="R163" s="82"/>
      <c r="S163" s="82"/>
      <c r="T163" s="82"/>
      <c r="U163" s="83"/>
    </row>
    <row r="164" spans="1:21" x14ac:dyDescent="0.25">
      <c r="A164" s="33" t="s">
        <v>185</v>
      </c>
      <c r="B164" s="64" t="s">
        <v>186</v>
      </c>
      <c r="C164" s="64"/>
      <c r="D164" s="64"/>
      <c r="E164" s="64"/>
      <c r="F164" s="64"/>
      <c r="G164" s="64"/>
      <c r="H164" s="64"/>
      <c r="I164" s="64"/>
      <c r="J164" s="1">
        <v>4</v>
      </c>
      <c r="K164" s="1">
        <v>2</v>
      </c>
      <c r="L164" s="1">
        <v>0</v>
      </c>
      <c r="M164" s="1">
        <v>0</v>
      </c>
      <c r="N164" s="1">
        <v>1</v>
      </c>
      <c r="O164" s="21">
        <f t="shared" ref="O164:O166" si="40">K164+L164+M164+N164</f>
        <v>3</v>
      </c>
      <c r="P164" s="21">
        <f t="shared" si="39"/>
        <v>5</v>
      </c>
      <c r="Q164" s="21">
        <f>ROUND(PRODUCT(J164,25)/12,0)</f>
        <v>8</v>
      </c>
      <c r="R164" s="2"/>
      <c r="S164" s="1" t="s">
        <v>28</v>
      </c>
      <c r="T164" s="3"/>
      <c r="U164" s="1" t="s">
        <v>40</v>
      </c>
    </row>
    <row r="165" spans="1:21" x14ac:dyDescent="0.25">
      <c r="A165" s="33" t="s">
        <v>187</v>
      </c>
      <c r="B165" s="64" t="s">
        <v>188</v>
      </c>
      <c r="C165" s="64"/>
      <c r="D165" s="64"/>
      <c r="E165" s="64"/>
      <c r="F165" s="64"/>
      <c r="G165" s="64"/>
      <c r="H165" s="64"/>
      <c r="I165" s="64"/>
      <c r="J165" s="1">
        <v>4</v>
      </c>
      <c r="K165" s="1">
        <v>2</v>
      </c>
      <c r="L165" s="1">
        <v>0</v>
      </c>
      <c r="M165" s="1">
        <v>0</v>
      </c>
      <c r="N165" s="1">
        <v>1</v>
      </c>
      <c r="O165" s="21">
        <f t="shared" si="40"/>
        <v>3</v>
      </c>
      <c r="P165" s="21">
        <f>Q165-O165</f>
        <v>5</v>
      </c>
      <c r="Q165" s="21">
        <f>ROUND(PRODUCT(J165,25)/12,0)</f>
        <v>8</v>
      </c>
      <c r="R165" s="2"/>
      <c r="S165" s="1" t="s">
        <v>28</v>
      </c>
      <c r="T165" s="3"/>
      <c r="U165" s="1" t="s">
        <v>40</v>
      </c>
    </row>
    <row r="166" spans="1:21" x14ac:dyDescent="0.25">
      <c r="A166" s="33" t="s">
        <v>189</v>
      </c>
      <c r="B166" s="64" t="s">
        <v>190</v>
      </c>
      <c r="C166" s="64"/>
      <c r="D166" s="64"/>
      <c r="E166" s="64"/>
      <c r="F166" s="64"/>
      <c r="G166" s="64"/>
      <c r="H166" s="64"/>
      <c r="I166" s="64"/>
      <c r="J166" s="1">
        <v>4</v>
      </c>
      <c r="K166" s="1">
        <v>2</v>
      </c>
      <c r="L166" s="1">
        <v>0</v>
      </c>
      <c r="M166" s="1">
        <v>0</v>
      </c>
      <c r="N166" s="1">
        <v>1</v>
      </c>
      <c r="O166" s="21">
        <f t="shared" si="40"/>
        <v>3</v>
      </c>
      <c r="P166" s="21">
        <f>Q166-O166</f>
        <v>5</v>
      </c>
      <c r="Q166" s="21">
        <f>ROUND(PRODUCT(J166,25)/12,0)</f>
        <v>8</v>
      </c>
      <c r="R166" s="2"/>
      <c r="S166" s="1" t="s">
        <v>28</v>
      </c>
      <c r="T166" s="3"/>
      <c r="U166" s="1" t="s">
        <v>40</v>
      </c>
    </row>
    <row r="167" spans="1:21" ht="20.25" customHeight="1" x14ac:dyDescent="0.25">
      <c r="A167" s="187" t="s">
        <v>105</v>
      </c>
      <c r="B167" s="188"/>
      <c r="C167" s="188"/>
      <c r="D167" s="188"/>
      <c r="E167" s="188"/>
      <c r="F167" s="188"/>
      <c r="G167" s="188"/>
      <c r="H167" s="188"/>
      <c r="I167" s="189"/>
      <c r="J167" s="36">
        <f>SUM(J146,J150,J155,J161,J164)</f>
        <v>30</v>
      </c>
      <c r="K167" s="36">
        <f t="shared" ref="K167:Q167" si="41">SUM(K146,K150,K155,K161,K164)</f>
        <v>10</v>
      </c>
      <c r="L167" s="36">
        <f t="shared" si="41"/>
        <v>2</v>
      </c>
      <c r="M167" s="36">
        <f t="shared" si="41"/>
        <v>4</v>
      </c>
      <c r="N167" s="36">
        <f t="shared" si="41"/>
        <v>5</v>
      </c>
      <c r="O167" s="36">
        <f t="shared" si="41"/>
        <v>21</v>
      </c>
      <c r="P167" s="36">
        <f t="shared" si="41"/>
        <v>37</v>
      </c>
      <c r="Q167" s="36">
        <f t="shared" si="41"/>
        <v>58</v>
      </c>
      <c r="R167" s="36">
        <f>COUNTIF(R146,"E")+COUNTIF(R150,"E")+COUNTIF(R155,"E")+COUNTIF(R161,"E")+COUNTIF(R164,"E")</f>
        <v>2</v>
      </c>
      <c r="S167" s="36">
        <f>COUNTIF(S146,"C")+COUNTIF(S150,"C")+COUNTIF(S155,"C")+COUNTIF(S161,"C")+COUNTIF(S164,"C")</f>
        <v>1</v>
      </c>
      <c r="T167" s="36">
        <f>COUNTIF(T146,"VP")+COUNTIF(T150,"VP")+COUNTIF(T155,"VP")+COUNTIF(T161,"VP")+COUNTIF(T164,"VP")</f>
        <v>2</v>
      </c>
      <c r="U167" s="37">
        <f>COUNTA(U146,U150,U155,U161,U164)</f>
        <v>5</v>
      </c>
    </row>
    <row r="168" spans="1:21" ht="16.5" customHeight="1" x14ac:dyDescent="0.25">
      <c r="A168" s="190" t="s">
        <v>51</v>
      </c>
      <c r="B168" s="191"/>
      <c r="C168" s="191"/>
      <c r="D168" s="191"/>
      <c r="E168" s="191"/>
      <c r="F168" s="191"/>
      <c r="G168" s="191"/>
      <c r="H168" s="191"/>
      <c r="I168" s="191"/>
      <c r="J168" s="192"/>
      <c r="K168" s="36">
        <f>SUM(K146,K150,K155)*14+SUM(K161,K164)*12</f>
        <v>132</v>
      </c>
      <c r="L168" s="36">
        <f t="shared" ref="L168:Q168" si="42">SUM(L146,L150,L155)*14+SUM(L161,L164)*12</f>
        <v>28</v>
      </c>
      <c r="M168" s="36">
        <f t="shared" si="42"/>
        <v>54</v>
      </c>
      <c r="N168" s="36">
        <f t="shared" si="42"/>
        <v>66</v>
      </c>
      <c r="O168" s="36">
        <f t="shared" si="42"/>
        <v>280</v>
      </c>
      <c r="P168" s="36">
        <f t="shared" si="42"/>
        <v>490</v>
      </c>
      <c r="Q168" s="36">
        <f t="shared" si="42"/>
        <v>770</v>
      </c>
      <c r="R168" s="181"/>
      <c r="S168" s="182"/>
      <c r="T168" s="182"/>
      <c r="U168" s="183"/>
    </row>
    <row r="169" spans="1:21" ht="16.5" customHeight="1" x14ac:dyDescent="0.25">
      <c r="A169" s="193"/>
      <c r="B169" s="194"/>
      <c r="C169" s="194"/>
      <c r="D169" s="194"/>
      <c r="E169" s="194"/>
      <c r="F169" s="194"/>
      <c r="G169" s="194"/>
      <c r="H169" s="194"/>
      <c r="I169" s="194"/>
      <c r="J169" s="195"/>
      <c r="K169" s="87">
        <f>SUM(K168:N168)</f>
        <v>280</v>
      </c>
      <c r="L169" s="88"/>
      <c r="M169" s="88"/>
      <c r="N169" s="89"/>
      <c r="O169" s="87">
        <f>SUM(O168:P168)</f>
        <v>770</v>
      </c>
      <c r="P169" s="88"/>
      <c r="Q169" s="89"/>
      <c r="R169" s="184"/>
      <c r="S169" s="185"/>
      <c r="T169" s="185"/>
      <c r="U169" s="186"/>
    </row>
    <row r="170" spans="1:21" ht="21" customHeight="1" x14ac:dyDescent="0.25">
      <c r="A170" s="69" t="s">
        <v>104</v>
      </c>
      <c r="B170" s="70"/>
      <c r="C170" s="70"/>
      <c r="D170" s="70"/>
      <c r="E170" s="70"/>
      <c r="F170" s="70"/>
      <c r="G170" s="70"/>
      <c r="H170" s="70"/>
      <c r="I170" s="70"/>
      <c r="J170" s="71"/>
      <c r="K170" s="72">
        <f>U167/SUM(U45,U56,U80,U95,U117,U132)</f>
        <v>0.125</v>
      </c>
      <c r="L170" s="73"/>
      <c r="M170" s="73"/>
      <c r="N170" s="73"/>
      <c r="O170" s="73"/>
      <c r="P170" s="73"/>
      <c r="Q170" s="73"/>
      <c r="R170" s="73"/>
      <c r="S170" s="73"/>
      <c r="T170" s="73"/>
      <c r="U170" s="74"/>
    </row>
    <row r="171" spans="1:21" ht="24" customHeight="1" x14ac:dyDescent="0.25">
      <c r="A171" s="197" t="s">
        <v>106</v>
      </c>
      <c r="B171" s="198"/>
      <c r="C171" s="198"/>
      <c r="D171" s="198"/>
      <c r="E171" s="198"/>
      <c r="F171" s="198"/>
      <c r="G171" s="198"/>
      <c r="H171" s="198"/>
      <c r="I171" s="198"/>
      <c r="J171" s="199"/>
      <c r="K171" s="72">
        <f>K169/(SUM(O45,O56,O80,O95,O117)*14+O132*12)</f>
        <v>0.13295346628679963</v>
      </c>
      <c r="L171" s="73"/>
      <c r="M171" s="73"/>
      <c r="N171" s="73"/>
      <c r="O171" s="73"/>
      <c r="P171" s="73"/>
      <c r="Q171" s="73"/>
      <c r="R171" s="73"/>
      <c r="S171" s="73"/>
      <c r="T171" s="73"/>
      <c r="U171" s="74"/>
    </row>
    <row r="172" spans="1:21" ht="12.9" customHeight="1" x14ac:dyDescent="0.25">
      <c r="A172" s="200" t="s">
        <v>202</v>
      </c>
      <c r="B172" s="200"/>
      <c r="C172" s="200"/>
      <c r="D172" s="200"/>
      <c r="E172" s="200"/>
      <c r="F172" s="200"/>
      <c r="G172" s="200"/>
      <c r="H172" s="200"/>
      <c r="I172" s="200"/>
      <c r="J172" s="200"/>
      <c r="K172" s="200"/>
      <c r="L172" s="200"/>
      <c r="M172" s="200"/>
      <c r="N172" s="200"/>
      <c r="O172" s="200"/>
      <c r="P172" s="200"/>
      <c r="Q172" s="200"/>
      <c r="R172" s="200"/>
      <c r="S172" s="200"/>
      <c r="T172" s="200"/>
      <c r="U172" s="200"/>
    </row>
    <row r="173" spans="1:21" ht="12.9" customHeight="1" x14ac:dyDescent="0.25">
      <c r="A173" s="201" t="s">
        <v>27</v>
      </c>
      <c r="B173" s="201" t="s">
        <v>26</v>
      </c>
      <c r="C173" s="201"/>
      <c r="D173" s="201"/>
      <c r="E173" s="201"/>
      <c r="F173" s="201"/>
      <c r="G173" s="201"/>
      <c r="H173" s="201"/>
      <c r="I173" s="201"/>
      <c r="J173" s="202" t="s">
        <v>41</v>
      </c>
      <c r="K173" s="202" t="s">
        <v>24</v>
      </c>
      <c r="L173" s="202"/>
      <c r="M173" s="202"/>
      <c r="N173" s="202"/>
      <c r="O173" s="202" t="s">
        <v>42</v>
      </c>
      <c r="P173" s="202"/>
      <c r="Q173" s="202"/>
      <c r="R173" s="202" t="s">
        <v>23</v>
      </c>
      <c r="S173" s="202"/>
      <c r="T173" s="202"/>
      <c r="U173" s="202" t="s">
        <v>22</v>
      </c>
    </row>
    <row r="174" spans="1:21" ht="12.9" customHeight="1" x14ac:dyDescent="0.25">
      <c r="A174" s="201"/>
      <c r="B174" s="201"/>
      <c r="C174" s="201"/>
      <c r="D174" s="201"/>
      <c r="E174" s="201"/>
      <c r="F174" s="201"/>
      <c r="G174" s="201"/>
      <c r="H174" s="201"/>
      <c r="I174" s="201"/>
      <c r="J174" s="202"/>
      <c r="K174" s="38" t="s">
        <v>28</v>
      </c>
      <c r="L174" s="38" t="s">
        <v>29</v>
      </c>
      <c r="M174" s="38" t="s">
        <v>109</v>
      </c>
      <c r="N174" s="38" t="s">
        <v>102</v>
      </c>
      <c r="O174" s="38" t="s">
        <v>34</v>
      </c>
      <c r="P174" s="38" t="s">
        <v>7</v>
      </c>
      <c r="Q174" s="38" t="s">
        <v>31</v>
      </c>
      <c r="R174" s="38" t="s">
        <v>32</v>
      </c>
      <c r="S174" s="38" t="s">
        <v>28</v>
      </c>
      <c r="T174" s="38" t="s">
        <v>33</v>
      </c>
      <c r="U174" s="202"/>
    </row>
    <row r="175" spans="1:21" ht="12.9" customHeight="1" x14ac:dyDescent="0.25">
      <c r="A175" s="203" t="s">
        <v>203</v>
      </c>
      <c r="B175" s="203"/>
      <c r="C175" s="203"/>
      <c r="D175" s="203"/>
      <c r="E175" s="203"/>
      <c r="F175" s="203"/>
      <c r="G175" s="203"/>
      <c r="H175" s="203"/>
      <c r="I175" s="203"/>
      <c r="J175" s="203"/>
      <c r="K175" s="203"/>
      <c r="L175" s="203"/>
      <c r="M175" s="203"/>
      <c r="N175" s="203"/>
      <c r="O175" s="203"/>
      <c r="P175" s="203"/>
      <c r="Q175" s="203"/>
      <c r="R175" s="203"/>
      <c r="S175" s="203"/>
      <c r="T175" s="203"/>
      <c r="U175" s="203"/>
    </row>
    <row r="176" spans="1:21" ht="12.9" customHeight="1" x14ac:dyDescent="0.25">
      <c r="A176" s="33" t="s">
        <v>204</v>
      </c>
      <c r="B176" s="64" t="s">
        <v>205</v>
      </c>
      <c r="C176" s="64"/>
      <c r="D176" s="64"/>
      <c r="E176" s="64"/>
      <c r="F176" s="64"/>
      <c r="G176" s="64"/>
      <c r="H176" s="64"/>
      <c r="I176" s="64"/>
      <c r="J176" s="39">
        <v>3</v>
      </c>
      <c r="K176" s="39">
        <v>0</v>
      </c>
      <c r="L176" s="39">
        <v>2</v>
      </c>
      <c r="M176" s="39">
        <v>0</v>
      </c>
      <c r="N176" s="39">
        <v>0</v>
      </c>
      <c r="O176" s="40">
        <f>K176+L176+M176+N176</f>
        <v>2</v>
      </c>
      <c r="P176" s="40">
        <f>Q176-O176</f>
        <v>3</v>
      </c>
      <c r="Q176" s="40">
        <f>ROUND(PRODUCT(J176,25)/14,0)</f>
        <v>5</v>
      </c>
      <c r="R176" s="39"/>
      <c r="S176" s="39" t="s">
        <v>28</v>
      </c>
      <c r="T176" s="41"/>
      <c r="U176" s="1" t="s">
        <v>40</v>
      </c>
    </row>
    <row r="177" spans="1:21" ht="12.9" customHeight="1" x14ac:dyDescent="0.25">
      <c r="A177" s="203" t="s">
        <v>206</v>
      </c>
      <c r="B177" s="203"/>
      <c r="C177" s="203"/>
      <c r="D177" s="203"/>
      <c r="E177" s="203"/>
      <c r="F177" s="203"/>
      <c r="G177" s="203"/>
      <c r="H177" s="203"/>
      <c r="I177" s="203"/>
      <c r="J177" s="203"/>
      <c r="K177" s="203"/>
      <c r="L177" s="203"/>
      <c r="M177" s="203"/>
      <c r="N177" s="203"/>
      <c r="O177" s="203"/>
      <c r="P177" s="203"/>
      <c r="Q177" s="203"/>
      <c r="R177" s="203"/>
      <c r="S177" s="203"/>
      <c r="T177" s="203"/>
      <c r="U177" s="203"/>
    </row>
    <row r="178" spans="1:21" ht="12.9" customHeight="1" x14ac:dyDescent="0.25">
      <c r="A178" s="33" t="s">
        <v>207</v>
      </c>
      <c r="B178" s="64" t="s">
        <v>208</v>
      </c>
      <c r="C178" s="64"/>
      <c r="D178" s="64"/>
      <c r="E178" s="64"/>
      <c r="F178" s="64"/>
      <c r="G178" s="64"/>
      <c r="H178" s="64"/>
      <c r="I178" s="64"/>
      <c r="J178" s="1">
        <v>3</v>
      </c>
      <c r="K178" s="1">
        <v>0</v>
      </c>
      <c r="L178" s="1">
        <v>2</v>
      </c>
      <c r="M178" s="1">
        <v>0</v>
      </c>
      <c r="N178" s="1">
        <v>0</v>
      </c>
      <c r="O178" s="40">
        <f>K178+L178+M178+N178</f>
        <v>2</v>
      </c>
      <c r="P178" s="40">
        <f>Q178-O178</f>
        <v>3</v>
      </c>
      <c r="Q178" s="40">
        <f>ROUND(PRODUCT(J178,25)/14,0)</f>
        <v>5</v>
      </c>
      <c r="R178" s="39"/>
      <c r="S178" s="39" t="s">
        <v>28</v>
      </c>
      <c r="T178" s="41"/>
      <c r="U178" s="1" t="s">
        <v>40</v>
      </c>
    </row>
    <row r="179" spans="1:21" ht="12.9" customHeight="1" x14ac:dyDescent="0.25">
      <c r="A179" s="65" t="s">
        <v>105</v>
      </c>
      <c r="B179" s="65"/>
      <c r="C179" s="65"/>
      <c r="D179" s="65"/>
      <c r="E179" s="65"/>
      <c r="F179" s="65"/>
      <c r="G179" s="65"/>
      <c r="H179" s="65"/>
      <c r="I179" s="65"/>
      <c r="J179" s="42">
        <f t="shared" ref="J179:Q179" si="43">SUM(J176,J178)</f>
        <v>6</v>
      </c>
      <c r="K179" s="42">
        <f t="shared" si="43"/>
        <v>0</v>
      </c>
      <c r="L179" s="42">
        <f t="shared" si="43"/>
        <v>4</v>
      </c>
      <c r="M179" s="42">
        <f t="shared" si="43"/>
        <v>0</v>
      </c>
      <c r="N179" s="42">
        <f t="shared" si="43"/>
        <v>0</v>
      </c>
      <c r="O179" s="42">
        <f t="shared" si="43"/>
        <v>4</v>
      </c>
      <c r="P179" s="42">
        <f t="shared" si="43"/>
        <v>6</v>
      </c>
      <c r="Q179" s="42">
        <f t="shared" si="43"/>
        <v>10</v>
      </c>
      <c r="R179" s="42">
        <f>COUNTIF(R176,"E")+COUNTIF(R178,"E")</f>
        <v>0</v>
      </c>
      <c r="S179" s="42">
        <f>COUNTIF(S176,"C")+COUNTIF(S178,"C")</f>
        <v>2</v>
      </c>
      <c r="T179" s="42">
        <f>COUNTIF(T176,"VP")+COUNTIF(T178,"VP")</f>
        <v>0</v>
      </c>
      <c r="U179" s="43">
        <f>COUNTA(U176,U178)</f>
        <v>2</v>
      </c>
    </row>
    <row r="180" spans="1:21" ht="12.9" customHeight="1" x14ac:dyDescent="0.25">
      <c r="A180" s="65" t="s">
        <v>51</v>
      </c>
      <c r="B180" s="65"/>
      <c r="C180" s="65"/>
      <c r="D180" s="65"/>
      <c r="E180" s="65"/>
      <c r="F180" s="65"/>
      <c r="G180" s="65"/>
      <c r="H180" s="65"/>
      <c r="I180" s="65"/>
      <c r="J180" s="65"/>
      <c r="K180" s="42">
        <f t="shared" ref="K180:Q180" si="44">SUM(K176,K178)*14</f>
        <v>0</v>
      </c>
      <c r="L180" s="42">
        <f t="shared" si="44"/>
        <v>56</v>
      </c>
      <c r="M180" s="42">
        <f t="shared" si="44"/>
        <v>0</v>
      </c>
      <c r="N180" s="42">
        <f t="shared" si="44"/>
        <v>0</v>
      </c>
      <c r="O180" s="42">
        <f t="shared" si="44"/>
        <v>56</v>
      </c>
      <c r="P180" s="42">
        <f t="shared" si="44"/>
        <v>84</v>
      </c>
      <c r="Q180" s="42">
        <f t="shared" si="44"/>
        <v>140</v>
      </c>
      <c r="R180" s="66"/>
      <c r="S180" s="66"/>
      <c r="T180" s="66"/>
      <c r="U180" s="66"/>
    </row>
    <row r="181" spans="1:21" ht="12.9" customHeight="1" x14ac:dyDescent="0.25">
      <c r="A181" s="65"/>
      <c r="B181" s="65"/>
      <c r="C181" s="65"/>
      <c r="D181" s="65"/>
      <c r="E181" s="65"/>
      <c r="F181" s="65"/>
      <c r="G181" s="65"/>
      <c r="H181" s="65"/>
      <c r="I181" s="65"/>
      <c r="J181" s="65"/>
      <c r="K181" s="67">
        <f>SUM(K180:N180)</f>
        <v>56</v>
      </c>
      <c r="L181" s="67"/>
      <c r="M181" s="67"/>
      <c r="N181" s="67"/>
      <c r="O181" s="68">
        <f>SUM(O180:P180)</f>
        <v>140</v>
      </c>
      <c r="P181" s="68"/>
      <c r="Q181" s="68"/>
      <c r="R181" s="66"/>
      <c r="S181" s="66"/>
      <c r="T181" s="66"/>
      <c r="U181" s="66"/>
    </row>
    <row r="182" spans="1:21" ht="12.9" customHeight="1" x14ac:dyDescent="0.25">
      <c r="A182" s="69" t="s">
        <v>104</v>
      </c>
      <c r="B182" s="70"/>
      <c r="C182" s="70"/>
      <c r="D182" s="70"/>
      <c r="E182" s="70"/>
      <c r="F182" s="70"/>
      <c r="G182" s="70"/>
      <c r="H182" s="70"/>
      <c r="I182" s="70"/>
      <c r="J182" s="71"/>
      <c r="K182" s="72">
        <f>U179/SUM(U45,U56,U80,U95,U117,U132)</f>
        <v>0.05</v>
      </c>
      <c r="L182" s="73"/>
      <c r="M182" s="73"/>
      <c r="N182" s="73"/>
      <c r="O182" s="73"/>
      <c r="P182" s="73"/>
      <c r="Q182" s="73"/>
      <c r="R182" s="73"/>
      <c r="S182" s="73"/>
      <c r="T182" s="73"/>
      <c r="U182" s="74"/>
    </row>
    <row r="183" spans="1:21" ht="12.9" customHeight="1" x14ac:dyDescent="0.25">
      <c r="A183" s="197" t="s">
        <v>106</v>
      </c>
      <c r="B183" s="198"/>
      <c r="C183" s="198"/>
      <c r="D183" s="198"/>
      <c r="E183" s="198"/>
      <c r="F183" s="198"/>
      <c r="G183" s="198"/>
      <c r="H183" s="198"/>
      <c r="I183" s="198"/>
      <c r="J183" s="199"/>
      <c r="K183" s="72">
        <f>K181/(SUM(O45,O56,O80,O95,O117)*14+O132*12)</f>
        <v>2.6590693257359924E-2</v>
      </c>
      <c r="L183" s="73"/>
      <c r="M183" s="73"/>
      <c r="N183" s="73"/>
      <c r="O183" s="73"/>
      <c r="P183" s="73"/>
      <c r="Q183" s="73"/>
      <c r="R183" s="73"/>
      <c r="S183" s="73"/>
      <c r="T183" s="73"/>
      <c r="U183" s="74"/>
    </row>
    <row r="184" spans="1:21" ht="12.9" customHeight="1" x14ac:dyDescent="0.25">
      <c r="A184" s="44"/>
      <c r="B184" s="44"/>
      <c r="C184" s="44"/>
      <c r="D184" s="44"/>
      <c r="E184" s="44"/>
      <c r="F184" s="44"/>
      <c r="G184" s="44"/>
      <c r="H184" s="44"/>
      <c r="I184" s="44"/>
      <c r="J184" s="44"/>
      <c r="K184" s="45"/>
      <c r="L184" s="45"/>
      <c r="M184" s="45"/>
      <c r="N184" s="45"/>
      <c r="O184" s="45"/>
      <c r="P184" s="45"/>
      <c r="Q184" s="45"/>
      <c r="R184" s="45"/>
      <c r="S184" s="45"/>
      <c r="T184" s="45"/>
      <c r="U184" s="45"/>
    </row>
    <row r="185" spans="1:21" ht="19.5" customHeight="1" x14ac:dyDescent="0.25">
      <c r="A185" s="134" t="s">
        <v>52</v>
      </c>
      <c r="B185" s="134"/>
      <c r="C185" s="134"/>
      <c r="D185" s="134"/>
      <c r="E185" s="134"/>
      <c r="F185" s="134"/>
      <c r="G185" s="134"/>
      <c r="H185" s="134"/>
      <c r="I185" s="134"/>
      <c r="J185" s="134"/>
      <c r="K185" s="134"/>
      <c r="L185" s="134"/>
      <c r="M185" s="134"/>
      <c r="N185" s="134"/>
      <c r="O185" s="134"/>
      <c r="P185" s="134"/>
      <c r="Q185" s="134"/>
      <c r="R185" s="134"/>
      <c r="S185" s="134"/>
      <c r="T185" s="134"/>
      <c r="U185" s="134"/>
    </row>
    <row r="186" spans="1:21" ht="22.5" customHeight="1" x14ac:dyDescent="0.25">
      <c r="A186" s="121" t="s">
        <v>27</v>
      </c>
      <c r="B186" s="123" t="s">
        <v>26</v>
      </c>
      <c r="C186" s="124"/>
      <c r="D186" s="124"/>
      <c r="E186" s="124"/>
      <c r="F186" s="124"/>
      <c r="G186" s="124"/>
      <c r="H186" s="124"/>
      <c r="I186" s="125"/>
      <c r="J186" s="129" t="s">
        <v>41</v>
      </c>
      <c r="K186" s="107" t="s">
        <v>24</v>
      </c>
      <c r="L186" s="108"/>
      <c r="M186" s="108"/>
      <c r="N186" s="109"/>
      <c r="O186" s="131" t="s">
        <v>42</v>
      </c>
      <c r="P186" s="132"/>
      <c r="Q186" s="132"/>
      <c r="R186" s="131" t="s">
        <v>23</v>
      </c>
      <c r="S186" s="131"/>
      <c r="T186" s="131"/>
      <c r="U186" s="131" t="s">
        <v>22</v>
      </c>
    </row>
    <row r="187" spans="1:21" ht="16.5" customHeight="1" x14ac:dyDescent="0.25">
      <c r="A187" s="122"/>
      <c r="B187" s="126"/>
      <c r="C187" s="127"/>
      <c r="D187" s="127"/>
      <c r="E187" s="127"/>
      <c r="F187" s="127"/>
      <c r="G187" s="127"/>
      <c r="H187" s="127"/>
      <c r="I187" s="128"/>
      <c r="J187" s="130"/>
      <c r="K187" s="12" t="s">
        <v>28</v>
      </c>
      <c r="L187" s="12" t="s">
        <v>29</v>
      </c>
      <c r="M187" s="12" t="s">
        <v>109</v>
      </c>
      <c r="N187" s="12" t="s">
        <v>102</v>
      </c>
      <c r="O187" s="12" t="s">
        <v>34</v>
      </c>
      <c r="P187" s="12" t="s">
        <v>7</v>
      </c>
      <c r="Q187" s="12" t="s">
        <v>31</v>
      </c>
      <c r="R187" s="12" t="s">
        <v>32</v>
      </c>
      <c r="S187" s="12" t="s">
        <v>28</v>
      </c>
      <c r="T187" s="12" t="s">
        <v>33</v>
      </c>
      <c r="U187" s="131"/>
    </row>
    <row r="188" spans="1:21" ht="16.5" customHeight="1" x14ac:dyDescent="0.25">
      <c r="A188" s="196" t="s">
        <v>53</v>
      </c>
      <c r="B188" s="196"/>
      <c r="C188" s="196"/>
      <c r="D188" s="196"/>
      <c r="E188" s="196"/>
      <c r="F188" s="196"/>
      <c r="G188" s="196"/>
      <c r="H188" s="196"/>
      <c r="I188" s="196"/>
      <c r="J188" s="196"/>
      <c r="K188" s="196"/>
      <c r="L188" s="196"/>
      <c r="M188" s="196"/>
      <c r="N188" s="196"/>
      <c r="O188" s="196"/>
      <c r="P188" s="196"/>
      <c r="Q188" s="196"/>
      <c r="R188" s="196"/>
      <c r="S188" s="196"/>
      <c r="T188" s="196"/>
      <c r="U188" s="196"/>
    </row>
    <row r="189" spans="1:21" x14ac:dyDescent="0.25">
      <c r="A189" s="33" t="s">
        <v>191</v>
      </c>
      <c r="B189" s="64" t="s">
        <v>192</v>
      </c>
      <c r="C189" s="64"/>
      <c r="D189" s="64"/>
      <c r="E189" s="64"/>
      <c r="F189" s="64"/>
      <c r="G189" s="64"/>
      <c r="H189" s="64"/>
      <c r="I189" s="64"/>
      <c r="J189" s="39">
        <v>3</v>
      </c>
      <c r="K189" s="39">
        <v>2</v>
      </c>
      <c r="L189" s="39">
        <v>1</v>
      </c>
      <c r="M189" s="39">
        <v>0</v>
      </c>
      <c r="N189" s="39">
        <v>0</v>
      </c>
      <c r="O189" s="21">
        <f t="shared" ref="O189:O190" si="45">K189+L189+M189+N189</f>
        <v>3</v>
      </c>
      <c r="P189" s="21">
        <f>Q189-O189</f>
        <v>2</v>
      </c>
      <c r="Q189" s="21">
        <f>ROUND(PRODUCT(J189,25)/14,0)</f>
        <v>5</v>
      </c>
      <c r="R189" s="39"/>
      <c r="S189" s="39" t="s">
        <v>28</v>
      </c>
      <c r="T189" s="41"/>
      <c r="U189" s="1" t="s">
        <v>37</v>
      </c>
    </row>
    <row r="190" spans="1:21" ht="33" customHeight="1" x14ac:dyDescent="0.25">
      <c r="A190" s="33" t="s">
        <v>193</v>
      </c>
      <c r="B190" s="100" t="s">
        <v>243</v>
      </c>
      <c r="C190" s="101"/>
      <c r="D190" s="101"/>
      <c r="E190" s="101"/>
      <c r="F190" s="101"/>
      <c r="G190" s="101"/>
      <c r="H190" s="101"/>
      <c r="I190" s="102"/>
      <c r="J190" s="39">
        <v>3</v>
      </c>
      <c r="K190" s="39">
        <v>2</v>
      </c>
      <c r="L190" s="39">
        <v>0</v>
      </c>
      <c r="M190" s="39">
        <v>0</v>
      </c>
      <c r="N190" s="39">
        <v>1</v>
      </c>
      <c r="O190" s="21">
        <f t="shared" si="45"/>
        <v>3</v>
      </c>
      <c r="P190" s="21">
        <f t="shared" ref="P190" si="46">Q190-O190</f>
        <v>2</v>
      </c>
      <c r="Q190" s="21">
        <f t="shared" ref="Q190" si="47">ROUND(PRODUCT(J190,25)/14,0)</f>
        <v>5</v>
      </c>
      <c r="R190" s="39"/>
      <c r="S190" s="39" t="s">
        <v>28</v>
      </c>
      <c r="T190" s="41"/>
      <c r="U190" s="1" t="s">
        <v>40</v>
      </c>
    </row>
    <row r="191" spans="1:21" ht="15.75" customHeight="1" x14ac:dyDescent="0.25">
      <c r="A191" s="81" t="s">
        <v>54</v>
      </c>
      <c r="B191" s="82"/>
      <c r="C191" s="82"/>
      <c r="D191" s="82"/>
      <c r="E191" s="82"/>
      <c r="F191" s="82"/>
      <c r="G191" s="82"/>
      <c r="H191" s="82"/>
      <c r="I191" s="82"/>
      <c r="J191" s="82"/>
      <c r="K191" s="82"/>
      <c r="L191" s="82"/>
      <c r="M191" s="82"/>
      <c r="N191" s="82"/>
      <c r="O191" s="82"/>
      <c r="P191" s="82"/>
      <c r="Q191" s="82"/>
      <c r="R191" s="82"/>
      <c r="S191" s="82"/>
      <c r="T191" s="82"/>
      <c r="U191" s="83"/>
    </row>
    <row r="192" spans="1:21" ht="39" customHeight="1" x14ac:dyDescent="0.25">
      <c r="A192" s="33" t="s">
        <v>194</v>
      </c>
      <c r="B192" s="99" t="s">
        <v>244</v>
      </c>
      <c r="C192" s="99"/>
      <c r="D192" s="99"/>
      <c r="E192" s="99"/>
      <c r="F192" s="99"/>
      <c r="G192" s="99"/>
      <c r="H192" s="99"/>
      <c r="I192" s="99"/>
      <c r="J192" s="39">
        <v>3</v>
      </c>
      <c r="K192" s="39">
        <v>0</v>
      </c>
      <c r="L192" s="39">
        <v>2</v>
      </c>
      <c r="M192" s="39">
        <v>0</v>
      </c>
      <c r="N192" s="39">
        <v>1</v>
      </c>
      <c r="O192" s="21">
        <f t="shared" ref="O192:O193" si="48">K192+L192+M192+N192</f>
        <v>3</v>
      </c>
      <c r="P192" s="21">
        <f>Q192-O192</f>
        <v>2</v>
      </c>
      <c r="Q192" s="21">
        <f>ROUND(PRODUCT(J192,25)/14,0)</f>
        <v>5</v>
      </c>
      <c r="R192" s="39"/>
      <c r="S192" s="39" t="s">
        <v>28</v>
      </c>
      <c r="T192" s="41"/>
      <c r="U192" s="1" t="s">
        <v>40</v>
      </c>
    </row>
    <row r="193" spans="1:21" ht="39" customHeight="1" x14ac:dyDescent="0.25">
      <c r="A193" s="33" t="s">
        <v>195</v>
      </c>
      <c r="B193" s="99" t="s">
        <v>196</v>
      </c>
      <c r="C193" s="99"/>
      <c r="D193" s="99"/>
      <c r="E193" s="99"/>
      <c r="F193" s="99"/>
      <c r="G193" s="99"/>
      <c r="H193" s="99"/>
      <c r="I193" s="99"/>
      <c r="J193" s="39">
        <v>3</v>
      </c>
      <c r="K193" s="39">
        <v>0</v>
      </c>
      <c r="L193" s="39">
        <v>0</v>
      </c>
      <c r="M193" s="39">
        <v>2</v>
      </c>
      <c r="N193" s="39">
        <v>0</v>
      </c>
      <c r="O193" s="21">
        <f t="shared" si="48"/>
        <v>2</v>
      </c>
      <c r="P193" s="21">
        <f t="shared" ref="P193" si="49">Q193-O193</f>
        <v>3</v>
      </c>
      <c r="Q193" s="21">
        <f t="shared" ref="Q193" si="50">ROUND(PRODUCT(J193,25)/14,0)</f>
        <v>5</v>
      </c>
      <c r="R193" s="39"/>
      <c r="S193" s="39" t="s">
        <v>28</v>
      </c>
      <c r="T193" s="41"/>
      <c r="U193" s="1" t="s">
        <v>37</v>
      </c>
    </row>
    <row r="194" spans="1:21" ht="17.25" hidden="1" customHeight="1" x14ac:dyDescent="0.25">
      <c r="A194" s="81" t="s">
        <v>55</v>
      </c>
      <c r="B194" s="82"/>
      <c r="C194" s="82"/>
      <c r="D194" s="82"/>
      <c r="E194" s="82"/>
      <c r="F194" s="82"/>
      <c r="G194" s="82"/>
      <c r="H194" s="82"/>
      <c r="I194" s="82"/>
      <c r="J194" s="82"/>
      <c r="K194" s="82"/>
      <c r="L194" s="82"/>
      <c r="M194" s="82"/>
      <c r="N194" s="82"/>
      <c r="O194" s="82"/>
      <c r="P194" s="82"/>
      <c r="Q194" s="82"/>
      <c r="R194" s="82"/>
      <c r="S194" s="82"/>
      <c r="T194" s="82"/>
      <c r="U194" s="83"/>
    </row>
    <row r="195" spans="1:21" ht="12.75" hidden="1" customHeight="1" x14ac:dyDescent="0.25">
      <c r="A195" s="34"/>
      <c r="B195" s="78"/>
      <c r="C195" s="79"/>
      <c r="D195" s="79"/>
      <c r="E195" s="79"/>
      <c r="F195" s="79"/>
      <c r="G195" s="79"/>
      <c r="H195" s="79"/>
      <c r="I195" s="80"/>
      <c r="J195" s="35">
        <v>0</v>
      </c>
      <c r="K195" s="35">
        <v>0</v>
      </c>
      <c r="L195" s="35">
        <v>0</v>
      </c>
      <c r="M195" s="35">
        <v>0</v>
      </c>
      <c r="N195" s="35">
        <v>0</v>
      </c>
      <c r="O195" s="21">
        <f t="shared" ref="O195:O197" si="51">K195+L195+M195+N195</f>
        <v>0</v>
      </c>
      <c r="P195" s="21">
        <f>Q195-O195</f>
        <v>0</v>
      </c>
      <c r="Q195" s="21">
        <f>ROUND(PRODUCT(J195,25)/14,0)</f>
        <v>0</v>
      </c>
      <c r="R195" s="35"/>
      <c r="S195" s="35"/>
      <c r="T195" s="46"/>
      <c r="U195" s="23"/>
    </row>
    <row r="196" spans="1:21" ht="12.75" hidden="1" customHeight="1" x14ac:dyDescent="0.25">
      <c r="A196" s="34"/>
      <c r="B196" s="78"/>
      <c r="C196" s="79"/>
      <c r="D196" s="79"/>
      <c r="E196" s="79"/>
      <c r="F196" s="79"/>
      <c r="G196" s="79"/>
      <c r="H196" s="79"/>
      <c r="I196" s="80"/>
      <c r="J196" s="35">
        <v>0</v>
      </c>
      <c r="K196" s="35">
        <v>0</v>
      </c>
      <c r="L196" s="35">
        <v>0</v>
      </c>
      <c r="M196" s="35">
        <v>0</v>
      </c>
      <c r="N196" s="35">
        <v>0</v>
      </c>
      <c r="O196" s="21">
        <f t="shared" si="51"/>
        <v>0</v>
      </c>
      <c r="P196" s="21">
        <f t="shared" ref="P196" si="52">Q196-O196</f>
        <v>0</v>
      </c>
      <c r="Q196" s="21">
        <f>ROUND(PRODUCT(J196,25)/14,0)</f>
        <v>0</v>
      </c>
      <c r="R196" s="35"/>
      <c r="S196" s="35"/>
      <c r="T196" s="46"/>
      <c r="U196" s="23"/>
    </row>
    <row r="197" spans="1:21" ht="12.75" hidden="1" customHeight="1" x14ac:dyDescent="0.25">
      <c r="A197" s="34"/>
      <c r="B197" s="78"/>
      <c r="C197" s="79"/>
      <c r="D197" s="79"/>
      <c r="E197" s="79"/>
      <c r="F197" s="79"/>
      <c r="G197" s="79"/>
      <c r="H197" s="79"/>
      <c r="I197" s="80"/>
      <c r="J197" s="35">
        <v>0</v>
      </c>
      <c r="K197" s="35">
        <v>0</v>
      </c>
      <c r="L197" s="35">
        <v>0</v>
      </c>
      <c r="M197" s="35">
        <v>0</v>
      </c>
      <c r="N197" s="35">
        <v>0</v>
      </c>
      <c r="O197" s="21">
        <f t="shared" si="51"/>
        <v>0</v>
      </c>
      <c r="P197" s="21">
        <f>Q197-O197</f>
        <v>0</v>
      </c>
      <c r="Q197" s="21">
        <f>ROUND(PRODUCT(J197,25)/14,0)</f>
        <v>0</v>
      </c>
      <c r="R197" s="35"/>
      <c r="S197" s="35"/>
      <c r="T197" s="46"/>
      <c r="U197" s="23"/>
    </row>
    <row r="198" spans="1:21" ht="18" hidden="1" customHeight="1" x14ac:dyDescent="0.25">
      <c r="A198" s="81" t="s">
        <v>56</v>
      </c>
      <c r="B198" s="159"/>
      <c r="C198" s="159"/>
      <c r="D198" s="159"/>
      <c r="E198" s="159"/>
      <c r="F198" s="159"/>
      <c r="G198" s="159"/>
      <c r="H198" s="159"/>
      <c r="I198" s="159"/>
      <c r="J198" s="159"/>
      <c r="K198" s="159"/>
      <c r="L198" s="159"/>
      <c r="M198" s="159"/>
      <c r="N198" s="159"/>
      <c r="O198" s="159"/>
      <c r="P198" s="159"/>
      <c r="Q198" s="159"/>
      <c r="R198" s="159"/>
      <c r="S198" s="159"/>
      <c r="T198" s="159"/>
      <c r="U198" s="160"/>
    </row>
    <row r="199" spans="1:21" ht="12.75" hidden="1" customHeight="1" x14ac:dyDescent="0.25">
      <c r="A199" s="34"/>
      <c r="B199" s="245"/>
      <c r="C199" s="245"/>
      <c r="D199" s="245"/>
      <c r="E199" s="245"/>
      <c r="F199" s="245"/>
      <c r="G199" s="245"/>
      <c r="H199" s="245"/>
      <c r="I199" s="245"/>
      <c r="J199" s="35">
        <v>0</v>
      </c>
      <c r="K199" s="35">
        <v>0</v>
      </c>
      <c r="L199" s="35">
        <v>0</v>
      </c>
      <c r="M199" s="35">
        <v>0</v>
      </c>
      <c r="N199" s="35">
        <v>0</v>
      </c>
      <c r="O199" s="21">
        <f t="shared" ref="O199:O201" si="53">K199+L199+M199+N199</f>
        <v>0</v>
      </c>
      <c r="P199" s="21">
        <f>Q199-O199</f>
        <v>0</v>
      </c>
      <c r="Q199" s="21">
        <f>ROUND(PRODUCT(J199,25)/14,0)</f>
        <v>0</v>
      </c>
      <c r="R199" s="35"/>
      <c r="S199" s="35"/>
      <c r="T199" s="46"/>
      <c r="U199" s="23"/>
    </row>
    <row r="200" spans="1:21" hidden="1" x14ac:dyDescent="0.25">
      <c r="A200" s="34"/>
      <c r="B200" s="78"/>
      <c r="C200" s="79"/>
      <c r="D200" s="79"/>
      <c r="E200" s="79"/>
      <c r="F200" s="79"/>
      <c r="G200" s="79"/>
      <c r="H200" s="79"/>
      <c r="I200" s="80"/>
      <c r="J200" s="35">
        <v>0</v>
      </c>
      <c r="K200" s="35">
        <v>0</v>
      </c>
      <c r="L200" s="35">
        <v>0</v>
      </c>
      <c r="M200" s="35">
        <v>0</v>
      </c>
      <c r="N200" s="35">
        <v>0</v>
      </c>
      <c r="O200" s="21">
        <f t="shared" si="53"/>
        <v>0</v>
      </c>
      <c r="P200" s="21">
        <f t="shared" ref="P200" si="54">Q200-O200</f>
        <v>0</v>
      </c>
      <c r="Q200" s="21">
        <f t="shared" ref="Q200" si="55">ROUND(PRODUCT(J200,25)/14,0)</f>
        <v>0</v>
      </c>
      <c r="R200" s="35"/>
      <c r="S200" s="35"/>
      <c r="T200" s="46"/>
      <c r="U200" s="23"/>
    </row>
    <row r="201" spans="1:21" hidden="1" x14ac:dyDescent="0.25">
      <c r="A201" s="34"/>
      <c r="B201" s="78"/>
      <c r="C201" s="79"/>
      <c r="D201" s="79"/>
      <c r="E201" s="79"/>
      <c r="F201" s="79"/>
      <c r="G201" s="79"/>
      <c r="H201" s="79"/>
      <c r="I201" s="80"/>
      <c r="J201" s="35">
        <v>0</v>
      </c>
      <c r="K201" s="35">
        <v>0</v>
      </c>
      <c r="L201" s="35">
        <v>0</v>
      </c>
      <c r="M201" s="35">
        <v>0</v>
      </c>
      <c r="N201" s="35">
        <v>0</v>
      </c>
      <c r="O201" s="21">
        <f t="shared" si="53"/>
        <v>0</v>
      </c>
      <c r="P201" s="21">
        <f>Q201-O201</f>
        <v>0</v>
      </c>
      <c r="Q201" s="21">
        <f>ROUND(PRODUCT(J201,25)/14,0)</f>
        <v>0</v>
      </c>
      <c r="R201" s="35"/>
      <c r="S201" s="35"/>
      <c r="T201" s="46"/>
      <c r="U201" s="23"/>
    </row>
    <row r="202" spans="1:21" ht="18" customHeight="1" x14ac:dyDescent="0.25">
      <c r="A202" s="81" t="s">
        <v>57</v>
      </c>
      <c r="B202" s="159"/>
      <c r="C202" s="159"/>
      <c r="D202" s="159"/>
      <c r="E202" s="159"/>
      <c r="F202" s="159"/>
      <c r="G202" s="159"/>
      <c r="H202" s="159"/>
      <c r="I202" s="159"/>
      <c r="J202" s="159"/>
      <c r="K202" s="159"/>
      <c r="L202" s="159"/>
      <c r="M202" s="159"/>
      <c r="N202" s="159"/>
      <c r="O202" s="159"/>
      <c r="P202" s="159"/>
      <c r="Q202" s="159"/>
      <c r="R202" s="159"/>
      <c r="S202" s="159"/>
      <c r="T202" s="159"/>
      <c r="U202" s="160"/>
    </row>
    <row r="203" spans="1:21" ht="27" customHeight="1" x14ac:dyDescent="0.25">
      <c r="A203" s="33" t="s">
        <v>197</v>
      </c>
      <c r="B203" s="99" t="s">
        <v>198</v>
      </c>
      <c r="C203" s="99"/>
      <c r="D203" s="99"/>
      <c r="E203" s="99"/>
      <c r="F203" s="99"/>
      <c r="G203" s="99"/>
      <c r="H203" s="99"/>
      <c r="I203" s="99"/>
      <c r="J203" s="39">
        <v>3</v>
      </c>
      <c r="K203" s="39">
        <v>1</v>
      </c>
      <c r="L203" s="39">
        <v>0</v>
      </c>
      <c r="M203" s="39">
        <v>1</v>
      </c>
      <c r="N203" s="39">
        <v>0</v>
      </c>
      <c r="O203" s="21">
        <f t="shared" ref="O203" si="56">K203+L203+M203+N203</f>
        <v>2</v>
      </c>
      <c r="P203" s="21">
        <f>Q203-O203</f>
        <v>3</v>
      </c>
      <c r="Q203" s="21">
        <f>ROUND(PRODUCT(J203,25)/14,0)</f>
        <v>5</v>
      </c>
      <c r="R203" s="39"/>
      <c r="S203" s="39" t="s">
        <v>28</v>
      </c>
      <c r="T203" s="41"/>
      <c r="U203" s="1" t="s">
        <v>40</v>
      </c>
    </row>
    <row r="204" spans="1:21" ht="18.75" hidden="1" customHeight="1" x14ac:dyDescent="0.25">
      <c r="A204" s="81" t="s">
        <v>58</v>
      </c>
      <c r="B204" s="82"/>
      <c r="C204" s="82"/>
      <c r="D204" s="82"/>
      <c r="E204" s="82"/>
      <c r="F204" s="82"/>
      <c r="G204" s="82"/>
      <c r="H204" s="82"/>
      <c r="I204" s="82"/>
      <c r="J204" s="82"/>
      <c r="K204" s="82"/>
      <c r="L204" s="82"/>
      <c r="M204" s="82"/>
      <c r="N204" s="82"/>
      <c r="O204" s="82"/>
      <c r="P204" s="82"/>
      <c r="Q204" s="82"/>
      <c r="R204" s="82"/>
      <c r="S204" s="82"/>
      <c r="T204" s="82"/>
      <c r="U204" s="83"/>
    </row>
    <row r="205" spans="1:21" ht="12.75" hidden="1" customHeight="1" x14ac:dyDescent="0.25">
      <c r="A205" s="34"/>
      <c r="B205" s="78"/>
      <c r="C205" s="79"/>
      <c r="D205" s="79"/>
      <c r="E205" s="79"/>
      <c r="F205" s="79"/>
      <c r="G205" s="79"/>
      <c r="H205" s="79"/>
      <c r="I205" s="80"/>
      <c r="J205" s="35">
        <v>0</v>
      </c>
      <c r="K205" s="35">
        <v>0</v>
      </c>
      <c r="L205" s="35">
        <v>0</v>
      </c>
      <c r="M205" s="35">
        <v>0</v>
      </c>
      <c r="N205" s="35">
        <v>0</v>
      </c>
      <c r="O205" s="21">
        <f t="shared" ref="O205:O207" si="57">K205+L205+M205+N205</f>
        <v>0</v>
      </c>
      <c r="P205" s="21">
        <f>Q205-O205</f>
        <v>0</v>
      </c>
      <c r="Q205" s="21">
        <f>ROUND(PRODUCT(J205,25)/12,0)</f>
        <v>0</v>
      </c>
      <c r="R205" s="35"/>
      <c r="S205" s="35"/>
      <c r="T205" s="46"/>
      <c r="U205" s="23"/>
    </row>
    <row r="206" spans="1:21" hidden="1" x14ac:dyDescent="0.25">
      <c r="A206" s="34"/>
      <c r="B206" s="78"/>
      <c r="C206" s="79"/>
      <c r="D206" s="79"/>
      <c r="E206" s="79"/>
      <c r="F206" s="79"/>
      <c r="G206" s="79"/>
      <c r="H206" s="79"/>
      <c r="I206" s="80"/>
      <c r="J206" s="35">
        <v>0</v>
      </c>
      <c r="K206" s="35">
        <v>0</v>
      </c>
      <c r="L206" s="35">
        <v>0</v>
      </c>
      <c r="M206" s="35">
        <v>0</v>
      </c>
      <c r="N206" s="35">
        <v>0</v>
      </c>
      <c r="O206" s="21">
        <f t="shared" si="57"/>
        <v>0</v>
      </c>
      <c r="P206" s="21">
        <f t="shared" ref="P206" si="58">Q206-O206</f>
        <v>0</v>
      </c>
      <c r="Q206" s="21">
        <f t="shared" ref="Q206:Q207" si="59">ROUND(PRODUCT(J206,25)/12,0)</f>
        <v>0</v>
      </c>
      <c r="R206" s="35"/>
      <c r="S206" s="35"/>
      <c r="T206" s="46"/>
      <c r="U206" s="23"/>
    </row>
    <row r="207" spans="1:21" hidden="1" x14ac:dyDescent="0.25">
      <c r="A207" s="34"/>
      <c r="B207" s="78"/>
      <c r="C207" s="79"/>
      <c r="D207" s="79"/>
      <c r="E207" s="79"/>
      <c r="F207" s="79"/>
      <c r="G207" s="79"/>
      <c r="H207" s="79"/>
      <c r="I207" s="80"/>
      <c r="J207" s="35">
        <v>0</v>
      </c>
      <c r="K207" s="35">
        <v>0</v>
      </c>
      <c r="L207" s="35">
        <v>0</v>
      </c>
      <c r="M207" s="35">
        <v>0</v>
      </c>
      <c r="N207" s="35">
        <v>0</v>
      </c>
      <c r="O207" s="21">
        <f t="shared" si="57"/>
        <v>0</v>
      </c>
      <c r="P207" s="21">
        <f>Q207-O207</f>
        <v>0</v>
      </c>
      <c r="Q207" s="21">
        <f t="shared" si="59"/>
        <v>0</v>
      </c>
      <c r="R207" s="35"/>
      <c r="S207" s="35"/>
      <c r="T207" s="46"/>
      <c r="U207" s="23"/>
    </row>
    <row r="208" spans="1:21" ht="18" customHeight="1" x14ac:dyDescent="0.25">
      <c r="A208" s="187" t="s">
        <v>105</v>
      </c>
      <c r="B208" s="188"/>
      <c r="C208" s="188"/>
      <c r="D208" s="188"/>
      <c r="E208" s="188"/>
      <c r="F208" s="188"/>
      <c r="G208" s="188"/>
      <c r="H208" s="188"/>
      <c r="I208" s="189"/>
      <c r="J208" s="36">
        <f t="shared" ref="J208:Q208" si="60">SUM(J189:J190,J192:J193,J195:J197,J199:J201,J203:J203,J205:J207)</f>
        <v>15</v>
      </c>
      <c r="K208" s="36">
        <f t="shared" si="60"/>
        <v>5</v>
      </c>
      <c r="L208" s="36">
        <f t="shared" si="60"/>
        <v>3</v>
      </c>
      <c r="M208" s="36">
        <f t="shared" si="60"/>
        <v>3</v>
      </c>
      <c r="N208" s="36">
        <f t="shared" si="60"/>
        <v>2</v>
      </c>
      <c r="O208" s="36">
        <f t="shared" si="60"/>
        <v>13</v>
      </c>
      <c r="P208" s="36">
        <f t="shared" si="60"/>
        <v>12</v>
      </c>
      <c r="Q208" s="36">
        <f t="shared" si="60"/>
        <v>25</v>
      </c>
      <c r="R208" s="36">
        <f>COUNTIF(R189:R190,"E")+COUNTIF(R192:R193,"E")+COUNTIF(R195:R197,"E")+COUNTIF(R199:R201,"E")+COUNTIF(R203:R203,"E")+COUNTIF(R205:R207,"E")</f>
        <v>0</v>
      </c>
      <c r="S208" s="36">
        <f>COUNTIF(S189:S190,"C")+COUNTIF(S192:S193,"C")+COUNTIF(S195:S197,"C")+COUNTIF(S199:S201,"C")+COUNTIF(S203:S203,"C")+COUNTIF(S205:S207,"C")</f>
        <v>5</v>
      </c>
      <c r="T208" s="36">
        <f>COUNTIF(T189:T190,"VP")+COUNTIF(T192:T193,"VP")+COUNTIF(T195:T197,"VP")+COUNTIF(T199:T201,"VP")+COUNTIF(T203:T203,"VP")+COUNTIF(T205:T207,"VP")</f>
        <v>0</v>
      </c>
      <c r="U208" s="37">
        <f>COUNTA(U189:U190,U192:U193,U195:U197,U199:U201,U203:U203,U205:U207)</f>
        <v>5</v>
      </c>
    </row>
    <row r="209" spans="1:21" ht="16.5" customHeight="1" x14ac:dyDescent="0.25">
      <c r="A209" s="190" t="s">
        <v>51</v>
      </c>
      <c r="B209" s="191"/>
      <c r="C209" s="191"/>
      <c r="D209" s="191"/>
      <c r="E209" s="191"/>
      <c r="F209" s="191"/>
      <c r="G209" s="191"/>
      <c r="H209" s="191"/>
      <c r="I209" s="191"/>
      <c r="J209" s="192"/>
      <c r="K209" s="36">
        <f t="shared" ref="K209:Q209" si="61">SUM(K189:K190,K192:K193,K195:K197,K199:K201,K203:K203)*14+SUM(K205:K207)*12</f>
        <v>70</v>
      </c>
      <c r="L209" s="36">
        <f t="shared" si="61"/>
        <v>42</v>
      </c>
      <c r="M209" s="36">
        <f t="shared" si="61"/>
        <v>42</v>
      </c>
      <c r="N209" s="36">
        <f t="shared" si="61"/>
        <v>28</v>
      </c>
      <c r="O209" s="36">
        <f t="shared" si="61"/>
        <v>182</v>
      </c>
      <c r="P209" s="36">
        <f t="shared" si="61"/>
        <v>168</v>
      </c>
      <c r="Q209" s="36">
        <f t="shared" si="61"/>
        <v>350</v>
      </c>
      <c r="R209" s="181"/>
      <c r="S209" s="182"/>
      <c r="T209" s="182"/>
      <c r="U209" s="183"/>
    </row>
    <row r="210" spans="1:21" ht="15" customHeight="1" x14ac:dyDescent="0.25">
      <c r="A210" s="193"/>
      <c r="B210" s="194"/>
      <c r="C210" s="194"/>
      <c r="D210" s="194"/>
      <c r="E210" s="194"/>
      <c r="F210" s="194"/>
      <c r="G210" s="194"/>
      <c r="H210" s="194"/>
      <c r="I210" s="194"/>
      <c r="J210" s="195"/>
      <c r="K210" s="87">
        <f>SUM(K209:N209)</f>
        <v>182</v>
      </c>
      <c r="L210" s="88"/>
      <c r="M210" s="88"/>
      <c r="N210" s="89"/>
      <c r="O210" s="87">
        <f>SUM(O209:P209)</f>
        <v>350</v>
      </c>
      <c r="P210" s="88"/>
      <c r="Q210" s="89"/>
      <c r="R210" s="184"/>
      <c r="S210" s="185"/>
      <c r="T210" s="185"/>
      <c r="U210" s="186"/>
    </row>
    <row r="211" spans="1:21" ht="19.5" customHeight="1" x14ac:dyDescent="0.25">
      <c r="A211" s="69" t="s">
        <v>104</v>
      </c>
      <c r="B211" s="70"/>
      <c r="C211" s="70"/>
      <c r="D211" s="70"/>
      <c r="E211" s="70"/>
      <c r="F211" s="70"/>
      <c r="G211" s="70"/>
      <c r="H211" s="70"/>
      <c r="I211" s="70"/>
      <c r="J211" s="71"/>
      <c r="K211" s="72">
        <f>U208/SUM(U45,U56,U80,U95,U117,U132)</f>
        <v>0.125</v>
      </c>
      <c r="L211" s="73"/>
      <c r="M211" s="73"/>
      <c r="N211" s="73"/>
      <c r="O211" s="73"/>
      <c r="P211" s="73"/>
      <c r="Q211" s="73"/>
      <c r="R211" s="73"/>
      <c r="S211" s="73"/>
      <c r="T211" s="73"/>
      <c r="U211" s="74"/>
    </row>
    <row r="212" spans="1:21" ht="18.75" customHeight="1" x14ac:dyDescent="0.25">
      <c r="A212" s="197" t="s">
        <v>106</v>
      </c>
      <c r="B212" s="198"/>
      <c r="C212" s="198"/>
      <c r="D212" s="198"/>
      <c r="E212" s="198"/>
      <c r="F212" s="198"/>
      <c r="G212" s="198"/>
      <c r="H212" s="198"/>
      <c r="I212" s="198"/>
      <c r="J212" s="199"/>
      <c r="K212" s="72">
        <f>K210/(SUM(O45,O56,O80,O95,O117)*14+O132*12)</f>
        <v>8.6419753086419748E-2</v>
      </c>
      <c r="L212" s="73"/>
      <c r="M212" s="73"/>
      <c r="N212" s="73"/>
      <c r="O212" s="73"/>
      <c r="P212" s="73"/>
      <c r="Q212" s="73"/>
      <c r="R212" s="73"/>
      <c r="S212" s="73"/>
      <c r="T212" s="73"/>
      <c r="U212" s="74"/>
    </row>
    <row r="213" spans="1:21" ht="7.5" customHeight="1" x14ac:dyDescent="0.25">
      <c r="A213" s="47"/>
      <c r="B213" s="47"/>
      <c r="C213" s="47"/>
      <c r="D213" s="47"/>
      <c r="E213" s="47"/>
      <c r="F213" s="47"/>
      <c r="G213" s="47"/>
      <c r="H213" s="47"/>
      <c r="I213" s="47"/>
      <c r="J213" s="47"/>
      <c r="K213" s="48"/>
      <c r="L213" s="48"/>
      <c r="M213" s="48"/>
      <c r="N213" s="48"/>
      <c r="O213" s="49"/>
      <c r="P213" s="49"/>
      <c r="Q213" s="49"/>
      <c r="R213" s="49"/>
      <c r="S213" s="49"/>
      <c r="T213" s="49"/>
      <c r="U213" s="49"/>
    </row>
    <row r="214" spans="1:21" ht="24" customHeight="1" x14ac:dyDescent="0.25">
      <c r="A214" s="90" t="s">
        <v>59</v>
      </c>
      <c r="B214" s="91"/>
      <c r="C214" s="91"/>
      <c r="D214" s="91"/>
      <c r="E214" s="91"/>
      <c r="F214" s="91"/>
      <c r="G214" s="91"/>
      <c r="H214" s="91"/>
      <c r="I214" s="91"/>
      <c r="J214" s="91"/>
      <c r="K214" s="91"/>
      <c r="L214" s="91"/>
      <c r="M214" s="91"/>
      <c r="N214" s="91"/>
      <c r="O214" s="91"/>
      <c r="P214" s="91"/>
      <c r="Q214" s="91"/>
      <c r="R214" s="91"/>
      <c r="S214" s="91"/>
      <c r="T214" s="91"/>
      <c r="U214" s="91"/>
    </row>
    <row r="215" spans="1:21" ht="16.5" customHeight="1" x14ac:dyDescent="0.25">
      <c r="A215" s="75" t="s">
        <v>62</v>
      </c>
      <c r="B215" s="76"/>
      <c r="C215" s="76"/>
      <c r="D215" s="76"/>
      <c r="E215" s="76"/>
      <c r="F215" s="76"/>
      <c r="G215" s="76"/>
      <c r="H215" s="76"/>
      <c r="I215" s="76"/>
      <c r="J215" s="76"/>
      <c r="K215" s="76"/>
      <c r="L215" s="76"/>
      <c r="M215" s="76"/>
      <c r="N215" s="76"/>
      <c r="O215" s="76"/>
      <c r="P215" s="76"/>
      <c r="Q215" s="76"/>
      <c r="R215" s="76"/>
      <c r="S215" s="76"/>
      <c r="T215" s="76"/>
      <c r="U215" s="76"/>
    </row>
    <row r="216" spans="1:21" ht="27.75" customHeight="1" x14ac:dyDescent="0.25">
      <c r="A216" s="75" t="s">
        <v>27</v>
      </c>
      <c r="B216" s="75" t="s">
        <v>26</v>
      </c>
      <c r="C216" s="75"/>
      <c r="D216" s="75"/>
      <c r="E216" s="75"/>
      <c r="F216" s="75"/>
      <c r="G216" s="75"/>
      <c r="H216" s="75"/>
      <c r="I216" s="75"/>
      <c r="J216" s="77" t="s">
        <v>41</v>
      </c>
      <c r="K216" s="84" t="s">
        <v>24</v>
      </c>
      <c r="L216" s="85"/>
      <c r="M216" s="85"/>
      <c r="N216" s="86"/>
      <c r="O216" s="77" t="s">
        <v>42</v>
      </c>
      <c r="P216" s="77"/>
      <c r="Q216" s="77"/>
      <c r="R216" s="77" t="s">
        <v>23</v>
      </c>
      <c r="S216" s="77"/>
      <c r="T216" s="77"/>
      <c r="U216" s="77" t="s">
        <v>22</v>
      </c>
    </row>
    <row r="217" spans="1:21" x14ac:dyDescent="0.25">
      <c r="A217" s="75"/>
      <c r="B217" s="75"/>
      <c r="C217" s="75"/>
      <c r="D217" s="75"/>
      <c r="E217" s="75"/>
      <c r="F217" s="75"/>
      <c r="G217" s="75"/>
      <c r="H217" s="75"/>
      <c r="I217" s="75"/>
      <c r="J217" s="77"/>
      <c r="K217" s="50" t="s">
        <v>28</v>
      </c>
      <c r="L217" s="50" t="s">
        <v>29</v>
      </c>
      <c r="M217" s="50" t="s">
        <v>109</v>
      </c>
      <c r="N217" s="50" t="s">
        <v>102</v>
      </c>
      <c r="O217" s="50" t="s">
        <v>34</v>
      </c>
      <c r="P217" s="50" t="s">
        <v>7</v>
      </c>
      <c r="Q217" s="50" t="s">
        <v>31</v>
      </c>
      <c r="R217" s="50" t="s">
        <v>32</v>
      </c>
      <c r="S217" s="50" t="s">
        <v>28</v>
      </c>
      <c r="T217" s="50" t="s">
        <v>33</v>
      </c>
      <c r="U217" s="77"/>
    </row>
    <row r="218" spans="1:21" ht="17.25" customHeight="1" x14ac:dyDescent="0.25">
      <c r="A218" s="112" t="s">
        <v>60</v>
      </c>
      <c r="B218" s="113"/>
      <c r="C218" s="113"/>
      <c r="D218" s="113"/>
      <c r="E218" s="113"/>
      <c r="F218" s="113"/>
      <c r="G218" s="113"/>
      <c r="H218" s="113"/>
      <c r="I218" s="113"/>
      <c r="J218" s="113"/>
      <c r="K218" s="113"/>
      <c r="L218" s="113"/>
      <c r="M218" s="113"/>
      <c r="N218" s="113"/>
      <c r="O218" s="113"/>
      <c r="P218" s="113"/>
      <c r="Q218" s="113"/>
      <c r="R218" s="113"/>
      <c r="S218" s="113"/>
      <c r="T218" s="113"/>
      <c r="U218" s="114"/>
    </row>
    <row r="219" spans="1:21" x14ac:dyDescent="0.25">
      <c r="A219" s="51" t="str">
        <f t="shared" ref="A219:A235" si="62">IF(ISNA(INDEX($A$36:$U$210,MATCH($B219,$B$36:$B$210,0),1)),"",INDEX($A$36:$U$210,MATCH($B219,$B$36:$B$210,0),1))</f>
        <v>MLE0019</v>
      </c>
      <c r="B219" s="63" t="s">
        <v>111</v>
      </c>
      <c r="C219" s="63"/>
      <c r="D219" s="63"/>
      <c r="E219" s="63"/>
      <c r="F219" s="63"/>
      <c r="G219" s="63"/>
      <c r="H219" s="63"/>
      <c r="I219" s="63"/>
      <c r="J219" s="21">
        <f t="shared" ref="J219:J235" si="63">IF(ISNA(INDEX($A$36:$U$210,MATCH($B219,$B$36:$B$210,0),10)),"",INDEX($A$36:$U$210,MATCH($B219,$B$36:$B$210,0),10))</f>
        <v>6</v>
      </c>
      <c r="K219" s="21">
        <f t="shared" ref="K219:K235" si="64">IF(ISNA(INDEX($A$36:$U$210,MATCH($B219,$B$36:$B$210,0),11)),"",INDEX($A$36:$U$210,MATCH($B219,$B$36:$B$210,0),11))</f>
        <v>2</v>
      </c>
      <c r="L219" s="21">
        <f t="shared" ref="L219:L235" si="65">IF(ISNA(INDEX($A$36:$U$210,MATCH($B219,$B$36:$B$210,0),12)),"",INDEX($A$36:$U$210,MATCH($B219,$B$36:$B$210,0),12))</f>
        <v>2</v>
      </c>
      <c r="M219" s="21">
        <f t="shared" ref="M219:M235" si="66">IF(ISNA(INDEX($A$36:$U$210,MATCH($B219,$B$36:$B$210,0),13)),"",INDEX($A$36:$U$210,MATCH($B219,$B$36:$B$210,0),13))</f>
        <v>0</v>
      </c>
      <c r="N219" s="21">
        <f t="shared" ref="N219:N235" si="67">IF(ISNA(INDEX($A$36:$U$210,MATCH($B219,$B$36:$B$210,0),14)),"",INDEX($A$36:$U$210,MATCH($B219,$B$36:$B$210,0),14))</f>
        <v>0</v>
      </c>
      <c r="O219" s="21">
        <f t="shared" ref="O219:O235" si="68">IF(ISNA(INDEX($A$36:$U$210,MATCH($B219,$B$36:$B$210,0),15)),"",INDEX($A$36:$U$210,MATCH($B219,$B$36:$B$210,0),15))</f>
        <v>4</v>
      </c>
      <c r="P219" s="21">
        <f t="shared" ref="P219:P235" si="69">IF(ISNA(INDEX($A$36:$U$210,MATCH($B219,$B$36:$B$210,0),16)),"",INDEX($A$36:$U$210,MATCH($B219,$B$36:$B$210,0),16))</f>
        <v>7</v>
      </c>
      <c r="Q219" s="21">
        <f t="shared" ref="Q219:Q235" si="70">IF(ISNA(INDEX($A$36:$U$210,MATCH($B219,$B$36:$B$210,0),17)),"",INDEX($A$36:$U$210,MATCH($B219,$B$36:$B$210,0),17))</f>
        <v>11</v>
      </c>
      <c r="R219" s="52" t="str">
        <f t="shared" ref="R219:R235" si="71">IF(ISNA(INDEX($A$36:$U$210,MATCH($B219,$B$36:$B$210,0),18)),"",INDEX($A$36:$U$210,MATCH($B219,$B$36:$B$210,0),18))</f>
        <v>E</v>
      </c>
      <c r="S219" s="52">
        <f t="shared" ref="S219:S235" si="72">IF(ISNA(INDEX($A$36:$U$210,MATCH($B219,$B$36:$B$210,0),19)),"",INDEX($A$36:$U$210,MATCH($B219,$B$36:$B$210,0),19))</f>
        <v>0</v>
      </c>
      <c r="T219" s="52">
        <f t="shared" ref="T219:T235" si="73">IF(ISNA(INDEX($A$36:$U$210,MATCH($B219,$B$36:$B$210,0),20)),"",INDEX($A$36:$U$210,MATCH($B219,$B$36:$B$210,0),20))</f>
        <v>0</v>
      </c>
      <c r="U219" s="52" t="str">
        <f t="shared" ref="U219:U235" si="74">IF(ISNA(INDEX($A$36:$U$210,MATCH($B219,$B$36:$B$210,0),21)),"",INDEX($A$36:$U$210,MATCH($B219,$B$36:$B$210,0),21))</f>
        <v>DF</v>
      </c>
    </row>
    <row r="220" spans="1:21" ht="27" customHeight="1" x14ac:dyDescent="0.25">
      <c r="A220" s="51" t="str">
        <f t="shared" si="62"/>
        <v>MLE0070</v>
      </c>
      <c r="B220" s="93" t="s">
        <v>210</v>
      </c>
      <c r="C220" s="94"/>
      <c r="D220" s="94"/>
      <c r="E220" s="94"/>
      <c r="F220" s="94"/>
      <c r="G220" s="94"/>
      <c r="H220" s="94"/>
      <c r="I220" s="95"/>
      <c r="J220" s="21">
        <f t="shared" si="63"/>
        <v>6</v>
      </c>
      <c r="K220" s="21">
        <f t="shared" si="64"/>
        <v>2</v>
      </c>
      <c r="L220" s="21">
        <f t="shared" si="65"/>
        <v>2</v>
      </c>
      <c r="M220" s="21">
        <f t="shared" si="66"/>
        <v>0</v>
      </c>
      <c r="N220" s="21">
        <f t="shared" si="67"/>
        <v>0</v>
      </c>
      <c r="O220" s="21">
        <f t="shared" si="68"/>
        <v>4</v>
      </c>
      <c r="P220" s="21">
        <f t="shared" si="69"/>
        <v>7</v>
      </c>
      <c r="Q220" s="21">
        <f t="shared" si="70"/>
        <v>11</v>
      </c>
      <c r="R220" s="52">
        <f t="shared" si="71"/>
        <v>0</v>
      </c>
      <c r="S220" s="52">
        <f t="shared" si="72"/>
        <v>0</v>
      </c>
      <c r="T220" s="52" t="str">
        <f t="shared" si="73"/>
        <v>VP</v>
      </c>
      <c r="U220" s="52" t="str">
        <f t="shared" si="74"/>
        <v>DF</v>
      </c>
    </row>
    <row r="221" spans="1:21" ht="15" customHeight="1" x14ac:dyDescent="0.25">
      <c r="A221" s="51" t="str">
        <f t="shared" si="62"/>
        <v>MLE0001</v>
      </c>
      <c r="B221" s="63" t="s">
        <v>200</v>
      </c>
      <c r="C221" s="63"/>
      <c r="D221" s="63"/>
      <c r="E221" s="63"/>
      <c r="F221" s="63"/>
      <c r="G221" s="63"/>
      <c r="H221" s="63"/>
      <c r="I221" s="63"/>
      <c r="J221" s="21">
        <f t="shared" si="63"/>
        <v>6</v>
      </c>
      <c r="K221" s="21">
        <f t="shared" si="64"/>
        <v>3</v>
      </c>
      <c r="L221" s="21">
        <f t="shared" si="65"/>
        <v>2</v>
      </c>
      <c r="M221" s="21">
        <f t="shared" si="66"/>
        <v>0</v>
      </c>
      <c r="N221" s="21">
        <f t="shared" si="67"/>
        <v>0</v>
      </c>
      <c r="O221" s="21">
        <f t="shared" si="68"/>
        <v>5</v>
      </c>
      <c r="P221" s="21">
        <f t="shared" si="69"/>
        <v>6</v>
      </c>
      <c r="Q221" s="21">
        <f t="shared" si="70"/>
        <v>11</v>
      </c>
      <c r="R221" s="52" t="str">
        <f t="shared" si="71"/>
        <v>E</v>
      </c>
      <c r="S221" s="52">
        <f t="shared" si="72"/>
        <v>0</v>
      </c>
      <c r="T221" s="52">
        <f t="shared" si="73"/>
        <v>0</v>
      </c>
      <c r="U221" s="52" t="str">
        <f t="shared" si="74"/>
        <v>DF</v>
      </c>
    </row>
    <row r="222" spans="1:21" x14ac:dyDescent="0.25">
      <c r="A222" s="51" t="str">
        <f t="shared" si="62"/>
        <v>MLE0013</v>
      </c>
      <c r="B222" s="63" t="s">
        <v>115</v>
      </c>
      <c r="C222" s="63"/>
      <c r="D222" s="63"/>
      <c r="E222" s="63"/>
      <c r="F222" s="63"/>
      <c r="G222" s="63"/>
      <c r="H222" s="63"/>
      <c r="I222" s="63"/>
      <c r="J222" s="21">
        <f t="shared" si="63"/>
        <v>6</v>
      </c>
      <c r="K222" s="21">
        <f t="shared" si="64"/>
        <v>2</v>
      </c>
      <c r="L222" s="21">
        <f t="shared" si="65"/>
        <v>2</v>
      </c>
      <c r="M222" s="21">
        <f t="shared" si="66"/>
        <v>0</v>
      </c>
      <c r="N222" s="21">
        <f t="shared" si="67"/>
        <v>0</v>
      </c>
      <c r="O222" s="21">
        <f t="shared" si="68"/>
        <v>4</v>
      </c>
      <c r="P222" s="21">
        <f t="shared" si="69"/>
        <v>7</v>
      </c>
      <c r="Q222" s="21">
        <f t="shared" si="70"/>
        <v>11</v>
      </c>
      <c r="R222" s="52" t="str">
        <f t="shared" si="71"/>
        <v>E</v>
      </c>
      <c r="S222" s="52">
        <f t="shared" si="72"/>
        <v>0</v>
      </c>
      <c r="T222" s="52">
        <f t="shared" si="73"/>
        <v>0</v>
      </c>
      <c r="U222" s="52" t="str">
        <f t="shared" si="74"/>
        <v>DF</v>
      </c>
    </row>
    <row r="223" spans="1:21" x14ac:dyDescent="0.25">
      <c r="A223" s="51" t="str">
        <f t="shared" si="62"/>
        <v>MLE5005</v>
      </c>
      <c r="B223" s="63" t="s">
        <v>117</v>
      </c>
      <c r="C223" s="63"/>
      <c r="D223" s="63"/>
      <c r="E223" s="63"/>
      <c r="F223" s="63"/>
      <c r="G223" s="63"/>
      <c r="H223" s="63"/>
      <c r="I223" s="63"/>
      <c r="J223" s="21">
        <f t="shared" si="63"/>
        <v>6</v>
      </c>
      <c r="K223" s="21">
        <f t="shared" si="64"/>
        <v>2</v>
      </c>
      <c r="L223" s="21">
        <f t="shared" si="65"/>
        <v>2</v>
      </c>
      <c r="M223" s="21">
        <f t="shared" si="66"/>
        <v>2</v>
      </c>
      <c r="N223" s="21">
        <f t="shared" si="67"/>
        <v>0</v>
      </c>
      <c r="O223" s="21">
        <f t="shared" si="68"/>
        <v>6</v>
      </c>
      <c r="P223" s="21">
        <f t="shared" si="69"/>
        <v>5</v>
      </c>
      <c r="Q223" s="21">
        <f t="shared" si="70"/>
        <v>11</v>
      </c>
      <c r="R223" s="52">
        <f t="shared" si="71"/>
        <v>0</v>
      </c>
      <c r="S223" s="52" t="str">
        <f t="shared" si="72"/>
        <v>C</v>
      </c>
      <c r="T223" s="52">
        <f t="shared" si="73"/>
        <v>0</v>
      </c>
      <c r="U223" s="52" t="str">
        <f t="shared" si="74"/>
        <v>DF</v>
      </c>
    </row>
    <row r="224" spans="1:21" x14ac:dyDescent="0.25">
      <c r="A224" s="51" t="str">
        <f t="shared" si="62"/>
        <v>MLE0021</v>
      </c>
      <c r="B224" s="63" t="s">
        <v>119</v>
      </c>
      <c r="C224" s="63"/>
      <c r="D224" s="63"/>
      <c r="E224" s="63"/>
      <c r="F224" s="63"/>
      <c r="G224" s="63"/>
      <c r="H224" s="63"/>
      <c r="I224" s="63"/>
      <c r="J224" s="21">
        <f t="shared" si="63"/>
        <v>6</v>
      </c>
      <c r="K224" s="21">
        <f t="shared" si="64"/>
        <v>2</v>
      </c>
      <c r="L224" s="21">
        <f t="shared" si="65"/>
        <v>2</v>
      </c>
      <c r="M224" s="21">
        <f t="shared" si="66"/>
        <v>0</v>
      </c>
      <c r="N224" s="21">
        <f t="shared" si="67"/>
        <v>0</v>
      </c>
      <c r="O224" s="21">
        <f t="shared" si="68"/>
        <v>4</v>
      </c>
      <c r="P224" s="21">
        <f t="shared" si="69"/>
        <v>7</v>
      </c>
      <c r="Q224" s="21">
        <f t="shared" si="70"/>
        <v>11</v>
      </c>
      <c r="R224" s="52" t="str">
        <f t="shared" si="71"/>
        <v>E</v>
      </c>
      <c r="S224" s="52">
        <f t="shared" si="72"/>
        <v>0</v>
      </c>
      <c r="T224" s="52">
        <f t="shared" si="73"/>
        <v>0</v>
      </c>
      <c r="U224" s="52" t="str">
        <f t="shared" si="74"/>
        <v>DF</v>
      </c>
    </row>
    <row r="225" spans="1:21" ht="31.5" customHeight="1" x14ac:dyDescent="0.25">
      <c r="A225" s="51" t="str">
        <f t="shared" si="62"/>
        <v>MLE0071</v>
      </c>
      <c r="B225" s="93" t="s">
        <v>213</v>
      </c>
      <c r="C225" s="94"/>
      <c r="D225" s="94"/>
      <c r="E225" s="94"/>
      <c r="F225" s="94"/>
      <c r="G225" s="94"/>
      <c r="H225" s="94"/>
      <c r="I225" s="95"/>
      <c r="J225" s="21">
        <f t="shared" si="63"/>
        <v>6</v>
      </c>
      <c r="K225" s="21">
        <f t="shared" si="64"/>
        <v>3</v>
      </c>
      <c r="L225" s="21">
        <f t="shared" si="65"/>
        <v>3</v>
      </c>
      <c r="M225" s="21">
        <f t="shared" si="66"/>
        <v>0</v>
      </c>
      <c r="N225" s="21">
        <f t="shared" si="67"/>
        <v>0</v>
      </c>
      <c r="O225" s="21">
        <f t="shared" si="68"/>
        <v>6</v>
      </c>
      <c r="P225" s="21">
        <f t="shared" si="69"/>
        <v>5</v>
      </c>
      <c r="Q225" s="21">
        <f t="shared" si="70"/>
        <v>11</v>
      </c>
      <c r="R225" s="52" t="str">
        <f t="shared" si="71"/>
        <v>E</v>
      </c>
      <c r="S225" s="52">
        <f t="shared" si="72"/>
        <v>0</v>
      </c>
      <c r="T225" s="52">
        <f t="shared" si="73"/>
        <v>0</v>
      </c>
      <c r="U225" s="52" t="str">
        <f t="shared" si="74"/>
        <v>DF</v>
      </c>
    </row>
    <row r="226" spans="1:21" x14ac:dyDescent="0.25">
      <c r="A226" s="51" t="str">
        <f t="shared" si="62"/>
        <v>MLE0015</v>
      </c>
      <c r="B226" s="63" t="s">
        <v>121</v>
      </c>
      <c r="C226" s="63"/>
      <c r="D226" s="63"/>
      <c r="E226" s="63"/>
      <c r="F226" s="63"/>
      <c r="G226" s="63"/>
      <c r="H226" s="63"/>
      <c r="I226" s="63"/>
      <c r="J226" s="21">
        <f t="shared" si="63"/>
        <v>6</v>
      </c>
      <c r="K226" s="21">
        <f t="shared" si="64"/>
        <v>2</v>
      </c>
      <c r="L226" s="21">
        <f t="shared" si="65"/>
        <v>2</v>
      </c>
      <c r="M226" s="21">
        <f t="shared" si="66"/>
        <v>0</v>
      </c>
      <c r="N226" s="21">
        <f t="shared" si="67"/>
        <v>0</v>
      </c>
      <c r="O226" s="21">
        <f t="shared" si="68"/>
        <v>4</v>
      </c>
      <c r="P226" s="21">
        <f t="shared" si="69"/>
        <v>7</v>
      </c>
      <c r="Q226" s="21">
        <f t="shared" si="70"/>
        <v>11</v>
      </c>
      <c r="R226" s="52">
        <f t="shared" si="71"/>
        <v>0</v>
      </c>
      <c r="S226" s="52">
        <f t="shared" si="72"/>
        <v>0</v>
      </c>
      <c r="T226" s="52" t="str">
        <f t="shared" si="73"/>
        <v>VP</v>
      </c>
      <c r="U226" s="52" t="str">
        <f t="shared" si="74"/>
        <v>DF</v>
      </c>
    </row>
    <row r="227" spans="1:21" x14ac:dyDescent="0.25">
      <c r="A227" s="51" t="str">
        <f t="shared" si="62"/>
        <v>MLE5006</v>
      </c>
      <c r="B227" s="63" t="s">
        <v>123</v>
      </c>
      <c r="C227" s="63"/>
      <c r="D227" s="63"/>
      <c r="E227" s="63"/>
      <c r="F227" s="63"/>
      <c r="G227" s="63"/>
      <c r="H227" s="63"/>
      <c r="I227" s="63"/>
      <c r="J227" s="21">
        <f t="shared" si="63"/>
        <v>6</v>
      </c>
      <c r="K227" s="21">
        <f t="shared" si="64"/>
        <v>2</v>
      </c>
      <c r="L227" s="21">
        <f t="shared" si="65"/>
        <v>1</v>
      </c>
      <c r="M227" s="21">
        <f t="shared" si="66"/>
        <v>2</v>
      </c>
      <c r="N227" s="21">
        <f t="shared" si="67"/>
        <v>0</v>
      </c>
      <c r="O227" s="21">
        <f t="shared" si="68"/>
        <v>5</v>
      </c>
      <c r="P227" s="21">
        <f t="shared" si="69"/>
        <v>6</v>
      </c>
      <c r="Q227" s="21">
        <f t="shared" si="70"/>
        <v>11</v>
      </c>
      <c r="R227" s="52" t="str">
        <f t="shared" si="71"/>
        <v>E</v>
      </c>
      <c r="S227" s="52">
        <f t="shared" si="72"/>
        <v>0</v>
      </c>
      <c r="T227" s="52">
        <f t="shared" si="73"/>
        <v>0</v>
      </c>
      <c r="U227" s="52" t="str">
        <f t="shared" si="74"/>
        <v>DF</v>
      </c>
    </row>
    <row r="228" spans="1:21" x14ac:dyDescent="0.25">
      <c r="A228" s="51" t="str">
        <f t="shared" si="62"/>
        <v>MLE5008</v>
      </c>
      <c r="B228" s="63" t="s">
        <v>127</v>
      </c>
      <c r="C228" s="63"/>
      <c r="D228" s="63"/>
      <c r="E228" s="63"/>
      <c r="F228" s="63"/>
      <c r="G228" s="63"/>
      <c r="H228" s="63"/>
      <c r="I228" s="63"/>
      <c r="J228" s="21">
        <f t="shared" si="63"/>
        <v>5</v>
      </c>
      <c r="K228" s="21">
        <f t="shared" si="64"/>
        <v>2</v>
      </c>
      <c r="L228" s="21">
        <f t="shared" si="65"/>
        <v>1</v>
      </c>
      <c r="M228" s="21">
        <f t="shared" si="66"/>
        <v>1</v>
      </c>
      <c r="N228" s="21">
        <f t="shared" si="67"/>
        <v>0</v>
      </c>
      <c r="O228" s="21">
        <f t="shared" si="68"/>
        <v>4</v>
      </c>
      <c r="P228" s="21">
        <f t="shared" si="69"/>
        <v>5</v>
      </c>
      <c r="Q228" s="21">
        <f t="shared" si="70"/>
        <v>9</v>
      </c>
      <c r="R228" s="52">
        <f t="shared" si="71"/>
        <v>0</v>
      </c>
      <c r="S228" s="52" t="str">
        <f t="shared" si="72"/>
        <v>C</v>
      </c>
      <c r="T228" s="52">
        <f t="shared" si="73"/>
        <v>0</v>
      </c>
      <c r="U228" s="52" t="str">
        <f t="shared" si="74"/>
        <v>DF</v>
      </c>
    </row>
    <row r="229" spans="1:21" x14ac:dyDescent="0.25">
      <c r="A229" s="51" t="str">
        <f t="shared" si="62"/>
        <v>MLE0008</v>
      </c>
      <c r="B229" s="63" t="s">
        <v>154</v>
      </c>
      <c r="C229" s="63"/>
      <c r="D229" s="63"/>
      <c r="E229" s="63"/>
      <c r="F229" s="63"/>
      <c r="G229" s="63"/>
      <c r="H229" s="63"/>
      <c r="I229" s="63"/>
      <c r="J229" s="21">
        <f t="shared" si="63"/>
        <v>5</v>
      </c>
      <c r="K229" s="21">
        <f t="shared" si="64"/>
        <v>2</v>
      </c>
      <c r="L229" s="21">
        <f t="shared" si="65"/>
        <v>2</v>
      </c>
      <c r="M229" s="21">
        <f t="shared" si="66"/>
        <v>0</v>
      </c>
      <c r="N229" s="21">
        <f t="shared" si="67"/>
        <v>0</v>
      </c>
      <c r="O229" s="21">
        <f t="shared" si="68"/>
        <v>4</v>
      </c>
      <c r="P229" s="21">
        <f t="shared" si="69"/>
        <v>5</v>
      </c>
      <c r="Q229" s="21">
        <f t="shared" si="70"/>
        <v>9</v>
      </c>
      <c r="R229" s="52" t="str">
        <f t="shared" si="71"/>
        <v>E</v>
      </c>
      <c r="S229" s="52">
        <f t="shared" si="72"/>
        <v>0</v>
      </c>
      <c r="T229" s="52">
        <f t="shared" si="73"/>
        <v>0</v>
      </c>
      <c r="U229" s="52" t="str">
        <f t="shared" si="74"/>
        <v>DF</v>
      </c>
    </row>
    <row r="230" spans="1:21" x14ac:dyDescent="0.25">
      <c r="A230" s="51" t="str">
        <f t="shared" si="62"/>
        <v>MLE0009</v>
      </c>
      <c r="B230" s="63" t="s">
        <v>131</v>
      </c>
      <c r="C230" s="63"/>
      <c r="D230" s="63"/>
      <c r="E230" s="63"/>
      <c r="F230" s="63"/>
      <c r="G230" s="63"/>
      <c r="H230" s="63"/>
      <c r="I230" s="63"/>
      <c r="J230" s="21">
        <f t="shared" si="63"/>
        <v>5</v>
      </c>
      <c r="K230" s="21">
        <f t="shared" si="64"/>
        <v>2</v>
      </c>
      <c r="L230" s="21">
        <f t="shared" si="65"/>
        <v>2</v>
      </c>
      <c r="M230" s="21">
        <f t="shared" si="66"/>
        <v>1</v>
      </c>
      <c r="N230" s="21">
        <f t="shared" si="67"/>
        <v>0</v>
      </c>
      <c r="O230" s="21">
        <f t="shared" si="68"/>
        <v>5</v>
      </c>
      <c r="P230" s="21">
        <f t="shared" si="69"/>
        <v>4</v>
      </c>
      <c r="Q230" s="21">
        <f t="shared" si="70"/>
        <v>9</v>
      </c>
      <c r="R230" s="52" t="str">
        <f t="shared" si="71"/>
        <v>E</v>
      </c>
      <c r="S230" s="52">
        <f t="shared" si="72"/>
        <v>0</v>
      </c>
      <c r="T230" s="52">
        <f t="shared" si="73"/>
        <v>0</v>
      </c>
      <c r="U230" s="52" t="str">
        <f t="shared" si="74"/>
        <v>DF</v>
      </c>
    </row>
    <row r="231" spans="1:21" x14ac:dyDescent="0.25">
      <c r="A231" s="51" t="str">
        <f t="shared" si="62"/>
        <v>MLE0003</v>
      </c>
      <c r="B231" s="63" t="s">
        <v>216</v>
      </c>
      <c r="C231" s="63"/>
      <c r="D231" s="63"/>
      <c r="E231" s="63"/>
      <c r="F231" s="63"/>
      <c r="G231" s="63"/>
      <c r="H231" s="63"/>
      <c r="I231" s="63"/>
      <c r="J231" s="21">
        <f t="shared" si="63"/>
        <v>5</v>
      </c>
      <c r="K231" s="21">
        <f t="shared" si="64"/>
        <v>2</v>
      </c>
      <c r="L231" s="21">
        <f t="shared" si="65"/>
        <v>2</v>
      </c>
      <c r="M231" s="21">
        <f t="shared" si="66"/>
        <v>0</v>
      </c>
      <c r="N231" s="21">
        <f t="shared" si="67"/>
        <v>0</v>
      </c>
      <c r="O231" s="21">
        <f t="shared" si="68"/>
        <v>4</v>
      </c>
      <c r="P231" s="21">
        <f t="shared" si="69"/>
        <v>5</v>
      </c>
      <c r="Q231" s="21">
        <f t="shared" si="70"/>
        <v>9</v>
      </c>
      <c r="R231" s="52">
        <f t="shared" si="71"/>
        <v>0</v>
      </c>
      <c r="S231" s="52" t="str">
        <f t="shared" si="72"/>
        <v>C</v>
      </c>
      <c r="T231" s="52">
        <f t="shared" si="73"/>
        <v>0</v>
      </c>
      <c r="U231" s="52" t="str">
        <f t="shared" si="74"/>
        <v>DF</v>
      </c>
    </row>
    <row r="232" spans="1:21" x14ac:dyDescent="0.25">
      <c r="A232" s="51" t="str">
        <f t="shared" si="62"/>
        <v>MLE0027</v>
      </c>
      <c r="B232" s="63" t="s">
        <v>140</v>
      </c>
      <c r="C232" s="63"/>
      <c r="D232" s="63"/>
      <c r="E232" s="63"/>
      <c r="F232" s="63"/>
      <c r="G232" s="63"/>
      <c r="H232" s="63"/>
      <c r="I232" s="63"/>
      <c r="J232" s="21">
        <f t="shared" si="63"/>
        <v>5</v>
      </c>
      <c r="K232" s="21">
        <f t="shared" si="64"/>
        <v>2</v>
      </c>
      <c r="L232" s="21">
        <f t="shared" si="65"/>
        <v>1</v>
      </c>
      <c r="M232" s="21">
        <f t="shared" si="66"/>
        <v>2</v>
      </c>
      <c r="N232" s="21">
        <f t="shared" si="67"/>
        <v>0</v>
      </c>
      <c r="O232" s="21">
        <f t="shared" si="68"/>
        <v>5</v>
      </c>
      <c r="P232" s="21">
        <f t="shared" si="69"/>
        <v>4</v>
      </c>
      <c r="Q232" s="21">
        <f t="shared" si="70"/>
        <v>9</v>
      </c>
      <c r="R232" s="52" t="str">
        <f t="shared" si="71"/>
        <v>E</v>
      </c>
      <c r="S232" s="52">
        <f t="shared" si="72"/>
        <v>0</v>
      </c>
      <c r="T232" s="52">
        <f t="shared" si="73"/>
        <v>0</v>
      </c>
      <c r="U232" s="52" t="str">
        <f t="shared" si="74"/>
        <v>DF</v>
      </c>
    </row>
    <row r="233" spans="1:21" x14ac:dyDescent="0.25">
      <c r="A233" s="51" t="str">
        <f t="shared" si="62"/>
        <v>MLE0025</v>
      </c>
      <c r="B233" s="63" t="s">
        <v>142</v>
      </c>
      <c r="C233" s="63"/>
      <c r="D233" s="63"/>
      <c r="E233" s="63"/>
      <c r="F233" s="63"/>
      <c r="G233" s="63"/>
      <c r="H233" s="63"/>
      <c r="I233" s="63"/>
      <c r="J233" s="21">
        <f t="shared" si="63"/>
        <v>5</v>
      </c>
      <c r="K233" s="21">
        <f t="shared" si="64"/>
        <v>2</v>
      </c>
      <c r="L233" s="21">
        <f t="shared" si="65"/>
        <v>2</v>
      </c>
      <c r="M233" s="21">
        <f t="shared" si="66"/>
        <v>0</v>
      </c>
      <c r="N233" s="21">
        <f t="shared" si="67"/>
        <v>0</v>
      </c>
      <c r="O233" s="21">
        <f t="shared" si="68"/>
        <v>4</v>
      </c>
      <c r="P233" s="21">
        <f t="shared" si="69"/>
        <v>5</v>
      </c>
      <c r="Q233" s="21">
        <f t="shared" si="70"/>
        <v>9</v>
      </c>
      <c r="R233" s="52" t="str">
        <f t="shared" si="71"/>
        <v>E</v>
      </c>
      <c r="S233" s="52">
        <f t="shared" si="72"/>
        <v>0</v>
      </c>
      <c r="T233" s="52">
        <f t="shared" si="73"/>
        <v>0</v>
      </c>
      <c r="U233" s="52" t="str">
        <f t="shared" si="74"/>
        <v>DF</v>
      </c>
    </row>
    <row r="234" spans="1:21" x14ac:dyDescent="0.25">
      <c r="A234" s="51" t="str">
        <f t="shared" si="62"/>
        <v>MLE0029</v>
      </c>
      <c r="B234" s="63" t="s">
        <v>144</v>
      </c>
      <c r="C234" s="63"/>
      <c r="D234" s="63"/>
      <c r="E234" s="63"/>
      <c r="F234" s="63"/>
      <c r="G234" s="63"/>
      <c r="H234" s="63"/>
      <c r="I234" s="63"/>
      <c r="J234" s="21">
        <f t="shared" si="63"/>
        <v>4</v>
      </c>
      <c r="K234" s="21">
        <f t="shared" si="64"/>
        <v>2</v>
      </c>
      <c r="L234" s="21">
        <f t="shared" si="65"/>
        <v>2</v>
      </c>
      <c r="M234" s="21">
        <f t="shared" si="66"/>
        <v>0</v>
      </c>
      <c r="N234" s="21">
        <f t="shared" si="67"/>
        <v>0</v>
      </c>
      <c r="O234" s="21">
        <f t="shared" si="68"/>
        <v>4</v>
      </c>
      <c r="P234" s="21">
        <f t="shared" si="69"/>
        <v>3</v>
      </c>
      <c r="Q234" s="21">
        <f t="shared" si="70"/>
        <v>7</v>
      </c>
      <c r="R234" s="52" t="str">
        <f t="shared" si="71"/>
        <v>E</v>
      </c>
      <c r="S234" s="52">
        <f t="shared" si="72"/>
        <v>0</v>
      </c>
      <c r="T234" s="52">
        <f t="shared" si="73"/>
        <v>0</v>
      </c>
      <c r="U234" s="52" t="str">
        <f t="shared" si="74"/>
        <v>DF</v>
      </c>
    </row>
    <row r="235" spans="1:21" x14ac:dyDescent="0.25">
      <c r="A235" s="51" t="str">
        <f t="shared" si="62"/>
        <v>MLX2201</v>
      </c>
      <c r="B235" s="63" t="s">
        <v>129</v>
      </c>
      <c r="C235" s="63"/>
      <c r="D235" s="63"/>
      <c r="E235" s="63"/>
      <c r="F235" s="63"/>
      <c r="G235" s="63"/>
      <c r="H235" s="63"/>
      <c r="I235" s="63"/>
      <c r="J235" s="21">
        <f t="shared" si="63"/>
        <v>7</v>
      </c>
      <c r="K235" s="21">
        <f t="shared" si="64"/>
        <v>2</v>
      </c>
      <c r="L235" s="21">
        <f t="shared" si="65"/>
        <v>2</v>
      </c>
      <c r="M235" s="21">
        <f t="shared" si="66"/>
        <v>0</v>
      </c>
      <c r="N235" s="21">
        <f t="shared" si="67"/>
        <v>1</v>
      </c>
      <c r="O235" s="21">
        <f t="shared" si="68"/>
        <v>5</v>
      </c>
      <c r="P235" s="21">
        <f t="shared" si="69"/>
        <v>8</v>
      </c>
      <c r="Q235" s="21">
        <f t="shared" si="70"/>
        <v>13</v>
      </c>
      <c r="R235" s="52">
        <f t="shared" si="71"/>
        <v>0</v>
      </c>
      <c r="S235" s="52">
        <f t="shared" si="72"/>
        <v>0</v>
      </c>
      <c r="T235" s="52" t="str">
        <f t="shared" si="73"/>
        <v>VP</v>
      </c>
      <c r="U235" s="52" t="str">
        <f t="shared" si="74"/>
        <v>DF</v>
      </c>
    </row>
    <row r="236" spans="1:21" x14ac:dyDescent="0.25">
      <c r="A236" s="28" t="s">
        <v>25</v>
      </c>
      <c r="B236" s="115"/>
      <c r="C236" s="116"/>
      <c r="D236" s="116"/>
      <c r="E236" s="116"/>
      <c r="F236" s="116"/>
      <c r="G236" s="116"/>
      <c r="H236" s="116"/>
      <c r="I236" s="117"/>
      <c r="J236" s="36">
        <f>IF(ISNA(SUM(J219:J235)),"",SUM(J219:J235))</f>
        <v>95</v>
      </c>
      <c r="K236" s="36">
        <f t="shared" ref="K236:Q236" si="75">SUM(K219:K235)</f>
        <v>36</v>
      </c>
      <c r="L236" s="36">
        <f t="shared" si="75"/>
        <v>32</v>
      </c>
      <c r="M236" s="36">
        <f t="shared" si="75"/>
        <v>8</v>
      </c>
      <c r="N236" s="36">
        <f t="shared" si="75"/>
        <v>1</v>
      </c>
      <c r="O236" s="36">
        <f t="shared" si="75"/>
        <v>77</v>
      </c>
      <c r="P236" s="36">
        <f t="shared" si="75"/>
        <v>96</v>
      </c>
      <c r="Q236" s="36">
        <f t="shared" si="75"/>
        <v>173</v>
      </c>
      <c r="R236" s="28">
        <f>COUNTIF(R219:R235,"E")</f>
        <v>11</v>
      </c>
      <c r="S236" s="28">
        <f>COUNTIF(S219:S235,"C")</f>
        <v>3</v>
      </c>
      <c r="T236" s="28">
        <f>COUNTIF(T219:T235,"VP")</f>
        <v>3</v>
      </c>
      <c r="U236" s="20">
        <f>COUNTA(U219:U235)</f>
        <v>17</v>
      </c>
    </row>
    <row r="237" spans="1:21" ht="17.25" customHeight="1" x14ac:dyDescent="0.25">
      <c r="A237" s="112" t="s">
        <v>72</v>
      </c>
      <c r="B237" s="113"/>
      <c r="C237" s="113"/>
      <c r="D237" s="113"/>
      <c r="E237" s="113"/>
      <c r="F237" s="113"/>
      <c r="G237" s="113"/>
      <c r="H237" s="113"/>
      <c r="I237" s="113"/>
      <c r="J237" s="113"/>
      <c r="K237" s="113"/>
      <c r="L237" s="113"/>
      <c r="M237" s="113"/>
      <c r="N237" s="113"/>
      <c r="O237" s="113"/>
      <c r="P237" s="113"/>
      <c r="Q237" s="113"/>
      <c r="R237" s="113"/>
      <c r="S237" s="113"/>
      <c r="T237" s="113"/>
      <c r="U237" s="114"/>
    </row>
    <row r="238" spans="1:21" x14ac:dyDescent="0.25">
      <c r="A238" s="51" t="str">
        <f>IF(ISNA(INDEX($A$36:$U$210,MATCH($B238,$B$36:$B$210,0),1)),"",INDEX($A$36:$U$210,MATCH($B238,$B$36:$B$210,0),1))</f>
        <v/>
      </c>
      <c r="B238" s="63"/>
      <c r="C238" s="63"/>
      <c r="D238" s="63"/>
      <c r="E238" s="63"/>
      <c r="F238" s="63"/>
      <c r="G238" s="63"/>
      <c r="H238" s="63"/>
      <c r="I238" s="63"/>
      <c r="J238" s="21" t="str">
        <f>IF(ISNA(INDEX($A$36:$U$210,MATCH($B238,$B$36:$B$210,0),10)),"",INDEX($A$36:$U$210,MATCH($B238,$B$36:$B$210,0),10))</f>
        <v/>
      </c>
      <c r="K238" s="21" t="str">
        <f>IF(ISNA(INDEX($A$36:$U$210,MATCH($B238,$B$36:$B$210,0),11)),"",INDEX($A$36:$U$210,MATCH($B238,$B$36:$B$210,0),11))</f>
        <v/>
      </c>
      <c r="L238" s="21" t="str">
        <f>IF(ISNA(INDEX($A$36:$U$210,MATCH($B238,$B$36:$B$210,0),12)),"",INDEX($A$36:$U$210,MATCH($B238,$B$36:$B$210,0),12))</f>
        <v/>
      </c>
      <c r="M238" s="21" t="str">
        <f>IF(ISNA(INDEX($A$36:$U$210,MATCH($B238,$B$36:$B$210,0),13)),"",INDEX($A$36:$U$210,MATCH($B238,$B$36:$B$210,0),13))</f>
        <v/>
      </c>
      <c r="N238" s="21" t="str">
        <f>IF(ISNA(INDEX($A$36:$U$210,MATCH($B238,$B$36:$B$210,0),14)),"",INDEX($A$36:$U$210,MATCH($B238,$B$36:$B$210,0),14))</f>
        <v/>
      </c>
      <c r="O238" s="21" t="str">
        <f>IF(ISNA(INDEX($A$36:$U$210,MATCH($B238,$B$36:$B$210,0),15)),"",INDEX($A$36:$U$210,MATCH($B238,$B$36:$B$210,0),15))</f>
        <v/>
      </c>
      <c r="P238" s="21" t="str">
        <f>IF(ISNA(INDEX($A$36:$U$210,MATCH($B238,$B$36:$B$210,0),16)),"",INDEX($A$36:$U$210,MATCH($B238,$B$36:$B$210,0),16))</f>
        <v/>
      </c>
      <c r="Q238" s="21" t="str">
        <f>IF(ISNA(INDEX($A$36:$U$210,MATCH($B238,$B$36:$B$210,0),17)),"",INDEX($A$36:$U$210,MATCH($B238,$B$36:$B$210,0),17))</f>
        <v/>
      </c>
      <c r="R238" s="52" t="str">
        <f>IF(ISNA(INDEX($A$36:$U$210,MATCH($B238,$B$36:$B$210,0),18)),"",INDEX($A$36:$U$210,MATCH($B238,$B$36:$B$210,0),18))</f>
        <v/>
      </c>
      <c r="S238" s="52" t="str">
        <f>IF(ISNA(INDEX($A$36:$U$210,MATCH($B238,$B$36:$B$210,0),19)),"",INDEX($A$36:$U$210,MATCH($B238,$B$36:$B$210,0),19))</f>
        <v/>
      </c>
      <c r="T238" s="52" t="str">
        <f>IF(ISNA(INDEX($A$36:$U$210,MATCH($B238,$B$36:$B$210,0),20)),"",INDEX($A$36:$U$210,MATCH($B238,$B$36:$B$210,0),20))</f>
        <v/>
      </c>
      <c r="U238" s="52" t="str">
        <f>IF(ISNA(INDEX($A$36:$U$210,MATCH($B238,$B$36:$B$210,0),21)),"",INDEX($A$36:$U$210,MATCH($B238,$B$36:$B$210,0),21))</f>
        <v/>
      </c>
    </row>
    <row r="239" spans="1:21" x14ac:dyDescent="0.25">
      <c r="A239" s="28" t="s">
        <v>25</v>
      </c>
      <c r="B239" s="75"/>
      <c r="C239" s="75"/>
      <c r="D239" s="75"/>
      <c r="E239" s="75"/>
      <c r="F239" s="75"/>
      <c r="G239" s="75"/>
      <c r="H239" s="75"/>
      <c r="I239" s="75"/>
      <c r="J239" s="36">
        <f t="shared" ref="J239:Q239" si="76">SUM(J238:J238)</f>
        <v>0</v>
      </c>
      <c r="K239" s="36">
        <f t="shared" si="76"/>
        <v>0</v>
      </c>
      <c r="L239" s="36">
        <f t="shared" si="76"/>
        <v>0</v>
      </c>
      <c r="M239" s="36">
        <f t="shared" si="76"/>
        <v>0</v>
      </c>
      <c r="N239" s="36">
        <f t="shared" si="76"/>
        <v>0</v>
      </c>
      <c r="O239" s="36">
        <f t="shared" si="76"/>
        <v>0</v>
      </c>
      <c r="P239" s="36">
        <f t="shared" si="76"/>
        <v>0</v>
      </c>
      <c r="Q239" s="36">
        <f t="shared" si="76"/>
        <v>0</v>
      </c>
      <c r="R239" s="28">
        <f>COUNTIF(R238:R238,"E")</f>
        <v>0</v>
      </c>
      <c r="S239" s="28">
        <f>COUNTIF(S238:S238,"C")</f>
        <v>0</v>
      </c>
      <c r="T239" s="28">
        <f>COUNTIF(T238:T238,"VP")</f>
        <v>0</v>
      </c>
      <c r="U239" s="28">
        <v>0</v>
      </c>
    </row>
    <row r="240" spans="1:21" ht="27" customHeight="1" x14ac:dyDescent="0.25">
      <c r="A240" s="187" t="s">
        <v>105</v>
      </c>
      <c r="B240" s="188"/>
      <c r="C240" s="188"/>
      <c r="D240" s="188"/>
      <c r="E240" s="188"/>
      <c r="F240" s="188"/>
      <c r="G240" s="188"/>
      <c r="H240" s="188"/>
      <c r="I240" s="189"/>
      <c r="J240" s="36">
        <f t="shared" ref="J240:U240" si="77">SUM(J236,J239)</f>
        <v>95</v>
      </c>
      <c r="K240" s="36">
        <f t="shared" si="77"/>
        <v>36</v>
      </c>
      <c r="L240" s="36">
        <f t="shared" si="77"/>
        <v>32</v>
      </c>
      <c r="M240" s="36">
        <f t="shared" si="77"/>
        <v>8</v>
      </c>
      <c r="N240" s="36">
        <f t="shared" si="77"/>
        <v>1</v>
      </c>
      <c r="O240" s="36">
        <f t="shared" si="77"/>
        <v>77</v>
      </c>
      <c r="P240" s="36">
        <f t="shared" si="77"/>
        <v>96</v>
      </c>
      <c r="Q240" s="36">
        <f t="shared" si="77"/>
        <v>173</v>
      </c>
      <c r="R240" s="36">
        <f t="shared" si="77"/>
        <v>11</v>
      </c>
      <c r="S240" s="36">
        <f t="shared" si="77"/>
        <v>3</v>
      </c>
      <c r="T240" s="36">
        <f t="shared" si="77"/>
        <v>3</v>
      </c>
      <c r="U240" s="37">
        <f t="shared" si="77"/>
        <v>17</v>
      </c>
    </row>
    <row r="241" spans="1:21" ht="16.5" customHeight="1" x14ac:dyDescent="0.25">
      <c r="A241" s="190" t="s">
        <v>51</v>
      </c>
      <c r="B241" s="191"/>
      <c r="C241" s="191"/>
      <c r="D241" s="191"/>
      <c r="E241" s="191"/>
      <c r="F241" s="191"/>
      <c r="G241" s="191"/>
      <c r="H241" s="191"/>
      <c r="I241" s="191"/>
      <c r="J241" s="192"/>
      <c r="K241" s="36">
        <f t="shared" ref="K241:Q241" si="78">K236*14+K239*12</f>
        <v>504</v>
      </c>
      <c r="L241" s="36">
        <f t="shared" si="78"/>
        <v>448</v>
      </c>
      <c r="M241" s="36">
        <f t="shared" si="78"/>
        <v>112</v>
      </c>
      <c r="N241" s="36">
        <f t="shared" si="78"/>
        <v>14</v>
      </c>
      <c r="O241" s="36">
        <f t="shared" si="78"/>
        <v>1078</v>
      </c>
      <c r="P241" s="36">
        <f t="shared" si="78"/>
        <v>1344</v>
      </c>
      <c r="Q241" s="36">
        <f t="shared" si="78"/>
        <v>2422</v>
      </c>
      <c r="R241" s="181"/>
      <c r="S241" s="182"/>
      <c r="T241" s="182"/>
      <c r="U241" s="183"/>
    </row>
    <row r="242" spans="1:21" ht="15.75" customHeight="1" x14ac:dyDescent="0.25">
      <c r="A242" s="193"/>
      <c r="B242" s="194"/>
      <c r="C242" s="194"/>
      <c r="D242" s="194"/>
      <c r="E242" s="194"/>
      <c r="F242" s="194"/>
      <c r="G242" s="194"/>
      <c r="H242" s="194"/>
      <c r="I242" s="194"/>
      <c r="J242" s="195"/>
      <c r="K242" s="87">
        <f>SUM(K241:N241)</f>
        <v>1078</v>
      </c>
      <c r="L242" s="88"/>
      <c r="M242" s="88"/>
      <c r="N242" s="89"/>
      <c r="O242" s="87">
        <f>SUM(O241:P241)</f>
        <v>2422</v>
      </c>
      <c r="P242" s="88"/>
      <c r="Q242" s="89"/>
      <c r="R242" s="184"/>
      <c r="S242" s="185"/>
      <c r="T242" s="185"/>
      <c r="U242" s="186"/>
    </row>
    <row r="243" spans="1:21" ht="17.25" customHeight="1" x14ac:dyDescent="0.25">
      <c r="A243" s="69" t="s">
        <v>104</v>
      </c>
      <c r="B243" s="70"/>
      <c r="C243" s="70"/>
      <c r="D243" s="70"/>
      <c r="E243" s="70"/>
      <c r="F243" s="70"/>
      <c r="G243" s="70"/>
      <c r="H243" s="70"/>
      <c r="I243" s="70"/>
      <c r="J243" s="71"/>
      <c r="K243" s="72">
        <f>U240/SUM(U45,U56,U80,U95,U117,U132)</f>
        <v>0.42499999999999999</v>
      </c>
      <c r="L243" s="73"/>
      <c r="M243" s="73"/>
      <c r="N243" s="73"/>
      <c r="O243" s="73"/>
      <c r="P243" s="73"/>
      <c r="Q243" s="73"/>
      <c r="R243" s="73"/>
      <c r="S243" s="73"/>
      <c r="T243" s="73"/>
      <c r="U243" s="74"/>
    </row>
    <row r="244" spans="1:21" ht="20.25" customHeight="1" x14ac:dyDescent="0.25">
      <c r="A244" s="197" t="s">
        <v>106</v>
      </c>
      <c r="B244" s="198"/>
      <c r="C244" s="198"/>
      <c r="D244" s="198"/>
      <c r="E244" s="198"/>
      <c r="F244" s="198"/>
      <c r="G244" s="198"/>
      <c r="H244" s="198"/>
      <c r="I244" s="198"/>
      <c r="J244" s="199"/>
      <c r="K244" s="72">
        <f>K242/(SUM(O45,O56,O80,O95,O117)*14+O132*12)</f>
        <v>0.51187084520417858</v>
      </c>
      <c r="L244" s="73"/>
      <c r="M244" s="73"/>
      <c r="N244" s="73"/>
      <c r="O244" s="73"/>
      <c r="P244" s="73"/>
      <c r="Q244" s="73"/>
      <c r="R244" s="73"/>
      <c r="S244" s="73"/>
      <c r="T244" s="73"/>
      <c r="U244" s="74"/>
    </row>
    <row r="245" spans="1:21" ht="20.25" customHeight="1" x14ac:dyDescent="0.25">
      <c r="A245" s="44"/>
      <c r="B245" s="44"/>
      <c r="C245" s="44"/>
      <c r="D245" s="44"/>
      <c r="E245" s="44"/>
      <c r="F245" s="44"/>
      <c r="G245" s="44"/>
      <c r="H245" s="44"/>
      <c r="I245" s="44"/>
      <c r="J245" s="44"/>
      <c r="K245" s="45"/>
      <c r="L245" s="45"/>
      <c r="M245" s="45"/>
      <c r="N245" s="45"/>
      <c r="O245" s="45"/>
      <c r="P245" s="45"/>
      <c r="Q245" s="45"/>
      <c r="R245" s="45"/>
      <c r="S245" s="45"/>
      <c r="T245" s="45"/>
      <c r="U245" s="45"/>
    </row>
    <row r="246" spans="1:21" ht="9" customHeight="1" x14ac:dyDescent="0.25">
      <c r="B246" s="9"/>
      <c r="C246" s="9"/>
      <c r="D246" s="9"/>
      <c r="E246" s="9"/>
      <c r="F246" s="9"/>
      <c r="G246" s="9"/>
      <c r="M246" s="7"/>
      <c r="N246" s="7"/>
      <c r="O246" s="7"/>
      <c r="P246" s="7"/>
      <c r="Q246" s="7"/>
      <c r="R246" s="7"/>
      <c r="S246" s="7"/>
      <c r="T246" s="7"/>
    </row>
    <row r="247" spans="1:21" ht="23.25" customHeight="1" x14ac:dyDescent="0.25">
      <c r="A247" s="75" t="s">
        <v>199</v>
      </c>
      <c r="B247" s="76"/>
      <c r="C247" s="76"/>
      <c r="D247" s="76"/>
      <c r="E247" s="76"/>
      <c r="F247" s="76"/>
      <c r="G247" s="76"/>
      <c r="H247" s="76"/>
      <c r="I247" s="76"/>
      <c r="J247" s="76"/>
      <c r="K247" s="76"/>
      <c r="L247" s="76"/>
      <c r="M247" s="76"/>
      <c r="N247" s="76"/>
      <c r="O247" s="76"/>
      <c r="P247" s="76"/>
      <c r="Q247" s="76"/>
      <c r="R247" s="76"/>
      <c r="S247" s="76"/>
      <c r="T247" s="76"/>
      <c r="U247" s="76"/>
    </row>
    <row r="248" spans="1:21" ht="21.75" customHeight="1" x14ac:dyDescent="0.25">
      <c r="A248" s="75" t="s">
        <v>27</v>
      </c>
      <c r="B248" s="75" t="s">
        <v>26</v>
      </c>
      <c r="C248" s="75"/>
      <c r="D248" s="75"/>
      <c r="E248" s="75"/>
      <c r="F248" s="75"/>
      <c r="G248" s="75"/>
      <c r="H248" s="75"/>
      <c r="I248" s="75"/>
      <c r="J248" s="77" t="s">
        <v>41</v>
      </c>
      <c r="K248" s="84" t="s">
        <v>24</v>
      </c>
      <c r="L248" s="85"/>
      <c r="M248" s="85"/>
      <c r="N248" s="86"/>
      <c r="O248" s="77" t="s">
        <v>42</v>
      </c>
      <c r="P248" s="77"/>
      <c r="Q248" s="77"/>
      <c r="R248" s="77" t="s">
        <v>23</v>
      </c>
      <c r="S248" s="77"/>
      <c r="T248" s="77"/>
      <c r="U248" s="77" t="s">
        <v>22</v>
      </c>
    </row>
    <row r="249" spans="1:21" x14ac:dyDescent="0.25">
      <c r="A249" s="75"/>
      <c r="B249" s="75"/>
      <c r="C249" s="75"/>
      <c r="D249" s="75"/>
      <c r="E249" s="75"/>
      <c r="F249" s="75"/>
      <c r="G249" s="75"/>
      <c r="H249" s="75"/>
      <c r="I249" s="75"/>
      <c r="J249" s="77"/>
      <c r="K249" s="50" t="s">
        <v>28</v>
      </c>
      <c r="L249" s="50" t="s">
        <v>29</v>
      </c>
      <c r="M249" s="50" t="s">
        <v>109</v>
      </c>
      <c r="N249" s="50" t="s">
        <v>102</v>
      </c>
      <c r="O249" s="50" t="s">
        <v>34</v>
      </c>
      <c r="P249" s="50" t="s">
        <v>7</v>
      </c>
      <c r="Q249" s="50" t="s">
        <v>31</v>
      </c>
      <c r="R249" s="50" t="s">
        <v>32</v>
      </c>
      <c r="S249" s="50" t="s">
        <v>28</v>
      </c>
      <c r="T249" s="50" t="s">
        <v>33</v>
      </c>
      <c r="U249" s="77"/>
    </row>
    <row r="250" spans="1:21" ht="18.75" customHeight="1" x14ac:dyDescent="0.25">
      <c r="A250" s="112" t="s">
        <v>60</v>
      </c>
      <c r="B250" s="113"/>
      <c r="C250" s="113"/>
      <c r="D250" s="113"/>
      <c r="E250" s="113"/>
      <c r="F250" s="113"/>
      <c r="G250" s="113"/>
      <c r="H250" s="113"/>
      <c r="I250" s="113"/>
      <c r="J250" s="113"/>
      <c r="K250" s="113"/>
      <c r="L250" s="113"/>
      <c r="M250" s="113"/>
      <c r="N250" s="113"/>
      <c r="O250" s="113"/>
      <c r="P250" s="113"/>
      <c r="Q250" s="113"/>
      <c r="R250" s="113"/>
      <c r="S250" s="113"/>
      <c r="T250" s="113"/>
      <c r="U250" s="114"/>
    </row>
    <row r="251" spans="1:21" x14ac:dyDescent="0.25">
      <c r="A251" s="51" t="str">
        <f t="shared" ref="A251:A262" si="79">IF(ISNA(INDEX($A$36:$U$210,MATCH($B251,$B$36:$B$210,0),1)),"",INDEX($A$36:$U$210,MATCH($B251,$B$36:$B$210,0),1))</f>
        <v>MLE5022</v>
      </c>
      <c r="B251" s="63" t="s">
        <v>125</v>
      </c>
      <c r="C251" s="63"/>
      <c r="D251" s="63"/>
      <c r="E251" s="63"/>
      <c r="F251" s="63"/>
      <c r="G251" s="63"/>
      <c r="H251" s="63"/>
      <c r="I251" s="63"/>
      <c r="J251" s="21">
        <f t="shared" ref="J251:J262" si="80">IF(ISNA(INDEX($A$36:$U$210,MATCH($B251,$B$36:$B$210,0),10)),"",INDEX($A$36:$U$210,MATCH($B251,$B$36:$B$210,0),10))</f>
        <v>6</v>
      </c>
      <c r="K251" s="21">
        <f t="shared" ref="K251:K262" si="81">IF(ISNA(INDEX($A$36:$U$210,MATCH($B251,$B$36:$B$210,0),11)),"",INDEX($A$36:$U$210,MATCH($B251,$B$36:$B$210,0),11))</f>
        <v>2</v>
      </c>
      <c r="L251" s="21">
        <f t="shared" ref="L251:L262" si="82">IF(ISNA(INDEX($A$36:$U$210,MATCH($B251,$B$36:$B$210,0),12)),"",INDEX($A$36:$U$210,MATCH($B251,$B$36:$B$210,0),12))</f>
        <v>1</v>
      </c>
      <c r="M251" s="21">
        <f t="shared" ref="M251:M262" si="83">IF(ISNA(INDEX($A$36:$U$210,MATCH($B251,$B$36:$B$210,0),13)),"",INDEX($A$36:$U$210,MATCH($B251,$B$36:$B$210,0),13))</f>
        <v>0</v>
      </c>
      <c r="N251" s="21">
        <f t="shared" ref="N251:N262" si="84">IF(ISNA(INDEX($A$36:$U$210,MATCH($B251,$B$36:$B$210,0),14)),"",INDEX($A$36:$U$210,MATCH($B251,$B$36:$B$210,0),14))</f>
        <v>0</v>
      </c>
      <c r="O251" s="21">
        <f t="shared" ref="O251:O262" si="85">IF(ISNA(INDEX($A$36:$U$210,MATCH($B251,$B$36:$B$210,0),15)),"",INDEX($A$36:$U$210,MATCH($B251,$B$36:$B$210,0),15))</f>
        <v>3</v>
      </c>
      <c r="P251" s="21">
        <f t="shared" ref="P251:P262" si="86">IF(ISNA(INDEX($A$36:$U$210,MATCH($B251,$B$36:$B$210,0),16)),"",INDEX($A$36:$U$210,MATCH($B251,$B$36:$B$210,0),16))</f>
        <v>8</v>
      </c>
      <c r="Q251" s="21">
        <f t="shared" ref="Q251:Q262" si="87">IF(ISNA(INDEX($A$36:$U$210,MATCH($B251,$B$36:$B$210,0),17)),"",INDEX($A$36:$U$210,MATCH($B251,$B$36:$B$210,0),17))</f>
        <v>11</v>
      </c>
      <c r="R251" s="52">
        <f t="shared" ref="R251:R262" si="88">IF(ISNA(INDEX($A$36:$U$210,MATCH($B251,$B$36:$B$210,0),18)),"",INDEX($A$36:$U$210,MATCH($B251,$B$36:$B$210,0),18))</f>
        <v>0</v>
      </c>
      <c r="S251" s="52" t="str">
        <f t="shared" ref="S251:S262" si="89">IF(ISNA(INDEX($A$36:$U$210,MATCH($B251,$B$36:$B$210,0),19)),"",INDEX($A$36:$U$210,MATCH($B251,$B$36:$B$210,0),19))</f>
        <v>C</v>
      </c>
      <c r="T251" s="52">
        <f t="shared" ref="T251:T262" si="90">IF(ISNA(INDEX($A$36:$U$210,MATCH($B251,$B$36:$B$210,0),20)),"",INDEX($A$36:$U$210,MATCH($B251,$B$36:$B$210,0),20))</f>
        <v>0</v>
      </c>
      <c r="U251" s="52" t="str">
        <f t="shared" ref="U251:U262" si="91">IF(ISNA(INDEX($A$36:$U$210,MATCH($B251,$B$36:$B$210,0),21)),"",INDEX($A$36:$U$210,MATCH($B251,$B$36:$B$210,0),21))</f>
        <v>DS</v>
      </c>
    </row>
    <row r="252" spans="1:21" x14ac:dyDescent="0.25">
      <c r="A252" s="51" t="str">
        <f t="shared" si="79"/>
        <v>MLE5027</v>
      </c>
      <c r="B252" s="63" t="s">
        <v>133</v>
      </c>
      <c r="C252" s="63"/>
      <c r="D252" s="63"/>
      <c r="E252" s="63"/>
      <c r="F252" s="63"/>
      <c r="G252" s="63"/>
      <c r="H252" s="63"/>
      <c r="I252" s="63"/>
      <c r="J252" s="21">
        <f t="shared" si="80"/>
        <v>5</v>
      </c>
      <c r="K252" s="21">
        <f t="shared" si="81"/>
        <v>2</v>
      </c>
      <c r="L252" s="21">
        <f t="shared" si="82"/>
        <v>1</v>
      </c>
      <c r="M252" s="21">
        <f t="shared" si="83"/>
        <v>1</v>
      </c>
      <c r="N252" s="21">
        <f t="shared" si="84"/>
        <v>0</v>
      </c>
      <c r="O252" s="21">
        <f t="shared" si="85"/>
        <v>4</v>
      </c>
      <c r="P252" s="21">
        <f t="shared" si="86"/>
        <v>5</v>
      </c>
      <c r="Q252" s="21">
        <f t="shared" si="87"/>
        <v>9</v>
      </c>
      <c r="R252" s="52" t="str">
        <f t="shared" si="88"/>
        <v>E</v>
      </c>
      <c r="S252" s="52">
        <f t="shared" si="89"/>
        <v>0</v>
      </c>
      <c r="T252" s="52">
        <f t="shared" si="90"/>
        <v>0</v>
      </c>
      <c r="U252" s="52" t="str">
        <f t="shared" si="91"/>
        <v>DS</v>
      </c>
    </row>
    <row r="253" spans="1:21" ht="12.75" customHeight="1" x14ac:dyDescent="0.25">
      <c r="A253" s="51" t="str">
        <f t="shared" si="79"/>
        <v>MLE5004</v>
      </c>
      <c r="B253" s="63" t="s">
        <v>135</v>
      </c>
      <c r="C253" s="63"/>
      <c r="D253" s="63"/>
      <c r="E253" s="63"/>
      <c r="F253" s="63"/>
      <c r="G253" s="63"/>
      <c r="H253" s="63"/>
      <c r="I253" s="63"/>
      <c r="J253" s="21">
        <f t="shared" si="80"/>
        <v>5</v>
      </c>
      <c r="K253" s="21">
        <f t="shared" si="81"/>
        <v>2</v>
      </c>
      <c r="L253" s="21">
        <f t="shared" si="82"/>
        <v>1</v>
      </c>
      <c r="M253" s="21">
        <f t="shared" si="83"/>
        <v>1</v>
      </c>
      <c r="N253" s="21">
        <f t="shared" si="84"/>
        <v>0</v>
      </c>
      <c r="O253" s="21">
        <f t="shared" si="85"/>
        <v>4</v>
      </c>
      <c r="P253" s="21">
        <f t="shared" si="86"/>
        <v>5</v>
      </c>
      <c r="Q253" s="21">
        <f t="shared" si="87"/>
        <v>9</v>
      </c>
      <c r="R253" s="52" t="str">
        <f t="shared" si="88"/>
        <v>E</v>
      </c>
      <c r="S253" s="52">
        <f t="shared" si="89"/>
        <v>0</v>
      </c>
      <c r="T253" s="52">
        <f t="shared" si="90"/>
        <v>0</v>
      </c>
      <c r="U253" s="52" t="str">
        <f t="shared" si="91"/>
        <v>DS</v>
      </c>
    </row>
    <row r="254" spans="1:21" x14ac:dyDescent="0.25">
      <c r="A254" s="51" t="str">
        <f t="shared" si="79"/>
        <v>MLE5027</v>
      </c>
      <c r="B254" s="63" t="s">
        <v>133</v>
      </c>
      <c r="C254" s="63"/>
      <c r="D254" s="63"/>
      <c r="E254" s="63"/>
      <c r="F254" s="63"/>
      <c r="G254" s="63"/>
      <c r="H254" s="63"/>
      <c r="I254" s="63"/>
      <c r="J254" s="21">
        <f t="shared" si="80"/>
        <v>5</v>
      </c>
      <c r="K254" s="21">
        <f t="shared" si="81"/>
        <v>2</v>
      </c>
      <c r="L254" s="21">
        <f t="shared" si="82"/>
        <v>1</v>
      </c>
      <c r="M254" s="21">
        <f t="shared" si="83"/>
        <v>1</v>
      </c>
      <c r="N254" s="21">
        <f t="shared" si="84"/>
        <v>0</v>
      </c>
      <c r="O254" s="21">
        <f t="shared" si="85"/>
        <v>4</v>
      </c>
      <c r="P254" s="21">
        <f t="shared" si="86"/>
        <v>5</v>
      </c>
      <c r="Q254" s="21">
        <f t="shared" si="87"/>
        <v>9</v>
      </c>
      <c r="R254" s="52" t="str">
        <f t="shared" si="88"/>
        <v>E</v>
      </c>
      <c r="S254" s="52">
        <f t="shared" si="89"/>
        <v>0</v>
      </c>
      <c r="T254" s="52">
        <f t="shared" si="90"/>
        <v>0</v>
      </c>
      <c r="U254" s="52" t="str">
        <f t="shared" si="91"/>
        <v>DS</v>
      </c>
    </row>
    <row r="255" spans="1:21" x14ac:dyDescent="0.25">
      <c r="A255" s="51" t="str">
        <f t="shared" si="79"/>
        <v>MLE5007</v>
      </c>
      <c r="B255" s="63" t="s">
        <v>146</v>
      </c>
      <c r="C255" s="63"/>
      <c r="D255" s="63"/>
      <c r="E255" s="63"/>
      <c r="F255" s="63"/>
      <c r="G255" s="63"/>
      <c r="H255" s="63"/>
      <c r="I255" s="63"/>
      <c r="J255" s="21">
        <f t="shared" si="80"/>
        <v>4</v>
      </c>
      <c r="K255" s="21">
        <f t="shared" si="81"/>
        <v>2</v>
      </c>
      <c r="L255" s="21">
        <f t="shared" si="82"/>
        <v>0</v>
      </c>
      <c r="M255" s="21">
        <f t="shared" si="83"/>
        <v>2</v>
      </c>
      <c r="N255" s="21">
        <f t="shared" si="84"/>
        <v>0</v>
      </c>
      <c r="O255" s="21">
        <f t="shared" si="85"/>
        <v>4</v>
      </c>
      <c r="P255" s="21">
        <f t="shared" si="86"/>
        <v>3</v>
      </c>
      <c r="Q255" s="21">
        <f t="shared" si="87"/>
        <v>7</v>
      </c>
      <c r="R255" s="52" t="str">
        <f t="shared" si="88"/>
        <v>E</v>
      </c>
      <c r="S255" s="52">
        <f t="shared" si="89"/>
        <v>0</v>
      </c>
      <c r="T255" s="52">
        <f t="shared" si="90"/>
        <v>0</v>
      </c>
      <c r="U255" s="52" t="str">
        <f t="shared" si="91"/>
        <v>DS</v>
      </c>
    </row>
    <row r="256" spans="1:21" x14ac:dyDescent="0.25">
      <c r="A256" s="51" t="str">
        <f t="shared" si="79"/>
        <v>MLE0030</v>
      </c>
      <c r="B256" s="63" t="s">
        <v>180</v>
      </c>
      <c r="C256" s="63"/>
      <c r="D256" s="63"/>
      <c r="E256" s="63"/>
      <c r="F256" s="63"/>
      <c r="G256" s="63"/>
      <c r="H256" s="63"/>
      <c r="I256" s="63"/>
      <c r="J256" s="21">
        <f t="shared" si="80"/>
        <v>4</v>
      </c>
      <c r="K256" s="21">
        <f t="shared" si="81"/>
        <v>2</v>
      </c>
      <c r="L256" s="21">
        <f t="shared" si="82"/>
        <v>2</v>
      </c>
      <c r="M256" s="21">
        <f t="shared" si="83"/>
        <v>1</v>
      </c>
      <c r="N256" s="21">
        <f t="shared" si="84"/>
        <v>0</v>
      </c>
      <c r="O256" s="21">
        <f t="shared" si="85"/>
        <v>5</v>
      </c>
      <c r="P256" s="21">
        <f t="shared" si="86"/>
        <v>2</v>
      </c>
      <c r="Q256" s="21">
        <f t="shared" si="87"/>
        <v>7</v>
      </c>
      <c r="R256" s="52" t="str">
        <f t="shared" si="88"/>
        <v>E</v>
      </c>
      <c r="S256" s="52">
        <f t="shared" si="89"/>
        <v>0</v>
      </c>
      <c r="T256" s="52">
        <f t="shared" si="90"/>
        <v>0</v>
      </c>
      <c r="U256" s="52" t="str">
        <f t="shared" si="91"/>
        <v>DS</v>
      </c>
    </row>
    <row r="257" spans="1:21" ht="27.75" customHeight="1" x14ac:dyDescent="0.25">
      <c r="A257" s="51" t="str">
        <f t="shared" si="79"/>
        <v>MLE5023</v>
      </c>
      <c r="B257" s="93" t="s">
        <v>245</v>
      </c>
      <c r="C257" s="94"/>
      <c r="D257" s="94"/>
      <c r="E257" s="94"/>
      <c r="F257" s="94"/>
      <c r="G257" s="94"/>
      <c r="H257" s="94"/>
      <c r="I257" s="95"/>
      <c r="J257" s="21">
        <f t="shared" si="80"/>
        <v>3</v>
      </c>
      <c r="K257" s="21">
        <f t="shared" si="81"/>
        <v>2</v>
      </c>
      <c r="L257" s="21">
        <f t="shared" si="82"/>
        <v>1</v>
      </c>
      <c r="M257" s="21">
        <f t="shared" si="83"/>
        <v>1</v>
      </c>
      <c r="N257" s="21">
        <f t="shared" si="84"/>
        <v>0</v>
      </c>
      <c r="O257" s="21">
        <f t="shared" si="85"/>
        <v>4</v>
      </c>
      <c r="P257" s="21">
        <f t="shared" si="86"/>
        <v>1</v>
      </c>
      <c r="Q257" s="21">
        <f t="shared" si="87"/>
        <v>5</v>
      </c>
      <c r="R257" s="52" t="str">
        <f t="shared" si="88"/>
        <v>E</v>
      </c>
      <c r="S257" s="52">
        <f t="shared" si="89"/>
        <v>0</v>
      </c>
      <c r="T257" s="52">
        <f t="shared" si="90"/>
        <v>0</v>
      </c>
      <c r="U257" s="52" t="str">
        <f t="shared" si="91"/>
        <v>DS</v>
      </c>
    </row>
    <row r="258" spans="1:21" x14ac:dyDescent="0.25">
      <c r="A258" s="51" t="str">
        <f t="shared" si="79"/>
        <v>MLE5012</v>
      </c>
      <c r="B258" s="93" t="s">
        <v>169</v>
      </c>
      <c r="C258" s="94"/>
      <c r="D258" s="94"/>
      <c r="E258" s="94"/>
      <c r="F258" s="94"/>
      <c r="G258" s="94"/>
      <c r="H258" s="94"/>
      <c r="I258" s="95"/>
      <c r="J258" s="21">
        <f t="shared" si="80"/>
        <v>3</v>
      </c>
      <c r="K258" s="21">
        <f t="shared" si="81"/>
        <v>0</v>
      </c>
      <c r="L258" s="21">
        <f t="shared" si="82"/>
        <v>0</v>
      </c>
      <c r="M258" s="21">
        <f t="shared" si="83"/>
        <v>2</v>
      </c>
      <c r="N258" s="21">
        <f t="shared" si="84"/>
        <v>0</v>
      </c>
      <c r="O258" s="21">
        <f t="shared" si="85"/>
        <v>2</v>
      </c>
      <c r="P258" s="21">
        <f t="shared" si="86"/>
        <v>3</v>
      </c>
      <c r="Q258" s="21">
        <f t="shared" si="87"/>
        <v>5</v>
      </c>
      <c r="R258" s="52">
        <f t="shared" si="88"/>
        <v>0</v>
      </c>
      <c r="S258" s="52" t="str">
        <f t="shared" si="89"/>
        <v>C</v>
      </c>
      <c r="T258" s="52">
        <f t="shared" si="90"/>
        <v>0</v>
      </c>
      <c r="U258" s="52" t="str">
        <f t="shared" si="91"/>
        <v>DS</v>
      </c>
    </row>
    <row r="259" spans="1:21" x14ac:dyDescent="0.25">
      <c r="A259" s="51" t="str">
        <f t="shared" si="79"/>
        <v>MLE0011</v>
      </c>
      <c r="B259" s="63" t="s">
        <v>156</v>
      </c>
      <c r="C259" s="63"/>
      <c r="D259" s="63"/>
      <c r="E259" s="63"/>
      <c r="F259" s="63"/>
      <c r="G259" s="63"/>
      <c r="H259" s="63"/>
      <c r="I259" s="63"/>
      <c r="J259" s="21">
        <f t="shared" si="80"/>
        <v>4</v>
      </c>
      <c r="K259" s="21">
        <f t="shared" si="81"/>
        <v>2</v>
      </c>
      <c r="L259" s="21">
        <f t="shared" si="82"/>
        <v>2</v>
      </c>
      <c r="M259" s="21">
        <f t="shared" si="83"/>
        <v>0</v>
      </c>
      <c r="N259" s="21">
        <f t="shared" si="84"/>
        <v>0</v>
      </c>
      <c r="O259" s="21">
        <f t="shared" si="85"/>
        <v>4</v>
      </c>
      <c r="P259" s="21">
        <f t="shared" si="86"/>
        <v>3</v>
      </c>
      <c r="Q259" s="21">
        <f t="shared" si="87"/>
        <v>7</v>
      </c>
      <c r="R259" s="52" t="str">
        <f t="shared" si="88"/>
        <v>E</v>
      </c>
      <c r="S259" s="52">
        <f t="shared" si="89"/>
        <v>0</v>
      </c>
      <c r="T259" s="52">
        <f t="shared" si="90"/>
        <v>0</v>
      </c>
      <c r="U259" s="52" t="str">
        <f t="shared" si="91"/>
        <v>DS</v>
      </c>
    </row>
    <row r="260" spans="1:21" x14ac:dyDescent="0.25">
      <c r="A260" s="51" t="str">
        <f t="shared" si="79"/>
        <v>MLX2202</v>
      </c>
      <c r="B260" s="63" t="s">
        <v>148</v>
      </c>
      <c r="C260" s="63"/>
      <c r="D260" s="63"/>
      <c r="E260" s="63"/>
      <c r="F260" s="63"/>
      <c r="G260" s="63"/>
      <c r="H260" s="63"/>
      <c r="I260" s="63"/>
      <c r="J260" s="21">
        <f t="shared" si="80"/>
        <v>6</v>
      </c>
      <c r="K260" s="21">
        <f t="shared" si="81"/>
        <v>2</v>
      </c>
      <c r="L260" s="21">
        <f t="shared" si="82"/>
        <v>0</v>
      </c>
      <c r="M260" s="21">
        <f t="shared" si="83"/>
        <v>2</v>
      </c>
      <c r="N260" s="21">
        <f t="shared" si="84"/>
        <v>1</v>
      </c>
      <c r="O260" s="21">
        <f t="shared" si="85"/>
        <v>5</v>
      </c>
      <c r="P260" s="21">
        <f t="shared" si="86"/>
        <v>6</v>
      </c>
      <c r="Q260" s="21">
        <f t="shared" si="87"/>
        <v>11</v>
      </c>
      <c r="R260" s="52" t="str">
        <f t="shared" si="88"/>
        <v>E</v>
      </c>
      <c r="S260" s="52">
        <f t="shared" si="89"/>
        <v>0</v>
      </c>
      <c r="T260" s="52">
        <f t="shared" si="90"/>
        <v>0</v>
      </c>
      <c r="U260" s="52" t="str">
        <f t="shared" si="91"/>
        <v>DS</v>
      </c>
    </row>
    <row r="261" spans="1:21" x14ac:dyDescent="0.25">
      <c r="A261" s="51" t="str">
        <f t="shared" si="79"/>
        <v>MLX2203</v>
      </c>
      <c r="B261" s="63" t="s">
        <v>158</v>
      </c>
      <c r="C261" s="63"/>
      <c r="D261" s="63"/>
      <c r="E261" s="63"/>
      <c r="F261" s="63"/>
      <c r="G261" s="63"/>
      <c r="H261" s="63"/>
      <c r="I261" s="63"/>
      <c r="J261" s="21">
        <f t="shared" si="80"/>
        <v>7</v>
      </c>
      <c r="K261" s="21">
        <f t="shared" si="81"/>
        <v>2</v>
      </c>
      <c r="L261" s="21">
        <f t="shared" si="82"/>
        <v>0</v>
      </c>
      <c r="M261" s="21">
        <f t="shared" si="83"/>
        <v>1</v>
      </c>
      <c r="N261" s="21">
        <f t="shared" si="84"/>
        <v>1</v>
      </c>
      <c r="O261" s="21">
        <f t="shared" si="85"/>
        <v>4</v>
      </c>
      <c r="P261" s="21">
        <f t="shared" si="86"/>
        <v>9</v>
      </c>
      <c r="Q261" s="21">
        <f t="shared" si="87"/>
        <v>13</v>
      </c>
      <c r="R261" s="52">
        <f t="shared" si="88"/>
        <v>0</v>
      </c>
      <c r="S261" s="52">
        <f t="shared" si="89"/>
        <v>0</v>
      </c>
      <c r="T261" s="52" t="str">
        <f t="shared" si="90"/>
        <v>VP</v>
      </c>
      <c r="U261" s="52" t="str">
        <f t="shared" si="91"/>
        <v>DS</v>
      </c>
    </row>
    <row r="262" spans="1:21" x14ac:dyDescent="0.25">
      <c r="A262" s="51" t="str">
        <f t="shared" si="79"/>
        <v>MLE2007</v>
      </c>
      <c r="B262" s="63" t="s">
        <v>162</v>
      </c>
      <c r="C262" s="63"/>
      <c r="D262" s="63"/>
      <c r="E262" s="63"/>
      <c r="F262" s="63"/>
      <c r="G262" s="63"/>
      <c r="H262" s="63"/>
      <c r="I262" s="63"/>
      <c r="J262" s="21">
        <f t="shared" si="80"/>
        <v>3</v>
      </c>
      <c r="K262" s="21">
        <f t="shared" si="81"/>
        <v>0</v>
      </c>
      <c r="L262" s="21">
        <f t="shared" si="82"/>
        <v>0</v>
      </c>
      <c r="M262" s="21">
        <f t="shared" si="83"/>
        <v>1</v>
      </c>
      <c r="N262" s="21">
        <f t="shared" si="84"/>
        <v>0</v>
      </c>
      <c r="O262" s="21">
        <f t="shared" si="85"/>
        <v>1</v>
      </c>
      <c r="P262" s="21">
        <f t="shared" si="86"/>
        <v>4</v>
      </c>
      <c r="Q262" s="21">
        <f t="shared" si="87"/>
        <v>5</v>
      </c>
      <c r="R262" s="52">
        <f t="shared" si="88"/>
        <v>0</v>
      </c>
      <c r="S262" s="52" t="str">
        <f t="shared" si="89"/>
        <v>C</v>
      </c>
      <c r="T262" s="52">
        <f t="shared" si="90"/>
        <v>0</v>
      </c>
      <c r="U262" s="52" t="str">
        <f t="shared" si="91"/>
        <v>DS</v>
      </c>
    </row>
    <row r="263" spans="1:21" x14ac:dyDescent="0.25">
      <c r="A263" s="28" t="s">
        <v>25</v>
      </c>
      <c r="B263" s="115"/>
      <c r="C263" s="116"/>
      <c r="D263" s="116"/>
      <c r="E263" s="116"/>
      <c r="F263" s="116"/>
      <c r="G263" s="116"/>
      <c r="H263" s="116"/>
      <c r="I263" s="117"/>
      <c r="J263" s="36">
        <f t="shared" ref="J263:Q263" si="92">SUM(J251:J262)</f>
        <v>55</v>
      </c>
      <c r="K263" s="36">
        <f t="shared" si="92"/>
        <v>20</v>
      </c>
      <c r="L263" s="36">
        <f t="shared" si="92"/>
        <v>9</v>
      </c>
      <c r="M263" s="36">
        <f t="shared" si="92"/>
        <v>13</v>
      </c>
      <c r="N263" s="36">
        <f t="shared" si="92"/>
        <v>2</v>
      </c>
      <c r="O263" s="36">
        <f t="shared" si="92"/>
        <v>44</v>
      </c>
      <c r="P263" s="36">
        <f t="shared" si="92"/>
        <v>54</v>
      </c>
      <c r="Q263" s="36">
        <f t="shared" si="92"/>
        <v>98</v>
      </c>
      <c r="R263" s="28">
        <f>COUNTIF(R251:R262,"E")</f>
        <v>8</v>
      </c>
      <c r="S263" s="28">
        <f>COUNTIF(S251:S262,"C")</f>
        <v>3</v>
      </c>
      <c r="T263" s="28">
        <f>COUNTIF(T251:T262,"VP")</f>
        <v>1</v>
      </c>
      <c r="U263" s="20">
        <f>COUNTA(U251:U262)</f>
        <v>12</v>
      </c>
    </row>
    <row r="264" spans="1:21" ht="18" customHeight="1" x14ac:dyDescent="0.25">
      <c r="A264" s="112" t="s">
        <v>73</v>
      </c>
      <c r="B264" s="113"/>
      <c r="C264" s="113"/>
      <c r="D264" s="113"/>
      <c r="E264" s="113"/>
      <c r="F264" s="113"/>
      <c r="G264" s="113"/>
      <c r="H264" s="113"/>
      <c r="I264" s="113"/>
      <c r="J264" s="113"/>
      <c r="K264" s="113"/>
      <c r="L264" s="113"/>
      <c r="M264" s="113"/>
      <c r="N264" s="113"/>
      <c r="O264" s="113"/>
      <c r="P264" s="113"/>
      <c r="Q264" s="113"/>
      <c r="R264" s="113"/>
      <c r="S264" s="113"/>
      <c r="T264" s="113"/>
      <c r="U264" s="114"/>
    </row>
    <row r="265" spans="1:21" x14ac:dyDescent="0.25">
      <c r="A265" s="51" t="str">
        <f t="shared" ref="A265:A270" si="93">IF(ISNA(INDEX($A$36:$U$210,MATCH($B265,$B$36:$B$210,0),1)),"",INDEX($A$36:$U$210,MATCH($B265,$B$36:$B$210,0),1))</f>
        <v>MLE0005</v>
      </c>
      <c r="B265" s="63" t="s">
        <v>164</v>
      </c>
      <c r="C265" s="63"/>
      <c r="D265" s="63"/>
      <c r="E265" s="63"/>
      <c r="F265" s="63"/>
      <c r="G265" s="63"/>
      <c r="H265" s="63"/>
      <c r="I265" s="63"/>
      <c r="J265" s="21">
        <f t="shared" ref="J265:J270" si="94">IF(ISNA(INDEX($A$36:$U$210,MATCH($B265,$B$36:$B$210,0),10)),"",INDEX($A$36:$U$210,MATCH($B265,$B$36:$B$210,0),10))</f>
        <v>4</v>
      </c>
      <c r="K265" s="21">
        <f t="shared" ref="K265:K270" si="95">IF(ISNA(INDEX($A$36:$U$210,MATCH($B265,$B$36:$B$210,0),11)),"",INDEX($A$36:$U$210,MATCH($B265,$B$36:$B$210,0),11))</f>
        <v>2</v>
      </c>
      <c r="L265" s="21">
        <f t="shared" ref="L265:L270" si="96">IF(ISNA(INDEX($A$36:$U$210,MATCH($B265,$B$36:$B$210,0),12)),"",INDEX($A$36:$U$210,MATCH($B265,$B$36:$B$210,0),12))</f>
        <v>1</v>
      </c>
      <c r="M265" s="21">
        <f t="shared" ref="M265:M270" si="97">IF(ISNA(INDEX($A$36:$U$210,MATCH($B265,$B$36:$B$210,0),13)),"",INDEX($A$36:$U$210,MATCH($B265,$B$36:$B$210,0),13))</f>
        <v>0</v>
      </c>
      <c r="N265" s="21">
        <f t="shared" ref="N265:N270" si="98">IF(ISNA(INDEX($A$36:$U$210,MATCH($B265,$B$36:$B$210,0),14)),"",INDEX($A$36:$U$210,MATCH($B265,$B$36:$B$210,0),14))</f>
        <v>1</v>
      </c>
      <c r="O265" s="21">
        <f t="shared" ref="O265:O270" si="99">IF(ISNA(INDEX($A$36:$U$210,MATCH($B265,$B$36:$B$210,0),15)),"",INDEX($A$36:$U$210,MATCH($B265,$B$36:$B$210,0),15))</f>
        <v>4</v>
      </c>
      <c r="P265" s="21">
        <f t="shared" ref="P265:P270" si="100">IF(ISNA(INDEX($A$36:$U$210,MATCH($B265,$B$36:$B$210,0),16)),"",INDEX($A$36:$U$210,MATCH($B265,$B$36:$B$210,0),16))</f>
        <v>4</v>
      </c>
      <c r="Q265" s="21">
        <f t="shared" ref="Q265:Q270" si="101">IF(ISNA(INDEX($A$36:$U$210,MATCH($B265,$B$36:$B$210,0),17)),"",INDEX($A$36:$U$210,MATCH($B265,$B$36:$B$210,0),17))</f>
        <v>8</v>
      </c>
      <c r="R265" s="52" t="str">
        <f t="shared" ref="R265:R270" si="102">IF(ISNA(INDEX($A$36:$U$210,MATCH($B265,$B$36:$B$210,0),18)),"",INDEX($A$36:$U$210,MATCH($B265,$B$36:$B$210,0),18))</f>
        <v>E</v>
      </c>
      <c r="S265" s="52">
        <f t="shared" ref="S265:S270" si="103">IF(ISNA(INDEX($A$36:$U$210,MATCH($B265,$B$36:$B$210,0),19)),"",INDEX($A$36:$U$210,MATCH($B265,$B$36:$B$210,0),19))</f>
        <v>0</v>
      </c>
      <c r="T265" s="52">
        <f t="shared" ref="T265:T270" si="104">IF(ISNA(INDEX($A$36:$U$210,MATCH($B265,$B$36:$B$210,0),20)),"",INDEX($A$36:$U$210,MATCH($B265,$B$36:$B$210,0),20))</f>
        <v>0</v>
      </c>
      <c r="U265" s="52" t="str">
        <f t="shared" ref="U265:U270" si="105">IF(ISNA(INDEX($A$36:$U$210,MATCH($B265,$B$36:$B$210,0),21)),"",INDEX($A$36:$U$210,MATCH($B265,$B$36:$B$210,0),21))</f>
        <v>DS</v>
      </c>
    </row>
    <row r="266" spans="1:21" x14ac:dyDescent="0.25">
      <c r="A266" s="51" t="str">
        <f t="shared" si="93"/>
        <v>MLE5011</v>
      </c>
      <c r="B266" s="63" t="s">
        <v>184</v>
      </c>
      <c r="C266" s="63"/>
      <c r="D266" s="63"/>
      <c r="E266" s="63"/>
      <c r="F266" s="63"/>
      <c r="G266" s="63"/>
      <c r="H266" s="63"/>
      <c r="I266" s="63"/>
      <c r="J266" s="21">
        <f t="shared" si="94"/>
        <v>5</v>
      </c>
      <c r="K266" s="21">
        <f t="shared" si="95"/>
        <v>2</v>
      </c>
      <c r="L266" s="21">
        <f t="shared" si="96"/>
        <v>1</v>
      </c>
      <c r="M266" s="21">
        <f t="shared" si="97"/>
        <v>0</v>
      </c>
      <c r="N266" s="21">
        <f t="shared" si="98"/>
        <v>1</v>
      </c>
      <c r="O266" s="21">
        <f t="shared" si="99"/>
        <v>4</v>
      </c>
      <c r="P266" s="21">
        <f t="shared" si="100"/>
        <v>6</v>
      </c>
      <c r="Q266" s="21">
        <f t="shared" si="101"/>
        <v>10</v>
      </c>
      <c r="R266" s="52" t="str">
        <f t="shared" si="102"/>
        <v>E</v>
      </c>
      <c r="S266" s="52">
        <f t="shared" si="103"/>
        <v>0</v>
      </c>
      <c r="T266" s="52">
        <f t="shared" si="104"/>
        <v>0</v>
      </c>
      <c r="U266" s="52" t="str">
        <f t="shared" si="105"/>
        <v>DS</v>
      </c>
    </row>
    <row r="267" spans="1:21" x14ac:dyDescent="0.25">
      <c r="A267" s="51" t="str">
        <f t="shared" si="93"/>
        <v>MLE5029</v>
      </c>
      <c r="B267" s="63" t="s">
        <v>174</v>
      </c>
      <c r="C267" s="63"/>
      <c r="D267" s="63"/>
      <c r="E267" s="63"/>
      <c r="F267" s="63"/>
      <c r="G267" s="63"/>
      <c r="H267" s="63"/>
      <c r="I267" s="63"/>
      <c r="J267" s="21">
        <f t="shared" si="94"/>
        <v>5</v>
      </c>
      <c r="K267" s="21">
        <f t="shared" si="95"/>
        <v>2</v>
      </c>
      <c r="L267" s="21">
        <f t="shared" si="96"/>
        <v>1</v>
      </c>
      <c r="M267" s="21">
        <f t="shared" si="97"/>
        <v>1</v>
      </c>
      <c r="N267" s="21">
        <f t="shared" si="98"/>
        <v>0</v>
      </c>
      <c r="O267" s="21">
        <f t="shared" si="99"/>
        <v>4</v>
      </c>
      <c r="P267" s="21">
        <f t="shared" si="100"/>
        <v>6</v>
      </c>
      <c r="Q267" s="21">
        <f t="shared" si="101"/>
        <v>10</v>
      </c>
      <c r="R267" s="52" t="str">
        <f t="shared" si="102"/>
        <v>E</v>
      </c>
      <c r="S267" s="52">
        <f t="shared" si="103"/>
        <v>0</v>
      </c>
      <c r="T267" s="52">
        <f t="shared" si="104"/>
        <v>0</v>
      </c>
      <c r="U267" s="52" t="str">
        <f t="shared" si="105"/>
        <v>DS</v>
      </c>
    </row>
    <row r="268" spans="1:21" x14ac:dyDescent="0.25">
      <c r="A268" s="51" t="str">
        <f t="shared" si="93"/>
        <v>MLE5015</v>
      </c>
      <c r="B268" s="63" t="s">
        <v>218</v>
      </c>
      <c r="C268" s="63"/>
      <c r="D268" s="63"/>
      <c r="E268" s="63"/>
      <c r="F268" s="63"/>
      <c r="G268" s="63"/>
      <c r="H268" s="63"/>
      <c r="I268" s="63"/>
      <c r="J268" s="21">
        <f t="shared" si="94"/>
        <v>4</v>
      </c>
      <c r="K268" s="21">
        <f t="shared" si="95"/>
        <v>2</v>
      </c>
      <c r="L268" s="21">
        <f t="shared" si="96"/>
        <v>0</v>
      </c>
      <c r="M268" s="21">
        <f t="shared" si="97"/>
        <v>1</v>
      </c>
      <c r="N268" s="21">
        <f t="shared" si="98"/>
        <v>1</v>
      </c>
      <c r="O268" s="21">
        <f t="shared" si="99"/>
        <v>4</v>
      </c>
      <c r="P268" s="21">
        <f t="shared" si="100"/>
        <v>4</v>
      </c>
      <c r="Q268" s="21">
        <f t="shared" si="101"/>
        <v>8</v>
      </c>
      <c r="R268" s="52">
        <f t="shared" si="102"/>
        <v>0</v>
      </c>
      <c r="S268" s="52" t="str">
        <f t="shared" si="103"/>
        <v>C</v>
      </c>
      <c r="T268" s="52">
        <f t="shared" si="104"/>
        <v>0</v>
      </c>
      <c r="U268" s="52" t="str">
        <f t="shared" si="105"/>
        <v>DS</v>
      </c>
    </row>
    <row r="269" spans="1:21" x14ac:dyDescent="0.25">
      <c r="A269" s="51" t="str">
        <f t="shared" si="93"/>
        <v>MLE2001</v>
      </c>
      <c r="B269" s="63" t="s">
        <v>171</v>
      </c>
      <c r="C269" s="63"/>
      <c r="D269" s="63"/>
      <c r="E269" s="63"/>
      <c r="F269" s="63"/>
      <c r="G269" s="63"/>
      <c r="H269" s="63"/>
      <c r="I269" s="63"/>
      <c r="J269" s="21">
        <f t="shared" si="94"/>
        <v>2</v>
      </c>
      <c r="K269" s="21">
        <f t="shared" si="95"/>
        <v>0</v>
      </c>
      <c r="L269" s="21">
        <f t="shared" si="96"/>
        <v>0</v>
      </c>
      <c r="M269" s="21">
        <f t="shared" si="97"/>
        <v>0</v>
      </c>
      <c r="N269" s="21">
        <f t="shared" si="98"/>
        <v>2</v>
      </c>
      <c r="O269" s="21">
        <f t="shared" si="99"/>
        <v>2</v>
      </c>
      <c r="P269" s="21">
        <f t="shared" si="100"/>
        <v>2</v>
      </c>
      <c r="Q269" s="21">
        <f t="shared" si="101"/>
        <v>4</v>
      </c>
      <c r="R269" s="52">
        <f t="shared" si="102"/>
        <v>0</v>
      </c>
      <c r="S269" s="52">
        <f t="shared" si="103"/>
        <v>0</v>
      </c>
      <c r="T269" s="52" t="str">
        <f t="shared" si="104"/>
        <v>VP</v>
      </c>
      <c r="U269" s="52" t="str">
        <f t="shared" si="105"/>
        <v>DS</v>
      </c>
    </row>
    <row r="270" spans="1:21" x14ac:dyDescent="0.25">
      <c r="A270" s="51" t="str">
        <f t="shared" si="93"/>
        <v>MLX2204</v>
      </c>
      <c r="B270" s="63" t="s">
        <v>160</v>
      </c>
      <c r="C270" s="63"/>
      <c r="D270" s="63"/>
      <c r="E270" s="63"/>
      <c r="F270" s="63"/>
      <c r="G270" s="63"/>
      <c r="H270" s="63"/>
      <c r="I270" s="63"/>
      <c r="J270" s="21">
        <f t="shared" si="94"/>
        <v>6</v>
      </c>
      <c r="K270" s="21">
        <f t="shared" si="95"/>
        <v>2</v>
      </c>
      <c r="L270" s="21">
        <f t="shared" si="96"/>
        <v>0</v>
      </c>
      <c r="M270" s="21">
        <f t="shared" si="97"/>
        <v>1</v>
      </c>
      <c r="N270" s="21">
        <f t="shared" si="98"/>
        <v>1</v>
      </c>
      <c r="O270" s="21">
        <f t="shared" si="99"/>
        <v>4</v>
      </c>
      <c r="P270" s="21">
        <f t="shared" si="100"/>
        <v>9</v>
      </c>
      <c r="Q270" s="21">
        <f t="shared" si="101"/>
        <v>13</v>
      </c>
      <c r="R270" s="52" t="str">
        <f t="shared" si="102"/>
        <v>E</v>
      </c>
      <c r="S270" s="52">
        <f t="shared" si="103"/>
        <v>0</v>
      </c>
      <c r="T270" s="52">
        <f t="shared" si="104"/>
        <v>0</v>
      </c>
      <c r="U270" s="52" t="str">
        <f t="shared" si="105"/>
        <v>DS</v>
      </c>
    </row>
    <row r="271" spans="1:21" x14ac:dyDescent="0.25">
      <c r="A271" s="28" t="s">
        <v>25</v>
      </c>
      <c r="B271" s="75"/>
      <c r="C271" s="75"/>
      <c r="D271" s="75"/>
      <c r="E271" s="75"/>
      <c r="F271" s="75"/>
      <c r="G271" s="75"/>
      <c r="H271" s="75"/>
      <c r="I271" s="75"/>
      <c r="J271" s="36">
        <f t="shared" ref="J271:Q271" si="106">SUM(J265:J270)</f>
        <v>26</v>
      </c>
      <c r="K271" s="36">
        <f t="shared" si="106"/>
        <v>10</v>
      </c>
      <c r="L271" s="36">
        <f t="shared" si="106"/>
        <v>3</v>
      </c>
      <c r="M271" s="36">
        <f t="shared" si="106"/>
        <v>3</v>
      </c>
      <c r="N271" s="36">
        <f t="shared" si="106"/>
        <v>6</v>
      </c>
      <c r="O271" s="36">
        <f t="shared" si="106"/>
        <v>22</v>
      </c>
      <c r="P271" s="36">
        <f t="shared" si="106"/>
        <v>31</v>
      </c>
      <c r="Q271" s="36">
        <f t="shared" si="106"/>
        <v>53</v>
      </c>
      <c r="R271" s="28">
        <f>COUNTIF(R265:R270,"E")</f>
        <v>4</v>
      </c>
      <c r="S271" s="28">
        <f>COUNTIF(S265:S270,"C")</f>
        <v>1</v>
      </c>
      <c r="T271" s="28">
        <f>COUNTIF(T265:T270,"VP")</f>
        <v>1</v>
      </c>
      <c r="U271" s="20">
        <f>COUNTA(U265:U270)</f>
        <v>6</v>
      </c>
    </row>
    <row r="272" spans="1:21" ht="18" customHeight="1" x14ac:dyDescent="0.25">
      <c r="A272" s="187" t="s">
        <v>105</v>
      </c>
      <c r="B272" s="188"/>
      <c r="C272" s="188"/>
      <c r="D272" s="188"/>
      <c r="E272" s="188"/>
      <c r="F272" s="188"/>
      <c r="G272" s="188"/>
      <c r="H272" s="188"/>
      <c r="I272" s="189"/>
      <c r="J272" s="36">
        <f t="shared" ref="J272:U272" si="107">SUM(J263,J271)</f>
        <v>81</v>
      </c>
      <c r="K272" s="36">
        <f t="shared" si="107"/>
        <v>30</v>
      </c>
      <c r="L272" s="36">
        <f t="shared" si="107"/>
        <v>12</v>
      </c>
      <c r="M272" s="36">
        <f t="shared" si="107"/>
        <v>16</v>
      </c>
      <c r="N272" s="36">
        <f t="shared" si="107"/>
        <v>8</v>
      </c>
      <c r="O272" s="36">
        <f t="shared" si="107"/>
        <v>66</v>
      </c>
      <c r="P272" s="36">
        <f t="shared" si="107"/>
        <v>85</v>
      </c>
      <c r="Q272" s="36">
        <f t="shared" si="107"/>
        <v>151</v>
      </c>
      <c r="R272" s="36">
        <f t="shared" si="107"/>
        <v>12</v>
      </c>
      <c r="S272" s="36">
        <f t="shared" si="107"/>
        <v>4</v>
      </c>
      <c r="T272" s="36">
        <f t="shared" si="107"/>
        <v>2</v>
      </c>
      <c r="U272" s="37">
        <f t="shared" si="107"/>
        <v>18</v>
      </c>
    </row>
    <row r="273" spans="1:21" ht="13.5" customHeight="1" x14ac:dyDescent="0.25">
      <c r="A273" s="190" t="s">
        <v>51</v>
      </c>
      <c r="B273" s="191"/>
      <c r="C273" s="191"/>
      <c r="D273" s="191"/>
      <c r="E273" s="191"/>
      <c r="F273" s="191"/>
      <c r="G273" s="191"/>
      <c r="H273" s="191"/>
      <c r="I273" s="191"/>
      <c r="J273" s="192"/>
      <c r="K273" s="36">
        <f t="shared" ref="K273:Q273" si="108">K263*14+K271*12</f>
        <v>400</v>
      </c>
      <c r="L273" s="36">
        <f t="shared" si="108"/>
        <v>162</v>
      </c>
      <c r="M273" s="36">
        <f t="shared" si="108"/>
        <v>218</v>
      </c>
      <c r="N273" s="36">
        <f t="shared" si="108"/>
        <v>100</v>
      </c>
      <c r="O273" s="36">
        <f t="shared" si="108"/>
        <v>880</v>
      </c>
      <c r="P273" s="36">
        <f t="shared" si="108"/>
        <v>1128</v>
      </c>
      <c r="Q273" s="36">
        <f t="shared" si="108"/>
        <v>2008</v>
      </c>
      <c r="R273" s="181"/>
      <c r="S273" s="182"/>
      <c r="T273" s="182"/>
      <c r="U273" s="183"/>
    </row>
    <row r="274" spans="1:21" ht="16.5" customHeight="1" x14ac:dyDescent="0.25">
      <c r="A274" s="193"/>
      <c r="B274" s="194"/>
      <c r="C274" s="194"/>
      <c r="D274" s="194"/>
      <c r="E274" s="194"/>
      <c r="F274" s="194"/>
      <c r="G274" s="194"/>
      <c r="H274" s="194"/>
      <c r="I274" s="194"/>
      <c r="J274" s="195"/>
      <c r="K274" s="87">
        <f>SUM(K273:N273)</f>
        <v>880</v>
      </c>
      <c r="L274" s="88"/>
      <c r="M274" s="88"/>
      <c r="N274" s="89"/>
      <c r="O274" s="87">
        <f>SUM(O273:P273)</f>
        <v>2008</v>
      </c>
      <c r="P274" s="88"/>
      <c r="Q274" s="89"/>
      <c r="R274" s="184"/>
      <c r="S274" s="185"/>
      <c r="T274" s="185"/>
      <c r="U274" s="186"/>
    </row>
    <row r="275" spans="1:21" ht="21.75" customHeight="1" x14ac:dyDescent="0.25">
      <c r="A275" s="69" t="s">
        <v>104</v>
      </c>
      <c r="B275" s="70"/>
      <c r="C275" s="70"/>
      <c r="D275" s="70"/>
      <c r="E275" s="70"/>
      <c r="F275" s="70"/>
      <c r="G275" s="70"/>
      <c r="H275" s="70"/>
      <c r="I275" s="70"/>
      <c r="J275" s="71"/>
      <c r="K275" s="72">
        <f>U272/SUM(U45,U56,U80,U95,U117,U132)</f>
        <v>0.45</v>
      </c>
      <c r="L275" s="73"/>
      <c r="M275" s="73"/>
      <c r="N275" s="73"/>
      <c r="O275" s="73"/>
      <c r="P275" s="73"/>
      <c r="Q275" s="73"/>
      <c r="R275" s="73"/>
      <c r="S275" s="73"/>
      <c r="T275" s="73"/>
      <c r="U275" s="74"/>
    </row>
    <row r="276" spans="1:21" ht="22.5" customHeight="1" x14ac:dyDescent="0.25">
      <c r="A276" s="197" t="s">
        <v>106</v>
      </c>
      <c r="B276" s="198"/>
      <c r="C276" s="198"/>
      <c r="D276" s="198"/>
      <c r="E276" s="198"/>
      <c r="F276" s="198"/>
      <c r="G276" s="198"/>
      <c r="H276" s="198"/>
      <c r="I276" s="198"/>
      <c r="J276" s="199"/>
      <c r="K276" s="72">
        <f>K274/(SUM(O45,O56,O80,O95,O117)*14+O132*12)</f>
        <v>0.41785375118708451</v>
      </c>
      <c r="L276" s="73"/>
      <c r="M276" s="73"/>
      <c r="N276" s="73"/>
      <c r="O276" s="73"/>
      <c r="P276" s="73"/>
      <c r="Q276" s="73"/>
      <c r="R276" s="73"/>
      <c r="S276" s="73"/>
      <c r="T276" s="73"/>
      <c r="U276" s="74"/>
    </row>
    <row r="277" spans="1:21" ht="22.5" customHeight="1" x14ac:dyDescent="0.25">
      <c r="A277" s="44"/>
      <c r="B277" s="44"/>
      <c r="C277" s="44"/>
      <c r="D277" s="44"/>
      <c r="E277" s="44"/>
      <c r="F277" s="44"/>
      <c r="G277" s="44"/>
      <c r="H277" s="44"/>
      <c r="I277" s="44"/>
      <c r="J277" s="44"/>
      <c r="K277" s="45"/>
      <c r="L277" s="45"/>
      <c r="M277" s="45"/>
      <c r="N277" s="45"/>
      <c r="O277" s="45"/>
      <c r="P277" s="45"/>
      <c r="Q277" s="45"/>
      <c r="R277" s="45"/>
      <c r="S277" s="45"/>
      <c r="T277" s="45"/>
      <c r="U277" s="45"/>
    </row>
    <row r="278" spans="1:21" ht="22.5" customHeight="1" x14ac:dyDescent="0.25">
      <c r="A278" s="44"/>
      <c r="B278" s="44"/>
      <c r="C278" s="44"/>
      <c r="D278" s="44"/>
      <c r="E278" s="44"/>
      <c r="F278" s="44"/>
      <c r="G278" s="44"/>
      <c r="H278" s="44"/>
      <c r="I278" s="44"/>
      <c r="J278" s="44"/>
      <c r="K278" s="45"/>
      <c r="L278" s="45"/>
      <c r="M278" s="45"/>
      <c r="N278" s="45"/>
      <c r="O278" s="45"/>
      <c r="P278" s="45"/>
      <c r="Q278" s="45"/>
      <c r="R278" s="45"/>
      <c r="S278" s="45"/>
      <c r="T278" s="45"/>
      <c r="U278" s="45"/>
    </row>
    <row r="279" spans="1:21" ht="12" customHeight="1" x14ac:dyDescent="0.25"/>
    <row r="280" spans="1:21" ht="22.5" customHeight="1" x14ac:dyDescent="0.25">
      <c r="A280" s="75" t="s">
        <v>201</v>
      </c>
      <c r="B280" s="76"/>
      <c r="C280" s="76"/>
      <c r="D280" s="76"/>
      <c r="E280" s="76"/>
      <c r="F280" s="76"/>
      <c r="G280" s="76"/>
      <c r="H280" s="76"/>
      <c r="I280" s="76"/>
      <c r="J280" s="76"/>
      <c r="K280" s="76"/>
      <c r="L280" s="76"/>
      <c r="M280" s="76"/>
      <c r="N280" s="76"/>
      <c r="O280" s="76"/>
      <c r="P280" s="76"/>
      <c r="Q280" s="76"/>
      <c r="R280" s="76"/>
      <c r="S280" s="76"/>
      <c r="T280" s="76"/>
      <c r="U280" s="76"/>
    </row>
    <row r="281" spans="1:21" ht="23.25" customHeight="1" x14ac:dyDescent="0.25">
      <c r="A281" s="75" t="s">
        <v>27</v>
      </c>
      <c r="B281" s="75" t="s">
        <v>26</v>
      </c>
      <c r="C281" s="75"/>
      <c r="D281" s="75"/>
      <c r="E281" s="75"/>
      <c r="F281" s="75"/>
      <c r="G281" s="75"/>
      <c r="H281" s="75"/>
      <c r="I281" s="75"/>
      <c r="J281" s="77" t="s">
        <v>41</v>
      </c>
      <c r="K281" s="84" t="s">
        <v>24</v>
      </c>
      <c r="L281" s="85"/>
      <c r="M281" s="85"/>
      <c r="N281" s="86"/>
      <c r="O281" s="77" t="s">
        <v>42</v>
      </c>
      <c r="P281" s="77"/>
      <c r="Q281" s="77"/>
      <c r="R281" s="77" t="s">
        <v>23</v>
      </c>
      <c r="S281" s="77"/>
      <c r="T281" s="77"/>
      <c r="U281" s="77" t="s">
        <v>22</v>
      </c>
    </row>
    <row r="282" spans="1:21" ht="18" customHeight="1" x14ac:dyDescent="0.25">
      <c r="A282" s="75"/>
      <c r="B282" s="75"/>
      <c r="C282" s="75"/>
      <c r="D282" s="75"/>
      <c r="E282" s="75"/>
      <c r="F282" s="75"/>
      <c r="G282" s="75"/>
      <c r="H282" s="75"/>
      <c r="I282" s="75"/>
      <c r="J282" s="77"/>
      <c r="K282" s="50" t="s">
        <v>28</v>
      </c>
      <c r="L282" s="50" t="s">
        <v>29</v>
      </c>
      <c r="M282" s="50" t="s">
        <v>109</v>
      </c>
      <c r="N282" s="50" t="s">
        <v>102</v>
      </c>
      <c r="O282" s="50" t="s">
        <v>34</v>
      </c>
      <c r="P282" s="50" t="s">
        <v>7</v>
      </c>
      <c r="Q282" s="50" t="s">
        <v>31</v>
      </c>
      <c r="R282" s="50" t="s">
        <v>32</v>
      </c>
      <c r="S282" s="50" t="s">
        <v>28</v>
      </c>
      <c r="T282" s="50" t="s">
        <v>33</v>
      </c>
      <c r="U282" s="77"/>
    </row>
    <row r="283" spans="1:21" ht="19.5" customHeight="1" x14ac:dyDescent="0.25">
      <c r="A283" s="112" t="s">
        <v>60</v>
      </c>
      <c r="B283" s="113"/>
      <c r="C283" s="113"/>
      <c r="D283" s="113"/>
      <c r="E283" s="113"/>
      <c r="F283" s="113"/>
      <c r="G283" s="113"/>
      <c r="H283" s="113"/>
      <c r="I283" s="113"/>
      <c r="J283" s="113"/>
      <c r="K283" s="113"/>
      <c r="L283" s="113"/>
      <c r="M283" s="113"/>
      <c r="N283" s="113"/>
      <c r="O283" s="113"/>
      <c r="P283" s="113"/>
      <c r="Q283" s="113"/>
      <c r="R283" s="113"/>
      <c r="S283" s="113"/>
      <c r="T283" s="113"/>
      <c r="U283" s="114"/>
    </row>
    <row r="284" spans="1:21" ht="12.75" customHeight="1" x14ac:dyDescent="0.25">
      <c r="A284" s="51" t="str">
        <f>IF(ISNA(INDEX($A$36:$U$210,MATCH($B284,$B$36:$B$210,0),1)),"",INDEX($A$36:$U$210,MATCH($B284,$B$36:$B$210,0),1))</f>
        <v>YLU0011</v>
      </c>
      <c r="B284" s="63" t="s">
        <v>75</v>
      </c>
      <c r="C284" s="63"/>
      <c r="D284" s="63"/>
      <c r="E284" s="63"/>
      <c r="F284" s="63"/>
      <c r="G284" s="63"/>
      <c r="H284" s="63"/>
      <c r="I284" s="63"/>
      <c r="J284" s="21">
        <f>IF(ISNA(INDEX($A$36:$U$210,MATCH($B284,$B$36:$B$210,0),10)),"",INDEX($A$36:$U$210,MATCH($B284,$B$36:$B$210,0),10))</f>
        <v>2</v>
      </c>
      <c r="K284" s="21">
        <f>IF(ISNA(INDEX($A$36:$U$210,MATCH($B284,$B$36:$B$210,0),11)),"",INDEX($A$36:$U$210,MATCH($B284,$B$36:$B$210,0),11))</f>
        <v>0</v>
      </c>
      <c r="L284" s="21">
        <f>IF(ISNA(INDEX($A$36:$U$210,MATCH($B284,$B$36:$B$210,0),12)),"",INDEX($A$36:$U$210,MATCH($B284,$B$36:$B$210,0),12))</f>
        <v>2</v>
      </c>
      <c r="M284" s="21">
        <f>IF(ISNA(INDEX($A$36:$U$210,MATCH($B284,$B$36:$B$210,0),13)),"",INDEX($A$36:$U$210,MATCH($B284,$B$36:$B$210,0),13))</f>
        <v>0</v>
      </c>
      <c r="N284" s="21">
        <f>IF(ISNA(INDEX($A$36:$U$210,MATCH($B284,$B$36:$B$210,0),14)),"",INDEX($A$36:$U$210,MATCH($B284,$B$36:$B$210,0),14))</f>
        <v>0</v>
      </c>
      <c r="O284" s="21">
        <f>IF(ISNA(INDEX($A$36:$U$210,MATCH($B284,$B$36:$B$210,0),15)),"",INDEX($A$36:$U$210,MATCH($B284,$B$36:$B$210,0),15))</f>
        <v>2</v>
      </c>
      <c r="P284" s="21">
        <f>IF(ISNA(INDEX($A$36:$U$210,MATCH($B284,$B$36:$B$210,0),16)),"",INDEX($A$36:$U$210,MATCH($B284,$B$36:$B$210,0),16))</f>
        <v>2</v>
      </c>
      <c r="Q284" s="21">
        <f>IF(ISNA(INDEX($A$36:$U$210,MATCH($B284,$B$36:$B$210,0),17)),"",INDEX($A$36:$U$210,MATCH($B284,$B$36:$B$210,0),17))</f>
        <v>4</v>
      </c>
      <c r="R284" s="52">
        <f>IF(ISNA(INDEX($A$36:$U$210,MATCH($B284,$B$36:$B$210,0),18)),"",INDEX($A$36:$U$210,MATCH($B284,$B$36:$B$210,0),18))</f>
        <v>0</v>
      </c>
      <c r="S284" s="52">
        <f>IF(ISNA(INDEX($A$36:$U$210,MATCH($B284,$B$36:$B$210,0),19)),"",INDEX($A$36:$U$210,MATCH($B284,$B$36:$B$210,0),19))</f>
        <v>0</v>
      </c>
      <c r="T284" s="52" t="str">
        <f>IF(ISNA(INDEX($A$36:$U$210,MATCH($B284,$B$36:$B$210,0),20)),"",INDEX($A$36:$U$210,MATCH($B284,$B$36:$B$210,0),20))</f>
        <v>VP</v>
      </c>
      <c r="U284" s="52" t="str">
        <f>IF(ISNA(INDEX($A$36:$U$210,MATCH($B284,$B$36:$B$210,0),21)),"",INDEX($A$36:$U$210,MATCH($B284,$B$36:$B$210,0),21))</f>
        <v>DC</v>
      </c>
    </row>
    <row r="285" spans="1:21" x14ac:dyDescent="0.25">
      <c r="A285" s="51" t="str">
        <f>IF(ISNA(INDEX($A$36:$U$210,MATCH($B285,$B$36:$B$210,0),1)),"",INDEX($A$36:$U$210,MATCH($B285,$B$36:$B$210,0),1))</f>
        <v>YLU0012</v>
      </c>
      <c r="B285" s="63" t="s">
        <v>76</v>
      </c>
      <c r="C285" s="63"/>
      <c r="D285" s="63"/>
      <c r="E285" s="63"/>
      <c r="F285" s="63"/>
      <c r="G285" s="63"/>
      <c r="H285" s="63"/>
      <c r="I285" s="63"/>
      <c r="J285" s="21">
        <f>IF(ISNA(INDEX($A$36:$U$210,MATCH($B285,$B$36:$B$210,0),10)),"",INDEX($A$36:$U$210,MATCH($B285,$B$36:$B$210,0),10))</f>
        <v>2</v>
      </c>
      <c r="K285" s="21">
        <f>IF(ISNA(INDEX($A$36:$U$210,MATCH($B285,$B$36:$B$210,0),11)),"",INDEX($A$36:$U$210,MATCH($B285,$B$36:$B$210,0),11))</f>
        <v>0</v>
      </c>
      <c r="L285" s="21">
        <f>IF(ISNA(INDEX($A$36:$U$210,MATCH($B285,$B$36:$B$210,0),12)),"",INDEX($A$36:$U$210,MATCH($B285,$B$36:$B$210,0),12))</f>
        <v>2</v>
      </c>
      <c r="M285" s="21">
        <f>IF(ISNA(INDEX($A$36:$U$210,MATCH($B285,$B$36:$B$210,0),13)),"",INDEX($A$36:$U$210,MATCH($B285,$B$36:$B$210,0),13))</f>
        <v>0</v>
      </c>
      <c r="N285" s="21">
        <f>IF(ISNA(INDEX($A$36:$U$210,MATCH($B285,$B$36:$B$210,0),14)),"",INDEX($A$36:$U$210,MATCH($B285,$B$36:$B$210,0),14))</f>
        <v>0</v>
      </c>
      <c r="O285" s="21">
        <f>IF(ISNA(INDEX($A$36:$U$210,MATCH($B285,$B$36:$B$210,0),15)),"",INDEX($A$36:$U$210,MATCH($B285,$B$36:$B$210,0),15))</f>
        <v>2</v>
      </c>
      <c r="P285" s="21">
        <f>IF(ISNA(INDEX($A$36:$U$210,MATCH($B285,$B$36:$B$210,0),16)),"",INDEX($A$36:$U$210,MATCH($B285,$B$36:$B$210,0),16))</f>
        <v>2</v>
      </c>
      <c r="Q285" s="21">
        <f>IF(ISNA(INDEX($A$36:$U$210,MATCH($B285,$B$36:$B$210,0),17)),"",INDEX($A$36:$U$210,MATCH($B285,$B$36:$B$210,0),17))</f>
        <v>4</v>
      </c>
      <c r="R285" s="52">
        <f>IF(ISNA(INDEX($A$36:$U$210,MATCH($B285,$B$36:$B$210,0),18)),"",INDEX($A$36:$U$210,MATCH($B285,$B$36:$B$210,0),18))</f>
        <v>0</v>
      </c>
      <c r="S285" s="52">
        <f>IF(ISNA(INDEX($A$36:$U$210,MATCH($B285,$B$36:$B$210,0),19)),"",INDEX($A$36:$U$210,MATCH($B285,$B$36:$B$210,0),19))</f>
        <v>0</v>
      </c>
      <c r="T285" s="52" t="str">
        <f>IF(ISNA(INDEX($A$36:$U$210,MATCH($B285,$B$36:$B$210,0),20)),"",INDEX($A$36:$U$210,MATCH($B285,$B$36:$B$210,0),20))</f>
        <v>VP</v>
      </c>
      <c r="U285" s="52" t="str">
        <f>IF(ISNA(INDEX($A$36:$U$210,MATCH($B285,$B$36:$B$210,0),21)),"",INDEX($A$36:$U$210,MATCH($B285,$B$36:$B$210,0),21))</f>
        <v>DC</v>
      </c>
    </row>
    <row r="286" spans="1:21" x14ac:dyDescent="0.25">
      <c r="A286" s="51" t="str">
        <f>IF(ISNA(INDEX($A$36:$U$210,MATCH($B286,$B$36:$B$210,0),1)),"",INDEX($A$36:$U$210,MATCH($B286,$B$36:$B$210,0),1))</f>
        <v>MLX2081</v>
      </c>
      <c r="B286" s="63" t="s">
        <v>137</v>
      </c>
      <c r="C286" s="63"/>
      <c r="D286" s="63"/>
      <c r="E286" s="63"/>
      <c r="F286" s="63"/>
      <c r="G286" s="63"/>
      <c r="H286" s="63"/>
      <c r="I286" s="63"/>
      <c r="J286" s="21">
        <f>IF(ISNA(INDEX($A$36:$U$210,MATCH($B286,$B$36:$B$210,0),10)),"",INDEX($A$36:$U$210,MATCH($B286,$B$36:$B$210,0),10))</f>
        <v>3</v>
      </c>
      <c r="K286" s="21">
        <f>IF(ISNA(INDEX($A$36:$U$210,MATCH($B286,$B$36:$B$210,0),11)),"",INDEX($A$36:$U$210,MATCH($B286,$B$36:$B$210,0),11))</f>
        <v>0</v>
      </c>
      <c r="L286" s="21">
        <f>IF(ISNA(INDEX($A$36:$U$210,MATCH($B286,$B$36:$B$210,0),12)),"",INDEX($A$36:$U$210,MATCH($B286,$B$36:$B$210,0),12))</f>
        <v>2</v>
      </c>
      <c r="M286" s="21">
        <f>IF(ISNA(INDEX($A$36:$U$210,MATCH($B286,$B$36:$B$210,0),13)),"",INDEX($A$36:$U$210,MATCH($B286,$B$36:$B$210,0),13))</f>
        <v>0</v>
      </c>
      <c r="N286" s="21">
        <f>IF(ISNA(INDEX($A$36:$U$210,MATCH($B286,$B$36:$B$210,0),14)),"",INDEX($A$36:$U$210,MATCH($B286,$B$36:$B$210,0),14))</f>
        <v>0</v>
      </c>
      <c r="O286" s="21">
        <f>IF(ISNA(INDEX($A$36:$U$210,MATCH($B286,$B$36:$B$210,0),15)),"",INDEX($A$36:$U$210,MATCH($B286,$B$36:$B$210,0),15))</f>
        <v>2</v>
      </c>
      <c r="P286" s="21">
        <f>IF(ISNA(INDEX($A$36:$U$210,MATCH($B286,$B$36:$B$210,0),16)),"",INDEX($A$36:$U$210,MATCH($B286,$B$36:$B$210,0),16))</f>
        <v>3</v>
      </c>
      <c r="Q286" s="21">
        <f>IF(ISNA(INDEX($A$36:$U$210,MATCH($B286,$B$36:$B$210,0),17)),"",INDEX($A$36:$U$210,MATCH($B286,$B$36:$B$210,0),17))</f>
        <v>5</v>
      </c>
      <c r="R286" s="52">
        <f>IF(ISNA(INDEX($A$36:$U$210,MATCH($B286,$B$36:$B$210,0),18)),"",INDEX($A$36:$U$210,MATCH($B286,$B$36:$B$210,0),18))</f>
        <v>0</v>
      </c>
      <c r="S286" s="52" t="str">
        <f>IF(ISNA(INDEX($A$36:$U$210,MATCH($B286,$B$36:$B$210,0),19)),"",INDEX($A$36:$U$210,MATCH($B286,$B$36:$B$210,0),19))</f>
        <v>C</v>
      </c>
      <c r="T286" s="52">
        <f>IF(ISNA(INDEX($A$36:$U$210,MATCH($B286,$B$36:$B$210,0),20)),"",INDEX($A$36:$U$210,MATCH($B286,$B$36:$B$210,0),20))</f>
        <v>0</v>
      </c>
      <c r="U286" s="52" t="str">
        <f>IF(ISNA(INDEX($A$36:$U$210,MATCH($B286,$B$36:$B$210,0),21)),"",INDEX($A$36:$U$210,MATCH($B286,$B$36:$B$210,0),21))</f>
        <v>DC</v>
      </c>
    </row>
    <row r="287" spans="1:21" x14ac:dyDescent="0.25">
      <c r="A287" s="51" t="str">
        <f>IF(ISNA(INDEX($A$36:$U$210,MATCH($B287,$B$36:$B$210,0),1)),"",INDEX($A$36:$U$210,MATCH($B287,$B$36:$B$210,0),1))</f>
        <v>MLX2082</v>
      </c>
      <c r="B287" s="63" t="s">
        <v>150</v>
      </c>
      <c r="C287" s="63"/>
      <c r="D287" s="63"/>
      <c r="E287" s="63"/>
      <c r="F287" s="63"/>
      <c r="G287" s="63"/>
      <c r="H287" s="63"/>
      <c r="I287" s="63"/>
      <c r="J287" s="21">
        <f>IF(ISNA(INDEX($A$36:$U$210,MATCH($B287,$B$36:$B$210,0),10)),"",INDEX($A$36:$U$210,MATCH($B287,$B$36:$B$210,0),10))</f>
        <v>3</v>
      </c>
      <c r="K287" s="21">
        <f>IF(ISNA(INDEX($A$36:$U$210,MATCH($B287,$B$36:$B$210,0),11)),"",INDEX($A$36:$U$210,MATCH($B287,$B$36:$B$210,0),11))</f>
        <v>0</v>
      </c>
      <c r="L287" s="21">
        <f>IF(ISNA(INDEX($A$36:$U$210,MATCH($B287,$B$36:$B$210,0),12)),"",INDEX($A$36:$U$210,MATCH($B287,$B$36:$B$210,0),12))</f>
        <v>2</v>
      </c>
      <c r="M287" s="21">
        <f>IF(ISNA(INDEX($A$36:$U$210,MATCH($B287,$B$36:$B$210,0),13)),"",INDEX($A$36:$U$210,MATCH($B287,$B$36:$B$210,0),13))</f>
        <v>0</v>
      </c>
      <c r="N287" s="21">
        <f>IF(ISNA(INDEX($A$36:$U$210,MATCH($B287,$B$36:$B$210,0),14)),"",INDEX($A$36:$U$210,MATCH($B287,$B$36:$B$210,0),14))</f>
        <v>0</v>
      </c>
      <c r="O287" s="21">
        <f>IF(ISNA(INDEX($A$36:$U$210,MATCH($B287,$B$36:$B$210,0),15)),"",INDEX($A$36:$U$210,MATCH($B287,$B$36:$B$210,0),15))</f>
        <v>2</v>
      </c>
      <c r="P287" s="21">
        <f>IF(ISNA(INDEX($A$36:$U$210,MATCH($B287,$B$36:$B$210,0),16)),"",INDEX($A$36:$U$210,MATCH($B287,$B$36:$B$210,0),16))</f>
        <v>3</v>
      </c>
      <c r="Q287" s="21">
        <f>IF(ISNA(INDEX($A$36:$U$210,MATCH($B287,$B$36:$B$210,0),17)),"",INDEX($A$36:$U$210,MATCH($B287,$B$36:$B$210,0),17))</f>
        <v>5</v>
      </c>
      <c r="R287" s="52">
        <f>IF(ISNA(INDEX($A$36:$U$210,MATCH($B287,$B$36:$B$210,0),18)),"",INDEX($A$36:$U$210,MATCH($B287,$B$36:$B$210,0),18))</f>
        <v>0</v>
      </c>
      <c r="S287" s="52" t="str">
        <f>IF(ISNA(INDEX($A$36:$U$210,MATCH($B287,$B$36:$B$210,0),19)),"",INDEX($A$36:$U$210,MATCH($B287,$B$36:$B$210,0),19))</f>
        <v>C</v>
      </c>
      <c r="T287" s="52">
        <f>IF(ISNA(INDEX($A$36:$U$210,MATCH($B287,$B$36:$B$210,0),20)),"",INDEX($A$36:$U$210,MATCH($B287,$B$36:$B$210,0),20))</f>
        <v>0</v>
      </c>
      <c r="U287" s="52" t="str">
        <f>IF(ISNA(INDEX($A$36:$U$210,MATCH($B287,$B$36:$B$210,0),21)),"",INDEX($A$36:$U$210,MATCH($B287,$B$36:$B$210,0),21))</f>
        <v>DC</v>
      </c>
    </row>
    <row r="288" spans="1:21" x14ac:dyDescent="0.25">
      <c r="A288" s="28" t="s">
        <v>25</v>
      </c>
      <c r="B288" s="115"/>
      <c r="C288" s="116"/>
      <c r="D288" s="116"/>
      <c r="E288" s="116"/>
      <c r="F288" s="116"/>
      <c r="G288" s="116"/>
      <c r="H288" s="116"/>
      <c r="I288" s="117"/>
      <c r="J288" s="36">
        <f t="shared" ref="J288:Q288" si="109">SUM(J284:J287)</f>
        <v>10</v>
      </c>
      <c r="K288" s="36">
        <f t="shared" si="109"/>
        <v>0</v>
      </c>
      <c r="L288" s="36">
        <f t="shared" si="109"/>
        <v>8</v>
      </c>
      <c r="M288" s="36">
        <f t="shared" si="109"/>
        <v>0</v>
      </c>
      <c r="N288" s="36">
        <f t="shared" si="109"/>
        <v>0</v>
      </c>
      <c r="O288" s="36">
        <f t="shared" si="109"/>
        <v>8</v>
      </c>
      <c r="P288" s="36">
        <f t="shared" si="109"/>
        <v>10</v>
      </c>
      <c r="Q288" s="36">
        <f t="shared" si="109"/>
        <v>18</v>
      </c>
      <c r="R288" s="28">
        <f>COUNTIF(R284:R287,"E")</f>
        <v>0</v>
      </c>
      <c r="S288" s="28">
        <f>COUNTIF(S284:S287,"C")</f>
        <v>2</v>
      </c>
      <c r="T288" s="28">
        <f>COUNTIF(T284:T287,"VP")</f>
        <v>2</v>
      </c>
      <c r="U288" s="20">
        <f>COUNTA(U284:U287)</f>
        <v>4</v>
      </c>
    </row>
    <row r="289" spans="1:21" ht="19.5" customHeight="1" x14ac:dyDescent="0.25">
      <c r="A289" s="112" t="s">
        <v>73</v>
      </c>
      <c r="B289" s="113"/>
      <c r="C289" s="113"/>
      <c r="D289" s="113"/>
      <c r="E289" s="113"/>
      <c r="F289" s="113"/>
      <c r="G289" s="113"/>
      <c r="H289" s="113"/>
      <c r="I289" s="113"/>
      <c r="J289" s="113"/>
      <c r="K289" s="113"/>
      <c r="L289" s="113"/>
      <c r="M289" s="113"/>
      <c r="N289" s="113"/>
      <c r="O289" s="113"/>
      <c r="P289" s="113"/>
      <c r="Q289" s="113"/>
      <c r="R289" s="113"/>
      <c r="S289" s="113"/>
      <c r="T289" s="113"/>
      <c r="U289" s="114"/>
    </row>
    <row r="290" spans="1:21" x14ac:dyDescent="0.25">
      <c r="A290" s="51" t="str">
        <f>IF(ISNA(INDEX($A$36:$U$210,MATCH($B290,$B$36:$B$210,0),1)),"",INDEX($A$36:$U$210,MATCH($B290,$B$36:$B$210,0),1))</f>
        <v>MLX2205</v>
      </c>
      <c r="B290" s="63" t="s">
        <v>166</v>
      </c>
      <c r="C290" s="63"/>
      <c r="D290" s="63"/>
      <c r="E290" s="63"/>
      <c r="F290" s="63"/>
      <c r="G290" s="63"/>
      <c r="H290" s="63"/>
      <c r="I290" s="63"/>
      <c r="J290" s="21">
        <f>IF(ISNA(INDEX($A$36:$U$210,MATCH($B290,$B$36:$B$210,0),10)),"",INDEX($A$36:$U$210,MATCH($B290,$B$36:$B$210,0),10))</f>
        <v>4</v>
      </c>
      <c r="K290" s="21">
        <f>IF(ISNA(INDEX($A$36:$U$210,MATCH($B290,$B$36:$B$210,0),11)),"",INDEX($A$36:$U$210,MATCH($B290,$B$36:$B$210,0),11))</f>
        <v>2</v>
      </c>
      <c r="L290" s="21">
        <f>IF(ISNA(INDEX($A$36:$U$210,MATCH($B290,$B$36:$B$210,0),12)),"",INDEX($A$36:$U$210,MATCH($B290,$B$36:$B$210,0),12))</f>
        <v>0</v>
      </c>
      <c r="M290" s="21">
        <f>IF(ISNA(INDEX($A$36:$U$210,MATCH($B290,$B$36:$B$210,0),13)),"",INDEX($A$36:$U$210,MATCH($B290,$B$36:$B$210,0),13))</f>
        <v>0</v>
      </c>
      <c r="N290" s="21">
        <f>IF(ISNA(INDEX($A$36:$U$210,MATCH($B290,$B$36:$B$210,0),14)),"",INDEX($A$36:$U$210,MATCH($B290,$B$36:$B$210,0),14))</f>
        <v>1</v>
      </c>
      <c r="O290" s="21">
        <f>IF(ISNA(INDEX($A$36:$U$210,MATCH($B290,$B$36:$B$210,0),15)),"",INDEX($A$36:$U$210,MATCH($B290,$B$36:$B$210,0),15))</f>
        <v>3</v>
      </c>
      <c r="P290" s="21">
        <f>IF(ISNA(INDEX($A$36:$U$210,MATCH($B290,$B$36:$B$210,0),16)),"",INDEX($A$36:$U$210,MATCH($B290,$B$36:$B$210,0),16))</f>
        <v>5</v>
      </c>
      <c r="Q290" s="21">
        <f>IF(ISNA(INDEX($A$36:$U$210,MATCH($B290,$B$36:$B$210,0),17)),"",INDEX($A$36:$U$210,MATCH($B290,$B$36:$B$210,0),17))</f>
        <v>8</v>
      </c>
      <c r="R290" s="52">
        <f>IF(ISNA(INDEX($A$36:$U$210,MATCH($B290,$B$36:$B$210,0),18)),"",INDEX($A$36:$U$210,MATCH($B290,$B$36:$B$210,0),18))</f>
        <v>0</v>
      </c>
      <c r="S290" s="52" t="str">
        <f>IF(ISNA(INDEX($A$36:$U$210,MATCH($B290,$B$36:$B$210,0),19)),"",INDEX($A$36:$U$210,MATCH($B290,$B$36:$B$210,0),19))</f>
        <v>C</v>
      </c>
      <c r="T290" s="52">
        <f>IF(ISNA(INDEX($A$36:$U$210,MATCH($B290,$B$36:$B$210,0),20)),"",INDEX($A$36:$U$210,MATCH($B290,$B$36:$B$210,0),20))</f>
        <v>0</v>
      </c>
      <c r="U290" s="52" t="str">
        <f>IF(ISNA(INDEX($A$36:$U$210,MATCH($B290,$B$36:$B$210,0),21)),"",INDEX($A$36:$U$210,MATCH($B290,$B$36:$B$210,0),21))</f>
        <v>DC</v>
      </c>
    </row>
    <row r="291" spans="1:21" x14ac:dyDescent="0.25">
      <c r="A291" s="28" t="s">
        <v>25</v>
      </c>
      <c r="B291" s="75"/>
      <c r="C291" s="75"/>
      <c r="D291" s="75"/>
      <c r="E291" s="75"/>
      <c r="F291" s="75"/>
      <c r="G291" s="75"/>
      <c r="H291" s="75"/>
      <c r="I291" s="75"/>
      <c r="J291" s="36">
        <f t="shared" ref="J291:Q291" si="110">SUM(J290:J290)</f>
        <v>4</v>
      </c>
      <c r="K291" s="36">
        <f t="shared" si="110"/>
        <v>2</v>
      </c>
      <c r="L291" s="36">
        <f t="shared" si="110"/>
        <v>0</v>
      </c>
      <c r="M291" s="36">
        <f t="shared" si="110"/>
        <v>0</v>
      </c>
      <c r="N291" s="36">
        <f t="shared" si="110"/>
        <v>1</v>
      </c>
      <c r="O291" s="36">
        <f t="shared" si="110"/>
        <v>3</v>
      </c>
      <c r="P291" s="36">
        <f t="shared" si="110"/>
        <v>5</v>
      </c>
      <c r="Q291" s="36">
        <f t="shared" si="110"/>
        <v>8</v>
      </c>
      <c r="R291" s="28">
        <f>COUNTIF(R290:R290,"E")</f>
        <v>0</v>
      </c>
      <c r="S291" s="28">
        <f>COUNTIF(S290:S290,"C")</f>
        <v>1</v>
      </c>
      <c r="T291" s="28">
        <f>COUNTIF(T290:T290,"VP")</f>
        <v>0</v>
      </c>
      <c r="U291" s="20">
        <f>COUNTA(U290:U290)</f>
        <v>1</v>
      </c>
    </row>
    <row r="292" spans="1:21" ht="20.25" customHeight="1" x14ac:dyDescent="0.25">
      <c r="A292" s="187" t="s">
        <v>105</v>
      </c>
      <c r="B292" s="188"/>
      <c r="C292" s="188"/>
      <c r="D292" s="188"/>
      <c r="E292" s="188"/>
      <c r="F292" s="188"/>
      <c r="G292" s="188"/>
      <c r="H292" s="188"/>
      <c r="I292" s="189"/>
      <c r="J292" s="36">
        <f t="shared" ref="J292:U292" si="111">SUM(J288,J291)</f>
        <v>14</v>
      </c>
      <c r="K292" s="36">
        <f t="shared" si="111"/>
        <v>2</v>
      </c>
      <c r="L292" s="36">
        <f t="shared" si="111"/>
        <v>8</v>
      </c>
      <c r="M292" s="36">
        <f t="shared" si="111"/>
        <v>0</v>
      </c>
      <c r="N292" s="36">
        <f t="shared" si="111"/>
        <v>1</v>
      </c>
      <c r="O292" s="36">
        <f t="shared" si="111"/>
        <v>11</v>
      </c>
      <c r="P292" s="36">
        <f t="shared" si="111"/>
        <v>15</v>
      </c>
      <c r="Q292" s="36">
        <f t="shared" si="111"/>
        <v>26</v>
      </c>
      <c r="R292" s="36">
        <f t="shared" si="111"/>
        <v>0</v>
      </c>
      <c r="S292" s="36">
        <f t="shared" si="111"/>
        <v>3</v>
      </c>
      <c r="T292" s="36">
        <f t="shared" si="111"/>
        <v>2</v>
      </c>
      <c r="U292" s="37">
        <f t="shared" si="111"/>
        <v>5</v>
      </c>
    </row>
    <row r="293" spans="1:21" ht="17.25" customHeight="1" x14ac:dyDescent="0.25">
      <c r="A293" s="190" t="s">
        <v>51</v>
      </c>
      <c r="B293" s="191"/>
      <c r="C293" s="191"/>
      <c r="D293" s="191"/>
      <c r="E293" s="191"/>
      <c r="F293" s="191"/>
      <c r="G293" s="191"/>
      <c r="H293" s="191"/>
      <c r="I293" s="191"/>
      <c r="J293" s="192"/>
      <c r="K293" s="36">
        <f t="shared" ref="K293:Q293" si="112">K288*14+K291*12</f>
        <v>24</v>
      </c>
      <c r="L293" s="36">
        <f t="shared" si="112"/>
        <v>112</v>
      </c>
      <c r="M293" s="36">
        <f t="shared" si="112"/>
        <v>0</v>
      </c>
      <c r="N293" s="36">
        <f t="shared" si="112"/>
        <v>12</v>
      </c>
      <c r="O293" s="36">
        <f t="shared" si="112"/>
        <v>148</v>
      </c>
      <c r="P293" s="36">
        <f t="shared" si="112"/>
        <v>200</v>
      </c>
      <c r="Q293" s="36">
        <f t="shared" si="112"/>
        <v>348</v>
      </c>
      <c r="R293" s="181"/>
      <c r="S293" s="182"/>
      <c r="T293" s="182"/>
      <c r="U293" s="183"/>
    </row>
    <row r="294" spans="1:21" ht="15" customHeight="1" x14ac:dyDescent="0.25">
      <c r="A294" s="193"/>
      <c r="B294" s="194"/>
      <c r="C294" s="194"/>
      <c r="D294" s="194"/>
      <c r="E294" s="194"/>
      <c r="F294" s="194"/>
      <c r="G294" s="194"/>
      <c r="H294" s="194"/>
      <c r="I294" s="194"/>
      <c r="J294" s="195"/>
      <c r="K294" s="87">
        <f>SUM(K293:N293)</f>
        <v>148</v>
      </c>
      <c r="L294" s="88"/>
      <c r="M294" s="88"/>
      <c r="N294" s="89"/>
      <c r="O294" s="87">
        <f>SUM(O293:P293)</f>
        <v>348</v>
      </c>
      <c r="P294" s="88"/>
      <c r="Q294" s="89"/>
      <c r="R294" s="184"/>
      <c r="S294" s="185"/>
      <c r="T294" s="185"/>
      <c r="U294" s="186"/>
    </row>
    <row r="295" spans="1:21" ht="19.5" customHeight="1" x14ac:dyDescent="0.25">
      <c r="A295" s="69" t="s">
        <v>104</v>
      </c>
      <c r="B295" s="70"/>
      <c r="C295" s="70"/>
      <c r="D295" s="70"/>
      <c r="E295" s="70"/>
      <c r="F295" s="70"/>
      <c r="G295" s="70"/>
      <c r="H295" s="70"/>
      <c r="I295" s="70"/>
      <c r="J295" s="71"/>
      <c r="K295" s="72">
        <f>U292/SUM(U45,U56,U80,U95,U117,U132)</f>
        <v>0.125</v>
      </c>
      <c r="L295" s="73"/>
      <c r="M295" s="73"/>
      <c r="N295" s="73"/>
      <c r="O295" s="73"/>
      <c r="P295" s="73"/>
      <c r="Q295" s="73"/>
      <c r="R295" s="73"/>
      <c r="S295" s="73"/>
      <c r="T295" s="73"/>
      <c r="U295" s="74"/>
    </row>
    <row r="296" spans="1:21" ht="21.75" customHeight="1" x14ac:dyDescent="0.25">
      <c r="A296" s="197" t="s">
        <v>107</v>
      </c>
      <c r="B296" s="198"/>
      <c r="C296" s="198"/>
      <c r="D296" s="198"/>
      <c r="E296" s="198"/>
      <c r="F296" s="198"/>
      <c r="G296" s="198"/>
      <c r="H296" s="198"/>
      <c r="I296" s="198"/>
      <c r="J296" s="199"/>
      <c r="K296" s="72">
        <f>K294/(SUM(O45,O56,O80,O95,O117)*14+O132*12)</f>
        <v>7.0275403608736936E-2</v>
      </c>
      <c r="L296" s="73"/>
      <c r="M296" s="73"/>
      <c r="N296" s="73"/>
      <c r="O296" s="73"/>
      <c r="P296" s="73"/>
      <c r="Q296" s="73"/>
      <c r="R296" s="73"/>
      <c r="S296" s="73"/>
      <c r="T296" s="73"/>
      <c r="U296" s="74"/>
    </row>
    <row r="297" spans="1:21" ht="7.5" customHeight="1" x14ac:dyDescent="0.25"/>
    <row r="298" spans="1:21" ht="18" customHeight="1" x14ac:dyDescent="0.25"/>
    <row r="299" spans="1:21" x14ac:dyDescent="0.25">
      <c r="A299" s="171" t="s">
        <v>74</v>
      </c>
      <c r="B299" s="171"/>
    </row>
    <row r="300" spans="1:21" x14ac:dyDescent="0.25">
      <c r="A300" s="77" t="s">
        <v>27</v>
      </c>
      <c r="B300" s="167" t="s">
        <v>63</v>
      </c>
      <c r="C300" s="176"/>
      <c r="D300" s="176"/>
      <c r="E300" s="176"/>
      <c r="F300" s="176"/>
      <c r="G300" s="168"/>
      <c r="H300" s="167" t="s">
        <v>66</v>
      </c>
      <c r="I300" s="168"/>
      <c r="J300" s="84" t="s">
        <v>67</v>
      </c>
      <c r="K300" s="85"/>
      <c r="L300" s="85"/>
      <c r="M300" s="85"/>
      <c r="N300" s="85"/>
      <c r="O300" s="85"/>
      <c r="P300" s="86"/>
      <c r="Q300" s="167" t="s">
        <v>50</v>
      </c>
      <c r="R300" s="168"/>
      <c r="S300" s="84" t="s">
        <v>68</v>
      </c>
      <c r="T300" s="85"/>
      <c r="U300" s="86"/>
    </row>
    <row r="301" spans="1:21" x14ac:dyDescent="0.25">
      <c r="A301" s="77"/>
      <c r="B301" s="169"/>
      <c r="C301" s="177"/>
      <c r="D301" s="177"/>
      <c r="E301" s="177"/>
      <c r="F301" s="177"/>
      <c r="G301" s="170"/>
      <c r="H301" s="169"/>
      <c r="I301" s="170"/>
      <c r="J301" s="84" t="s">
        <v>34</v>
      </c>
      <c r="K301" s="86"/>
      <c r="L301" s="84" t="s">
        <v>7</v>
      </c>
      <c r="M301" s="85"/>
      <c r="N301" s="86"/>
      <c r="O301" s="84" t="s">
        <v>31</v>
      </c>
      <c r="P301" s="86"/>
      <c r="Q301" s="169"/>
      <c r="R301" s="170"/>
      <c r="S301" s="50" t="s">
        <v>69</v>
      </c>
      <c r="T301" s="50" t="s">
        <v>70</v>
      </c>
      <c r="U301" s="50" t="s">
        <v>71</v>
      </c>
    </row>
    <row r="302" spans="1:21" x14ac:dyDescent="0.25">
      <c r="A302" s="50">
        <v>1</v>
      </c>
      <c r="B302" s="84" t="s">
        <v>64</v>
      </c>
      <c r="C302" s="85"/>
      <c r="D302" s="85"/>
      <c r="E302" s="85"/>
      <c r="F302" s="85"/>
      <c r="G302" s="86"/>
      <c r="H302" s="166">
        <f>J302</f>
        <v>1826</v>
      </c>
      <c r="I302" s="166"/>
      <c r="J302" s="172">
        <f>(SUM(O45+O56+O80+O95+O117)*14+O132*12)-J303</f>
        <v>1826</v>
      </c>
      <c r="K302" s="173"/>
      <c r="L302" s="172">
        <f>(SUM(P45+P56+P80+P95+P117)*14+P132*12)-L303</f>
        <v>2182</v>
      </c>
      <c r="M302" s="178"/>
      <c r="N302" s="173"/>
      <c r="O302" s="172">
        <f>(SUM(Q45+Q56+Q80+Q95+Q117)*14+Q132*12)-O303</f>
        <v>4008</v>
      </c>
      <c r="P302" s="173"/>
      <c r="Q302" s="174">
        <f>H302/H304</f>
        <v>0.8670465337132004</v>
      </c>
      <c r="R302" s="175"/>
      <c r="S302" s="20">
        <f>J45+J56-S303</f>
        <v>64</v>
      </c>
      <c r="T302" s="20">
        <f>J80+J95-T303</f>
        <v>59</v>
      </c>
      <c r="U302" s="20">
        <f>J117+J132-U303</f>
        <v>37</v>
      </c>
    </row>
    <row r="303" spans="1:21" ht="12.75" customHeight="1" x14ac:dyDescent="0.25">
      <c r="A303" s="50">
        <v>2</v>
      </c>
      <c r="B303" s="84" t="s">
        <v>65</v>
      </c>
      <c r="C303" s="85"/>
      <c r="D303" s="85"/>
      <c r="E303" s="85"/>
      <c r="F303" s="85"/>
      <c r="G303" s="86"/>
      <c r="H303" s="166">
        <f>J303</f>
        <v>280</v>
      </c>
      <c r="I303" s="166"/>
      <c r="J303" s="135">
        <f>O168</f>
        <v>280</v>
      </c>
      <c r="K303" s="136"/>
      <c r="L303" s="135">
        <f>P168</f>
        <v>490</v>
      </c>
      <c r="M303" s="179"/>
      <c r="N303" s="180"/>
      <c r="O303" s="240">
        <f>SUM(J303:M303)</f>
        <v>770</v>
      </c>
      <c r="P303" s="241"/>
      <c r="Q303" s="174">
        <f>H303/H304</f>
        <v>0.13295346628679963</v>
      </c>
      <c r="R303" s="175"/>
      <c r="S303" s="53">
        <v>0</v>
      </c>
      <c r="T303" s="53">
        <v>7</v>
      </c>
      <c r="U303" s="53">
        <v>23</v>
      </c>
    </row>
    <row r="304" spans="1:21" x14ac:dyDescent="0.25">
      <c r="A304" s="84" t="s">
        <v>25</v>
      </c>
      <c r="B304" s="85"/>
      <c r="C304" s="85"/>
      <c r="D304" s="85"/>
      <c r="E304" s="85"/>
      <c r="F304" s="85"/>
      <c r="G304" s="86"/>
      <c r="H304" s="77">
        <f>SUM(H302:I303)</f>
        <v>2106</v>
      </c>
      <c r="I304" s="77"/>
      <c r="J304" s="77">
        <f>SUM(J302:K303)</f>
        <v>2106</v>
      </c>
      <c r="K304" s="77"/>
      <c r="L304" s="112">
        <f>SUM(L302:N303)</f>
        <v>2672</v>
      </c>
      <c r="M304" s="113"/>
      <c r="N304" s="114"/>
      <c r="O304" s="112">
        <f>SUM(O302:P303)</f>
        <v>4778</v>
      </c>
      <c r="P304" s="114"/>
      <c r="Q304" s="164">
        <f>SUM(Q302:R303)</f>
        <v>1</v>
      </c>
      <c r="R304" s="165"/>
      <c r="S304" s="28">
        <f>SUM(S302:S303)</f>
        <v>64</v>
      </c>
      <c r="T304" s="28">
        <f>SUM(T302:T303)</f>
        <v>66</v>
      </c>
      <c r="U304" s="28">
        <f>SUM(U302:U303)</f>
        <v>60</v>
      </c>
    </row>
    <row r="305" spans="1:21" x14ac:dyDescent="0.25">
      <c r="A305" s="54"/>
      <c r="B305" s="54"/>
      <c r="C305" s="54"/>
      <c r="D305" s="54"/>
      <c r="E305" s="54"/>
      <c r="F305" s="54"/>
      <c r="G305" s="54"/>
      <c r="H305" s="54"/>
      <c r="I305" s="54"/>
      <c r="J305" s="54"/>
      <c r="K305" s="54"/>
      <c r="L305" s="30"/>
      <c r="M305" s="30"/>
      <c r="N305" s="30"/>
      <c r="O305" s="30"/>
      <c r="P305" s="30"/>
      <c r="Q305" s="55"/>
      <c r="R305" s="55"/>
      <c r="S305" s="30"/>
      <c r="T305" s="30"/>
      <c r="U305" s="30"/>
    </row>
    <row r="306" spans="1:21" x14ac:dyDescent="0.25">
      <c r="A306" s="54"/>
      <c r="B306" s="54"/>
      <c r="C306" s="54"/>
      <c r="D306" s="54"/>
      <c r="E306" s="54"/>
      <c r="F306" s="54"/>
      <c r="G306" s="54"/>
      <c r="H306" s="54"/>
      <c r="I306" s="54"/>
      <c r="J306" s="54"/>
      <c r="K306" s="54"/>
      <c r="L306" s="30"/>
      <c r="M306" s="30"/>
      <c r="N306" s="30"/>
      <c r="O306" s="30"/>
      <c r="P306" s="30"/>
      <c r="Q306" s="55"/>
      <c r="R306" s="55"/>
      <c r="S306" s="30"/>
      <c r="T306" s="30"/>
      <c r="U306" s="30"/>
    </row>
    <row r="307" spans="1:21" x14ac:dyDescent="0.25">
      <c r="A307" s="54"/>
      <c r="B307" s="54"/>
      <c r="C307" s="54"/>
      <c r="D307" s="54"/>
      <c r="E307" s="54"/>
      <c r="F307" s="54"/>
      <c r="G307" s="54"/>
      <c r="H307" s="54"/>
      <c r="I307" s="54"/>
      <c r="J307" s="54"/>
      <c r="K307" s="54"/>
      <c r="L307" s="30"/>
      <c r="M307" s="30"/>
      <c r="N307" s="30"/>
      <c r="O307" s="30"/>
      <c r="P307" s="30"/>
      <c r="Q307" s="55"/>
      <c r="R307" s="55"/>
      <c r="S307" s="30"/>
      <c r="T307" s="30"/>
      <c r="U307" s="30"/>
    </row>
    <row r="308" spans="1:21" s="62" customFormat="1" x14ac:dyDescent="0.25">
      <c r="A308" s="54"/>
      <c r="B308" s="54"/>
      <c r="C308" s="54"/>
      <c r="D308" s="54"/>
      <c r="E308" s="54"/>
      <c r="F308" s="54"/>
      <c r="G308" s="54"/>
      <c r="H308" s="54"/>
      <c r="I308" s="54"/>
      <c r="J308" s="54"/>
      <c r="K308" s="54"/>
      <c r="L308" s="30"/>
      <c r="M308" s="30"/>
      <c r="N308" s="30"/>
      <c r="O308" s="30"/>
      <c r="P308" s="30"/>
      <c r="Q308" s="55"/>
      <c r="R308" s="55"/>
      <c r="S308" s="30"/>
      <c r="T308" s="30"/>
      <c r="U308" s="30"/>
    </row>
    <row r="309" spans="1:21" s="62" customFormat="1" x14ac:dyDescent="0.25">
      <c r="A309" s="54"/>
      <c r="B309" s="54"/>
      <c r="C309" s="54"/>
      <c r="D309" s="54"/>
      <c r="E309" s="54"/>
      <c r="F309" s="54"/>
      <c r="G309" s="54"/>
      <c r="H309" s="54"/>
      <c r="I309" s="54"/>
      <c r="J309" s="54"/>
      <c r="K309" s="54"/>
      <c r="L309" s="30"/>
      <c r="M309" s="30"/>
      <c r="N309" s="30"/>
      <c r="O309" s="30"/>
      <c r="P309" s="30"/>
      <c r="Q309" s="55"/>
      <c r="R309" s="55"/>
      <c r="S309" s="30"/>
      <c r="T309" s="30"/>
      <c r="U309" s="30"/>
    </row>
    <row r="310" spans="1:21" x14ac:dyDescent="0.25">
      <c r="A310" s="54"/>
      <c r="B310" s="54"/>
      <c r="C310" s="54"/>
      <c r="D310" s="54"/>
      <c r="E310" s="54"/>
      <c r="F310" s="54"/>
      <c r="G310" s="54"/>
      <c r="H310" s="54"/>
      <c r="I310" s="54"/>
      <c r="J310" s="54"/>
      <c r="K310" s="54"/>
      <c r="L310" s="30"/>
      <c r="M310" s="30"/>
      <c r="N310" s="30"/>
      <c r="O310" s="30"/>
      <c r="P310" s="30"/>
      <c r="Q310" s="55"/>
      <c r="R310" s="55"/>
      <c r="S310" s="30"/>
      <c r="T310" s="30"/>
      <c r="U310" s="30"/>
    </row>
    <row r="311" spans="1:21" ht="9.75" customHeight="1" x14ac:dyDescent="0.25">
      <c r="B311" s="9"/>
      <c r="C311" s="9"/>
      <c r="D311" s="9"/>
      <c r="E311" s="9"/>
      <c r="F311" s="9"/>
      <c r="G311" s="9"/>
      <c r="M311" s="7"/>
      <c r="N311" s="7"/>
      <c r="O311" s="7"/>
      <c r="P311" s="7"/>
      <c r="Q311" s="7"/>
      <c r="R311" s="7"/>
      <c r="S311" s="7"/>
      <c r="T311" s="7"/>
    </row>
    <row r="312" spans="1:21" ht="19.5" customHeight="1" x14ac:dyDescent="0.25">
      <c r="A312" s="133" t="s">
        <v>95</v>
      </c>
      <c r="B312" s="133"/>
      <c r="C312" s="133"/>
      <c r="D312" s="133"/>
      <c r="E312" s="133"/>
      <c r="F312" s="133"/>
      <c r="G312" s="133"/>
      <c r="H312" s="133"/>
      <c r="I312" s="133"/>
      <c r="J312" s="133"/>
      <c r="K312" s="133"/>
      <c r="L312" s="133"/>
      <c r="M312" s="133"/>
      <c r="N312" s="133"/>
      <c r="O312" s="133"/>
      <c r="P312" s="133"/>
      <c r="Q312" s="133"/>
      <c r="R312" s="133"/>
      <c r="S312" s="133"/>
      <c r="T312" s="133"/>
      <c r="U312" s="133"/>
    </row>
    <row r="313" spans="1:21" ht="5.25" customHeight="1" x14ac:dyDescent="0.25"/>
    <row r="314" spans="1:21" ht="17.25" customHeight="1" x14ac:dyDescent="0.25">
      <c r="A314" s="134" t="s">
        <v>79</v>
      </c>
      <c r="B314" s="134"/>
      <c r="C314" s="134"/>
      <c r="D314" s="134"/>
      <c r="E314" s="134"/>
      <c r="F314" s="134"/>
      <c r="G314" s="134"/>
      <c r="H314" s="134"/>
      <c r="I314" s="134"/>
      <c r="J314" s="134"/>
      <c r="K314" s="134"/>
      <c r="L314" s="134"/>
      <c r="M314" s="134"/>
      <c r="N314" s="134"/>
      <c r="O314" s="134"/>
      <c r="P314" s="134"/>
      <c r="Q314" s="134"/>
      <c r="R314" s="134"/>
      <c r="S314" s="134"/>
      <c r="T314" s="134"/>
      <c r="U314" s="134"/>
    </row>
    <row r="315" spans="1:21" ht="26.25" customHeight="1" x14ac:dyDescent="0.25">
      <c r="A315" s="121" t="s">
        <v>27</v>
      </c>
      <c r="B315" s="123" t="s">
        <v>26</v>
      </c>
      <c r="C315" s="124"/>
      <c r="D315" s="124"/>
      <c r="E315" s="124"/>
      <c r="F315" s="124"/>
      <c r="G315" s="124"/>
      <c r="H315" s="124"/>
      <c r="I315" s="125"/>
      <c r="J315" s="129" t="s">
        <v>41</v>
      </c>
      <c r="K315" s="107" t="s">
        <v>24</v>
      </c>
      <c r="L315" s="108"/>
      <c r="M315" s="108"/>
      <c r="N315" s="109"/>
      <c r="O315" s="131" t="s">
        <v>42</v>
      </c>
      <c r="P315" s="132"/>
      <c r="Q315" s="132"/>
      <c r="R315" s="131" t="s">
        <v>23</v>
      </c>
      <c r="S315" s="131"/>
      <c r="T315" s="131"/>
      <c r="U315" s="131" t="s">
        <v>22</v>
      </c>
    </row>
    <row r="316" spans="1:21" ht="12.75" customHeight="1" x14ac:dyDescent="0.25">
      <c r="A316" s="122"/>
      <c r="B316" s="126"/>
      <c r="C316" s="127"/>
      <c r="D316" s="127"/>
      <c r="E316" s="127"/>
      <c r="F316" s="127"/>
      <c r="G316" s="127"/>
      <c r="H316" s="127"/>
      <c r="I316" s="128"/>
      <c r="J316" s="130"/>
      <c r="K316" s="12" t="s">
        <v>28</v>
      </c>
      <c r="L316" s="12" t="s">
        <v>29</v>
      </c>
      <c r="M316" s="107" t="s">
        <v>30</v>
      </c>
      <c r="N316" s="109"/>
      <c r="O316" s="12" t="s">
        <v>34</v>
      </c>
      <c r="P316" s="12" t="s">
        <v>7</v>
      </c>
      <c r="Q316" s="12" t="s">
        <v>31</v>
      </c>
      <c r="R316" s="12" t="s">
        <v>32</v>
      </c>
      <c r="S316" s="12" t="s">
        <v>28</v>
      </c>
      <c r="T316" s="12" t="s">
        <v>33</v>
      </c>
      <c r="U316" s="131"/>
    </row>
    <row r="317" spans="1:21" ht="15.75" customHeight="1" x14ac:dyDescent="0.25">
      <c r="A317" s="162" t="s">
        <v>53</v>
      </c>
      <c r="B317" s="162"/>
      <c r="C317" s="162"/>
      <c r="D317" s="162"/>
      <c r="E317" s="162"/>
      <c r="F317" s="162"/>
      <c r="G317" s="162"/>
      <c r="H317" s="162"/>
      <c r="I317" s="162"/>
      <c r="J317" s="162"/>
      <c r="K317" s="162"/>
      <c r="L317" s="162"/>
      <c r="M317" s="162"/>
      <c r="N317" s="162"/>
      <c r="O317" s="162"/>
      <c r="P317" s="162"/>
      <c r="Q317" s="162"/>
      <c r="R317" s="162"/>
      <c r="S317" s="162"/>
      <c r="T317" s="162"/>
      <c r="U317" s="162"/>
    </row>
    <row r="318" spans="1:21" ht="15.75" customHeight="1" x14ac:dyDescent="0.25">
      <c r="A318" s="56" t="s">
        <v>80</v>
      </c>
      <c r="B318" s="163" t="s">
        <v>82</v>
      </c>
      <c r="C318" s="163"/>
      <c r="D318" s="163"/>
      <c r="E318" s="163"/>
      <c r="F318" s="163"/>
      <c r="G318" s="163"/>
      <c r="H318" s="163"/>
      <c r="I318" s="163"/>
      <c r="J318" s="57">
        <v>5</v>
      </c>
      <c r="K318" s="57">
        <v>2</v>
      </c>
      <c r="L318" s="57">
        <v>2</v>
      </c>
      <c r="M318" s="110">
        <v>0</v>
      </c>
      <c r="N318" s="111"/>
      <c r="O318" s="25">
        <f>K318+L318+M318</f>
        <v>4</v>
      </c>
      <c r="P318" s="25">
        <f>Q318-O318</f>
        <v>5</v>
      </c>
      <c r="Q318" s="25">
        <f>ROUND(PRODUCT(J318,25)/14,0)</f>
        <v>9</v>
      </c>
      <c r="R318" s="57" t="s">
        <v>32</v>
      </c>
      <c r="S318" s="57"/>
      <c r="T318" s="58"/>
      <c r="U318" s="58" t="s">
        <v>96</v>
      </c>
    </row>
    <row r="319" spans="1:21" ht="15.75" customHeight="1" x14ac:dyDescent="0.25">
      <c r="A319" s="138" t="s">
        <v>54</v>
      </c>
      <c r="B319" s="139"/>
      <c r="C319" s="139"/>
      <c r="D319" s="139"/>
      <c r="E319" s="139"/>
      <c r="F319" s="139"/>
      <c r="G319" s="139"/>
      <c r="H319" s="139"/>
      <c r="I319" s="139"/>
      <c r="J319" s="139"/>
      <c r="K319" s="139"/>
      <c r="L319" s="139"/>
      <c r="M319" s="139"/>
      <c r="N319" s="139"/>
      <c r="O319" s="139"/>
      <c r="P319" s="139"/>
      <c r="Q319" s="139"/>
      <c r="R319" s="139"/>
      <c r="S319" s="139"/>
      <c r="T319" s="139"/>
      <c r="U319" s="140"/>
    </row>
    <row r="320" spans="1:21" ht="42" customHeight="1" x14ac:dyDescent="0.25">
      <c r="A320" s="56" t="s">
        <v>81</v>
      </c>
      <c r="B320" s="118" t="s">
        <v>83</v>
      </c>
      <c r="C320" s="119"/>
      <c r="D320" s="119"/>
      <c r="E320" s="119"/>
      <c r="F320" s="119"/>
      <c r="G320" s="119"/>
      <c r="H320" s="119"/>
      <c r="I320" s="120"/>
      <c r="J320" s="57">
        <v>5</v>
      </c>
      <c r="K320" s="57">
        <v>2</v>
      </c>
      <c r="L320" s="57">
        <v>2</v>
      </c>
      <c r="M320" s="110">
        <v>0</v>
      </c>
      <c r="N320" s="111"/>
      <c r="O320" s="25">
        <f>K320+L320+M320</f>
        <v>4</v>
      </c>
      <c r="P320" s="25">
        <f>Q320-O320</f>
        <v>5</v>
      </c>
      <c r="Q320" s="25">
        <f>ROUND(PRODUCT(J320,25)/14,0)</f>
        <v>9</v>
      </c>
      <c r="R320" s="57" t="s">
        <v>32</v>
      </c>
      <c r="S320" s="57"/>
      <c r="T320" s="58"/>
      <c r="U320" s="58" t="s">
        <v>96</v>
      </c>
    </row>
    <row r="321" spans="1:21" ht="17.25" customHeight="1" x14ac:dyDescent="0.25">
      <c r="A321" s="138" t="s">
        <v>55</v>
      </c>
      <c r="B321" s="139"/>
      <c r="C321" s="139"/>
      <c r="D321" s="139"/>
      <c r="E321" s="139"/>
      <c r="F321" s="139"/>
      <c r="G321" s="139"/>
      <c r="H321" s="139"/>
      <c r="I321" s="139"/>
      <c r="J321" s="139"/>
      <c r="K321" s="139"/>
      <c r="L321" s="139"/>
      <c r="M321" s="139"/>
      <c r="N321" s="139"/>
      <c r="O321" s="139"/>
      <c r="P321" s="139"/>
      <c r="Q321" s="139"/>
      <c r="R321" s="139"/>
      <c r="S321" s="139"/>
      <c r="T321" s="139"/>
      <c r="U321" s="140"/>
    </row>
    <row r="322" spans="1:21" ht="40.5" customHeight="1" x14ac:dyDescent="0.25">
      <c r="A322" s="56" t="s">
        <v>85</v>
      </c>
      <c r="B322" s="118" t="s">
        <v>84</v>
      </c>
      <c r="C322" s="119"/>
      <c r="D322" s="119"/>
      <c r="E322" s="119"/>
      <c r="F322" s="119"/>
      <c r="G322" s="119"/>
      <c r="H322" s="119"/>
      <c r="I322" s="120"/>
      <c r="J322" s="57">
        <v>5</v>
      </c>
      <c r="K322" s="57">
        <v>2</v>
      </c>
      <c r="L322" s="57">
        <v>2</v>
      </c>
      <c r="M322" s="110">
        <v>0</v>
      </c>
      <c r="N322" s="111"/>
      <c r="O322" s="25">
        <f>K322+L322+M322</f>
        <v>4</v>
      </c>
      <c r="P322" s="25">
        <f>Q322-O322</f>
        <v>5</v>
      </c>
      <c r="Q322" s="25">
        <f>ROUND(PRODUCT(J322,25)/14,0)</f>
        <v>9</v>
      </c>
      <c r="R322" s="57" t="s">
        <v>32</v>
      </c>
      <c r="S322" s="57"/>
      <c r="T322" s="58"/>
      <c r="U322" s="58" t="s">
        <v>96</v>
      </c>
    </row>
    <row r="323" spans="1:21" ht="17.25" customHeight="1" x14ac:dyDescent="0.25">
      <c r="A323" s="81" t="s">
        <v>56</v>
      </c>
      <c r="B323" s="159"/>
      <c r="C323" s="159"/>
      <c r="D323" s="159"/>
      <c r="E323" s="159"/>
      <c r="F323" s="159"/>
      <c r="G323" s="159"/>
      <c r="H323" s="159"/>
      <c r="I323" s="159"/>
      <c r="J323" s="159"/>
      <c r="K323" s="159"/>
      <c r="L323" s="159"/>
      <c r="M323" s="159"/>
      <c r="N323" s="159"/>
      <c r="O323" s="159"/>
      <c r="P323" s="159"/>
      <c r="Q323" s="159"/>
      <c r="R323" s="159"/>
      <c r="S323" s="159"/>
      <c r="T323" s="159"/>
      <c r="U323" s="160"/>
    </row>
    <row r="324" spans="1:21" s="8" customFormat="1" ht="43.5" customHeight="1" x14ac:dyDescent="0.3">
      <c r="A324" s="56" t="s">
        <v>86</v>
      </c>
      <c r="B324" s="161" t="s">
        <v>268</v>
      </c>
      <c r="C324" s="79"/>
      <c r="D324" s="79"/>
      <c r="E324" s="79"/>
      <c r="F324" s="79"/>
      <c r="G324" s="79"/>
      <c r="H324" s="79"/>
      <c r="I324" s="80"/>
      <c r="J324" s="57">
        <v>5</v>
      </c>
      <c r="K324" s="57">
        <v>2</v>
      </c>
      <c r="L324" s="57">
        <v>2</v>
      </c>
      <c r="M324" s="110">
        <v>0</v>
      </c>
      <c r="N324" s="111"/>
      <c r="O324" s="25">
        <f>K324+L324+M324</f>
        <v>4</v>
      </c>
      <c r="P324" s="25">
        <f>Q324-O324</f>
        <v>5</v>
      </c>
      <c r="Q324" s="25">
        <f>ROUND(PRODUCT(J324,25)/14,0)</f>
        <v>9</v>
      </c>
      <c r="R324" s="57" t="s">
        <v>32</v>
      </c>
      <c r="S324" s="57"/>
      <c r="T324" s="58"/>
      <c r="U324" s="59" t="s">
        <v>97</v>
      </c>
    </row>
    <row r="325" spans="1:21" ht="17.25" customHeight="1" x14ac:dyDescent="0.25">
      <c r="A325" s="81" t="s">
        <v>57</v>
      </c>
      <c r="B325" s="159"/>
      <c r="C325" s="159"/>
      <c r="D325" s="159"/>
      <c r="E325" s="159"/>
      <c r="F325" s="159"/>
      <c r="G325" s="159"/>
      <c r="H325" s="159"/>
      <c r="I325" s="159"/>
      <c r="J325" s="159"/>
      <c r="K325" s="159"/>
      <c r="L325" s="159"/>
      <c r="M325" s="159"/>
      <c r="N325" s="159"/>
      <c r="O325" s="159"/>
      <c r="P325" s="159"/>
      <c r="Q325" s="159"/>
      <c r="R325" s="159"/>
      <c r="S325" s="159"/>
      <c r="T325" s="159"/>
      <c r="U325" s="160"/>
    </row>
    <row r="326" spans="1:21" ht="17.25" customHeight="1" x14ac:dyDescent="0.25">
      <c r="A326" s="56" t="s">
        <v>87</v>
      </c>
      <c r="B326" s="137" t="s">
        <v>88</v>
      </c>
      <c r="C326" s="119"/>
      <c r="D326" s="119"/>
      <c r="E326" s="119"/>
      <c r="F326" s="119"/>
      <c r="G326" s="119"/>
      <c r="H326" s="119"/>
      <c r="I326" s="120"/>
      <c r="J326" s="57">
        <v>2</v>
      </c>
      <c r="K326" s="57">
        <v>1</v>
      </c>
      <c r="L326" s="57">
        <v>1</v>
      </c>
      <c r="M326" s="110">
        <v>0</v>
      </c>
      <c r="N326" s="111"/>
      <c r="O326" s="25">
        <f>K326+L326+M326</f>
        <v>2</v>
      </c>
      <c r="P326" s="25">
        <f>Q326-O326</f>
        <v>2</v>
      </c>
      <c r="Q326" s="25">
        <f>ROUND(PRODUCT(J326,25)/14,0)</f>
        <v>4</v>
      </c>
      <c r="R326" s="57"/>
      <c r="S326" s="57" t="s">
        <v>28</v>
      </c>
      <c r="T326" s="58"/>
      <c r="U326" s="59" t="s">
        <v>97</v>
      </c>
    </row>
    <row r="327" spans="1:21" ht="17.25" customHeight="1" x14ac:dyDescent="0.25">
      <c r="A327" s="56" t="s">
        <v>90</v>
      </c>
      <c r="B327" s="137" t="s">
        <v>89</v>
      </c>
      <c r="C327" s="119"/>
      <c r="D327" s="119"/>
      <c r="E327" s="119"/>
      <c r="F327" s="119"/>
      <c r="G327" s="119"/>
      <c r="H327" s="119"/>
      <c r="I327" s="120"/>
      <c r="J327" s="57">
        <v>3</v>
      </c>
      <c r="K327" s="57">
        <v>0</v>
      </c>
      <c r="L327" s="57">
        <v>0</v>
      </c>
      <c r="M327" s="110">
        <v>3</v>
      </c>
      <c r="N327" s="111"/>
      <c r="O327" s="25">
        <f>K327+L327+M327</f>
        <v>3</v>
      </c>
      <c r="P327" s="25">
        <f t="shared" ref="P327" si="113">Q327-O327</f>
        <v>2</v>
      </c>
      <c r="Q327" s="25">
        <f t="shared" ref="Q327" si="114">ROUND(PRODUCT(J327,25)/14,0)</f>
        <v>5</v>
      </c>
      <c r="R327" s="57"/>
      <c r="S327" s="57" t="s">
        <v>28</v>
      </c>
      <c r="T327" s="58"/>
      <c r="U327" s="59" t="s">
        <v>97</v>
      </c>
    </row>
    <row r="328" spans="1:21" ht="17.25" customHeight="1" x14ac:dyDescent="0.25">
      <c r="A328" s="138" t="s">
        <v>58</v>
      </c>
      <c r="B328" s="139"/>
      <c r="C328" s="139"/>
      <c r="D328" s="139"/>
      <c r="E328" s="139"/>
      <c r="F328" s="139"/>
      <c r="G328" s="139"/>
      <c r="H328" s="139"/>
      <c r="I328" s="139"/>
      <c r="J328" s="139"/>
      <c r="K328" s="139"/>
      <c r="L328" s="139"/>
      <c r="M328" s="139"/>
      <c r="N328" s="139"/>
      <c r="O328" s="139"/>
      <c r="P328" s="139"/>
      <c r="Q328" s="139"/>
      <c r="R328" s="139"/>
      <c r="S328" s="139"/>
      <c r="T328" s="139"/>
      <c r="U328" s="140"/>
    </row>
    <row r="329" spans="1:21" ht="17.25" customHeight="1" x14ac:dyDescent="0.25">
      <c r="A329" s="56" t="s">
        <v>91</v>
      </c>
      <c r="B329" s="137" t="s">
        <v>93</v>
      </c>
      <c r="C329" s="119"/>
      <c r="D329" s="119"/>
      <c r="E329" s="119"/>
      <c r="F329" s="119"/>
      <c r="G329" s="119"/>
      <c r="H329" s="119"/>
      <c r="I329" s="120"/>
      <c r="J329" s="57">
        <v>3</v>
      </c>
      <c r="K329" s="57">
        <v>1</v>
      </c>
      <c r="L329" s="57">
        <v>1</v>
      </c>
      <c r="M329" s="110">
        <v>0</v>
      </c>
      <c r="N329" s="111"/>
      <c r="O329" s="25">
        <f>K329+L329+M329</f>
        <v>2</v>
      </c>
      <c r="P329" s="25">
        <f>Q329-O329</f>
        <v>4</v>
      </c>
      <c r="Q329" s="25">
        <f>ROUND(PRODUCT(J329,25)/12,0)</f>
        <v>6</v>
      </c>
      <c r="R329" s="57" t="s">
        <v>32</v>
      </c>
      <c r="S329" s="57"/>
      <c r="T329" s="58"/>
      <c r="U329" s="58" t="s">
        <v>96</v>
      </c>
    </row>
    <row r="330" spans="1:21" ht="17.25" customHeight="1" x14ac:dyDescent="0.25">
      <c r="A330" s="56" t="s">
        <v>92</v>
      </c>
      <c r="B330" s="137" t="s">
        <v>94</v>
      </c>
      <c r="C330" s="119"/>
      <c r="D330" s="119"/>
      <c r="E330" s="119"/>
      <c r="F330" s="119"/>
      <c r="G330" s="119"/>
      <c r="H330" s="119"/>
      <c r="I330" s="120"/>
      <c r="J330" s="57">
        <v>2</v>
      </c>
      <c r="K330" s="57">
        <v>0</v>
      </c>
      <c r="L330" s="57">
        <v>0</v>
      </c>
      <c r="M330" s="110">
        <v>3</v>
      </c>
      <c r="N330" s="111"/>
      <c r="O330" s="25">
        <f>K330+L330+M330</f>
        <v>3</v>
      </c>
      <c r="P330" s="25">
        <f t="shared" ref="P330" si="115">Q330-O330</f>
        <v>1</v>
      </c>
      <c r="Q330" s="25">
        <f t="shared" ref="Q330" si="116">ROUND(PRODUCT(J330,25)/12,0)</f>
        <v>4</v>
      </c>
      <c r="R330" s="57"/>
      <c r="S330" s="57" t="s">
        <v>28</v>
      </c>
      <c r="T330" s="58"/>
      <c r="U330" s="59" t="s">
        <v>97</v>
      </c>
    </row>
    <row r="331" spans="1:21" ht="29.25" customHeight="1" x14ac:dyDescent="0.25">
      <c r="A331" s="141" t="s">
        <v>78</v>
      </c>
      <c r="B331" s="142"/>
      <c r="C331" s="142"/>
      <c r="D331" s="142"/>
      <c r="E331" s="142"/>
      <c r="F331" s="142"/>
      <c r="G331" s="142"/>
      <c r="H331" s="142"/>
      <c r="I331" s="143"/>
      <c r="J331" s="60">
        <f>SUM(J318,J320,J322,J324,J326:J327,J329:J330)</f>
        <v>30</v>
      </c>
      <c r="K331" s="60">
        <f t="shared" ref="K331:Q331" si="117">SUM(K318,K320,K322,K324,K326:K327,K329:K330)</f>
        <v>10</v>
      </c>
      <c r="L331" s="60">
        <f t="shared" si="117"/>
        <v>10</v>
      </c>
      <c r="M331" s="156">
        <f t="shared" si="117"/>
        <v>6</v>
      </c>
      <c r="N331" s="158"/>
      <c r="O331" s="60">
        <f t="shared" si="117"/>
        <v>26</v>
      </c>
      <c r="P331" s="60">
        <f t="shared" si="117"/>
        <v>29</v>
      </c>
      <c r="Q331" s="60">
        <f t="shared" si="117"/>
        <v>55</v>
      </c>
      <c r="R331" s="60">
        <f>COUNTIF(R318,"E")+COUNTIF(R320,"E")+COUNTIF(R322,"E")+COUNTIF(R324,"E")+COUNTIF(R326:R327,"E")+COUNTIF(R329:R330,"E")</f>
        <v>5</v>
      </c>
      <c r="S331" s="60">
        <f>COUNTIF(S318,"C")+COUNTIF(S320,"C")+COUNTIF(S322,"C")+COUNTIF(S324,"C")+COUNTIF(S326:S327,"C")+COUNTIF(S329:S330,"C")</f>
        <v>3</v>
      </c>
      <c r="T331" s="60">
        <f>COUNTIF(T318,"VP")+COUNTIF(T320,"VP")+COUNTIF(T322,"VP")+COUNTIF(T324,"VP")+COUNTIF(T326:T327,"VP")+COUNTIF(T329:T330,"VP")</f>
        <v>0</v>
      </c>
      <c r="U331" s="61"/>
    </row>
    <row r="332" spans="1:21" ht="17.25" customHeight="1" x14ac:dyDescent="0.25">
      <c r="A332" s="144" t="s">
        <v>51</v>
      </c>
      <c r="B332" s="145"/>
      <c r="C332" s="145"/>
      <c r="D332" s="145"/>
      <c r="E332" s="145"/>
      <c r="F332" s="145"/>
      <c r="G332" s="145"/>
      <c r="H332" s="145"/>
      <c r="I332" s="145"/>
      <c r="J332" s="146"/>
      <c r="K332" s="60">
        <f>SUM(K318,K320,K322,K324,K326,K327)*14+SUM(K329,K330)*12</f>
        <v>138</v>
      </c>
      <c r="L332" s="60">
        <f t="shared" ref="L332:Q332" si="118">SUM(L318,L320,L322,L324,L326,L327)*14+SUM(L329,L330)*12</f>
        <v>138</v>
      </c>
      <c r="M332" s="156">
        <f t="shared" si="118"/>
        <v>78</v>
      </c>
      <c r="N332" s="158"/>
      <c r="O332" s="60">
        <f t="shared" si="118"/>
        <v>354</v>
      </c>
      <c r="P332" s="60">
        <f t="shared" si="118"/>
        <v>396</v>
      </c>
      <c r="Q332" s="60">
        <f t="shared" si="118"/>
        <v>750</v>
      </c>
      <c r="R332" s="150"/>
      <c r="S332" s="151"/>
      <c r="T332" s="151"/>
      <c r="U332" s="152"/>
    </row>
    <row r="333" spans="1:21" ht="14.25" customHeight="1" x14ac:dyDescent="0.25">
      <c r="A333" s="147"/>
      <c r="B333" s="148"/>
      <c r="C333" s="148"/>
      <c r="D333" s="148"/>
      <c r="E333" s="148"/>
      <c r="F333" s="148"/>
      <c r="G333" s="148"/>
      <c r="H333" s="148"/>
      <c r="I333" s="148"/>
      <c r="J333" s="149"/>
      <c r="K333" s="156">
        <f>SUM(K332:M332)</f>
        <v>354</v>
      </c>
      <c r="L333" s="157"/>
      <c r="M333" s="157"/>
      <c r="N333" s="158"/>
      <c r="O333" s="156">
        <f>SUM(O332:P332)</f>
        <v>750</v>
      </c>
      <c r="P333" s="157"/>
      <c r="Q333" s="158"/>
      <c r="R333" s="153"/>
      <c r="S333" s="154"/>
      <c r="T333" s="154"/>
      <c r="U333" s="155"/>
    </row>
    <row r="335" spans="1:21" x14ac:dyDescent="0.25">
      <c r="A335" s="239" t="s">
        <v>269</v>
      </c>
      <c r="B335" s="239"/>
      <c r="C335" s="239"/>
      <c r="D335" s="239"/>
      <c r="E335" s="239"/>
      <c r="F335" s="239"/>
      <c r="G335" s="239"/>
      <c r="H335" s="239"/>
      <c r="I335" s="239"/>
      <c r="J335" s="239"/>
      <c r="K335" s="239"/>
      <c r="L335" s="239"/>
      <c r="M335" s="239"/>
      <c r="N335" s="239"/>
      <c r="O335" s="239"/>
      <c r="P335" s="239"/>
      <c r="Q335" s="239"/>
      <c r="R335" s="239"/>
      <c r="S335" s="239"/>
      <c r="T335" s="239"/>
      <c r="U335" s="239"/>
    </row>
  </sheetData>
  <sheetProtection deleteColumns="0" deleteRows="0" selectLockedCells="1" selectUnlockedCells="1"/>
  <mergeCells count="417">
    <mergeCell ref="R248:T248"/>
    <mergeCell ref="U248:U249"/>
    <mergeCell ref="B270:I270"/>
    <mergeCell ref="B271:I271"/>
    <mergeCell ref="B265:I265"/>
    <mergeCell ref="M8:U9"/>
    <mergeCell ref="M10:U10"/>
    <mergeCell ref="M11:U11"/>
    <mergeCell ref="M12:U12"/>
    <mergeCell ref="M20:U20"/>
    <mergeCell ref="M22:U22"/>
    <mergeCell ref="M28:U32"/>
    <mergeCell ref="A21:L27"/>
    <mergeCell ref="B92:I92"/>
    <mergeCell ref="R168:U169"/>
    <mergeCell ref="B225:I225"/>
    <mergeCell ref="B229:I229"/>
    <mergeCell ref="B232:I232"/>
    <mergeCell ref="B233:I233"/>
    <mergeCell ref="B227:I227"/>
    <mergeCell ref="B236:I236"/>
    <mergeCell ref="B228:I228"/>
    <mergeCell ref="A216:A217"/>
    <mergeCell ref="B216:I217"/>
    <mergeCell ref="S3:U3"/>
    <mergeCell ref="S4:U4"/>
    <mergeCell ref="S5:U5"/>
    <mergeCell ref="A12:K12"/>
    <mergeCell ref="A71:A72"/>
    <mergeCell ref="B71:I72"/>
    <mergeCell ref="B207:I207"/>
    <mergeCell ref="A208:I208"/>
    <mergeCell ref="A209:J210"/>
    <mergeCell ref="O108:Q108"/>
    <mergeCell ref="R108:T108"/>
    <mergeCell ref="B110:I110"/>
    <mergeCell ref="A142:U142"/>
    <mergeCell ref="B108:I109"/>
    <mergeCell ref="B150:I150"/>
    <mergeCell ref="A194:U194"/>
    <mergeCell ref="B195:I195"/>
    <mergeCell ref="B153:I153"/>
    <mergeCell ref="B199:I199"/>
    <mergeCell ref="B200:I200"/>
    <mergeCell ref="A167:I167"/>
    <mergeCell ref="A168:J169"/>
    <mergeCell ref="K186:N186"/>
    <mergeCell ref="K169:N169"/>
    <mergeCell ref="A335:U335"/>
    <mergeCell ref="A240:I240"/>
    <mergeCell ref="B239:I239"/>
    <mergeCell ref="A241:J242"/>
    <mergeCell ref="R241:U242"/>
    <mergeCell ref="O242:Q242"/>
    <mergeCell ref="O303:P303"/>
    <mergeCell ref="Q303:R303"/>
    <mergeCell ref="Q300:R301"/>
    <mergeCell ref="J301:K301"/>
    <mergeCell ref="O301:P301"/>
    <mergeCell ref="J300:P300"/>
    <mergeCell ref="A296:J296"/>
    <mergeCell ref="K295:U295"/>
    <mergeCell ref="K296:U296"/>
    <mergeCell ref="A275:J275"/>
    <mergeCell ref="A276:J276"/>
    <mergeCell ref="K275:U275"/>
    <mergeCell ref="K276:U276"/>
    <mergeCell ref="A295:J295"/>
    <mergeCell ref="A243:J243"/>
    <mergeCell ref="A244:J244"/>
    <mergeCell ref="K243:U243"/>
    <mergeCell ref="K244:U244"/>
    <mergeCell ref="B201:I201"/>
    <mergeCell ref="A202:U202"/>
    <mergeCell ref="B203:I203"/>
    <mergeCell ref="B206:I206"/>
    <mergeCell ref="A198:U198"/>
    <mergeCell ref="R209:U210"/>
    <mergeCell ref="O210:Q210"/>
    <mergeCell ref="O216:Q216"/>
    <mergeCell ref="B230:I230"/>
    <mergeCell ref="B221:I221"/>
    <mergeCell ref="B222:I222"/>
    <mergeCell ref="B219:I219"/>
    <mergeCell ref="A218:U218"/>
    <mergeCell ref="B146:I146"/>
    <mergeCell ref="B147:I147"/>
    <mergeCell ref="B197:I197"/>
    <mergeCell ref="B235:I235"/>
    <mergeCell ref="B238:I238"/>
    <mergeCell ref="A237:U237"/>
    <mergeCell ref="B90:I90"/>
    <mergeCell ref="B91:I91"/>
    <mergeCell ref="B224:I224"/>
    <mergeCell ref="A215:U215"/>
    <mergeCell ref="B231:I231"/>
    <mergeCell ref="B223:I223"/>
    <mergeCell ref="A211:J211"/>
    <mergeCell ref="K211:U211"/>
    <mergeCell ref="A212:J212"/>
    <mergeCell ref="K212:U212"/>
    <mergeCell ref="B226:I226"/>
    <mergeCell ref="A107:U107"/>
    <mergeCell ref="J108:J109"/>
    <mergeCell ref="A108:A109"/>
    <mergeCell ref="U108:U109"/>
    <mergeCell ref="B143:I144"/>
    <mergeCell ref="B123:I124"/>
    <mergeCell ref="B127:I127"/>
    <mergeCell ref="B88:I88"/>
    <mergeCell ref="B89:I89"/>
    <mergeCell ref="R71:T71"/>
    <mergeCell ref="U71:U72"/>
    <mergeCell ref="M16:U16"/>
    <mergeCell ref="O71:Q71"/>
    <mergeCell ref="U48:U49"/>
    <mergeCell ref="R37:T37"/>
    <mergeCell ref="B79:I79"/>
    <mergeCell ref="A85:U85"/>
    <mergeCell ref="J86:J87"/>
    <mergeCell ref="O86:Q86"/>
    <mergeCell ref="R86:T86"/>
    <mergeCell ref="A86:A87"/>
    <mergeCell ref="U86:U87"/>
    <mergeCell ref="M19:U19"/>
    <mergeCell ref="B56:I56"/>
    <mergeCell ref="J48:J49"/>
    <mergeCell ref="G29:G30"/>
    <mergeCell ref="B80:I80"/>
    <mergeCell ref="B86:I87"/>
    <mergeCell ref="O48:Q48"/>
    <mergeCell ref="R48:T48"/>
    <mergeCell ref="B42:I42"/>
    <mergeCell ref="S6:U6"/>
    <mergeCell ref="A48:A49"/>
    <mergeCell ref="B45:I45"/>
    <mergeCell ref="B50:I50"/>
    <mergeCell ref="B51:I51"/>
    <mergeCell ref="B55:I55"/>
    <mergeCell ref="A11:K11"/>
    <mergeCell ref="A37:A38"/>
    <mergeCell ref="B41:I41"/>
    <mergeCell ref="B39:I39"/>
    <mergeCell ref="B40:I40"/>
    <mergeCell ref="B44:I44"/>
    <mergeCell ref="B54:I54"/>
    <mergeCell ref="K37:N37"/>
    <mergeCell ref="M24:U26"/>
    <mergeCell ref="I29:K29"/>
    <mergeCell ref="B29:C29"/>
    <mergeCell ref="H29:H30"/>
    <mergeCell ref="A28:G28"/>
    <mergeCell ref="M15:U15"/>
    <mergeCell ref="A9:K9"/>
    <mergeCell ref="B52:I52"/>
    <mergeCell ref="B53:I53"/>
    <mergeCell ref="A47:U47"/>
    <mergeCell ref="A13:K13"/>
    <mergeCell ref="A14:K14"/>
    <mergeCell ref="A16:K16"/>
    <mergeCell ref="M13:U13"/>
    <mergeCell ref="O37:Q37"/>
    <mergeCell ref="A15:K15"/>
    <mergeCell ref="J37:J38"/>
    <mergeCell ref="A36:U36"/>
    <mergeCell ref="B37:I38"/>
    <mergeCell ref="M17:U17"/>
    <mergeCell ref="M18:U18"/>
    <mergeCell ref="U37:U38"/>
    <mergeCell ref="B48:I49"/>
    <mergeCell ref="B76:I76"/>
    <mergeCell ref="B77:I77"/>
    <mergeCell ref="B78:I78"/>
    <mergeCell ref="A70:U70"/>
    <mergeCell ref="J71:J72"/>
    <mergeCell ref="B74:I74"/>
    <mergeCell ref="B73:I73"/>
    <mergeCell ref="K71:N71"/>
    <mergeCell ref="K48:N48"/>
    <mergeCell ref="B75:I75"/>
    <mergeCell ref="K86:N86"/>
    <mergeCell ref="A1:K1"/>
    <mergeCell ref="A3:K3"/>
    <mergeCell ref="M21:U21"/>
    <mergeCell ref="M1:U1"/>
    <mergeCell ref="M14:U14"/>
    <mergeCell ref="A4:K5"/>
    <mergeCell ref="A34:U34"/>
    <mergeCell ref="M3:O3"/>
    <mergeCell ref="M5:O5"/>
    <mergeCell ref="D29:F29"/>
    <mergeCell ref="A2:K2"/>
    <mergeCell ref="A6:K6"/>
    <mergeCell ref="P5:R5"/>
    <mergeCell ref="P6:R6"/>
    <mergeCell ref="P3:R3"/>
    <mergeCell ref="P4:R4"/>
    <mergeCell ref="M4:O4"/>
    <mergeCell ref="A10:K10"/>
    <mergeCell ref="M6:O6"/>
    <mergeCell ref="A7:K7"/>
    <mergeCell ref="A8:K8"/>
    <mergeCell ref="A20:K20"/>
    <mergeCell ref="B43:I43"/>
    <mergeCell ref="B94:I94"/>
    <mergeCell ref="K108:N108"/>
    <mergeCell ref="K123:N123"/>
    <mergeCell ref="K143:N143"/>
    <mergeCell ref="B125:I125"/>
    <mergeCell ref="J123:J124"/>
    <mergeCell ref="O123:Q123"/>
    <mergeCell ref="B117:I117"/>
    <mergeCell ref="B126:I126"/>
    <mergeCell ref="B132:I132"/>
    <mergeCell ref="B129:I129"/>
    <mergeCell ref="B130:I130"/>
    <mergeCell ref="B148:I148"/>
    <mergeCell ref="U186:U187"/>
    <mergeCell ref="B155:I155"/>
    <mergeCell ref="O169:Q169"/>
    <mergeCell ref="B151:I151"/>
    <mergeCell ref="B159:I159"/>
    <mergeCell ref="A163:U163"/>
    <mergeCell ref="B152:I152"/>
    <mergeCell ref="B95:I95"/>
    <mergeCell ref="O143:Q143"/>
    <mergeCell ref="J143:J144"/>
    <mergeCell ref="B113:I113"/>
    <mergeCell ref="B111:I111"/>
    <mergeCell ref="B112:I112"/>
    <mergeCell ref="R143:T143"/>
    <mergeCell ref="U143:U144"/>
    <mergeCell ref="A123:A124"/>
    <mergeCell ref="U123:U124"/>
    <mergeCell ref="R123:T123"/>
    <mergeCell ref="A143:A144"/>
    <mergeCell ref="R173:T173"/>
    <mergeCell ref="U173:U174"/>
    <mergeCell ref="A175:U175"/>
    <mergeCell ref="B176:I176"/>
    <mergeCell ref="A160:U160"/>
    <mergeCell ref="B157:I157"/>
    <mergeCell ref="A185:U185"/>
    <mergeCell ref="J186:J187"/>
    <mergeCell ref="A188:U188"/>
    <mergeCell ref="A186:A187"/>
    <mergeCell ref="B186:I187"/>
    <mergeCell ref="O186:Q186"/>
    <mergeCell ref="R186:T186"/>
    <mergeCell ref="A170:J170"/>
    <mergeCell ref="A171:J171"/>
    <mergeCell ref="B158:I158"/>
    <mergeCell ref="K170:U170"/>
    <mergeCell ref="K171:U171"/>
    <mergeCell ref="A172:U172"/>
    <mergeCell ref="A173:A174"/>
    <mergeCell ref="B173:I174"/>
    <mergeCell ref="J173:J174"/>
    <mergeCell ref="K173:N173"/>
    <mergeCell ref="O173:Q173"/>
    <mergeCell ref="B166:I166"/>
    <mergeCell ref="A177:U177"/>
    <mergeCell ref="A183:J183"/>
    <mergeCell ref="K183:U183"/>
    <mergeCell ref="A272:I272"/>
    <mergeCell ref="O274:Q274"/>
    <mergeCell ref="B254:I254"/>
    <mergeCell ref="B253:I253"/>
    <mergeCell ref="B267:I267"/>
    <mergeCell ref="B257:I257"/>
    <mergeCell ref="B259:I259"/>
    <mergeCell ref="B260:I260"/>
    <mergeCell ref="B262:I262"/>
    <mergeCell ref="B255:I255"/>
    <mergeCell ref="B256:I256"/>
    <mergeCell ref="B268:I268"/>
    <mergeCell ref="B261:I261"/>
    <mergeCell ref="B266:I266"/>
    <mergeCell ref="B287:I287"/>
    <mergeCell ref="U281:U282"/>
    <mergeCell ref="A280:U280"/>
    <mergeCell ref="A273:J274"/>
    <mergeCell ref="R273:U274"/>
    <mergeCell ref="O281:Q281"/>
    <mergeCell ref="A283:U283"/>
    <mergeCell ref="B284:I284"/>
    <mergeCell ref="B285:I285"/>
    <mergeCell ref="B286:I286"/>
    <mergeCell ref="R281:T281"/>
    <mergeCell ref="A281:A282"/>
    <mergeCell ref="B281:I282"/>
    <mergeCell ref="J281:J282"/>
    <mergeCell ref="K274:N274"/>
    <mergeCell ref="K281:N281"/>
    <mergeCell ref="R293:U294"/>
    <mergeCell ref="O294:Q294"/>
    <mergeCell ref="B288:I288"/>
    <mergeCell ref="A289:U289"/>
    <mergeCell ref="B291:I291"/>
    <mergeCell ref="A292:I292"/>
    <mergeCell ref="A293:J294"/>
    <mergeCell ref="B290:I290"/>
    <mergeCell ref="K294:N294"/>
    <mergeCell ref="Q304:R304"/>
    <mergeCell ref="H303:I303"/>
    <mergeCell ref="H304:I304"/>
    <mergeCell ref="A304:G304"/>
    <mergeCell ref="H300:I301"/>
    <mergeCell ref="A300:A301"/>
    <mergeCell ref="H302:I302"/>
    <mergeCell ref="A299:B299"/>
    <mergeCell ref="J304:K304"/>
    <mergeCell ref="O304:P304"/>
    <mergeCell ref="J302:K302"/>
    <mergeCell ref="O302:P302"/>
    <mergeCell ref="Q302:R302"/>
    <mergeCell ref="B300:G301"/>
    <mergeCell ref="L302:N302"/>
    <mergeCell ref="L303:N303"/>
    <mergeCell ref="L304:N304"/>
    <mergeCell ref="A323:U323"/>
    <mergeCell ref="B324:I324"/>
    <mergeCell ref="A325:U325"/>
    <mergeCell ref="B326:I326"/>
    <mergeCell ref="A317:U317"/>
    <mergeCell ref="B318:I318"/>
    <mergeCell ref="A319:U319"/>
    <mergeCell ref="B320:I320"/>
    <mergeCell ref="A321:U321"/>
    <mergeCell ref="M324:N324"/>
    <mergeCell ref="M326:N326"/>
    <mergeCell ref="B327:I327"/>
    <mergeCell ref="A328:U328"/>
    <mergeCell ref="B329:I329"/>
    <mergeCell ref="B330:I330"/>
    <mergeCell ref="A331:I331"/>
    <mergeCell ref="A332:J333"/>
    <mergeCell ref="R332:U333"/>
    <mergeCell ref="O333:Q333"/>
    <mergeCell ref="M327:N327"/>
    <mergeCell ref="M329:N329"/>
    <mergeCell ref="M330:N330"/>
    <mergeCell ref="M331:N331"/>
    <mergeCell ref="M332:N332"/>
    <mergeCell ref="K333:N333"/>
    <mergeCell ref="K315:N315"/>
    <mergeCell ref="M316:N316"/>
    <mergeCell ref="M318:N318"/>
    <mergeCell ref="M320:N320"/>
    <mergeCell ref="M322:N322"/>
    <mergeCell ref="L301:N301"/>
    <mergeCell ref="A250:U250"/>
    <mergeCell ref="B251:I251"/>
    <mergeCell ref="B263:I263"/>
    <mergeCell ref="A264:U264"/>
    <mergeCell ref="B252:I252"/>
    <mergeCell ref="B322:I322"/>
    <mergeCell ref="A315:A316"/>
    <mergeCell ref="B315:I316"/>
    <mergeCell ref="J315:J316"/>
    <mergeCell ref="O315:Q315"/>
    <mergeCell ref="R315:T315"/>
    <mergeCell ref="U315:U316"/>
    <mergeCell ref="A312:U312"/>
    <mergeCell ref="A314:U314"/>
    <mergeCell ref="B303:G303"/>
    <mergeCell ref="B302:G302"/>
    <mergeCell ref="J303:K303"/>
    <mergeCell ref="S300:U300"/>
    <mergeCell ref="B93:I93"/>
    <mergeCell ref="B258:I258"/>
    <mergeCell ref="B220:I220"/>
    <mergeCell ref="B114:I114"/>
    <mergeCell ref="A122:U122"/>
    <mergeCell ref="B128:I128"/>
    <mergeCell ref="B131:I131"/>
    <mergeCell ref="B115:I115"/>
    <mergeCell ref="B116:I116"/>
    <mergeCell ref="B192:I192"/>
    <mergeCell ref="B193:I193"/>
    <mergeCell ref="B190:I190"/>
    <mergeCell ref="B165:I165"/>
    <mergeCell ref="B162:I162"/>
    <mergeCell ref="B164:I164"/>
    <mergeCell ref="B189:I189"/>
    <mergeCell ref="A154:U154"/>
    <mergeCell ref="A145:U145"/>
    <mergeCell ref="A149:U149"/>
    <mergeCell ref="B161:I161"/>
    <mergeCell ref="K242:N242"/>
    <mergeCell ref="B156:I156"/>
    <mergeCell ref="K248:N248"/>
    <mergeCell ref="A248:A249"/>
    <mergeCell ref="B234:I234"/>
    <mergeCell ref="B269:I269"/>
    <mergeCell ref="B178:I178"/>
    <mergeCell ref="A179:I179"/>
    <mergeCell ref="A180:J181"/>
    <mergeCell ref="R180:U181"/>
    <mergeCell ref="K181:N181"/>
    <mergeCell ref="O181:Q181"/>
    <mergeCell ref="A182:J182"/>
    <mergeCell ref="K182:U182"/>
    <mergeCell ref="A247:U247"/>
    <mergeCell ref="J248:J249"/>
    <mergeCell ref="O248:Q248"/>
    <mergeCell ref="B248:I249"/>
    <mergeCell ref="B196:I196"/>
    <mergeCell ref="A191:U191"/>
    <mergeCell ref="J216:J217"/>
    <mergeCell ref="A204:U204"/>
    <mergeCell ref="B205:I205"/>
    <mergeCell ref="K216:N216"/>
    <mergeCell ref="R216:T216"/>
    <mergeCell ref="K210:N210"/>
    <mergeCell ref="U216:U217"/>
    <mergeCell ref="A214:U214"/>
  </mergeCells>
  <phoneticPr fontId="1" type="noConversion"/>
  <conditionalFormatting sqref="L32:L33">
    <cfRule type="cellIs" dxfId="0" priority="161" operator="equal">
      <formula>"E bine"</formula>
    </cfRule>
  </conditionalFormatting>
  <dataValidations disablePrompts="1" count="14">
    <dataValidation type="list" allowBlank="1" showInputMessage="1" showErrorMessage="1" sqref="S329:S330 S320 S324 S322 S326:S327 S318 S195:S197 S199:S201 S205:S207 S55 S39:S44" xr:uid="{00000000-0002-0000-0000-000000000000}">
      <formula1>$S$38</formula1>
    </dataValidation>
    <dataValidation type="list" allowBlank="1" showInputMessage="1" showErrorMessage="1" sqref="R329:R330 R320 R324 R322 R326:R327 R318 R195:R197 R199:R201 R205:R207 R55 R39:R44" xr:uid="{00000000-0002-0000-0000-000001000000}">
      <formula1>$R$38</formula1>
    </dataValidation>
    <dataValidation type="list" allowBlank="1" showInputMessage="1" showErrorMessage="1" sqref="T329:T330 T320 T324 T322 T326:T327 T318 T195:T197 T199:T201 T205:T207 T39:T44 T55 T75" xr:uid="{00000000-0002-0000-0000-000002000000}">
      <formula1>$T$38</formula1>
    </dataValidation>
    <dataValidation type="list" allowBlank="1" showInputMessage="1" showErrorMessage="1" sqref="B238:I238 B265:I270 B219:I235 B251:I262 B284:I287 B290:I290" xr:uid="{00000000-0002-0000-0000-000003000000}">
      <formula1>$B$37:$B$210</formula1>
    </dataValidation>
    <dataValidation type="list" allowBlank="1" showInputMessage="1" showErrorMessage="1" sqref="U205:U207 U195:U197 U199:U201 U44 U55" xr:uid="{00000000-0002-0000-0000-000004000000}">
      <formula1>$P$35:$T$35</formula1>
    </dataValidation>
    <dataValidation type="list" operator="equal" allowBlank="1" showInputMessage="1" showErrorMessage="1" sqref="U189:U190 U176 U178 U192:U193 U203" xr:uid="{00000000-0002-0000-0000-000005000000}">
      <formula1>$P$37:$T$37</formula1>
      <formula2>0</formula2>
    </dataValidation>
    <dataValidation type="list" operator="equal" allowBlank="1" showInputMessage="1" showErrorMessage="1" sqref="T189:T190 T176 T178 T192:T193 T203" xr:uid="{00000000-0002-0000-0000-000006000000}">
      <formula1>$T$40</formula1>
      <formula2>0</formula2>
    </dataValidation>
    <dataValidation type="list" operator="equal" allowBlank="1" showInputMessage="1" showErrorMessage="1" sqref="S189:S190 S176 S178 S192:S193 S203" xr:uid="{00000000-0002-0000-0000-000007000000}">
      <formula1>$S$40</formula1>
      <formula2>0</formula2>
    </dataValidation>
    <dataValidation type="list" operator="equal" allowBlank="1" showInputMessage="1" showErrorMessage="1" sqref="R189:R190 R176 R178 R192:R193 R203" xr:uid="{00000000-0002-0000-0000-000008000000}">
      <formula1>$R$40</formula1>
      <formula2>0</formula2>
    </dataValidation>
    <dataValidation type="list" operator="equal" allowBlank="1" showInputMessage="1" showErrorMessage="1" sqref="U161:U162 U150:U153 U146:U148 U155:U159 U164:U166 U88:U94 U125:U131 U39:U43 U50:U54 U77:U79 U75 U110:U116" xr:uid="{00000000-0002-0000-0000-000009000000}">
      <formula1>$P$38:$T$38</formula1>
      <formula2>0</formula2>
    </dataValidation>
    <dataValidation type="list" operator="equal" allowBlank="1" showInputMessage="1" showErrorMessage="1" sqref="T164:T166 T150:T153 T146:T148 T155:T159 T161:T162 T50:T54 T125:T131 T76:T79 T73:T74 T88:T94 T110:T116" xr:uid="{00000000-0002-0000-0000-00000A000000}">
      <formula1>$T$41</formula1>
      <formula2>0</formula2>
    </dataValidation>
    <dataValidation type="list" operator="equal" allowBlank="1" showInputMessage="1" showErrorMessage="1" sqref="S164:S166 S155:S159 S150:S153 S146:S148 S161:S162 S125:S131 S73:S79 S88:S94 S110:S116 S50:S54" xr:uid="{00000000-0002-0000-0000-00000B000000}">
      <formula1>$S$41</formula1>
      <formula2>0</formula2>
    </dataValidation>
    <dataValidation type="list" operator="equal" allowBlank="1" showInputMessage="1" showErrorMessage="1" sqref="R164:R166 R155:R159 R146:R148 R150:R153 R161:R162 R50:R54 R125:R131 R88:R94 R73:R79 R110:R116" xr:uid="{00000000-0002-0000-0000-00000C000000}">
      <formula1>$R$41</formula1>
      <formula2>0</formula2>
    </dataValidation>
    <dataValidation type="list" allowBlank="1" showInputMessage="1" showErrorMessage="1" sqref="U73:U74 U76" xr:uid="{00000000-0002-0000-0000-00000D000000}">
      <formula1>$P$38:$T$38</formula1>
    </dataValidation>
  </dataValidations>
  <pageMargins left="0.70866141732283505" right="0.70866141732283505" top="0.5" bottom="0.74803149606299202" header="0.31496062992126" footer="0.31496062992126"/>
  <pageSetup paperSize="9" orientation="landscape" blackAndWhite="1" r:id="rId1"/>
  <headerFooter>
    <oddHeader>&amp;RPag. &amp;P</oddHeader>
    <oddFooter>&amp;LRECTOR,
Acad.Prof.univ.dr. Ioan Aurel POP&amp;CDECAN,
Prof. univ. dr. Adrian Olimpiu PETRUȘEL&amp;RDIRECTOR DE DEPARTAMENT,
Prof. univ. dr. Octavian Agratini</oddFooter>
  </headerFooter>
  <ignoredErrors>
    <ignoredError sqref="M30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honeticPr fontId="1" type="noConversion"/>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honeticPr fontId="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2017-04-11T17:59:36Z</dcterms:created>
  <dcterms:modified xsi:type="dcterms:W3CDTF">2019-04-22T06:55:25Z</dcterms:modified>
</cp:coreProperties>
</file>