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5325" windowWidth="19440" windowHeight="145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46" i="1" l="1"/>
  <c r="J133" i="1"/>
  <c r="N184" i="1"/>
  <c r="M184" i="1"/>
  <c r="L184" i="1"/>
  <c r="K184" i="1"/>
  <c r="J184" i="1"/>
  <c r="Q41" i="1"/>
  <c r="O41" i="1"/>
  <c r="P41" i="1" l="1"/>
  <c r="U201" i="1"/>
  <c r="T201" i="1"/>
  <c r="S201" i="1"/>
  <c r="R201" i="1"/>
  <c r="M201" i="1"/>
  <c r="L201" i="1"/>
  <c r="K201" i="1"/>
  <c r="J201" i="1"/>
  <c r="A201" i="1"/>
  <c r="L149" i="1"/>
  <c r="M149" i="1"/>
  <c r="N149" i="1"/>
  <c r="K149" i="1"/>
  <c r="U148" i="1"/>
  <c r="T148" i="1"/>
  <c r="S148" i="1"/>
  <c r="R148" i="1"/>
  <c r="K148" i="1"/>
  <c r="L148" i="1"/>
  <c r="M148" i="1"/>
  <c r="N148" i="1"/>
  <c r="J148" i="1"/>
  <c r="L134" i="1"/>
  <c r="M134" i="1"/>
  <c r="N134" i="1"/>
  <c r="K134" i="1"/>
  <c r="Q116" i="1"/>
  <c r="O116" i="1"/>
  <c r="Q112" i="1"/>
  <c r="O112" i="1"/>
  <c r="Q79" i="1"/>
  <c r="O79" i="1"/>
  <c r="Q67" i="1"/>
  <c r="O67" i="1"/>
  <c r="U165" i="1"/>
  <c r="T165" i="1"/>
  <c r="S165" i="1"/>
  <c r="R165" i="1"/>
  <c r="N165" i="1"/>
  <c r="M165" i="1"/>
  <c r="L165" i="1"/>
  <c r="K165" i="1"/>
  <c r="J165" i="1"/>
  <c r="A165" i="1"/>
  <c r="K135" i="1" l="1"/>
  <c r="P79" i="1"/>
  <c r="P67" i="1"/>
  <c r="P116" i="1"/>
  <c r="P112" i="1"/>
  <c r="Q56" i="1"/>
  <c r="Q45" i="1"/>
  <c r="U133" i="1" l="1"/>
  <c r="U224" i="1" l="1"/>
  <c r="T224" i="1"/>
  <c r="S224" i="1"/>
  <c r="R224" i="1"/>
  <c r="N224" i="1"/>
  <c r="M224" i="1"/>
  <c r="L224" i="1"/>
  <c r="K224" i="1"/>
  <c r="J224" i="1"/>
  <c r="U221" i="1"/>
  <c r="T221" i="1"/>
  <c r="S221" i="1"/>
  <c r="R221" i="1"/>
  <c r="N221" i="1"/>
  <c r="M221" i="1"/>
  <c r="L221" i="1"/>
  <c r="K221" i="1"/>
  <c r="J221" i="1"/>
  <c r="U220" i="1"/>
  <c r="T220" i="1"/>
  <c r="S220" i="1"/>
  <c r="R220" i="1"/>
  <c r="N220" i="1"/>
  <c r="M220" i="1"/>
  <c r="L220" i="1"/>
  <c r="K220" i="1"/>
  <c r="J220" i="1"/>
  <c r="U219" i="1"/>
  <c r="T219" i="1"/>
  <c r="S219" i="1"/>
  <c r="R219" i="1"/>
  <c r="N219" i="1"/>
  <c r="M219" i="1"/>
  <c r="L219" i="1"/>
  <c r="K219" i="1"/>
  <c r="J219" i="1"/>
  <c r="U218" i="1"/>
  <c r="T218" i="1"/>
  <c r="S218" i="1"/>
  <c r="R218" i="1"/>
  <c r="Q218" i="1"/>
  <c r="N218" i="1"/>
  <c r="M218" i="1"/>
  <c r="L218" i="1"/>
  <c r="K218" i="1"/>
  <c r="J218" i="1"/>
  <c r="U217" i="1"/>
  <c r="T217" i="1"/>
  <c r="S217" i="1"/>
  <c r="R217" i="1"/>
  <c r="N217" i="1"/>
  <c r="M217" i="1"/>
  <c r="L217" i="1"/>
  <c r="K217" i="1"/>
  <c r="J217" i="1"/>
  <c r="U216" i="1"/>
  <c r="T216" i="1"/>
  <c r="S216" i="1"/>
  <c r="R216" i="1"/>
  <c r="Q216" i="1"/>
  <c r="N216" i="1"/>
  <c r="M216" i="1"/>
  <c r="L216" i="1"/>
  <c r="K216" i="1"/>
  <c r="J216" i="1"/>
  <c r="U215" i="1"/>
  <c r="T215" i="1"/>
  <c r="S215" i="1"/>
  <c r="R215" i="1"/>
  <c r="N215" i="1"/>
  <c r="M215" i="1"/>
  <c r="L215" i="1"/>
  <c r="K215" i="1"/>
  <c r="J215" i="1"/>
  <c r="U214" i="1"/>
  <c r="T214" i="1"/>
  <c r="S214" i="1"/>
  <c r="R214" i="1"/>
  <c r="N214" i="1"/>
  <c r="M214" i="1"/>
  <c r="L214" i="1"/>
  <c r="K214" i="1"/>
  <c r="J214" i="1"/>
  <c r="U202" i="1"/>
  <c r="T202" i="1"/>
  <c r="S202" i="1"/>
  <c r="R202" i="1"/>
  <c r="M202" i="1"/>
  <c r="L202" i="1"/>
  <c r="K202" i="1"/>
  <c r="J202" i="1"/>
  <c r="U200" i="1"/>
  <c r="T200" i="1"/>
  <c r="S200" i="1"/>
  <c r="R200" i="1"/>
  <c r="N200" i="1"/>
  <c r="M200" i="1"/>
  <c r="L200" i="1"/>
  <c r="K200" i="1"/>
  <c r="J200" i="1"/>
  <c r="U199" i="1"/>
  <c r="T199" i="1"/>
  <c r="S199" i="1"/>
  <c r="R199" i="1"/>
  <c r="N199" i="1"/>
  <c r="M199" i="1"/>
  <c r="L199" i="1"/>
  <c r="K199" i="1"/>
  <c r="J199" i="1"/>
  <c r="U198" i="1"/>
  <c r="T198" i="1"/>
  <c r="S198" i="1"/>
  <c r="R198" i="1"/>
  <c r="N198" i="1"/>
  <c r="M198" i="1"/>
  <c r="L198" i="1"/>
  <c r="K198" i="1"/>
  <c r="J198" i="1"/>
  <c r="U195" i="1"/>
  <c r="T195" i="1"/>
  <c r="S195" i="1"/>
  <c r="R195" i="1"/>
  <c r="N195" i="1"/>
  <c r="M195" i="1"/>
  <c r="L195" i="1"/>
  <c r="K195" i="1"/>
  <c r="J195" i="1"/>
  <c r="U194" i="1"/>
  <c r="T194" i="1"/>
  <c r="S194" i="1"/>
  <c r="R194" i="1"/>
  <c r="N194" i="1"/>
  <c r="M194" i="1"/>
  <c r="L194" i="1"/>
  <c r="K194" i="1"/>
  <c r="J194" i="1"/>
  <c r="U193" i="1"/>
  <c r="T193" i="1"/>
  <c r="S193" i="1"/>
  <c r="R193" i="1"/>
  <c r="N193" i="1"/>
  <c r="M193" i="1"/>
  <c r="L193" i="1"/>
  <c r="K193" i="1"/>
  <c r="J193" i="1"/>
  <c r="U192" i="1"/>
  <c r="T192" i="1"/>
  <c r="S192" i="1"/>
  <c r="R192" i="1"/>
  <c r="N192" i="1"/>
  <c r="M192" i="1"/>
  <c r="L192" i="1"/>
  <c r="K192" i="1"/>
  <c r="J192" i="1"/>
  <c r="U191" i="1"/>
  <c r="T191" i="1"/>
  <c r="S191" i="1"/>
  <c r="R191" i="1"/>
  <c r="N191" i="1"/>
  <c r="M191" i="1"/>
  <c r="L191" i="1"/>
  <c r="K191" i="1"/>
  <c r="J191" i="1"/>
  <c r="U190" i="1"/>
  <c r="T190" i="1"/>
  <c r="S190" i="1"/>
  <c r="R190" i="1"/>
  <c r="N190" i="1"/>
  <c r="M190" i="1"/>
  <c r="L190" i="1"/>
  <c r="K190" i="1"/>
  <c r="J190" i="1"/>
  <c r="U189" i="1"/>
  <c r="T189" i="1"/>
  <c r="S189" i="1"/>
  <c r="R189" i="1"/>
  <c r="Q189" i="1"/>
  <c r="P189" i="1"/>
  <c r="O189" i="1"/>
  <c r="N189" i="1"/>
  <c r="M189" i="1"/>
  <c r="L189" i="1"/>
  <c r="K189" i="1"/>
  <c r="J189" i="1"/>
  <c r="U188" i="1"/>
  <c r="T188" i="1"/>
  <c r="S188" i="1"/>
  <c r="R188" i="1"/>
  <c r="N188" i="1"/>
  <c r="M188" i="1"/>
  <c r="L188" i="1"/>
  <c r="K188" i="1"/>
  <c r="J188" i="1"/>
  <c r="U187" i="1"/>
  <c r="T187" i="1"/>
  <c r="S187" i="1"/>
  <c r="R187" i="1"/>
  <c r="N187" i="1"/>
  <c r="M187" i="1"/>
  <c r="L187" i="1"/>
  <c r="K187" i="1"/>
  <c r="J187" i="1"/>
  <c r="U186" i="1"/>
  <c r="T186" i="1"/>
  <c r="S186" i="1"/>
  <c r="R186" i="1"/>
  <c r="N186" i="1"/>
  <c r="M186" i="1"/>
  <c r="L186" i="1"/>
  <c r="K186" i="1"/>
  <c r="J186" i="1"/>
  <c r="U185" i="1"/>
  <c r="T185" i="1"/>
  <c r="S185" i="1"/>
  <c r="R185" i="1"/>
  <c r="N185" i="1"/>
  <c r="M185" i="1"/>
  <c r="L185" i="1"/>
  <c r="K185" i="1"/>
  <c r="J185" i="1"/>
  <c r="U184" i="1"/>
  <c r="T184" i="1"/>
  <c r="S184" i="1"/>
  <c r="R184" i="1"/>
  <c r="U183" i="1"/>
  <c r="T183" i="1"/>
  <c r="S183" i="1"/>
  <c r="R183" i="1"/>
  <c r="N183" i="1"/>
  <c r="M183" i="1"/>
  <c r="L183" i="1"/>
  <c r="K183" i="1"/>
  <c r="J183" i="1"/>
  <c r="U182" i="1"/>
  <c r="T182" i="1"/>
  <c r="S182" i="1"/>
  <c r="R182" i="1"/>
  <c r="N182" i="1"/>
  <c r="M182" i="1"/>
  <c r="L182" i="1"/>
  <c r="K182" i="1"/>
  <c r="J182" i="1"/>
  <c r="U170" i="1"/>
  <c r="T170" i="1"/>
  <c r="S170" i="1"/>
  <c r="R170" i="1"/>
  <c r="N170" i="1"/>
  <c r="M170" i="1"/>
  <c r="L170" i="1"/>
  <c r="K170" i="1"/>
  <c r="J170" i="1"/>
  <c r="U169" i="1"/>
  <c r="T169" i="1"/>
  <c r="S169" i="1"/>
  <c r="R169" i="1"/>
  <c r="N169" i="1"/>
  <c r="M169" i="1"/>
  <c r="L169" i="1"/>
  <c r="K169" i="1"/>
  <c r="J169" i="1"/>
  <c r="U168" i="1"/>
  <c r="T168" i="1"/>
  <c r="S168" i="1"/>
  <c r="R168" i="1"/>
  <c r="N168" i="1"/>
  <c r="M168" i="1"/>
  <c r="L168" i="1"/>
  <c r="K168" i="1"/>
  <c r="J168" i="1"/>
  <c r="U167" i="1"/>
  <c r="T167" i="1"/>
  <c r="S167" i="1"/>
  <c r="R167" i="1"/>
  <c r="N167" i="1"/>
  <c r="M167" i="1"/>
  <c r="L167" i="1"/>
  <c r="K167" i="1"/>
  <c r="J167" i="1"/>
  <c r="U166" i="1"/>
  <c r="T166" i="1"/>
  <c r="S166" i="1"/>
  <c r="R166" i="1"/>
  <c r="N166" i="1"/>
  <c r="M166" i="1"/>
  <c r="L166" i="1"/>
  <c r="K166" i="1"/>
  <c r="J166" i="1"/>
  <c r="U164" i="1"/>
  <c r="T164" i="1"/>
  <c r="S164" i="1"/>
  <c r="R164" i="1"/>
  <c r="Q164" i="1"/>
  <c r="P164" i="1"/>
  <c r="O164" i="1"/>
  <c r="N164" i="1"/>
  <c r="M164" i="1"/>
  <c r="L164" i="1"/>
  <c r="K164" i="1"/>
  <c r="J164" i="1"/>
  <c r="U163" i="1"/>
  <c r="T163" i="1"/>
  <c r="S163" i="1"/>
  <c r="R163" i="1"/>
  <c r="N163" i="1"/>
  <c r="M163" i="1"/>
  <c r="L163" i="1"/>
  <c r="K163" i="1"/>
  <c r="J163" i="1"/>
  <c r="U162" i="1"/>
  <c r="T162" i="1"/>
  <c r="S162" i="1"/>
  <c r="R162" i="1"/>
  <c r="N162" i="1"/>
  <c r="M162" i="1"/>
  <c r="L162" i="1"/>
  <c r="K162" i="1"/>
  <c r="J162" i="1"/>
  <c r="U161" i="1"/>
  <c r="T161" i="1"/>
  <c r="S161" i="1"/>
  <c r="R161" i="1"/>
  <c r="N161" i="1"/>
  <c r="M161" i="1"/>
  <c r="L161" i="1"/>
  <c r="K161" i="1"/>
  <c r="J161" i="1"/>
  <c r="U160" i="1"/>
  <c r="T160" i="1"/>
  <c r="S160" i="1"/>
  <c r="R160" i="1"/>
  <c r="N160" i="1"/>
  <c r="M160" i="1"/>
  <c r="L160" i="1"/>
  <c r="K160" i="1"/>
  <c r="J160" i="1"/>
  <c r="U159" i="1"/>
  <c r="T159" i="1"/>
  <c r="S159" i="1"/>
  <c r="R159" i="1"/>
  <c r="N159" i="1"/>
  <c r="O147" i="1"/>
  <c r="O146" i="1"/>
  <c r="O144" i="1"/>
  <c r="O143" i="1"/>
  <c r="O132" i="1"/>
  <c r="O131" i="1"/>
  <c r="O130" i="1"/>
  <c r="O128" i="1"/>
  <c r="O127" i="1"/>
  <c r="O126" i="1"/>
  <c r="O125" i="1"/>
  <c r="O124" i="1"/>
  <c r="O123" i="1"/>
  <c r="O122" i="1"/>
  <c r="O121" i="1"/>
  <c r="O120" i="1"/>
  <c r="O118" i="1"/>
  <c r="O117" i="1"/>
  <c r="O115" i="1"/>
  <c r="O114" i="1"/>
  <c r="O113" i="1"/>
  <c r="O111" i="1"/>
  <c r="N133" i="1"/>
  <c r="O103" i="1"/>
  <c r="O102" i="1"/>
  <c r="O202" i="1" s="1"/>
  <c r="O101" i="1"/>
  <c r="O201" i="1" s="1"/>
  <c r="O100" i="1"/>
  <c r="O200" i="1" s="1"/>
  <c r="O99" i="1"/>
  <c r="O199" i="1" s="1"/>
  <c r="O98" i="1"/>
  <c r="N104" i="1"/>
  <c r="O89" i="1"/>
  <c r="O192" i="1" s="1"/>
  <c r="N93" i="1"/>
  <c r="O92" i="1"/>
  <c r="O91" i="1"/>
  <c r="O186" i="1" s="1"/>
  <c r="O90" i="1"/>
  <c r="O193" i="1" s="1"/>
  <c r="O88" i="1"/>
  <c r="O191" i="1" s="1"/>
  <c r="O87" i="1"/>
  <c r="O170" i="1" s="1"/>
  <c r="O86" i="1"/>
  <c r="N81" i="1"/>
  <c r="O80" i="1"/>
  <c r="O221" i="1" s="1"/>
  <c r="O78" i="1"/>
  <c r="O220" i="1" s="1"/>
  <c r="O77" i="1"/>
  <c r="O169" i="1" s="1"/>
  <c r="O76" i="1"/>
  <c r="O168" i="1" s="1"/>
  <c r="O75" i="1"/>
  <c r="O188" i="1" s="1"/>
  <c r="O74" i="1"/>
  <c r="O187" i="1" s="1"/>
  <c r="N69" i="1"/>
  <c r="O68" i="1"/>
  <c r="O66" i="1"/>
  <c r="O167" i="1" s="1"/>
  <c r="O65" i="1"/>
  <c r="O185" i="1" s="1"/>
  <c r="O64" i="1"/>
  <c r="O166" i="1" s="1"/>
  <c r="O63" i="1"/>
  <c r="O184" i="1" s="1"/>
  <c r="O62" i="1"/>
  <c r="O54" i="1"/>
  <c r="O45" i="1"/>
  <c r="O216" i="1" s="1"/>
  <c r="O44" i="1"/>
  <c r="O43" i="1"/>
  <c r="O42" i="1"/>
  <c r="O40" i="1"/>
  <c r="O215" i="1" s="1"/>
  <c r="O56" i="1"/>
  <c r="O218" i="1" s="1"/>
  <c r="O55" i="1"/>
  <c r="O53" i="1"/>
  <c r="O163" i="1" s="1"/>
  <c r="O52" i="1"/>
  <c r="N57" i="1"/>
  <c r="O51" i="1"/>
  <c r="N46" i="1"/>
  <c r="O39" i="1"/>
  <c r="O194" i="1" l="1"/>
  <c r="O198" i="1"/>
  <c r="O159" i="1"/>
  <c r="O162" i="1"/>
  <c r="O219" i="1"/>
  <c r="O224" i="1"/>
  <c r="O183" i="1"/>
  <c r="O190" i="1"/>
  <c r="O195" i="1"/>
  <c r="O160" i="1"/>
  <c r="O149" i="1"/>
  <c r="O148" i="1"/>
  <c r="O217" i="1"/>
  <c r="O165" i="1"/>
  <c r="O161" i="1"/>
  <c r="O134" i="1"/>
  <c r="N225" i="1"/>
  <c r="N203" i="1"/>
  <c r="N171" i="1"/>
  <c r="N196" i="1"/>
  <c r="N222" i="1"/>
  <c r="O57" i="1"/>
  <c r="S4" i="1" s="1"/>
  <c r="O69" i="1"/>
  <c r="P5" i="1" s="1"/>
  <c r="O81" i="1"/>
  <c r="S5" i="1" s="1"/>
  <c r="O93" i="1"/>
  <c r="P6" i="1" s="1"/>
  <c r="O182" i="1"/>
  <c r="O214" i="1"/>
  <c r="Q103" i="1"/>
  <c r="Q224" i="1" s="1"/>
  <c r="Q102" i="1"/>
  <c r="Q202" i="1" s="1"/>
  <c r="Q101" i="1"/>
  <c r="Q201" i="1" s="1"/>
  <c r="Q100" i="1"/>
  <c r="Q200" i="1" s="1"/>
  <c r="Q99" i="1"/>
  <c r="Q199" i="1" s="1"/>
  <c r="A195" i="1"/>
  <c r="A194" i="1"/>
  <c r="A164" i="1"/>
  <c r="Q143" i="1"/>
  <c r="Q144" i="1"/>
  <c r="Q146" i="1"/>
  <c r="Q147" i="1"/>
  <c r="Q80" i="1"/>
  <c r="Q221" i="1" s="1"/>
  <c r="Q68" i="1"/>
  <c r="Q219" i="1" s="1"/>
  <c r="P56" i="1"/>
  <c r="P218" i="1" s="1"/>
  <c r="Q55" i="1"/>
  <c r="Q54" i="1"/>
  <c r="Q44" i="1"/>
  <c r="N173" i="1" l="1"/>
  <c r="N172" i="1"/>
  <c r="Q217" i="1"/>
  <c r="Q165" i="1"/>
  <c r="Q149" i="1"/>
  <c r="Q148" i="1"/>
  <c r="N226" i="1"/>
  <c r="N227" i="1"/>
  <c r="N204" i="1"/>
  <c r="N205" i="1"/>
  <c r="U225" i="1"/>
  <c r="U203" i="1"/>
  <c r="U222" i="1"/>
  <c r="U196" i="1"/>
  <c r="P143" i="1"/>
  <c r="U171" i="1"/>
  <c r="U172" i="1" s="1"/>
  <c r="P54" i="1"/>
  <c r="P55" i="1"/>
  <c r="P68" i="1"/>
  <c r="P219" i="1" s="1"/>
  <c r="P80" i="1"/>
  <c r="P221" i="1" s="1"/>
  <c r="P103" i="1"/>
  <c r="P224" i="1" s="1"/>
  <c r="K150" i="1"/>
  <c r="P147" i="1"/>
  <c r="P146" i="1"/>
  <c r="P144" i="1"/>
  <c r="P44" i="1"/>
  <c r="U81" i="1"/>
  <c r="U104" i="1"/>
  <c r="U93" i="1"/>
  <c r="U69" i="1"/>
  <c r="U57" i="1"/>
  <c r="U46" i="1"/>
  <c r="T259" i="1"/>
  <c r="S259" i="1"/>
  <c r="R259" i="1"/>
  <c r="M260" i="1"/>
  <c r="L260" i="1"/>
  <c r="K260" i="1"/>
  <c r="M259" i="1"/>
  <c r="L259" i="1"/>
  <c r="K259" i="1"/>
  <c r="J259" i="1"/>
  <c r="Q258" i="1"/>
  <c r="O258" i="1"/>
  <c r="Q257" i="1"/>
  <c r="O257" i="1"/>
  <c r="Q255" i="1"/>
  <c r="O255" i="1"/>
  <c r="Q254" i="1"/>
  <c r="O254" i="1"/>
  <c r="Q252" i="1"/>
  <c r="O252" i="1"/>
  <c r="Q250" i="1"/>
  <c r="O250" i="1"/>
  <c r="Q248" i="1"/>
  <c r="O248" i="1"/>
  <c r="Q246" i="1"/>
  <c r="O246" i="1"/>
  <c r="P217" i="1" l="1"/>
  <c r="P165" i="1"/>
  <c r="P149" i="1"/>
  <c r="O150" i="1" s="1"/>
  <c r="P148" i="1"/>
  <c r="Q260" i="1"/>
  <c r="U204" i="1"/>
  <c r="K207" i="1" s="1"/>
  <c r="U226" i="1"/>
  <c r="K229" i="1" s="1"/>
  <c r="K151" i="1"/>
  <c r="K136" i="1"/>
  <c r="O260" i="1"/>
  <c r="Q259" i="1"/>
  <c r="O259" i="1"/>
  <c r="P254" i="1"/>
  <c r="P255" i="1"/>
  <c r="P250" i="1"/>
  <c r="P258" i="1"/>
  <c r="K261" i="1"/>
  <c r="P246" i="1"/>
  <c r="P252" i="1"/>
  <c r="P248" i="1"/>
  <c r="P257" i="1"/>
  <c r="T46" i="1"/>
  <c r="S46" i="1"/>
  <c r="R46" i="1"/>
  <c r="T57" i="1"/>
  <c r="S57" i="1"/>
  <c r="R57" i="1"/>
  <c r="K175" i="1" l="1"/>
  <c r="P260" i="1"/>
  <c r="O261" i="1" s="1"/>
  <c r="P259" i="1"/>
  <c r="A224" i="1" l="1"/>
  <c r="A221" i="1"/>
  <c r="A220" i="1"/>
  <c r="A219" i="1"/>
  <c r="A218" i="1"/>
  <c r="A217" i="1"/>
  <c r="A216" i="1"/>
  <c r="A215" i="1"/>
  <c r="A214" i="1"/>
  <c r="A202" i="1"/>
  <c r="A200" i="1"/>
  <c r="A199" i="1"/>
  <c r="A198" i="1"/>
  <c r="A193" i="1"/>
  <c r="A192" i="1"/>
  <c r="A191" i="1"/>
  <c r="A190" i="1"/>
  <c r="A189" i="1"/>
  <c r="A188" i="1"/>
  <c r="A187" i="1"/>
  <c r="A186" i="1"/>
  <c r="A185" i="1"/>
  <c r="A184" i="1"/>
  <c r="A183" i="1"/>
  <c r="A182" i="1"/>
  <c r="A170" i="1" l="1"/>
  <c r="A169" i="1"/>
  <c r="A168" i="1"/>
  <c r="A167" i="1"/>
  <c r="A166" i="1"/>
  <c r="A163" i="1"/>
  <c r="A162" i="1"/>
  <c r="A161" i="1" l="1"/>
  <c r="A160" i="1"/>
  <c r="M159" i="1"/>
  <c r="L159" i="1"/>
  <c r="K159" i="1"/>
  <c r="J159" i="1"/>
  <c r="A159" i="1"/>
  <c r="Q131" i="1" l="1"/>
  <c r="P131" i="1" s="1"/>
  <c r="Q43" i="1"/>
  <c r="T225" i="1"/>
  <c r="S225" i="1"/>
  <c r="R225" i="1"/>
  <c r="M225" i="1"/>
  <c r="L225" i="1"/>
  <c r="K225" i="1"/>
  <c r="J225" i="1"/>
  <c r="T222" i="1"/>
  <c r="S222" i="1"/>
  <c r="R222" i="1"/>
  <c r="M222" i="1"/>
  <c r="L222" i="1"/>
  <c r="K222" i="1"/>
  <c r="J222" i="1"/>
  <c r="T203" i="1"/>
  <c r="S203" i="1"/>
  <c r="R203" i="1"/>
  <c r="M203" i="1"/>
  <c r="L203" i="1"/>
  <c r="K203" i="1"/>
  <c r="J203" i="1"/>
  <c r="T196" i="1"/>
  <c r="S196" i="1"/>
  <c r="R196" i="1"/>
  <c r="M196" i="1"/>
  <c r="L196" i="1"/>
  <c r="K196" i="1"/>
  <c r="J196" i="1"/>
  <c r="Q132" i="1"/>
  <c r="Q126" i="1"/>
  <c r="S133" i="1"/>
  <c r="T133" i="1"/>
  <c r="R133" i="1"/>
  <c r="Q130" i="1"/>
  <c r="P130" i="1" s="1"/>
  <c r="Q115" i="1"/>
  <c r="P115" i="1" s="1"/>
  <c r="Q117" i="1"/>
  <c r="M133" i="1"/>
  <c r="L133" i="1"/>
  <c r="K133" i="1"/>
  <c r="Q122" i="1"/>
  <c r="Q124" i="1"/>
  <c r="Q128" i="1"/>
  <c r="J104" i="1"/>
  <c r="Q121" i="1"/>
  <c r="Q123" i="1"/>
  <c r="Q127" i="1"/>
  <c r="Q114" i="1"/>
  <c r="Q86" i="1"/>
  <c r="Q190" i="1" s="1"/>
  <c r="Q87" i="1"/>
  <c r="Q170" i="1" s="1"/>
  <c r="Q88" i="1"/>
  <c r="Q191" i="1" s="1"/>
  <c r="Q89" i="1"/>
  <c r="Q192" i="1" s="1"/>
  <c r="Q90" i="1"/>
  <c r="Q193" i="1" s="1"/>
  <c r="Q91" i="1"/>
  <c r="Q186" i="1" s="1"/>
  <c r="Q92" i="1"/>
  <c r="J93" i="1"/>
  <c r="K93" i="1"/>
  <c r="L93" i="1"/>
  <c r="M93" i="1"/>
  <c r="R93" i="1"/>
  <c r="S93" i="1"/>
  <c r="T93" i="1"/>
  <c r="Q98" i="1"/>
  <c r="Q198" i="1" s="1"/>
  <c r="K104" i="1"/>
  <c r="L104" i="1"/>
  <c r="M104" i="1"/>
  <c r="R104" i="1"/>
  <c r="S104" i="1"/>
  <c r="T104" i="1"/>
  <c r="Q78" i="1"/>
  <c r="Q220" i="1" s="1"/>
  <c r="Q77" i="1"/>
  <c r="Q169" i="1" s="1"/>
  <c r="Q66" i="1"/>
  <c r="Q167" i="1" s="1"/>
  <c r="Q65" i="1"/>
  <c r="Q185" i="1" s="1"/>
  <c r="Q125" i="1"/>
  <c r="Q120" i="1"/>
  <c r="Q118" i="1"/>
  <c r="Q113" i="1"/>
  <c r="Q111" i="1"/>
  <c r="T81" i="1"/>
  <c r="S81" i="1"/>
  <c r="R81" i="1"/>
  <c r="M81" i="1"/>
  <c r="L81" i="1"/>
  <c r="K81" i="1"/>
  <c r="J81" i="1"/>
  <c r="Q76" i="1"/>
  <c r="Q168" i="1" s="1"/>
  <c r="Q75" i="1"/>
  <c r="Q188" i="1" s="1"/>
  <c r="Q74" i="1"/>
  <c r="Q187" i="1" s="1"/>
  <c r="T69" i="1"/>
  <c r="S69" i="1"/>
  <c r="R69" i="1"/>
  <c r="M69" i="1"/>
  <c r="L69" i="1"/>
  <c r="K69" i="1"/>
  <c r="J69" i="1"/>
  <c r="Q64" i="1"/>
  <c r="Q166" i="1" s="1"/>
  <c r="Q63" i="1"/>
  <c r="Q184" i="1" s="1"/>
  <c r="Q62" i="1"/>
  <c r="M57" i="1"/>
  <c r="L57" i="1"/>
  <c r="K57" i="1"/>
  <c r="J57" i="1"/>
  <c r="Q53" i="1"/>
  <c r="Q163" i="1" s="1"/>
  <c r="Q52" i="1"/>
  <c r="Q51" i="1"/>
  <c r="Q42" i="1"/>
  <c r="Q160" i="1" s="1"/>
  <c r="Q40" i="1"/>
  <c r="Q215" i="1" s="1"/>
  <c r="Q39" i="1"/>
  <c r="M46" i="1"/>
  <c r="L46" i="1"/>
  <c r="J46" i="1"/>
  <c r="P45" i="1"/>
  <c r="P216" i="1" s="1"/>
  <c r="Q195" i="1" l="1"/>
  <c r="Q194" i="1"/>
  <c r="Q214" i="1"/>
  <c r="Q183" i="1"/>
  <c r="Q182" i="1"/>
  <c r="Q162" i="1"/>
  <c r="Q159" i="1"/>
  <c r="Q134" i="1"/>
  <c r="Q161" i="1"/>
  <c r="Q69" i="1"/>
  <c r="Q93" i="1"/>
  <c r="S235" i="1"/>
  <c r="S237" i="1" s="1"/>
  <c r="U235" i="1"/>
  <c r="U237" i="1" s="1"/>
  <c r="P126" i="1"/>
  <c r="P123" i="1"/>
  <c r="P111" i="1"/>
  <c r="P52" i="1"/>
  <c r="P53" i="1"/>
  <c r="P163" i="1" s="1"/>
  <c r="P113" i="1"/>
  <c r="J226" i="1"/>
  <c r="M226" i="1"/>
  <c r="K226" i="1"/>
  <c r="S226" i="1"/>
  <c r="L204" i="1"/>
  <c r="K227" i="1"/>
  <c r="M205" i="1"/>
  <c r="S204" i="1"/>
  <c r="M227" i="1"/>
  <c r="O203" i="1"/>
  <c r="O196" i="1"/>
  <c r="O225" i="1"/>
  <c r="Q57" i="1"/>
  <c r="P76" i="1"/>
  <c r="P168" i="1" s="1"/>
  <c r="P120" i="1"/>
  <c r="P65" i="1"/>
  <c r="P185" i="1" s="1"/>
  <c r="P66" i="1"/>
  <c r="P167" i="1" s="1"/>
  <c r="P101" i="1"/>
  <c r="P201" i="1" s="1"/>
  <c r="P99" i="1"/>
  <c r="P199" i="1" s="1"/>
  <c r="P91" i="1"/>
  <c r="P186" i="1" s="1"/>
  <c r="P89" i="1"/>
  <c r="P192" i="1" s="1"/>
  <c r="P87" i="1"/>
  <c r="P170" i="1" s="1"/>
  <c r="P114" i="1"/>
  <c r="P127" i="1"/>
  <c r="P121" i="1"/>
  <c r="P128" i="1"/>
  <c r="P122" i="1"/>
  <c r="Q203" i="1"/>
  <c r="Q225" i="1"/>
  <c r="P43" i="1"/>
  <c r="O46" i="1"/>
  <c r="P4" i="1" s="1"/>
  <c r="P39" i="1"/>
  <c r="J204" i="1"/>
  <c r="L205" i="1"/>
  <c r="R204" i="1"/>
  <c r="T204" i="1"/>
  <c r="R226" i="1"/>
  <c r="M171" i="1"/>
  <c r="K171" i="1"/>
  <c r="S171" i="1"/>
  <c r="S172" i="1" s="1"/>
  <c r="L171" i="1"/>
  <c r="R171" i="1"/>
  <c r="R172" i="1" s="1"/>
  <c r="T171" i="1"/>
  <c r="T172" i="1" s="1"/>
  <c r="P62" i="1"/>
  <c r="J171" i="1"/>
  <c r="J172" i="1" s="1"/>
  <c r="P42" i="1"/>
  <c r="P160" i="1" s="1"/>
  <c r="T226" i="1"/>
  <c r="Q104" i="1"/>
  <c r="O133" i="1"/>
  <c r="Q46" i="1"/>
  <c r="P51" i="1"/>
  <c r="P40" i="1"/>
  <c r="P215" i="1" s="1"/>
  <c r="P63" i="1"/>
  <c r="P184" i="1" s="1"/>
  <c r="P64" i="1"/>
  <c r="P166" i="1" s="1"/>
  <c r="P74" i="1"/>
  <c r="P187" i="1" s="1"/>
  <c r="P75" i="1"/>
  <c r="P188" i="1" s="1"/>
  <c r="P118" i="1"/>
  <c r="P125" i="1"/>
  <c r="J236" i="1"/>
  <c r="P77" i="1"/>
  <c r="P169" i="1" s="1"/>
  <c r="P78" i="1"/>
  <c r="P220" i="1" s="1"/>
  <c r="P102" i="1"/>
  <c r="P202" i="1" s="1"/>
  <c r="P100" i="1"/>
  <c r="P200" i="1" s="1"/>
  <c r="O104" i="1"/>
  <c r="S6" i="1" s="1"/>
  <c r="P92" i="1"/>
  <c r="P195" i="1" s="1"/>
  <c r="P90" i="1"/>
  <c r="P193" i="1" s="1"/>
  <c r="P88" i="1"/>
  <c r="P191" i="1" s="1"/>
  <c r="P86" i="1"/>
  <c r="Q133" i="1"/>
  <c r="P124" i="1"/>
  <c r="P117" i="1"/>
  <c r="P132" i="1"/>
  <c r="Q81" i="1"/>
  <c r="P98" i="1"/>
  <c r="P198" i="1" s="1"/>
  <c r="M204" i="1"/>
  <c r="T235" i="1"/>
  <c r="T237" i="1" s="1"/>
  <c r="K205" i="1"/>
  <c r="K204" i="1"/>
  <c r="L226" i="1"/>
  <c r="L227" i="1"/>
  <c r="P194" i="1" l="1"/>
  <c r="P190" i="1"/>
  <c r="P214" i="1"/>
  <c r="P222" i="1" s="1"/>
  <c r="P183" i="1"/>
  <c r="M173" i="1"/>
  <c r="M172" i="1"/>
  <c r="K172" i="1"/>
  <c r="K173" i="1"/>
  <c r="P159" i="1"/>
  <c r="L173" i="1"/>
  <c r="L172" i="1"/>
  <c r="P182" i="1"/>
  <c r="P162" i="1"/>
  <c r="P134" i="1"/>
  <c r="L236" i="1" s="1"/>
  <c r="K137" i="1"/>
  <c r="P161" i="1"/>
  <c r="K152" i="1"/>
  <c r="Q222" i="1"/>
  <c r="Q196" i="1"/>
  <c r="O222" i="1"/>
  <c r="O227" i="1" s="1"/>
  <c r="J235" i="1"/>
  <c r="P133" i="1"/>
  <c r="H236" i="1"/>
  <c r="K228" i="1"/>
  <c r="K230" i="1" s="1"/>
  <c r="K206" i="1"/>
  <c r="K208" i="1" s="1"/>
  <c r="Q171" i="1"/>
  <c r="P225" i="1"/>
  <c r="P203" i="1"/>
  <c r="O204" i="1"/>
  <c r="O205" i="1"/>
  <c r="O171" i="1"/>
  <c r="P104" i="1"/>
  <c r="P57" i="1"/>
  <c r="P93" i="1"/>
  <c r="P46" i="1"/>
  <c r="P81" i="1"/>
  <c r="P69" i="1"/>
  <c r="P196" i="1" l="1"/>
  <c r="P205" i="1" s="1"/>
  <c r="O206" i="1" s="1"/>
  <c r="Q173" i="1"/>
  <c r="Q172" i="1"/>
  <c r="O236" i="1"/>
  <c r="O173" i="1"/>
  <c r="O172" i="1"/>
  <c r="Q226" i="1"/>
  <c r="Q227" i="1"/>
  <c r="O226" i="1"/>
  <c r="Q204" i="1"/>
  <c r="Q205" i="1"/>
  <c r="L235" i="1"/>
  <c r="L237" i="1" s="1"/>
  <c r="O135" i="1"/>
  <c r="K174" i="1"/>
  <c r="K176" i="1" s="1"/>
  <c r="P171" i="1"/>
  <c r="P227" i="1"/>
  <c r="O228" i="1" s="1"/>
  <c r="P226" i="1"/>
  <c r="H235" i="1"/>
  <c r="H237" i="1" s="1"/>
  <c r="Q236" i="1" s="1"/>
  <c r="J237" i="1"/>
  <c r="O235" i="1" l="1"/>
  <c r="O237" i="1" s="1"/>
  <c r="P204" i="1"/>
  <c r="P173" i="1"/>
  <c r="O174" i="1" s="1"/>
  <c r="P172" i="1"/>
  <c r="Q235" i="1"/>
  <c r="Q237" i="1" s="1"/>
</calcChain>
</file>

<file path=xl/sharedStrings.xml><?xml version="1.0" encoding="utf-8"?>
<sst xmlns="http://schemas.openxmlformats.org/spreadsheetml/2006/main" count="664" uniqueCount="253">
  <si>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</si>
  <si>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</si>
  <si>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</si>
  <si>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</si>
  <si>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</si>
  <si>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</si>
  <si>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</si>
  <si>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</si>
  <si>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</si>
  <si>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</si>
  <si>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</si>
  <si>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</si>
  <si>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</si>
  <si>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</si>
  <si>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</si>
  <si>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</si>
  <si>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</si>
  <si>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</si>
  <si>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</si>
  <si>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</si>
  <si>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</si>
  <si>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</si>
  <si>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</si>
  <si>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</si>
  <si>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</si>
  <si>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</si>
  <si>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</si>
  <si>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</si>
  <si>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</si>
  <si>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</si>
  <si>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</si>
  <si>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</si>
  <si>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</si>
  <si>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</si>
  <si>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</si>
  <si>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</si>
  <si>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</si>
  <si>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</si>
  <si>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DPD</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</si>
  <si>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</si>
  <si>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</si>
  <si>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</si>
  <si>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</si>
  <si>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</si>
  <si>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</si>
  <si>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</si>
  <si>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</si>
  <si>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</si>
  <si>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</si>
  <si>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</si>
  <si>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</si>
  <si>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</si>
  <si>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</si>
  <si>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</si>
  <si>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</si>
  <si>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</si>
  <si>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</si>
  <si>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</si>
  <si>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</si>
  <si>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Semestrele 1 - 5 (14 săptămâni)</t>
  </si>
  <si>
    <t>DCOU</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</si>
  <si>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</si>
  <si>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</si>
  <si>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</si>
  <si>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</si>
  <si>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</si>
  <si>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</si>
  <si>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</si>
  <si>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</si>
  <si>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</si>
  <si>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</si>
  <si>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</si>
  <si>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</si>
  <si>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</si>
  <si>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BILANȚ GENERAL</t>
  </si>
  <si>
    <t>Educație fizică 1</t>
  </si>
  <si>
    <t>Educație fizică 2</t>
  </si>
  <si>
    <t xml:space="preserve">TOTAL CREDITE / ORE PE SĂPTĂMÂNĂ / EVALUĂRI </t>
  </si>
  <si>
    <t xml:space="preserve">PROGRAM DE STUDII PSIHOPEDAGOGICE </t>
  </si>
  <si>
    <t>VDP 1101</t>
  </si>
  <si>
    <t>VDP 1202</t>
  </si>
  <si>
    <t>Psihologia educaţiei</t>
  </si>
  <si>
    <t xml:space="preserve">Pedagogie I: 
- Fundamentele pedagogiei 
- Teoria şi metodologia curriculumului
</t>
  </si>
  <si>
    <t xml:space="preserve">Pedagogie II:
- Teoria şi metodologia instruirii 
- Teoria şi metodologia evaluării
</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</si>
  <si>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</si>
  <si>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</si>
  <si>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</si>
  <si>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</si>
  <si>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</si>
  <si>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</si>
  <si>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</si>
  <si>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</si>
  <si>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</si>
  <si>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</si>
  <si>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</si>
  <si>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</si>
  <si>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</si>
  <si>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</si>
  <si>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PLAN DE ÎNVĂŢĂMÂNT  valabil începând din anul universitar 2017-2018</t>
  </si>
  <si>
    <t>YLU0011</t>
  </si>
  <si>
    <t>YLU0012</t>
  </si>
  <si>
    <t>Curs opțional 2</t>
  </si>
  <si>
    <t>UNIVERSITATEA BABEŞ-BOLYAI CLUJ-NAPOCA</t>
  </si>
  <si>
    <t>P</t>
  </si>
  <si>
    <t>FACULTATEA DE MATEMATICĂ ȘI INFORMATICĂ</t>
  </si>
  <si>
    <t>PROCENT DIN NUMĂRUL TOTAL DE DISCIPLINE</t>
  </si>
  <si>
    <t xml:space="preserve">TOTAL CREDITE / ORE PE SĂPTĂMÂNĂ / EVALUĂRI / TOTAL DISCIPLINE </t>
  </si>
  <si>
    <t>PROCENT DIN NUMĂRUL TOTAL DE ORE FIZICE</t>
  </si>
  <si>
    <t xml:space="preserve">PROCENT DIN NUMĂRUL TOTAL DE ORE FIZICE </t>
  </si>
  <si>
    <t>MLM0020</t>
  </si>
  <si>
    <t>Algebră</t>
  </si>
  <si>
    <t>MLM0002</t>
  </si>
  <si>
    <t>Analiză matematică</t>
  </si>
  <si>
    <t>MLM5004</t>
  </si>
  <si>
    <t>Arhitectura sistemelor de calcul</t>
  </si>
  <si>
    <t>MLM5007</t>
  </si>
  <si>
    <t>Sisteme de operare</t>
  </si>
  <si>
    <t>MLM5006</t>
  </si>
  <si>
    <t>Programare orientată obiect</t>
  </si>
  <si>
    <t>MLM0014</t>
  </si>
  <si>
    <t>Geometrie</t>
  </si>
  <si>
    <t>MLM5025</t>
  </si>
  <si>
    <t>Algoritmica grafelor</t>
  </si>
  <si>
    <t>MLM5008</t>
  </si>
  <si>
    <t>Metode avansate de programare</t>
  </si>
  <si>
    <t>MLM5027</t>
  </si>
  <si>
    <t>Baze de date</t>
  </si>
  <si>
    <t>MLM5009</t>
  </si>
  <si>
    <t>Programare logică şi funcţională</t>
  </si>
  <si>
    <t>MLM0031</t>
  </si>
  <si>
    <t>Probabilităţi şi statistică</t>
  </si>
  <si>
    <t>MLX7101</t>
  </si>
  <si>
    <t>MLM5015</t>
  </si>
  <si>
    <t>Programare Web</t>
  </si>
  <si>
    <t>MLM5028</t>
  </si>
  <si>
    <t>Sisteme de gestiune a bazelor de date</t>
  </si>
  <si>
    <t>MLM5029</t>
  </si>
  <si>
    <t>Inteligenţă artificială</t>
  </si>
  <si>
    <t>MLM5002</t>
  </si>
  <si>
    <t>Reţele de calculatoare</t>
  </si>
  <si>
    <t>MLM0010</t>
  </si>
  <si>
    <t>Sisteme dinamice</t>
  </si>
  <si>
    <t>MLM5060</t>
  </si>
  <si>
    <t>Grafică pe calculator</t>
  </si>
  <si>
    <t>MLM5011</t>
  </si>
  <si>
    <t>Ingineria sistemelor soft</t>
  </si>
  <si>
    <t>MLM5023</t>
  </si>
  <si>
    <t>Limbaje formale şi tehnici de compilare</t>
  </si>
  <si>
    <t>MLM5013</t>
  </si>
  <si>
    <t>Medii de proiectare şi programare</t>
  </si>
  <si>
    <t>MLM5012</t>
  </si>
  <si>
    <t>Proiect colectiv</t>
  </si>
  <si>
    <t>MLM7001</t>
  </si>
  <si>
    <t>Practică</t>
  </si>
  <si>
    <t>MLM0028</t>
  </si>
  <si>
    <t>Calcul numeric</t>
  </si>
  <si>
    <t>MLX7102</t>
  </si>
  <si>
    <t>MLM5014</t>
  </si>
  <si>
    <t>Verificarea şi validarea sistemelor soft</t>
  </si>
  <si>
    <t>MLM2001</t>
  </si>
  <si>
    <t>Elaborarea lucrării de licenţă</t>
  </si>
  <si>
    <t>Curs optional 3</t>
  </si>
  <si>
    <t>Curs optional 4</t>
  </si>
  <si>
    <t>MLX7105</t>
  </si>
  <si>
    <t>Curs optional 5</t>
  </si>
  <si>
    <t>MLX7106</t>
  </si>
  <si>
    <t>Curs optional 6</t>
  </si>
  <si>
    <t>LLU0011</t>
  </si>
  <si>
    <t>LLU0012</t>
  </si>
  <si>
    <t>MLM5075</t>
  </si>
  <si>
    <t>Electronica</t>
  </si>
  <si>
    <t>MLM0024</t>
  </si>
  <si>
    <t>Astronomie</t>
  </si>
  <si>
    <t>MLM0065</t>
  </si>
  <si>
    <t>Algoritmi de optimizare</t>
  </si>
  <si>
    <t>MLM5085</t>
  </si>
  <si>
    <t>Introducere in criptografie</t>
  </si>
  <si>
    <t>MLM5040</t>
  </si>
  <si>
    <t>Programare distribuită - platforme Java</t>
  </si>
  <si>
    <t>MLM0039</t>
  </si>
  <si>
    <t>Matematici aplicate în economie</t>
  </si>
  <si>
    <t>MLM0066</t>
  </si>
  <si>
    <t>Teoria codurilor</t>
  </si>
  <si>
    <t>MLM5086</t>
  </si>
  <si>
    <t>Securitate software</t>
  </si>
  <si>
    <t>MLM0032</t>
  </si>
  <si>
    <t>Teoria informaţiei</t>
  </si>
  <si>
    <t>MLM5047</t>
  </si>
  <si>
    <t>Metode avansate de programare funcţională</t>
  </si>
  <si>
    <t>MLM5089</t>
  </si>
  <si>
    <t>Programare IoS</t>
  </si>
  <si>
    <t>MLM5090</t>
  </si>
  <si>
    <t>Bazele instruirii automate</t>
  </si>
  <si>
    <t>MLM0067</t>
  </si>
  <si>
    <t>Fractali</t>
  </si>
  <si>
    <t>MLM9011</t>
  </si>
  <si>
    <t>Microcontroleri</t>
  </si>
  <si>
    <t>MLM5024</t>
  </si>
  <si>
    <t>Probleme practice de sisteme de operare şi reţele de calculatoare</t>
  </si>
  <si>
    <t>MLM5074</t>
  </si>
  <si>
    <t>Business Intelligence</t>
  </si>
  <si>
    <t>MLM0068</t>
  </si>
  <si>
    <t>Astronomie computaţională</t>
  </si>
  <si>
    <t>MLM2006</t>
  </si>
  <si>
    <t>Istoria matematicii</t>
  </si>
  <si>
    <t>MLM7007</t>
  </si>
  <si>
    <t>Istoria informaticii</t>
  </si>
  <si>
    <t>MLM2005</t>
  </si>
  <si>
    <t>Metodologia documentării şi elaborării unei lucrări ştiinţifice</t>
  </si>
  <si>
    <t>MLM0018</t>
  </si>
  <si>
    <t>Matematica de bază</t>
  </si>
  <si>
    <t>MLE2008</t>
  </si>
  <si>
    <t>Limba engleza-formare si informare academica (curs pentru incepatori)</t>
  </si>
  <si>
    <t>MLR2002</t>
  </si>
  <si>
    <t>Metode avansate de rezolvare a problemelor de matematică şi informatică</t>
  </si>
  <si>
    <t>MLE2009</t>
  </si>
  <si>
    <t>Limba engleza-limba, cultura si comunicare (curs pentru incepatori)</t>
  </si>
  <si>
    <t>Limba engleză (1)</t>
  </si>
  <si>
    <t>Limba engleză (2)</t>
  </si>
  <si>
    <t>6 credite pentru o limbă străină (2 semestre)</t>
  </si>
  <si>
    <t>Algoritmi fundamentali</t>
  </si>
  <si>
    <t>Structuri de date</t>
  </si>
  <si>
    <t>PACHET OPȚIONAL 3 (An III, Semestrul 6)</t>
  </si>
  <si>
    <t>Didactica specialităţii: Didactica informaticii (maghiară)</t>
  </si>
  <si>
    <t>Logică matematică și computaţională</t>
  </si>
  <si>
    <t xml:space="preserve">Programare paralelă și distribuită </t>
  </si>
  <si>
    <t>În contul a cel mult 2 discipline opţionale generale, studentul are dreptul să aleagă 2 discipline de la alte specializări ale facultăţilor din Universitatea Babeş-Bolyai.</t>
  </si>
  <si>
    <t>Sem. 6: Se alege  o disciplină din pachetul opțional 3</t>
  </si>
  <si>
    <t>Fundamentele programării</t>
  </si>
  <si>
    <t>Anexă la Planul de Învățământ specializarea / programul de studiu: Informatică (în limba maghiară)</t>
  </si>
  <si>
    <t>MLM5103</t>
  </si>
  <si>
    <t>MLM5104</t>
  </si>
  <si>
    <t>MLM5105</t>
  </si>
  <si>
    <t>MLM5106</t>
  </si>
  <si>
    <t>MLM5107</t>
  </si>
  <si>
    <t>Curs opțional 1</t>
  </si>
  <si>
    <t>PACHET OPȚIONAL 2 (An III, Semestrul 6)</t>
  </si>
  <si>
    <t>Sem. 5: Se aleg  două discipline din pachetul opțional 1</t>
  </si>
  <si>
    <t>Sem. 6: Se aleg  trei discipline din pachetul opțional 2</t>
  </si>
  <si>
    <t>PACHET OPȚIONAL 1 (An III, Semestrul 5)</t>
  </si>
  <si>
    <t>Nota:
1) Pentru a ocupa posturi didactice în învatamântul preuniversitar obligatoriu, absolventii de studii universitare trebuie sa finalizeze programul de studii psihopedagogice de minimum 30 de credite transferabile oferit de catre Departamentul pentru Pregatirea Personalului Didactic (DPPD) si sa posede Certificat de absolvire a DPPD, Nivelul I.
2) Studentii pot urma discipline facultative
3) Practica de specialitate se desfasoara 4 saptamâni, 5 zile/sapt., 6 ore/zi. 
4) Disciplina Elaborarea lucrarii de licenta se desfasoara pe parcursul semestrului 6 si 2 saptamâni comasate  în finalul semestrului  (6 ore/zi, 5 zile/saptamâna)</t>
  </si>
  <si>
    <r>
      <t xml:space="preserve">Domeniul: </t>
    </r>
    <r>
      <rPr>
        <b/>
        <sz val="10"/>
        <rFont val="Times New Roman"/>
        <family val="1"/>
      </rPr>
      <t>Informatică</t>
    </r>
  </si>
  <si>
    <r>
      <t xml:space="preserve">Specializarea/Programul de studiu: </t>
    </r>
    <r>
      <rPr>
        <b/>
        <sz val="10"/>
        <rFont val="Times New Roman"/>
        <family val="1"/>
      </rPr>
      <t>Informatică</t>
    </r>
  </si>
  <si>
    <r>
      <t xml:space="preserve">Limba de predare: </t>
    </r>
    <r>
      <rPr>
        <b/>
        <sz val="10"/>
        <rFont val="Times New Roman"/>
        <family val="1"/>
      </rPr>
      <t>maghiară</t>
    </r>
  </si>
  <si>
    <r>
      <rPr>
        <b/>
        <sz val="10"/>
        <rFont val="Times New Roman"/>
        <family val="1"/>
      </rPr>
      <t>IV.EXAMENUL DE LICENŢĂ</t>
    </r>
    <r>
      <rPr>
        <sz val="10"/>
        <rFont val="Times New Roman"/>
        <family val="1"/>
      </rPr>
      <t xml:space="preserve"> - perioada iunie-iulie (1 săptămână)
Proba 1: Evaluarea cunoştinţelor fundamentale şi de specialitate - 10 credite
Proba 2: Prezentarea şi susţinerea lucrării de licenţă - 10 credite
</t>
    </r>
  </si>
  <si>
    <r>
      <t xml:space="preserve">Titlul absolventului: </t>
    </r>
    <r>
      <rPr>
        <b/>
        <sz val="10"/>
        <rFont val="Times New Roman"/>
        <family val="1"/>
      </rPr>
      <t>Licenţiat în Informatică</t>
    </r>
  </si>
  <si>
    <r>
      <t xml:space="preserve">Durata studiilor: </t>
    </r>
    <r>
      <rPr>
        <b/>
        <sz val="10"/>
        <rFont val="Times New Roman"/>
        <family val="1"/>
      </rPr>
      <t>6 semestre</t>
    </r>
  </si>
  <si>
    <r>
      <t xml:space="preserve">Forma de învăţământ: </t>
    </r>
    <r>
      <rPr>
        <b/>
        <sz val="10"/>
        <rFont val="Times New Roman"/>
        <family val="1"/>
      </rPr>
      <t>cu frecvenţă</t>
    </r>
  </si>
  <si>
    <r>
      <rPr>
        <b/>
        <sz val="10"/>
        <rFont val="Times New Roman"/>
        <family val="1"/>
      </rPr>
      <t xml:space="preserve">   151 </t>
    </r>
    <r>
      <rPr>
        <sz val="10"/>
        <rFont val="Times New Roman"/>
        <family val="1"/>
      </rPr>
      <t>de credite la disciplinele obligatorii;</t>
    </r>
  </si>
  <si>
    <r>
      <t xml:space="preserve">   </t>
    </r>
    <r>
      <rPr>
        <b/>
        <sz val="10"/>
        <rFont val="Times New Roman"/>
        <family val="1"/>
      </rPr>
      <t>29</t>
    </r>
    <r>
      <rPr>
        <sz val="10"/>
        <rFont val="Times New Roman"/>
        <family val="1"/>
      </rPr>
      <t xml:space="preserve"> credite la disciplinele opţionale și</t>
    </r>
  </si>
  <si>
    <r>
      <rPr>
        <b/>
        <sz val="10"/>
        <rFont val="Times New Roman"/>
        <family val="1"/>
      </rPr>
      <t>4</t>
    </r>
    <r>
      <rPr>
        <sz val="10"/>
        <rFont val="Times New Roman"/>
        <family val="1"/>
      </rPr>
      <t xml:space="preserve"> credite pentru disciplina Educație fizică</t>
    </r>
  </si>
  <si>
    <r>
      <rPr>
        <b/>
        <sz val="10"/>
        <rFont val="Times New Roman"/>
        <family val="1"/>
      </rPr>
      <t xml:space="preserve">20 </t>
    </r>
    <r>
      <rPr>
        <sz val="10"/>
        <rFont val="Times New Roman"/>
        <family val="1"/>
      </rPr>
      <t xml:space="preserve">de credite la examenul de licenţă </t>
    </r>
  </si>
  <si>
    <r>
      <rPr>
        <b/>
        <sz val="10"/>
        <rFont val="Times New Roman"/>
        <family val="1"/>
      </rPr>
      <t>VI.  UNIVERSITĂŢI EUROPENE DE REFERINŢĂ:</t>
    </r>
    <r>
      <rPr>
        <sz val="10"/>
        <rFont val="Times New Roman"/>
        <family val="1"/>
      </rPr>
      <t xml:space="preserve">
Planul de învăţământ urmează în proporţie de 60% planurile de învăţământ ale Univ. Milano, Univ. Groningem si Univ. Liverpool. Planul reflectă de asemenea recomandările Association of Computing Machinery şi IEEE Computer Society.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</si>
</sst>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charset val="238"/>
      <scheme val="minor"/>
    </font>
    <font>
      <sz val="8"/>
      <name val="Calibri"/>
      <family val="2"/>
      <charset val="238"/>
    </font>
    <font>
      <sz val="10"/>
      <name val="Times New Roman"/>
      <family val="1"/>
    </font>
    <font>
      <b/>
      <sz val="10"/>
      <name val="Times New Roman"/>
      <family val="1"/>
    </font>
    <font>
      <sz val="10"/>
      <name val="Calibri"/>
      <family val="2"/>
    </font>
    <font>
      <b/>
      <sz val="11"/>
      <name val="Times New Roman"/>
      <family val="1"/>
    </font>
    <font>
      <b/>
      <sz val="9"/>
      <name val="Times New Roman"/>
      <family val="1"/>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19">
    <xf numFmtId="0" fontId="0" fillId="0" borderId="0" xfId="0"/>
    <xf numFmtId="0" fontId="2" fillId="2" borderId="1" xfId="0" applyFont="1" applyFill="1" applyBorder="1" applyAlignment="1">
      <alignment horizontal="left" vertical="top" wrapText="1"/>
    </xf>
    <xf numFmtId="1" fontId="2" fillId="2" borderId="1" xfId="0" applyNumberFormat="1"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2" fillId="0" borderId="0" xfId="0" applyFont="1" applyProtection="1">
      <protection locked="0"/>
    </xf>
    <xf numFmtId="0" fontId="3" fillId="0" borderId="0" xfId="0" applyFont="1" applyProtection="1">
      <protection locked="0"/>
    </xf>
    <xf numFmtId="0" fontId="3" fillId="0" borderId="0" xfId="0" applyFont="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2" fillId="3" borderId="2"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3"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left" vertical="top" wrapText="1"/>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3" fillId="0" borderId="7" xfId="0" applyFont="1" applyBorder="1" applyProtection="1">
      <protection locked="0"/>
    </xf>
    <xf numFmtId="0" fontId="2" fillId="0" borderId="0" xfId="0" applyFont="1" applyAlignment="1" applyProtection="1">
      <alignment vertical="top" wrapText="1"/>
      <protection locked="0"/>
    </xf>
    <xf numFmtId="0" fontId="2"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2"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49" fontId="2" fillId="3"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0" fontId="2" fillId="3"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vertical="center"/>
      <protection locked="0"/>
    </xf>
    <xf numFmtId="0" fontId="2" fillId="0" borderId="4" xfId="0" applyFont="1" applyBorder="1" applyAlignment="1" applyProtection="1">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2" fillId="0" borderId="7" xfId="0" applyFont="1" applyBorder="1" applyProtection="1">
      <protection locked="0"/>
    </xf>
    <xf numFmtId="0" fontId="2" fillId="0" borderId="8" xfId="0" applyFont="1" applyBorder="1" applyProtection="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2" fillId="3" borderId="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2" fillId="3" borderId="1"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4" borderId="1" xfId="0" applyFont="1" applyFill="1" applyBorder="1" applyAlignment="1" applyProtection="1">
      <alignment horizontal="center" vertical="center"/>
    </xf>
    <xf numFmtId="0" fontId="2" fillId="4" borderId="2" xfId="0" applyFont="1" applyFill="1" applyBorder="1" applyAlignment="1" applyProtection="1">
      <alignment horizontal="left" vertical="center"/>
    </xf>
    <xf numFmtId="0" fontId="2" fillId="4" borderId="5" xfId="0" applyFont="1" applyFill="1" applyBorder="1" applyAlignment="1" applyProtection="1">
      <alignment horizontal="left" vertical="center"/>
    </xf>
    <xf numFmtId="0" fontId="2" fillId="4" borderId="6" xfId="0" applyFont="1" applyFill="1" applyBorder="1" applyAlignment="1" applyProtection="1">
      <alignment horizontal="left" vertical="center"/>
    </xf>
    <xf numFmtId="1" fontId="2" fillId="4" borderId="1" xfId="0" applyNumberFormat="1" applyFont="1" applyFill="1" applyBorder="1" applyAlignment="1" applyProtection="1">
      <alignment horizontal="center" vertical="center"/>
    </xf>
    <xf numFmtId="2" fontId="2" fillId="4" borderId="1"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left"/>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2" borderId="1" xfId="0" applyFont="1" applyFill="1" applyBorder="1" applyAlignment="1" applyProtection="1">
      <alignment horizontal="left" vertical="top"/>
      <protection locked="0"/>
    </xf>
    <xf numFmtId="0" fontId="2" fillId="3" borderId="2"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3"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3" fillId="0" borderId="2"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protection locked="0"/>
    </xf>
    <xf numFmtId="1" fontId="2" fillId="3" borderId="1" xfId="0" applyNumberFormat="1" applyFont="1" applyFill="1" applyBorder="1" applyAlignment="1" applyProtection="1">
      <alignment horizontal="left" vertical="center"/>
      <protection locked="0"/>
    </xf>
    <xf numFmtId="1" fontId="2" fillId="3" borderId="1"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wrapText="1"/>
      <protection locked="0"/>
    </xf>
    <xf numFmtId="1" fontId="3" fillId="0" borderId="2" xfId="0" applyNumberFormat="1" applyFont="1" applyBorder="1" applyAlignment="1" applyProtection="1">
      <alignment horizontal="center" vertical="center"/>
      <protection locked="0"/>
    </xf>
    <xf numFmtId="1" fontId="3" fillId="0" borderId="5" xfId="0" applyNumberFormat="1" applyFont="1" applyBorder="1" applyAlignment="1" applyProtection="1">
      <alignment horizontal="center" vertical="center"/>
      <protection locked="0"/>
    </xf>
    <xf numFmtId="1" fontId="3" fillId="0" borderId="6" xfId="0" applyNumberFormat="1" applyFont="1" applyBorder="1" applyAlignment="1" applyProtection="1">
      <alignment horizontal="center" vertical="center"/>
      <protection locked="0"/>
    </xf>
    <xf numFmtId="0" fontId="6" fillId="0" borderId="2"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1" fontId="3" fillId="0" borderId="1"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1" fontId="3" fillId="0" borderId="3"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2" fontId="2" fillId="0" borderId="9" xfId="0" applyNumberFormat="1" applyFont="1" applyBorder="1" applyAlignment="1" applyProtection="1">
      <alignment horizontal="center" vertical="center"/>
    </xf>
    <xf numFmtId="2" fontId="2" fillId="0" borderId="4" xfId="0" applyNumberFormat="1" applyFont="1" applyBorder="1" applyAlignment="1" applyProtection="1">
      <alignment horizontal="center" vertical="center"/>
    </xf>
    <xf numFmtId="2" fontId="2" fillId="0" borderId="10" xfId="0" applyNumberFormat="1" applyFont="1" applyBorder="1" applyAlignment="1" applyProtection="1">
      <alignment horizontal="center" vertical="center"/>
    </xf>
    <xf numFmtId="0" fontId="3" fillId="0" borderId="1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1" fontId="3" fillId="0" borderId="2" xfId="0" applyNumberFormat="1" applyFont="1" applyBorder="1" applyAlignment="1" applyProtection="1">
      <alignment horizontal="center" vertical="center"/>
    </xf>
    <xf numFmtId="1" fontId="3" fillId="0" borderId="5" xfId="0" applyNumberFormat="1" applyFont="1" applyBorder="1" applyAlignment="1" applyProtection="1">
      <alignment horizontal="center" vertical="center"/>
    </xf>
    <xf numFmtId="1" fontId="3" fillId="0" borderId="6" xfId="0" applyNumberFormat="1" applyFont="1" applyBorder="1" applyAlignment="1" applyProtection="1">
      <alignment horizontal="center" vertical="center"/>
    </xf>
    <xf numFmtId="2" fontId="2" fillId="0" borderId="11" xfId="0" applyNumberFormat="1" applyFont="1" applyBorder="1" applyAlignment="1" applyProtection="1">
      <alignment horizontal="center" vertical="center"/>
    </xf>
    <xf numFmtId="2" fontId="2" fillId="0" borderId="7" xfId="0" applyNumberFormat="1" applyFont="1" applyBorder="1" applyAlignment="1" applyProtection="1">
      <alignment horizontal="center" vertical="center"/>
    </xf>
    <xf numFmtId="2" fontId="2" fillId="0" borderId="8" xfId="0" applyNumberFormat="1" applyFont="1" applyBorder="1" applyAlignment="1" applyProtection="1">
      <alignment horizontal="center" vertical="center"/>
    </xf>
    <xf numFmtId="10" fontId="3" fillId="0" borderId="2" xfId="0" applyNumberFormat="1" applyFont="1" applyBorder="1" applyAlignment="1" applyProtection="1">
      <alignment horizontal="center" vertical="center"/>
      <protection locked="0"/>
    </xf>
    <xf numFmtId="10" fontId="3" fillId="0" borderId="5" xfId="0" applyNumberFormat="1" applyFont="1" applyBorder="1" applyAlignment="1" applyProtection="1">
      <alignment horizontal="center" vertical="center"/>
      <protection locked="0"/>
    </xf>
    <xf numFmtId="10" fontId="3" fillId="0" borderId="6" xfId="0" applyNumberFormat="1"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 xfId="0" applyNumberFormat="1" applyFont="1" applyBorder="1" applyAlignment="1" applyProtection="1">
      <alignment horizontal="center" vertical="center"/>
      <protection locked="0"/>
    </xf>
    <xf numFmtId="0" fontId="2" fillId="2" borderId="2" xfId="0" applyNumberFormat="1" applyFont="1" applyFill="1" applyBorder="1" applyAlignment="1" applyProtection="1">
      <alignment horizontal="left" vertical="center"/>
      <protection locked="0"/>
    </xf>
    <xf numFmtId="0" fontId="2" fillId="2" borderId="5" xfId="0" applyNumberFormat="1" applyFont="1" applyFill="1" applyBorder="1" applyAlignment="1" applyProtection="1">
      <alignment horizontal="left" vertical="center"/>
      <protection locked="0"/>
    </xf>
    <xf numFmtId="0" fontId="2" fillId="2" borderId="6" xfId="0" applyNumberFormat="1" applyFont="1" applyFill="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1" fontId="3"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left" vertical="center"/>
    </xf>
    <xf numFmtId="164" fontId="2" fillId="0" borderId="1" xfId="0" applyNumberFormat="1" applyFont="1" applyBorder="1" applyAlignment="1" applyProtection="1">
      <alignment horizontal="center" vertical="center"/>
    </xf>
    <xf numFmtId="0" fontId="2" fillId="0" borderId="2" xfId="0" applyFont="1" applyBorder="1" applyAlignment="1" applyProtection="1">
      <alignment horizontal="left" vertical="top"/>
    </xf>
    <xf numFmtId="0" fontId="2" fillId="0" borderId="5" xfId="0" applyFont="1" applyBorder="1" applyAlignment="1" applyProtection="1">
      <alignment horizontal="left" vertical="top"/>
    </xf>
    <xf numFmtId="0" fontId="2" fillId="0" borderId="6" xfId="0" applyFont="1" applyBorder="1" applyAlignment="1" applyProtection="1">
      <alignment horizontal="left" vertical="top"/>
    </xf>
    <xf numFmtId="0" fontId="3" fillId="0" borderId="9"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9" fontId="2" fillId="0" borderId="2" xfId="0" applyNumberFormat="1" applyFont="1" applyBorder="1" applyAlignment="1" applyProtection="1">
      <alignment horizontal="center"/>
    </xf>
    <xf numFmtId="9" fontId="2" fillId="0" borderId="6" xfId="0" applyNumberFormat="1" applyFont="1" applyBorder="1" applyAlignment="1" applyProtection="1">
      <alignment horizontal="center"/>
    </xf>
    <xf numFmtId="1" fontId="2" fillId="0" borderId="2"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1" fontId="2" fillId="0" borderId="5" xfId="0" applyNumberFormat="1"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xf>
    <xf numFmtId="0" fontId="2" fillId="0" borderId="6" xfId="0" applyFont="1" applyFill="1" applyBorder="1" applyAlignment="1" applyProtection="1">
      <alignment horizontal="center"/>
    </xf>
    <xf numFmtId="0" fontId="2" fillId="2" borderId="1" xfId="0" applyFont="1" applyFill="1" applyBorder="1" applyAlignment="1" applyProtection="1">
      <alignment horizontal="center" vertical="center"/>
      <protection locked="0"/>
    </xf>
    <xf numFmtId="9" fontId="3" fillId="0" borderId="2" xfId="0" applyNumberFormat="1" applyFont="1" applyBorder="1" applyAlignment="1" applyProtection="1">
      <alignment horizontal="center" vertical="center"/>
    </xf>
    <xf numFmtId="9" fontId="3" fillId="0" borderId="6" xfId="0" applyNumberFormat="1" applyFont="1" applyBorder="1" applyAlignment="1" applyProtection="1">
      <alignment horizontal="center" vertical="center"/>
    </xf>
    <xf numFmtId="0" fontId="3" fillId="4" borderId="1"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left" vertical="center"/>
      <protection locked="0"/>
    </xf>
    <xf numFmtId="1" fontId="2" fillId="4" borderId="1" xfId="0" applyNumberFormat="1" applyFont="1" applyFill="1" applyBorder="1" applyAlignment="1" applyProtection="1">
      <alignment horizontal="left" vertical="center"/>
      <protection locked="0"/>
    </xf>
    <xf numFmtId="1" fontId="2" fillId="4" borderId="1" xfId="0" applyNumberFormat="1" applyFont="1" applyFill="1" applyBorder="1" applyAlignment="1" applyProtection="1">
      <alignment horizontal="center" vertical="center"/>
      <protection locked="0"/>
    </xf>
    <xf numFmtId="1" fontId="2" fillId="4" borderId="2"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wrapText="1"/>
      <protection locked="0"/>
    </xf>
    <xf numFmtId="1" fontId="3" fillId="4" borderId="2" xfId="0" applyNumberFormat="1" applyFont="1" applyFill="1" applyBorder="1" applyAlignment="1" applyProtection="1">
      <alignment horizontal="center" vertical="center"/>
      <protection locked="0"/>
    </xf>
    <xf numFmtId="1" fontId="3" fillId="4" borderId="5" xfId="0" applyNumberFormat="1" applyFont="1" applyFill="1" applyBorder="1" applyAlignment="1" applyProtection="1">
      <alignment horizontal="center" vertical="center"/>
      <protection locked="0"/>
    </xf>
    <xf numFmtId="1" fontId="3" fillId="4" borderId="6" xfId="0" applyNumberFormat="1" applyFont="1" applyFill="1" applyBorder="1" applyAlignment="1" applyProtection="1">
      <alignment horizontal="center" vertical="center"/>
      <protection locked="0"/>
    </xf>
    <xf numFmtId="1" fontId="2" fillId="4" borderId="2" xfId="0" applyNumberFormat="1" applyFont="1" applyFill="1" applyBorder="1" applyAlignment="1" applyProtection="1">
      <alignment horizontal="left" vertical="center" wrapText="1"/>
      <protection locked="0"/>
    </xf>
    <xf numFmtId="1" fontId="2" fillId="4" borderId="5" xfId="0" applyNumberFormat="1" applyFont="1" applyFill="1" applyBorder="1" applyAlignment="1" applyProtection="1">
      <alignment horizontal="left" vertical="center"/>
      <protection locked="0"/>
    </xf>
    <xf numFmtId="1" fontId="2" fillId="4" borderId="6" xfId="0" applyNumberFormat="1" applyFont="1" applyFill="1" applyBorder="1" applyAlignment="1" applyProtection="1">
      <alignment horizontal="left"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1" fontId="2" fillId="3" borderId="2" xfId="0" applyNumberFormat="1" applyFont="1" applyFill="1" applyBorder="1" applyAlignment="1" applyProtection="1">
      <alignment horizontal="left" vertical="center" wrapText="1"/>
      <protection locked="0"/>
    </xf>
    <xf numFmtId="1" fontId="2" fillId="3" borderId="5" xfId="0" applyNumberFormat="1" applyFont="1" applyFill="1" applyBorder="1" applyAlignment="1" applyProtection="1">
      <alignment horizontal="left" vertical="center"/>
      <protection locked="0"/>
    </xf>
    <xf numFmtId="1" fontId="2" fillId="3" borderId="6" xfId="0" applyNumberFormat="1"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0" xfId="0" applyFont="1" applyAlignment="1" applyProtection="1">
      <alignment horizontal="left" vertical="center"/>
      <protection locked="0"/>
    </xf>
    <xf numFmtId="1" fontId="2" fillId="4" borderId="2" xfId="0" applyNumberFormat="1"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1" fontId="3" fillId="4" borderId="1" xfId="0" applyNumberFormat="1" applyFont="1" applyFill="1" applyBorder="1" applyAlignment="1" applyProtection="1">
      <alignment horizontal="center" vertical="center"/>
    </xf>
    <xf numFmtId="1" fontId="3" fillId="4" borderId="2" xfId="0" applyNumberFormat="1" applyFont="1" applyFill="1" applyBorder="1" applyAlignment="1" applyProtection="1">
      <alignment horizontal="center" vertical="center"/>
    </xf>
    <xf numFmtId="1" fontId="3" fillId="4" borderId="6" xfId="0" applyNumberFormat="1" applyFont="1" applyFill="1" applyBorder="1" applyAlignment="1" applyProtection="1">
      <alignment horizontal="center" vertical="center"/>
    </xf>
    <xf numFmtId="0" fontId="3" fillId="4" borderId="3" xfId="0" applyFont="1" applyFill="1" applyBorder="1" applyAlignment="1" applyProtection="1">
      <alignment horizontal="center" vertical="center"/>
      <protection locked="0"/>
    </xf>
    <xf numFmtId="0" fontId="3" fillId="4" borderId="9"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2" fontId="2" fillId="4" borderId="9" xfId="0" applyNumberFormat="1" applyFont="1" applyFill="1" applyBorder="1" applyAlignment="1" applyProtection="1">
      <alignment horizontal="center" vertical="center"/>
    </xf>
    <xf numFmtId="2" fontId="2" fillId="4" borderId="4" xfId="0" applyNumberFormat="1" applyFont="1" applyFill="1" applyBorder="1" applyAlignment="1" applyProtection="1">
      <alignment horizontal="center" vertical="center"/>
    </xf>
    <xf numFmtId="2" fontId="2" fillId="4" borderId="10" xfId="0" applyNumberFormat="1" applyFont="1" applyFill="1" applyBorder="1" applyAlignment="1" applyProtection="1">
      <alignment horizontal="center" vertical="center"/>
    </xf>
    <xf numFmtId="0" fontId="3" fillId="4" borderId="11"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1" fontId="3" fillId="4" borderId="5" xfId="0" applyNumberFormat="1" applyFont="1" applyFill="1" applyBorder="1" applyAlignment="1" applyProtection="1">
      <alignment horizontal="center" vertical="center"/>
    </xf>
    <xf numFmtId="2" fontId="2" fillId="4" borderId="11" xfId="0" applyNumberFormat="1" applyFont="1" applyFill="1" applyBorder="1" applyAlignment="1" applyProtection="1">
      <alignment horizontal="center" vertical="center"/>
    </xf>
    <xf numFmtId="2" fontId="2" fillId="4" borderId="7" xfId="0" applyNumberFormat="1" applyFont="1" applyFill="1" applyBorder="1" applyAlignment="1" applyProtection="1">
      <alignment horizontal="center" vertical="center"/>
    </xf>
    <xf numFmtId="2" fontId="2" fillId="4" borderId="8" xfId="0" applyNumberFormat="1" applyFont="1" applyFill="1" applyBorder="1" applyAlignment="1" applyProtection="1">
      <alignment horizontal="center" vertical="center"/>
    </xf>
    <xf numFmtId="0" fontId="2" fillId="0" borderId="0" xfId="0" applyFont="1" applyProtection="1">
      <protection locked="0"/>
    </xf>
  </cellXfs>
  <cellStyles count="1">
    <cellStyle name="Normal" xfId="0" builtinId="0"/>
  </cellStyles>
  <dxfs count="31">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3"/>
  <sheetViews>
    <sheetView tabSelected="1" workbookViewId="0">
      <selection sqref="A1:K1"/>
    </sheetView>
  </sheetViews>
  <sheetFormatPr defaultColWidth="9.140625" defaultRowHeight="12.75" x14ac:dyDescent="0.2"/>
  <cols>
    <col min="1" max="1" width="8.140625" style="4" customWidth="1"/>
    <col min="2" max="2" width="7.140625" style="4" customWidth="1"/>
    <col min="3" max="3" width="7.28515625" style="4" customWidth="1"/>
    <col min="4" max="5" width="4.7109375" style="4" customWidth="1"/>
    <col min="6" max="6" width="4.5703125" style="4" customWidth="1"/>
    <col min="7" max="8" width="8.140625" style="4" customWidth="1"/>
    <col min="9" max="9" width="5.42578125" style="4" customWidth="1"/>
    <col min="10" max="10" width="7.5703125" style="4" customWidth="1"/>
    <col min="11" max="11" width="5.7109375" style="4" customWidth="1"/>
    <col min="12" max="12" width="4.85546875" style="4" customWidth="1"/>
    <col min="13" max="14" width="5.5703125" style="4" customWidth="1"/>
    <col min="15" max="15" width="5.7109375" style="4" customWidth="1"/>
    <col min="16" max="16" width="5.140625" style="4" customWidth="1"/>
    <col min="17" max="17" width="5.42578125" style="4" customWidth="1"/>
    <col min="18" max="18" width="5.7109375" style="4" customWidth="1"/>
    <col min="19" max="19" width="5.42578125" style="4" customWidth="1"/>
    <col min="20" max="20" width="5.85546875" style="4" customWidth="1"/>
    <col min="21" max="21" width="9.5703125" style="4" customWidth="1"/>
    <col min="22" max="16384" width="9.140625" style="4"/>
  </cols>
  <sheetData>
    <row r="1" spans="1:21" ht="15.75" customHeight="1" x14ac:dyDescent="0.2">
      <c r="A1" s="3" t="s">
        <v>98</v>
      </c>
      <c r="B1" s="3"/>
      <c r="C1" s="3"/>
      <c r="D1" s="3"/>
      <c r="E1" s="3"/>
      <c r="F1" s="3"/>
      <c r="G1" s="3"/>
      <c r="H1" s="3"/>
      <c r="I1" s="3"/>
      <c r="J1" s="3"/>
      <c r="K1" s="3"/>
      <c r="M1" s="5" t="s">
        <v>19</v>
      </c>
      <c r="N1" s="5"/>
      <c r="O1" s="5"/>
      <c r="P1" s="5"/>
      <c r="Q1" s="5"/>
      <c r="R1" s="5"/>
      <c r="S1" s="5"/>
      <c r="T1" s="5"/>
      <c r="U1" s="5"/>
    </row>
    <row r="2" spans="1:21" ht="6.75" customHeight="1" x14ac:dyDescent="0.2">
      <c r="A2" s="3"/>
      <c r="B2" s="3"/>
      <c r="C2" s="3"/>
      <c r="D2" s="3"/>
      <c r="E2" s="3"/>
      <c r="F2" s="3"/>
      <c r="G2" s="3"/>
      <c r="H2" s="3"/>
      <c r="I2" s="3"/>
      <c r="J2" s="3"/>
      <c r="K2" s="3"/>
    </row>
    <row r="3" spans="1:21" ht="18" customHeight="1" x14ac:dyDescent="0.2">
      <c r="A3" s="6" t="s">
        <v>102</v>
      </c>
      <c r="B3" s="6"/>
      <c r="C3" s="6"/>
      <c r="D3" s="6"/>
      <c r="E3" s="6"/>
      <c r="F3" s="6"/>
      <c r="G3" s="6"/>
      <c r="H3" s="6"/>
      <c r="I3" s="6"/>
      <c r="J3" s="6"/>
      <c r="K3" s="6"/>
      <c r="M3" s="7"/>
      <c r="N3" s="8"/>
      <c r="O3" s="9"/>
      <c r="P3" s="10" t="s">
        <v>35</v>
      </c>
      <c r="Q3" s="11"/>
      <c r="R3" s="12"/>
      <c r="S3" s="10" t="s">
        <v>36</v>
      </c>
      <c r="T3" s="11"/>
      <c r="U3" s="12"/>
    </row>
    <row r="4" spans="1:21" ht="17.25" customHeight="1" x14ac:dyDescent="0.2">
      <c r="A4" s="6" t="s">
        <v>104</v>
      </c>
      <c r="B4" s="6"/>
      <c r="C4" s="6"/>
      <c r="D4" s="6"/>
      <c r="E4" s="6"/>
      <c r="F4" s="6"/>
      <c r="G4" s="6"/>
      <c r="H4" s="6"/>
      <c r="I4" s="6"/>
      <c r="J4" s="6"/>
      <c r="K4" s="6"/>
      <c r="M4" s="13" t="s">
        <v>14</v>
      </c>
      <c r="N4" s="14"/>
      <c r="O4" s="15"/>
      <c r="P4" s="16">
        <f>O46</f>
        <v>28</v>
      </c>
      <c r="Q4" s="17"/>
      <c r="R4" s="18"/>
      <c r="S4" s="16">
        <f>O57</f>
        <v>23</v>
      </c>
      <c r="T4" s="17"/>
      <c r="U4" s="18"/>
    </row>
    <row r="5" spans="1:21" ht="16.5" customHeight="1" x14ac:dyDescent="0.2">
      <c r="A5" s="6"/>
      <c r="B5" s="6"/>
      <c r="C5" s="6"/>
      <c r="D5" s="6"/>
      <c r="E5" s="6"/>
      <c r="F5" s="6"/>
      <c r="G5" s="6"/>
      <c r="H5" s="6"/>
      <c r="I5" s="6"/>
      <c r="J5" s="6"/>
      <c r="K5" s="6"/>
      <c r="M5" s="13" t="s">
        <v>15</v>
      </c>
      <c r="N5" s="14"/>
      <c r="O5" s="15"/>
      <c r="P5" s="16">
        <f>O69</f>
        <v>28</v>
      </c>
      <c r="Q5" s="17"/>
      <c r="R5" s="18"/>
      <c r="S5" s="16">
        <f>O81</f>
        <v>27</v>
      </c>
      <c r="T5" s="17"/>
      <c r="U5" s="18"/>
    </row>
    <row r="6" spans="1:21" ht="15" customHeight="1" x14ac:dyDescent="0.2">
      <c r="A6" s="19" t="s">
        <v>241</v>
      </c>
      <c r="B6" s="19"/>
      <c r="C6" s="19"/>
      <c r="D6" s="19"/>
      <c r="E6" s="19"/>
      <c r="F6" s="19"/>
      <c r="G6" s="19"/>
      <c r="H6" s="19"/>
      <c r="I6" s="19"/>
      <c r="J6" s="19"/>
      <c r="K6" s="19"/>
      <c r="M6" s="13" t="s">
        <v>16</v>
      </c>
      <c r="N6" s="14"/>
      <c r="O6" s="15"/>
      <c r="P6" s="16">
        <f>O93</f>
        <v>24</v>
      </c>
      <c r="Q6" s="17"/>
      <c r="R6" s="18"/>
      <c r="S6" s="16">
        <f>O104</f>
        <v>22</v>
      </c>
      <c r="T6" s="17"/>
      <c r="U6" s="18"/>
    </row>
    <row r="7" spans="1:21" ht="16.5" customHeight="1" x14ac:dyDescent="0.2">
      <c r="A7" s="20" t="s">
        <v>242</v>
      </c>
      <c r="B7" s="20"/>
      <c r="C7" s="20"/>
      <c r="D7" s="20"/>
      <c r="E7" s="20"/>
      <c r="F7" s="20"/>
      <c r="G7" s="20"/>
      <c r="H7" s="20"/>
      <c r="I7" s="20"/>
      <c r="J7" s="20"/>
      <c r="K7" s="20"/>
    </row>
    <row r="8" spans="1:21" ht="12.75" customHeight="1" x14ac:dyDescent="0.2">
      <c r="A8" s="21" t="s">
        <v>243</v>
      </c>
      <c r="B8" s="21"/>
      <c r="C8" s="21"/>
      <c r="D8" s="21"/>
      <c r="E8" s="21"/>
      <c r="F8" s="21"/>
      <c r="G8" s="21"/>
      <c r="H8" s="21"/>
      <c r="I8" s="21"/>
      <c r="J8" s="21"/>
      <c r="K8" s="21"/>
      <c r="M8" s="22" t="s">
        <v>244</v>
      </c>
      <c r="N8" s="22"/>
      <c r="O8" s="22"/>
      <c r="P8" s="22"/>
      <c r="Q8" s="22"/>
      <c r="R8" s="22"/>
      <c r="S8" s="22"/>
      <c r="T8" s="22"/>
      <c r="U8" s="22"/>
    </row>
    <row r="9" spans="1:21" ht="13.5" customHeight="1" x14ac:dyDescent="0.2">
      <c r="A9" s="21" t="s">
        <v>245</v>
      </c>
      <c r="B9" s="21"/>
      <c r="C9" s="21"/>
      <c r="D9" s="21"/>
      <c r="E9" s="21"/>
      <c r="F9" s="21"/>
      <c r="G9" s="21"/>
      <c r="H9" s="21"/>
      <c r="I9" s="21"/>
      <c r="J9" s="21"/>
      <c r="K9" s="21"/>
      <c r="M9" s="22"/>
      <c r="N9" s="22"/>
      <c r="O9" s="22"/>
      <c r="P9" s="22"/>
      <c r="Q9" s="22"/>
      <c r="R9" s="22"/>
      <c r="S9" s="22"/>
      <c r="T9" s="22"/>
      <c r="U9" s="22"/>
    </row>
    <row r="10" spans="1:21" ht="11.25" customHeight="1" x14ac:dyDescent="0.2">
      <c r="A10" s="21" t="s">
        <v>246</v>
      </c>
      <c r="B10" s="21"/>
      <c r="C10" s="21"/>
      <c r="D10" s="21"/>
      <c r="E10" s="21"/>
      <c r="F10" s="21"/>
      <c r="G10" s="21"/>
      <c r="H10" s="21"/>
      <c r="I10" s="21"/>
      <c r="J10" s="21"/>
      <c r="K10" s="21"/>
      <c r="M10" s="22"/>
      <c r="N10" s="22"/>
      <c r="O10" s="22"/>
      <c r="P10" s="22"/>
      <c r="Q10" s="22"/>
      <c r="R10" s="22"/>
      <c r="S10" s="22"/>
      <c r="T10" s="22"/>
      <c r="U10" s="22"/>
    </row>
    <row r="11" spans="1:21" x14ac:dyDescent="0.2">
      <c r="A11" s="21" t="s">
        <v>247</v>
      </c>
      <c r="B11" s="21"/>
      <c r="C11" s="21"/>
      <c r="D11" s="21"/>
      <c r="E11" s="21"/>
      <c r="F11" s="21"/>
      <c r="G11" s="21"/>
      <c r="H11" s="21"/>
      <c r="I11" s="21"/>
      <c r="J11" s="21"/>
      <c r="K11" s="21"/>
      <c r="M11" s="22"/>
      <c r="N11" s="22"/>
      <c r="O11" s="22"/>
      <c r="P11" s="22"/>
      <c r="Q11" s="22"/>
      <c r="R11" s="22"/>
      <c r="S11" s="22"/>
      <c r="T11" s="22"/>
      <c r="U11" s="22"/>
    </row>
    <row r="12" spans="1:21" ht="6" customHeight="1" x14ac:dyDescent="0.2">
      <c r="A12" s="21"/>
      <c r="B12" s="21"/>
      <c r="C12" s="21"/>
      <c r="D12" s="21"/>
      <c r="E12" s="21"/>
      <c r="F12" s="21"/>
      <c r="G12" s="21"/>
      <c r="H12" s="21"/>
      <c r="I12" s="21"/>
      <c r="J12" s="21"/>
      <c r="K12" s="21"/>
      <c r="M12" s="23"/>
      <c r="N12" s="23"/>
      <c r="O12" s="23"/>
      <c r="P12" s="23"/>
      <c r="Q12" s="23"/>
      <c r="R12" s="23"/>
      <c r="S12" s="23"/>
    </row>
    <row r="13" spans="1:21" x14ac:dyDescent="0.2">
      <c r="A13" s="24" t="s">
        <v>0</v>
      </c>
      <c r="B13" s="24"/>
      <c r="C13" s="24"/>
      <c r="D13" s="24"/>
      <c r="E13" s="24"/>
      <c r="F13" s="24"/>
      <c r="G13" s="24"/>
      <c r="H13" s="24"/>
      <c r="I13" s="24"/>
      <c r="J13" s="24"/>
      <c r="K13" s="24"/>
      <c r="M13" s="25" t="s">
        <v>20</v>
      </c>
      <c r="N13" s="25"/>
      <c r="O13" s="25"/>
      <c r="P13" s="25"/>
      <c r="Q13" s="25"/>
      <c r="R13" s="25"/>
      <c r="S13" s="25"/>
      <c r="T13" s="25"/>
      <c r="U13" s="25"/>
    </row>
    <row r="14" spans="1:21" x14ac:dyDescent="0.2">
      <c r="A14" s="24" t="s">
        <v>1</v>
      </c>
      <c r="B14" s="24"/>
      <c r="C14" s="24"/>
      <c r="D14" s="24"/>
      <c r="E14" s="24"/>
      <c r="F14" s="24"/>
      <c r="G14" s="24"/>
      <c r="H14" s="24"/>
      <c r="I14" s="24"/>
      <c r="J14" s="24"/>
      <c r="K14" s="24"/>
      <c r="M14" s="26" t="s">
        <v>237</v>
      </c>
      <c r="N14" s="26"/>
      <c r="O14" s="26"/>
      <c r="P14" s="26"/>
      <c r="Q14" s="26"/>
      <c r="R14" s="26"/>
      <c r="S14" s="26"/>
      <c r="T14" s="26"/>
      <c r="U14" s="26"/>
    </row>
    <row r="15" spans="1:21" ht="15" customHeight="1" x14ac:dyDescent="0.2">
      <c r="A15" s="21" t="s">
        <v>248</v>
      </c>
      <c r="B15" s="21"/>
      <c r="C15" s="21"/>
      <c r="D15" s="21"/>
      <c r="E15" s="21"/>
      <c r="F15" s="21"/>
      <c r="G15" s="21"/>
      <c r="H15" s="21"/>
      <c r="I15" s="21"/>
      <c r="J15" s="21"/>
      <c r="K15" s="21"/>
      <c r="M15" s="26" t="s">
        <v>238</v>
      </c>
      <c r="N15" s="26"/>
      <c r="O15" s="26"/>
      <c r="P15" s="26"/>
      <c r="Q15" s="26"/>
      <c r="R15" s="26"/>
      <c r="S15" s="26"/>
      <c r="T15" s="26"/>
      <c r="U15" s="26"/>
    </row>
    <row r="16" spans="1:21" ht="15" customHeight="1" x14ac:dyDescent="0.2">
      <c r="A16" s="21" t="s">
        <v>249</v>
      </c>
      <c r="B16" s="21"/>
      <c r="C16" s="21"/>
      <c r="D16" s="21"/>
      <c r="E16" s="21"/>
      <c r="F16" s="21"/>
      <c r="G16" s="21"/>
      <c r="H16" s="21"/>
      <c r="I16" s="21"/>
      <c r="J16" s="21"/>
      <c r="K16" s="21"/>
      <c r="M16" s="26" t="s">
        <v>227</v>
      </c>
      <c r="N16" s="26"/>
      <c r="O16" s="26"/>
      <c r="P16" s="26"/>
      <c r="Q16" s="26"/>
      <c r="R16" s="26"/>
      <c r="S16" s="26"/>
      <c r="T16" s="26"/>
      <c r="U16" s="26"/>
    </row>
    <row r="17" spans="1:21" ht="14.25" customHeight="1" x14ac:dyDescent="0.2">
      <c r="A17" s="21" t="s">
        <v>250</v>
      </c>
      <c r="B17" s="21"/>
      <c r="C17" s="21"/>
      <c r="D17" s="21"/>
      <c r="E17" s="21"/>
      <c r="F17" s="21"/>
      <c r="G17" s="21"/>
      <c r="H17" s="21"/>
      <c r="I17" s="21"/>
      <c r="J17" s="21"/>
      <c r="K17" s="21"/>
      <c r="M17" s="27"/>
      <c r="N17" s="27"/>
      <c r="O17" s="27"/>
      <c r="P17" s="27"/>
      <c r="Q17" s="27"/>
      <c r="R17" s="27"/>
      <c r="S17" s="27"/>
      <c r="T17" s="27"/>
      <c r="U17" s="27"/>
    </row>
    <row r="18" spans="1:21" ht="14.25" customHeight="1" x14ac:dyDescent="0.2">
      <c r="A18" s="21" t="s">
        <v>219</v>
      </c>
      <c r="B18" s="21"/>
      <c r="C18" s="21"/>
      <c r="D18" s="21"/>
      <c r="E18" s="21"/>
      <c r="F18" s="21"/>
      <c r="G18" s="21"/>
      <c r="H18" s="21"/>
      <c r="I18" s="21"/>
      <c r="J18" s="21"/>
      <c r="K18" s="21"/>
      <c r="M18" s="27"/>
      <c r="N18" s="27"/>
      <c r="O18" s="27"/>
      <c r="P18" s="27"/>
      <c r="Q18" s="27"/>
      <c r="R18" s="27"/>
      <c r="S18" s="27"/>
      <c r="T18" s="27"/>
      <c r="U18" s="27"/>
    </row>
    <row r="19" spans="1:21" ht="9.75" customHeight="1" x14ac:dyDescent="0.2">
      <c r="A19" s="21" t="s">
        <v>251</v>
      </c>
      <c r="B19" s="21"/>
      <c r="C19" s="21"/>
      <c r="D19" s="21"/>
      <c r="E19" s="21"/>
      <c r="F19" s="21"/>
      <c r="G19" s="21"/>
      <c r="H19" s="21"/>
      <c r="I19" s="21"/>
      <c r="J19" s="21"/>
      <c r="K19" s="21"/>
      <c r="M19" s="27"/>
      <c r="N19" s="27"/>
      <c r="O19" s="27"/>
      <c r="P19" s="27"/>
      <c r="Q19" s="27"/>
      <c r="R19" s="27"/>
      <c r="S19" s="27"/>
      <c r="T19" s="27"/>
      <c r="U19" s="27"/>
    </row>
    <row r="20" spans="1:21" ht="6.75" customHeight="1" x14ac:dyDescent="0.2">
      <c r="A20" s="28"/>
      <c r="B20" s="28"/>
      <c r="C20" s="28"/>
      <c r="D20" s="28"/>
      <c r="E20" s="28"/>
      <c r="F20" s="28"/>
      <c r="G20" s="28"/>
      <c r="H20" s="28"/>
      <c r="I20" s="28"/>
      <c r="J20" s="28"/>
      <c r="K20" s="28"/>
      <c r="M20" s="29"/>
      <c r="N20" s="29"/>
      <c r="O20" s="29"/>
      <c r="P20" s="29"/>
      <c r="Q20" s="29"/>
      <c r="R20" s="29"/>
      <c r="S20" s="29"/>
      <c r="T20" s="29"/>
      <c r="U20" s="29"/>
    </row>
    <row r="21" spans="1:21" ht="7.5" customHeight="1" x14ac:dyDescent="0.2">
      <c r="A21" s="20" t="s">
        <v>240</v>
      </c>
      <c r="B21" s="20"/>
      <c r="C21" s="20"/>
      <c r="D21" s="20"/>
      <c r="E21" s="20"/>
      <c r="F21" s="20"/>
      <c r="G21" s="20"/>
      <c r="H21" s="20"/>
      <c r="I21" s="20"/>
      <c r="J21" s="20"/>
      <c r="K21" s="20"/>
      <c r="M21" s="23"/>
      <c r="N21" s="23"/>
      <c r="O21" s="23"/>
      <c r="P21" s="23"/>
      <c r="Q21" s="23"/>
      <c r="R21" s="23"/>
      <c r="S21" s="23"/>
    </row>
    <row r="22" spans="1:21" ht="15" customHeight="1" x14ac:dyDescent="0.2">
      <c r="A22" s="20"/>
      <c r="B22" s="20"/>
      <c r="C22" s="20"/>
      <c r="D22" s="20"/>
      <c r="E22" s="20"/>
      <c r="F22" s="20"/>
      <c r="G22" s="20"/>
      <c r="H22" s="20"/>
      <c r="I22" s="20"/>
      <c r="J22" s="20"/>
      <c r="K22" s="20"/>
      <c r="M22" s="22" t="s">
        <v>226</v>
      </c>
      <c r="N22" s="22"/>
      <c r="O22" s="22"/>
      <c r="P22" s="22"/>
      <c r="Q22" s="22"/>
      <c r="R22" s="22"/>
      <c r="S22" s="22"/>
      <c r="T22" s="22"/>
      <c r="U22" s="22"/>
    </row>
    <row r="23" spans="1:21" ht="15" customHeight="1" x14ac:dyDescent="0.2">
      <c r="A23" s="20"/>
      <c r="B23" s="20"/>
      <c r="C23" s="20"/>
      <c r="D23" s="20"/>
      <c r="E23" s="20"/>
      <c r="F23" s="20"/>
      <c r="G23" s="20"/>
      <c r="H23" s="20"/>
      <c r="I23" s="20"/>
      <c r="J23" s="20"/>
      <c r="K23" s="20"/>
      <c r="M23" s="22"/>
      <c r="N23" s="22"/>
      <c r="O23" s="22"/>
      <c r="P23" s="22"/>
      <c r="Q23" s="22"/>
      <c r="R23" s="22"/>
      <c r="S23" s="22"/>
      <c r="T23" s="22"/>
      <c r="U23" s="22"/>
    </row>
    <row r="24" spans="1:21" ht="78.75" customHeight="1" x14ac:dyDescent="0.2">
      <c r="A24" s="20"/>
      <c r="B24" s="20"/>
      <c r="C24" s="20"/>
      <c r="D24" s="20"/>
      <c r="E24" s="20"/>
      <c r="F24" s="20"/>
      <c r="G24" s="20"/>
      <c r="H24" s="20"/>
      <c r="I24" s="20"/>
      <c r="J24" s="20"/>
      <c r="K24" s="20"/>
      <c r="M24" s="22"/>
      <c r="N24" s="22"/>
      <c r="O24" s="22"/>
      <c r="P24" s="22"/>
      <c r="Q24" s="22"/>
      <c r="R24" s="22"/>
      <c r="S24" s="22"/>
      <c r="T24" s="22"/>
      <c r="U24" s="22"/>
    </row>
    <row r="25" spans="1:21" x14ac:dyDescent="0.2">
      <c r="A25" s="30" t="s">
        <v>17</v>
      </c>
      <c r="B25" s="30"/>
      <c r="C25" s="30"/>
      <c r="D25" s="30"/>
      <c r="E25" s="30"/>
      <c r="F25" s="30"/>
      <c r="G25" s="30"/>
      <c r="M25" s="31" t="s">
        <v>252</v>
      </c>
      <c r="N25" s="31"/>
      <c r="O25" s="31"/>
      <c r="P25" s="31"/>
      <c r="Q25" s="31"/>
      <c r="R25" s="31"/>
      <c r="S25" s="31"/>
      <c r="T25" s="31"/>
      <c r="U25" s="31"/>
    </row>
    <row r="26" spans="1:21" ht="26.25" customHeight="1" x14ac:dyDescent="0.2">
      <c r="A26" s="32"/>
      <c r="B26" s="10" t="s">
        <v>2</v>
      </c>
      <c r="C26" s="12"/>
      <c r="D26" s="10" t="s">
        <v>3</v>
      </c>
      <c r="E26" s="11"/>
      <c r="F26" s="12"/>
      <c r="G26" s="33" t="s">
        <v>18</v>
      </c>
      <c r="H26" s="33" t="s">
        <v>10</v>
      </c>
      <c r="I26" s="10" t="s">
        <v>4</v>
      </c>
      <c r="J26" s="11"/>
      <c r="K26" s="12"/>
      <c r="M26" s="31"/>
      <c r="N26" s="31"/>
      <c r="O26" s="31"/>
      <c r="P26" s="31"/>
      <c r="Q26" s="31"/>
      <c r="R26" s="31"/>
      <c r="S26" s="31"/>
      <c r="T26" s="31"/>
      <c r="U26" s="31"/>
    </row>
    <row r="27" spans="1:21" ht="14.25" customHeight="1" x14ac:dyDescent="0.2">
      <c r="A27" s="32"/>
      <c r="B27" s="34" t="s">
        <v>5</v>
      </c>
      <c r="C27" s="34" t="s">
        <v>6</v>
      </c>
      <c r="D27" s="34" t="s">
        <v>7</v>
      </c>
      <c r="E27" s="34" t="s">
        <v>8</v>
      </c>
      <c r="F27" s="34" t="s">
        <v>9</v>
      </c>
      <c r="G27" s="35"/>
      <c r="H27" s="35"/>
      <c r="I27" s="34" t="s">
        <v>11</v>
      </c>
      <c r="J27" s="34" t="s">
        <v>12</v>
      </c>
      <c r="K27" s="34" t="s">
        <v>13</v>
      </c>
      <c r="M27" s="31"/>
      <c r="N27" s="31"/>
      <c r="O27" s="31"/>
      <c r="P27" s="31"/>
      <c r="Q27" s="31"/>
      <c r="R27" s="31"/>
      <c r="S27" s="31"/>
      <c r="T27" s="31"/>
      <c r="U27" s="31"/>
    </row>
    <row r="28" spans="1:21" ht="17.25" customHeight="1" x14ac:dyDescent="0.2">
      <c r="A28" s="36" t="s">
        <v>14</v>
      </c>
      <c r="B28" s="37">
        <v>14</v>
      </c>
      <c r="C28" s="37">
        <v>14</v>
      </c>
      <c r="D28" s="38">
        <v>3</v>
      </c>
      <c r="E28" s="38">
        <v>3</v>
      </c>
      <c r="F28" s="38">
        <v>2</v>
      </c>
      <c r="G28" s="38"/>
      <c r="H28" s="39"/>
      <c r="I28" s="38">
        <v>3</v>
      </c>
      <c r="J28" s="38">
        <v>1</v>
      </c>
      <c r="K28" s="38">
        <v>12</v>
      </c>
      <c r="L28" s="40"/>
      <c r="M28" s="31"/>
      <c r="N28" s="31"/>
      <c r="O28" s="31"/>
      <c r="P28" s="31"/>
      <c r="Q28" s="31"/>
      <c r="R28" s="31"/>
      <c r="S28" s="31"/>
      <c r="T28" s="31"/>
      <c r="U28" s="31"/>
    </row>
    <row r="29" spans="1:21" ht="15" customHeight="1" x14ac:dyDescent="0.2">
      <c r="A29" s="36" t="s">
        <v>15</v>
      </c>
      <c r="B29" s="37">
        <v>14</v>
      </c>
      <c r="C29" s="37">
        <v>14</v>
      </c>
      <c r="D29" s="38">
        <v>3</v>
      </c>
      <c r="E29" s="38">
        <v>3</v>
      </c>
      <c r="F29" s="38">
        <v>2</v>
      </c>
      <c r="G29" s="38"/>
      <c r="H29" s="41">
        <v>4</v>
      </c>
      <c r="I29" s="38">
        <v>3</v>
      </c>
      <c r="J29" s="38">
        <v>1</v>
      </c>
      <c r="K29" s="38">
        <v>8</v>
      </c>
      <c r="M29" s="31"/>
      <c r="N29" s="31"/>
      <c r="O29" s="31"/>
      <c r="P29" s="31"/>
      <c r="Q29" s="31"/>
      <c r="R29" s="31"/>
      <c r="S29" s="31"/>
      <c r="T29" s="31"/>
      <c r="U29" s="31"/>
    </row>
    <row r="30" spans="1:21" ht="15.75" customHeight="1" x14ac:dyDescent="0.2">
      <c r="A30" s="42" t="s">
        <v>16</v>
      </c>
      <c r="B30" s="37">
        <v>14</v>
      </c>
      <c r="C30" s="37">
        <v>12</v>
      </c>
      <c r="D30" s="38">
        <v>3</v>
      </c>
      <c r="E30" s="38">
        <v>3</v>
      </c>
      <c r="F30" s="38">
        <v>2</v>
      </c>
      <c r="G30" s="38">
        <v>2</v>
      </c>
      <c r="H30" s="39"/>
      <c r="I30" s="38">
        <v>3</v>
      </c>
      <c r="J30" s="38">
        <v>1</v>
      </c>
      <c r="K30" s="38">
        <v>12</v>
      </c>
      <c r="M30" s="31"/>
      <c r="N30" s="31"/>
      <c r="O30" s="31"/>
      <c r="P30" s="31"/>
      <c r="Q30" s="31"/>
      <c r="R30" s="31"/>
      <c r="S30" s="31"/>
      <c r="T30" s="31"/>
      <c r="U30" s="31"/>
    </row>
    <row r="31" spans="1:21" ht="21" customHeight="1" x14ac:dyDescent="0.2">
      <c r="A31" s="43"/>
      <c r="B31" s="43"/>
      <c r="C31" s="43"/>
      <c r="D31" s="43"/>
      <c r="E31" s="43"/>
      <c r="F31" s="43"/>
      <c r="G31" s="43"/>
      <c r="M31" s="31"/>
      <c r="N31" s="31"/>
      <c r="O31" s="31"/>
      <c r="P31" s="31"/>
      <c r="Q31" s="31"/>
      <c r="R31" s="31"/>
      <c r="S31" s="31"/>
      <c r="T31" s="31"/>
      <c r="U31" s="31"/>
    </row>
    <row r="32" spans="1:21" ht="15" customHeight="1" x14ac:dyDescent="0.2">
      <c r="B32" s="23"/>
      <c r="C32" s="23"/>
      <c r="D32" s="23"/>
      <c r="E32" s="23"/>
      <c r="F32" s="23"/>
      <c r="G32" s="23"/>
      <c r="M32" s="28"/>
      <c r="N32" s="28"/>
      <c r="O32" s="28"/>
      <c r="P32" s="28"/>
      <c r="Q32" s="28"/>
      <c r="R32" s="28"/>
      <c r="S32" s="28"/>
      <c r="T32" s="28"/>
    </row>
    <row r="33" spans="1:21" x14ac:dyDescent="0.2">
      <c r="B33" s="28"/>
      <c r="C33" s="28"/>
      <c r="D33" s="28"/>
      <c r="E33" s="28"/>
      <c r="F33" s="28"/>
      <c r="G33" s="28"/>
      <c r="M33" s="28"/>
      <c r="N33" s="28"/>
      <c r="O33" s="28"/>
      <c r="P33" s="28"/>
      <c r="Q33" s="28"/>
      <c r="R33" s="28"/>
      <c r="S33" s="28"/>
      <c r="T33" s="28"/>
    </row>
    <row r="34" spans="1:21" ht="16.5" customHeight="1" x14ac:dyDescent="0.2">
      <c r="A34" s="44" t="s">
        <v>21</v>
      </c>
      <c r="B34" s="45"/>
      <c r="C34" s="45"/>
      <c r="D34" s="45"/>
      <c r="E34" s="45"/>
      <c r="F34" s="45"/>
      <c r="G34" s="45"/>
      <c r="H34" s="45"/>
      <c r="I34" s="45"/>
      <c r="J34" s="45"/>
      <c r="K34" s="45"/>
      <c r="L34" s="45"/>
      <c r="M34" s="45"/>
      <c r="N34" s="45"/>
      <c r="O34" s="45"/>
      <c r="P34" s="45"/>
      <c r="Q34" s="45"/>
      <c r="R34" s="45"/>
      <c r="S34" s="45"/>
      <c r="T34" s="45"/>
      <c r="U34" s="45"/>
    </row>
    <row r="35" spans="1:21" ht="8.25" hidden="1" customHeight="1" x14ac:dyDescent="0.2">
      <c r="P35" s="4" t="s">
        <v>37</v>
      </c>
      <c r="Q35" s="4" t="s">
        <v>38</v>
      </c>
      <c r="R35" s="4" t="s">
        <v>39</v>
      </c>
      <c r="S35" s="4" t="s">
        <v>40</v>
      </c>
      <c r="T35" s="4" t="s">
        <v>60</v>
      </c>
    </row>
    <row r="36" spans="1:21" ht="17.25" customHeight="1" x14ac:dyDescent="0.2">
      <c r="A36" s="46" t="s">
        <v>43</v>
      </c>
      <c r="B36" s="46"/>
      <c r="C36" s="46"/>
      <c r="D36" s="46"/>
      <c r="E36" s="46"/>
      <c r="F36" s="46"/>
      <c r="G36" s="46"/>
      <c r="H36" s="46"/>
      <c r="I36" s="46"/>
      <c r="J36" s="46"/>
      <c r="K36" s="46"/>
      <c r="L36" s="46"/>
      <c r="M36" s="46"/>
      <c r="N36" s="46"/>
      <c r="O36" s="46"/>
      <c r="P36" s="46"/>
      <c r="Q36" s="46"/>
      <c r="R36" s="46"/>
      <c r="S36" s="46"/>
      <c r="T36" s="46"/>
      <c r="U36" s="46"/>
    </row>
    <row r="37" spans="1:21" ht="25.5" customHeight="1" x14ac:dyDescent="0.2">
      <c r="A37" s="47" t="s">
        <v>27</v>
      </c>
      <c r="B37" s="48" t="s">
        <v>26</v>
      </c>
      <c r="C37" s="49"/>
      <c r="D37" s="49"/>
      <c r="E37" s="49"/>
      <c r="F37" s="49"/>
      <c r="G37" s="49"/>
      <c r="H37" s="49"/>
      <c r="I37" s="50"/>
      <c r="J37" s="33" t="s">
        <v>41</v>
      </c>
      <c r="K37" s="10" t="s">
        <v>24</v>
      </c>
      <c r="L37" s="11"/>
      <c r="M37" s="11"/>
      <c r="N37" s="12"/>
      <c r="O37" s="51" t="s">
        <v>42</v>
      </c>
      <c r="P37" s="52"/>
      <c r="Q37" s="53"/>
      <c r="R37" s="51" t="s">
        <v>23</v>
      </c>
      <c r="S37" s="54"/>
      <c r="T37" s="55"/>
      <c r="U37" s="56" t="s">
        <v>22</v>
      </c>
    </row>
    <row r="38" spans="1:21" ht="13.5" customHeight="1" x14ac:dyDescent="0.2">
      <c r="A38" s="57"/>
      <c r="B38" s="58"/>
      <c r="C38" s="59"/>
      <c r="D38" s="59"/>
      <c r="E38" s="59"/>
      <c r="F38" s="59"/>
      <c r="G38" s="59"/>
      <c r="H38" s="59"/>
      <c r="I38" s="60"/>
      <c r="J38" s="35"/>
      <c r="K38" s="34" t="s">
        <v>28</v>
      </c>
      <c r="L38" s="34" t="s">
        <v>29</v>
      </c>
      <c r="M38" s="34" t="s">
        <v>30</v>
      </c>
      <c r="N38" s="34" t="s">
        <v>103</v>
      </c>
      <c r="O38" s="34" t="s">
        <v>34</v>
      </c>
      <c r="P38" s="34" t="s">
        <v>7</v>
      </c>
      <c r="Q38" s="34" t="s">
        <v>31</v>
      </c>
      <c r="R38" s="34" t="s">
        <v>32</v>
      </c>
      <c r="S38" s="34" t="s">
        <v>28</v>
      </c>
      <c r="T38" s="34" t="s">
        <v>33</v>
      </c>
      <c r="U38" s="35"/>
    </row>
    <row r="39" spans="1:21" x14ac:dyDescent="0.2">
      <c r="A39" s="61" t="s">
        <v>109</v>
      </c>
      <c r="B39" s="62" t="s">
        <v>110</v>
      </c>
      <c r="C39" s="63"/>
      <c r="D39" s="63"/>
      <c r="E39" s="63"/>
      <c r="F39" s="63"/>
      <c r="G39" s="63"/>
      <c r="H39" s="63"/>
      <c r="I39" s="64"/>
      <c r="J39" s="65">
        <v>5</v>
      </c>
      <c r="K39" s="65">
        <v>2</v>
      </c>
      <c r="L39" s="65">
        <v>2</v>
      </c>
      <c r="M39" s="65">
        <v>0</v>
      </c>
      <c r="N39" s="65">
        <v>0</v>
      </c>
      <c r="O39" s="66">
        <f>K39+L39+M39+N39</f>
        <v>4</v>
      </c>
      <c r="P39" s="67">
        <f>Q39-O39</f>
        <v>5</v>
      </c>
      <c r="Q39" s="67">
        <f>ROUND(PRODUCT(J39,25)/14,0)</f>
        <v>9</v>
      </c>
      <c r="R39" s="68"/>
      <c r="S39" s="65"/>
      <c r="T39" s="38" t="s">
        <v>33</v>
      </c>
      <c r="U39" s="65" t="s">
        <v>40</v>
      </c>
    </row>
    <row r="40" spans="1:21" x14ac:dyDescent="0.2">
      <c r="A40" s="61" t="s">
        <v>111</v>
      </c>
      <c r="B40" s="62" t="s">
        <v>112</v>
      </c>
      <c r="C40" s="63"/>
      <c r="D40" s="63"/>
      <c r="E40" s="63"/>
      <c r="F40" s="63"/>
      <c r="G40" s="63"/>
      <c r="H40" s="63"/>
      <c r="I40" s="64"/>
      <c r="J40" s="65">
        <v>5</v>
      </c>
      <c r="K40" s="65">
        <v>2</v>
      </c>
      <c r="L40" s="65">
        <v>2</v>
      </c>
      <c r="M40" s="65">
        <v>0</v>
      </c>
      <c r="N40" s="65">
        <v>0</v>
      </c>
      <c r="O40" s="66">
        <f t="shared" ref="O40:O45" si="0">K40+L40+M40+N40</f>
        <v>4</v>
      </c>
      <c r="P40" s="67">
        <f t="shared" ref="P40:P45" si="1">Q40-O40</f>
        <v>5</v>
      </c>
      <c r="Q40" s="67">
        <f t="shared" ref="Q40:Q43" si="2">ROUND(PRODUCT(J40,25)/14,0)</f>
        <v>9</v>
      </c>
      <c r="R40" s="68" t="s">
        <v>32</v>
      </c>
      <c r="S40" s="65"/>
      <c r="T40" s="38"/>
      <c r="U40" s="65" t="s">
        <v>40</v>
      </c>
    </row>
    <row r="41" spans="1:21" x14ac:dyDescent="0.2">
      <c r="A41" s="61" t="s">
        <v>230</v>
      </c>
      <c r="B41" s="69" t="s">
        <v>224</v>
      </c>
      <c r="C41" s="70"/>
      <c r="D41" s="70"/>
      <c r="E41" s="70"/>
      <c r="F41" s="70"/>
      <c r="G41" s="70"/>
      <c r="H41" s="70"/>
      <c r="I41" s="71"/>
      <c r="J41" s="65">
        <v>5</v>
      </c>
      <c r="K41" s="65">
        <v>2</v>
      </c>
      <c r="L41" s="65">
        <v>2</v>
      </c>
      <c r="M41" s="65">
        <v>0</v>
      </c>
      <c r="N41" s="65">
        <v>0</v>
      </c>
      <c r="O41" s="66">
        <f t="shared" ref="O41" si="3">K41+L41+M41+N41</f>
        <v>4</v>
      </c>
      <c r="P41" s="67">
        <f t="shared" ref="P41" si="4">Q41-O41</f>
        <v>5</v>
      </c>
      <c r="Q41" s="67">
        <f t="shared" ref="Q41" si="5">ROUND(PRODUCT(J41,25)/14,0)</f>
        <v>9</v>
      </c>
      <c r="R41" s="68" t="s">
        <v>32</v>
      </c>
      <c r="S41" s="65"/>
      <c r="T41" s="38"/>
      <c r="U41" s="65" t="s">
        <v>37</v>
      </c>
    </row>
    <row r="42" spans="1:21" x14ac:dyDescent="0.2">
      <c r="A42" s="61" t="s">
        <v>234</v>
      </c>
      <c r="B42" s="70" t="s">
        <v>228</v>
      </c>
      <c r="C42" s="70"/>
      <c r="D42" s="70"/>
      <c r="E42" s="70"/>
      <c r="F42" s="70"/>
      <c r="G42" s="70"/>
      <c r="H42" s="70"/>
      <c r="I42" s="71"/>
      <c r="J42" s="65">
        <v>4</v>
      </c>
      <c r="K42" s="65">
        <v>2</v>
      </c>
      <c r="L42" s="65">
        <v>0</v>
      </c>
      <c r="M42" s="65">
        <v>1</v>
      </c>
      <c r="N42" s="65">
        <v>0</v>
      </c>
      <c r="O42" s="66">
        <f t="shared" si="0"/>
        <v>3</v>
      </c>
      <c r="P42" s="67">
        <f t="shared" si="1"/>
        <v>4</v>
      </c>
      <c r="Q42" s="67">
        <f t="shared" si="2"/>
        <v>7</v>
      </c>
      <c r="R42" s="68" t="s">
        <v>32</v>
      </c>
      <c r="S42" s="65"/>
      <c r="T42" s="38"/>
      <c r="U42" s="65" t="s">
        <v>37</v>
      </c>
    </row>
    <row r="43" spans="1:21" x14ac:dyDescent="0.2">
      <c r="A43" s="61" t="s">
        <v>113</v>
      </c>
      <c r="B43" s="70" t="s">
        <v>114</v>
      </c>
      <c r="C43" s="70"/>
      <c r="D43" s="70"/>
      <c r="E43" s="70"/>
      <c r="F43" s="70"/>
      <c r="G43" s="70"/>
      <c r="H43" s="70"/>
      <c r="I43" s="71"/>
      <c r="J43" s="65">
        <v>5</v>
      </c>
      <c r="K43" s="65">
        <v>2</v>
      </c>
      <c r="L43" s="65">
        <v>1</v>
      </c>
      <c r="M43" s="65">
        <v>2</v>
      </c>
      <c r="N43" s="65">
        <v>0</v>
      </c>
      <c r="O43" s="66">
        <f t="shared" si="0"/>
        <v>5</v>
      </c>
      <c r="P43" s="67">
        <f t="shared" si="1"/>
        <v>4</v>
      </c>
      <c r="Q43" s="67">
        <f t="shared" si="2"/>
        <v>9</v>
      </c>
      <c r="R43" s="68" t="s">
        <v>32</v>
      </c>
      <c r="S43" s="65"/>
      <c r="T43" s="38"/>
      <c r="U43" s="65" t="s">
        <v>37</v>
      </c>
    </row>
    <row r="44" spans="1:21" ht="12.75" customHeight="1" x14ac:dyDescent="0.2">
      <c r="A44" s="61" t="s">
        <v>231</v>
      </c>
      <c r="B44" s="70" t="s">
        <v>220</v>
      </c>
      <c r="C44" s="70"/>
      <c r="D44" s="70"/>
      <c r="E44" s="70"/>
      <c r="F44" s="70"/>
      <c r="G44" s="70"/>
      <c r="H44" s="70"/>
      <c r="I44" s="71"/>
      <c r="J44" s="65">
        <v>6</v>
      </c>
      <c r="K44" s="65">
        <v>2</v>
      </c>
      <c r="L44" s="65">
        <v>2</v>
      </c>
      <c r="M44" s="65">
        <v>2</v>
      </c>
      <c r="N44" s="65">
        <v>0</v>
      </c>
      <c r="O44" s="66">
        <f t="shared" si="0"/>
        <v>6</v>
      </c>
      <c r="P44" s="67">
        <f t="shared" ref="P44" si="6">Q44-O44</f>
        <v>5</v>
      </c>
      <c r="Q44" s="67">
        <f t="shared" ref="Q44" si="7">ROUND(PRODUCT(J44,25)/14,0)</f>
        <v>11</v>
      </c>
      <c r="R44" s="68" t="s">
        <v>32</v>
      </c>
      <c r="S44" s="65"/>
      <c r="T44" s="38"/>
      <c r="U44" s="65" t="s">
        <v>37</v>
      </c>
    </row>
    <row r="45" spans="1:21" x14ac:dyDescent="0.2">
      <c r="A45" s="72" t="s">
        <v>99</v>
      </c>
      <c r="B45" s="73" t="s">
        <v>75</v>
      </c>
      <c r="C45" s="74"/>
      <c r="D45" s="74"/>
      <c r="E45" s="74"/>
      <c r="F45" s="74"/>
      <c r="G45" s="74"/>
      <c r="H45" s="74"/>
      <c r="I45" s="75"/>
      <c r="J45" s="72">
        <v>2</v>
      </c>
      <c r="K45" s="72">
        <v>0</v>
      </c>
      <c r="L45" s="72">
        <v>2</v>
      </c>
      <c r="M45" s="72">
        <v>0</v>
      </c>
      <c r="N45" s="72">
        <v>0</v>
      </c>
      <c r="O45" s="72">
        <f t="shared" si="0"/>
        <v>2</v>
      </c>
      <c r="P45" s="76">
        <f t="shared" si="1"/>
        <v>2</v>
      </c>
      <c r="Q45" s="76">
        <f t="shared" ref="Q45" si="8">ROUND(PRODUCT(J45,25)/14,0)</f>
        <v>4</v>
      </c>
      <c r="R45" s="77"/>
      <c r="S45" s="72"/>
      <c r="T45" s="78" t="s">
        <v>33</v>
      </c>
      <c r="U45" s="72" t="s">
        <v>40</v>
      </c>
    </row>
    <row r="46" spans="1:21" x14ac:dyDescent="0.2">
      <c r="A46" s="79" t="s">
        <v>25</v>
      </c>
      <c r="B46" s="80"/>
      <c r="C46" s="81"/>
      <c r="D46" s="81"/>
      <c r="E46" s="81"/>
      <c r="F46" s="81"/>
      <c r="G46" s="81"/>
      <c r="H46" s="81"/>
      <c r="I46" s="82"/>
      <c r="J46" s="79">
        <f t="shared" ref="J46:Q46" si="9">SUM(J39:J45)</f>
        <v>32</v>
      </c>
      <c r="K46" s="79">
        <f>SUM(K39:K45)</f>
        <v>12</v>
      </c>
      <c r="L46" s="79">
        <f t="shared" si="9"/>
        <v>11</v>
      </c>
      <c r="M46" s="79">
        <f t="shared" si="9"/>
        <v>5</v>
      </c>
      <c r="N46" s="79">
        <f t="shared" si="9"/>
        <v>0</v>
      </c>
      <c r="O46" s="79">
        <f t="shared" si="9"/>
        <v>28</v>
      </c>
      <c r="P46" s="79">
        <f t="shared" si="9"/>
        <v>30</v>
      </c>
      <c r="Q46" s="79">
        <f t="shared" si="9"/>
        <v>58</v>
      </c>
      <c r="R46" s="79">
        <f>COUNTIF(R39:R45,"E")</f>
        <v>5</v>
      </c>
      <c r="S46" s="79">
        <f>COUNTIF(S39:S45,"C")</f>
        <v>0</v>
      </c>
      <c r="T46" s="79">
        <f>COUNTIF(T39:T45,"VP")</f>
        <v>2</v>
      </c>
      <c r="U46" s="66">
        <f>COUNTA(U39:U45)</f>
        <v>7</v>
      </c>
    </row>
    <row r="47" spans="1:21" ht="30" customHeight="1" x14ac:dyDescent="0.2"/>
    <row r="48" spans="1:21" ht="16.5" customHeight="1" x14ac:dyDescent="0.2">
      <c r="A48" s="46" t="s">
        <v>44</v>
      </c>
      <c r="B48" s="46"/>
      <c r="C48" s="46"/>
      <c r="D48" s="46"/>
      <c r="E48" s="46"/>
      <c r="F48" s="46"/>
      <c r="G48" s="46"/>
      <c r="H48" s="46"/>
      <c r="I48" s="46"/>
      <c r="J48" s="46"/>
      <c r="K48" s="46"/>
      <c r="L48" s="46"/>
      <c r="M48" s="46"/>
      <c r="N48" s="46"/>
      <c r="O48" s="46"/>
      <c r="P48" s="46"/>
      <c r="Q48" s="46"/>
      <c r="R48" s="46"/>
      <c r="S48" s="46"/>
      <c r="T48" s="46"/>
      <c r="U48" s="46"/>
    </row>
    <row r="49" spans="1:21" ht="26.25" customHeight="1" x14ac:dyDescent="0.2">
      <c r="A49" s="47" t="s">
        <v>27</v>
      </c>
      <c r="B49" s="48" t="s">
        <v>26</v>
      </c>
      <c r="C49" s="49"/>
      <c r="D49" s="49"/>
      <c r="E49" s="49"/>
      <c r="F49" s="49"/>
      <c r="G49" s="49"/>
      <c r="H49" s="49"/>
      <c r="I49" s="50"/>
      <c r="J49" s="33" t="s">
        <v>41</v>
      </c>
      <c r="K49" s="10" t="s">
        <v>24</v>
      </c>
      <c r="L49" s="11"/>
      <c r="M49" s="11"/>
      <c r="N49" s="12"/>
      <c r="O49" s="51" t="s">
        <v>42</v>
      </c>
      <c r="P49" s="52"/>
      <c r="Q49" s="53"/>
      <c r="R49" s="51" t="s">
        <v>23</v>
      </c>
      <c r="S49" s="54"/>
      <c r="T49" s="55"/>
      <c r="U49" s="56" t="s">
        <v>22</v>
      </c>
    </row>
    <row r="50" spans="1:21" ht="12.75" customHeight="1" x14ac:dyDescent="0.2">
      <c r="A50" s="57"/>
      <c r="B50" s="58"/>
      <c r="C50" s="59"/>
      <c r="D50" s="59"/>
      <c r="E50" s="59"/>
      <c r="F50" s="59"/>
      <c r="G50" s="59"/>
      <c r="H50" s="59"/>
      <c r="I50" s="60"/>
      <c r="J50" s="35"/>
      <c r="K50" s="34" t="s">
        <v>28</v>
      </c>
      <c r="L50" s="34" t="s">
        <v>29</v>
      </c>
      <c r="M50" s="34" t="s">
        <v>30</v>
      </c>
      <c r="N50" s="34" t="s">
        <v>103</v>
      </c>
      <c r="O50" s="34" t="s">
        <v>34</v>
      </c>
      <c r="P50" s="34" t="s">
        <v>7</v>
      </c>
      <c r="Q50" s="34" t="s">
        <v>31</v>
      </c>
      <c r="R50" s="34" t="s">
        <v>32</v>
      </c>
      <c r="S50" s="34" t="s">
        <v>28</v>
      </c>
      <c r="T50" s="34" t="s">
        <v>33</v>
      </c>
      <c r="U50" s="35"/>
    </row>
    <row r="51" spans="1:21" x14ac:dyDescent="0.2">
      <c r="A51" s="61" t="s">
        <v>115</v>
      </c>
      <c r="B51" s="83" t="s">
        <v>116</v>
      </c>
      <c r="C51" s="83"/>
      <c r="D51" s="83"/>
      <c r="E51" s="83"/>
      <c r="F51" s="83"/>
      <c r="G51" s="83"/>
      <c r="H51" s="83"/>
      <c r="I51" s="83"/>
      <c r="J51" s="65">
        <v>7</v>
      </c>
      <c r="K51" s="65">
        <v>2</v>
      </c>
      <c r="L51" s="65">
        <v>1</v>
      </c>
      <c r="M51" s="65">
        <v>2</v>
      </c>
      <c r="N51" s="65">
        <v>0</v>
      </c>
      <c r="O51" s="66">
        <f>K51+L51+M51+N51</f>
        <v>5</v>
      </c>
      <c r="P51" s="67">
        <f>Q51-O51</f>
        <v>8</v>
      </c>
      <c r="Q51" s="67">
        <f>ROUND(PRODUCT(J51,25)/14,0)</f>
        <v>13</v>
      </c>
      <c r="R51" s="68" t="s">
        <v>32</v>
      </c>
      <c r="S51" s="65"/>
      <c r="T51" s="38"/>
      <c r="U51" s="65" t="s">
        <v>37</v>
      </c>
    </row>
    <row r="52" spans="1:21" x14ac:dyDescent="0.2">
      <c r="A52" s="61" t="s">
        <v>117</v>
      </c>
      <c r="B52" s="83" t="s">
        <v>118</v>
      </c>
      <c r="C52" s="83"/>
      <c r="D52" s="83"/>
      <c r="E52" s="83"/>
      <c r="F52" s="83"/>
      <c r="G52" s="83"/>
      <c r="H52" s="83"/>
      <c r="I52" s="83"/>
      <c r="J52" s="65">
        <v>7</v>
      </c>
      <c r="K52" s="65">
        <v>2</v>
      </c>
      <c r="L52" s="65">
        <v>1</v>
      </c>
      <c r="M52" s="65">
        <v>2</v>
      </c>
      <c r="N52" s="65">
        <v>0</v>
      </c>
      <c r="O52" s="66">
        <f t="shared" ref="O52:O56" si="10">K52+L52+M52+N52</f>
        <v>5</v>
      </c>
      <c r="P52" s="67">
        <f t="shared" ref="P52:P56" si="11">Q52-O52</f>
        <v>8</v>
      </c>
      <c r="Q52" s="67">
        <f t="shared" ref="Q52:Q56" si="12">ROUND(PRODUCT(J52,25)/14,0)</f>
        <v>13</v>
      </c>
      <c r="R52" s="68" t="s">
        <v>32</v>
      </c>
      <c r="S52" s="65"/>
      <c r="T52" s="38"/>
      <c r="U52" s="65" t="s">
        <v>39</v>
      </c>
    </row>
    <row r="53" spans="1:21" ht="12.75" customHeight="1" x14ac:dyDescent="0.2">
      <c r="A53" s="61" t="s">
        <v>232</v>
      </c>
      <c r="B53" s="83" t="s">
        <v>221</v>
      </c>
      <c r="C53" s="83"/>
      <c r="D53" s="83"/>
      <c r="E53" s="83"/>
      <c r="F53" s="83"/>
      <c r="G53" s="83"/>
      <c r="H53" s="83"/>
      <c r="I53" s="83"/>
      <c r="J53" s="65">
        <v>5</v>
      </c>
      <c r="K53" s="65">
        <v>2</v>
      </c>
      <c r="L53" s="65">
        <v>1</v>
      </c>
      <c r="M53" s="65">
        <v>0</v>
      </c>
      <c r="N53" s="65">
        <v>0</v>
      </c>
      <c r="O53" s="66">
        <f t="shared" si="10"/>
        <v>3</v>
      </c>
      <c r="P53" s="67">
        <f t="shared" si="11"/>
        <v>6</v>
      </c>
      <c r="Q53" s="67">
        <f t="shared" si="12"/>
        <v>9</v>
      </c>
      <c r="R53" s="68" t="s">
        <v>32</v>
      </c>
      <c r="S53" s="65"/>
      <c r="T53" s="38"/>
      <c r="U53" s="65" t="s">
        <v>37</v>
      </c>
    </row>
    <row r="54" spans="1:21" ht="12.75" customHeight="1" x14ac:dyDescent="0.2">
      <c r="A54" s="61" t="s">
        <v>119</v>
      </c>
      <c r="B54" s="69" t="s">
        <v>120</v>
      </c>
      <c r="C54" s="70"/>
      <c r="D54" s="70"/>
      <c r="E54" s="70"/>
      <c r="F54" s="70"/>
      <c r="G54" s="70"/>
      <c r="H54" s="70"/>
      <c r="I54" s="71"/>
      <c r="J54" s="65">
        <v>5</v>
      </c>
      <c r="K54" s="65">
        <v>2</v>
      </c>
      <c r="L54" s="65">
        <v>2</v>
      </c>
      <c r="M54" s="65">
        <v>0</v>
      </c>
      <c r="N54" s="65">
        <v>0</v>
      </c>
      <c r="O54" s="66">
        <f>K54+L54+M54+N54</f>
        <v>4</v>
      </c>
      <c r="P54" s="67">
        <f t="shared" si="11"/>
        <v>5</v>
      </c>
      <c r="Q54" s="67">
        <f t="shared" si="12"/>
        <v>9</v>
      </c>
      <c r="R54" s="68"/>
      <c r="S54" s="65"/>
      <c r="T54" s="38" t="s">
        <v>33</v>
      </c>
      <c r="U54" s="65" t="s">
        <v>40</v>
      </c>
    </row>
    <row r="55" spans="1:21" x14ac:dyDescent="0.2">
      <c r="A55" s="61" t="s">
        <v>121</v>
      </c>
      <c r="B55" s="83" t="s">
        <v>122</v>
      </c>
      <c r="C55" s="83"/>
      <c r="D55" s="83"/>
      <c r="E55" s="83"/>
      <c r="F55" s="83"/>
      <c r="G55" s="83"/>
      <c r="H55" s="83"/>
      <c r="I55" s="83"/>
      <c r="J55" s="65">
        <v>6</v>
      </c>
      <c r="K55" s="65">
        <v>2</v>
      </c>
      <c r="L55" s="65">
        <v>1</v>
      </c>
      <c r="M55" s="65">
        <v>1</v>
      </c>
      <c r="N55" s="65">
        <v>0</v>
      </c>
      <c r="O55" s="66">
        <f t="shared" si="10"/>
        <v>4</v>
      </c>
      <c r="P55" s="67">
        <f t="shared" si="11"/>
        <v>7</v>
      </c>
      <c r="Q55" s="67">
        <f t="shared" si="12"/>
        <v>11</v>
      </c>
      <c r="R55" s="68"/>
      <c r="S55" s="65" t="s">
        <v>28</v>
      </c>
      <c r="T55" s="38"/>
      <c r="U55" s="65" t="s">
        <v>37</v>
      </c>
    </row>
    <row r="56" spans="1:21" x14ac:dyDescent="0.2">
      <c r="A56" s="84" t="s">
        <v>100</v>
      </c>
      <c r="B56" s="85" t="s">
        <v>76</v>
      </c>
      <c r="C56" s="86"/>
      <c r="D56" s="86"/>
      <c r="E56" s="86"/>
      <c r="F56" s="86"/>
      <c r="G56" s="86"/>
      <c r="H56" s="86"/>
      <c r="I56" s="87"/>
      <c r="J56" s="84">
        <v>2</v>
      </c>
      <c r="K56" s="84">
        <v>0</v>
      </c>
      <c r="L56" s="84">
        <v>2</v>
      </c>
      <c r="M56" s="84">
        <v>0</v>
      </c>
      <c r="N56" s="84">
        <v>0</v>
      </c>
      <c r="O56" s="66">
        <f t="shared" si="10"/>
        <v>2</v>
      </c>
      <c r="P56" s="67">
        <f t="shared" si="11"/>
        <v>2</v>
      </c>
      <c r="Q56" s="67">
        <f t="shared" si="12"/>
        <v>4</v>
      </c>
      <c r="R56" s="77"/>
      <c r="S56" s="72"/>
      <c r="T56" s="78" t="s">
        <v>33</v>
      </c>
      <c r="U56" s="72" t="s">
        <v>40</v>
      </c>
    </row>
    <row r="57" spans="1:21" x14ac:dyDescent="0.2">
      <c r="A57" s="79" t="s">
        <v>25</v>
      </c>
      <c r="B57" s="80"/>
      <c r="C57" s="81"/>
      <c r="D57" s="81"/>
      <c r="E57" s="81"/>
      <c r="F57" s="81"/>
      <c r="G57" s="81"/>
      <c r="H57" s="81"/>
      <c r="I57" s="82"/>
      <c r="J57" s="79">
        <f t="shared" ref="J57:Q57" si="13">SUM(J51:J56)</f>
        <v>32</v>
      </c>
      <c r="K57" s="79">
        <f t="shared" si="13"/>
        <v>10</v>
      </c>
      <c r="L57" s="79">
        <f t="shared" si="13"/>
        <v>8</v>
      </c>
      <c r="M57" s="79">
        <f t="shared" si="13"/>
        <v>5</v>
      </c>
      <c r="N57" s="79">
        <f t="shared" si="13"/>
        <v>0</v>
      </c>
      <c r="O57" s="79">
        <f t="shared" si="13"/>
        <v>23</v>
      </c>
      <c r="P57" s="79">
        <f t="shared" si="13"/>
        <v>36</v>
      </c>
      <c r="Q57" s="79">
        <f t="shared" si="13"/>
        <v>59</v>
      </c>
      <c r="R57" s="79">
        <f>COUNTIF(R51:R56,"E")</f>
        <v>3</v>
      </c>
      <c r="S57" s="79">
        <f>COUNTIF(S51:S56,"C")</f>
        <v>1</v>
      </c>
      <c r="T57" s="79">
        <f>COUNTIF(T51:T56,"VP")</f>
        <v>2</v>
      </c>
      <c r="U57" s="66">
        <f>COUNTA(U51:U56)</f>
        <v>6</v>
      </c>
    </row>
    <row r="58" spans="1:21" ht="30" customHeight="1" x14ac:dyDescent="0.2"/>
    <row r="59" spans="1:21" ht="18" customHeight="1" x14ac:dyDescent="0.2">
      <c r="A59" s="46" t="s">
        <v>45</v>
      </c>
      <c r="B59" s="46"/>
      <c r="C59" s="46"/>
      <c r="D59" s="46"/>
      <c r="E59" s="46"/>
      <c r="F59" s="46"/>
      <c r="G59" s="46"/>
      <c r="H59" s="46"/>
      <c r="I59" s="46"/>
      <c r="J59" s="46"/>
      <c r="K59" s="46"/>
      <c r="L59" s="46"/>
      <c r="M59" s="46"/>
      <c r="N59" s="46"/>
      <c r="O59" s="46"/>
      <c r="P59" s="46"/>
      <c r="Q59" s="46"/>
      <c r="R59" s="46"/>
      <c r="S59" s="46"/>
      <c r="T59" s="46"/>
      <c r="U59" s="46"/>
    </row>
    <row r="60" spans="1:21" ht="25.5" customHeight="1" x14ac:dyDescent="0.2">
      <c r="A60" s="47" t="s">
        <v>27</v>
      </c>
      <c r="B60" s="48" t="s">
        <v>26</v>
      </c>
      <c r="C60" s="49"/>
      <c r="D60" s="49"/>
      <c r="E60" s="49"/>
      <c r="F60" s="49"/>
      <c r="G60" s="49"/>
      <c r="H60" s="49"/>
      <c r="I60" s="50"/>
      <c r="J60" s="33" t="s">
        <v>41</v>
      </c>
      <c r="K60" s="10" t="s">
        <v>24</v>
      </c>
      <c r="L60" s="11"/>
      <c r="M60" s="11"/>
      <c r="N60" s="12"/>
      <c r="O60" s="51" t="s">
        <v>42</v>
      </c>
      <c r="P60" s="52"/>
      <c r="Q60" s="53"/>
      <c r="R60" s="51" t="s">
        <v>23</v>
      </c>
      <c r="S60" s="54"/>
      <c r="T60" s="55"/>
      <c r="U60" s="56" t="s">
        <v>22</v>
      </c>
    </row>
    <row r="61" spans="1:21" ht="16.5" customHeight="1" x14ac:dyDescent="0.2">
      <c r="A61" s="57"/>
      <c r="B61" s="58"/>
      <c r="C61" s="59"/>
      <c r="D61" s="59"/>
      <c r="E61" s="59"/>
      <c r="F61" s="59"/>
      <c r="G61" s="59"/>
      <c r="H61" s="59"/>
      <c r="I61" s="60"/>
      <c r="J61" s="35"/>
      <c r="K61" s="34" t="s">
        <v>28</v>
      </c>
      <c r="L61" s="34" t="s">
        <v>29</v>
      </c>
      <c r="M61" s="34" t="s">
        <v>30</v>
      </c>
      <c r="N61" s="34" t="s">
        <v>103</v>
      </c>
      <c r="O61" s="34" t="s">
        <v>34</v>
      </c>
      <c r="P61" s="34" t="s">
        <v>7</v>
      </c>
      <c r="Q61" s="34" t="s">
        <v>31</v>
      </c>
      <c r="R61" s="34" t="s">
        <v>32</v>
      </c>
      <c r="S61" s="34" t="s">
        <v>28</v>
      </c>
      <c r="T61" s="34" t="s">
        <v>33</v>
      </c>
      <c r="U61" s="35"/>
    </row>
    <row r="62" spans="1:21" x14ac:dyDescent="0.2">
      <c r="A62" s="61" t="s">
        <v>123</v>
      </c>
      <c r="B62" s="83" t="s">
        <v>124</v>
      </c>
      <c r="C62" s="83"/>
      <c r="D62" s="83"/>
      <c r="E62" s="83"/>
      <c r="F62" s="83"/>
      <c r="G62" s="83"/>
      <c r="H62" s="83"/>
      <c r="I62" s="83"/>
      <c r="J62" s="65">
        <v>6</v>
      </c>
      <c r="K62" s="65">
        <v>2</v>
      </c>
      <c r="L62" s="65">
        <v>1</v>
      </c>
      <c r="M62" s="65">
        <v>2</v>
      </c>
      <c r="N62" s="65">
        <v>0</v>
      </c>
      <c r="O62" s="66">
        <f>K62+L62+M62+N62</f>
        <v>5</v>
      </c>
      <c r="P62" s="67">
        <f>Q62-O62</f>
        <v>6</v>
      </c>
      <c r="Q62" s="67">
        <f>ROUND(PRODUCT(J62,25)/14,0)</f>
        <v>11</v>
      </c>
      <c r="R62" s="68" t="s">
        <v>32</v>
      </c>
      <c r="S62" s="65"/>
      <c r="T62" s="38"/>
      <c r="U62" s="65" t="s">
        <v>39</v>
      </c>
    </row>
    <row r="63" spans="1:21" x14ac:dyDescent="0.2">
      <c r="A63" s="61" t="s">
        <v>233</v>
      </c>
      <c r="B63" s="83" t="s">
        <v>225</v>
      </c>
      <c r="C63" s="83"/>
      <c r="D63" s="83"/>
      <c r="E63" s="83"/>
      <c r="F63" s="83"/>
      <c r="G63" s="83"/>
      <c r="H63" s="83"/>
      <c r="I63" s="83"/>
      <c r="J63" s="65">
        <v>5</v>
      </c>
      <c r="K63" s="65">
        <v>2</v>
      </c>
      <c r="L63" s="65">
        <v>0</v>
      </c>
      <c r="M63" s="65">
        <v>2</v>
      </c>
      <c r="N63" s="65">
        <v>0</v>
      </c>
      <c r="O63" s="66">
        <f t="shared" ref="O63:O64" si="14">K63+L63+M63+N63</f>
        <v>4</v>
      </c>
      <c r="P63" s="67">
        <f t="shared" ref="P63:P64" si="15">Q63-O63</f>
        <v>5</v>
      </c>
      <c r="Q63" s="67">
        <f t="shared" ref="Q63:Q64" si="16">ROUND(PRODUCT(J63,25)/14,0)</f>
        <v>9</v>
      </c>
      <c r="R63" s="68" t="s">
        <v>32</v>
      </c>
      <c r="S63" s="65"/>
      <c r="T63" s="38"/>
      <c r="U63" s="65" t="s">
        <v>39</v>
      </c>
    </row>
    <row r="64" spans="1:21" x14ac:dyDescent="0.2">
      <c r="A64" s="61" t="s">
        <v>125</v>
      </c>
      <c r="B64" s="83" t="s">
        <v>126</v>
      </c>
      <c r="C64" s="83"/>
      <c r="D64" s="83"/>
      <c r="E64" s="83"/>
      <c r="F64" s="83"/>
      <c r="G64" s="83"/>
      <c r="H64" s="83"/>
      <c r="I64" s="83"/>
      <c r="J64" s="65">
        <v>5</v>
      </c>
      <c r="K64" s="65">
        <v>2</v>
      </c>
      <c r="L64" s="65">
        <v>1</v>
      </c>
      <c r="M64" s="65">
        <v>1</v>
      </c>
      <c r="N64" s="65">
        <v>0</v>
      </c>
      <c r="O64" s="66">
        <f t="shared" si="14"/>
        <v>4</v>
      </c>
      <c r="P64" s="67">
        <f t="shared" si="15"/>
        <v>5</v>
      </c>
      <c r="Q64" s="67">
        <f t="shared" si="16"/>
        <v>9</v>
      </c>
      <c r="R64" s="68" t="s">
        <v>32</v>
      </c>
      <c r="S64" s="65"/>
      <c r="T64" s="38"/>
      <c r="U64" s="65" t="s">
        <v>37</v>
      </c>
    </row>
    <row r="65" spans="1:21" x14ac:dyDescent="0.2">
      <c r="A65" s="61" t="s">
        <v>127</v>
      </c>
      <c r="B65" s="83" t="s">
        <v>128</v>
      </c>
      <c r="C65" s="83"/>
      <c r="D65" s="83"/>
      <c r="E65" s="83"/>
      <c r="F65" s="83"/>
      <c r="G65" s="83"/>
      <c r="H65" s="83"/>
      <c r="I65" s="83"/>
      <c r="J65" s="65">
        <v>5</v>
      </c>
      <c r="K65" s="65">
        <v>2</v>
      </c>
      <c r="L65" s="65">
        <v>1</v>
      </c>
      <c r="M65" s="65">
        <v>1</v>
      </c>
      <c r="N65" s="65">
        <v>0</v>
      </c>
      <c r="O65" s="66">
        <f>K65+L65+M65+N65</f>
        <v>4</v>
      </c>
      <c r="P65" s="67">
        <f>Q65-O65</f>
        <v>5</v>
      </c>
      <c r="Q65" s="67">
        <f>ROUND(PRODUCT(J65,25)/14,0)</f>
        <v>9</v>
      </c>
      <c r="R65" s="68"/>
      <c r="S65" s="65" t="s">
        <v>28</v>
      </c>
      <c r="T65" s="38"/>
      <c r="U65" s="65" t="s">
        <v>39</v>
      </c>
    </row>
    <row r="66" spans="1:21" x14ac:dyDescent="0.2">
      <c r="A66" s="61" t="s">
        <v>129</v>
      </c>
      <c r="B66" s="83" t="s">
        <v>130</v>
      </c>
      <c r="C66" s="83"/>
      <c r="D66" s="83"/>
      <c r="E66" s="83"/>
      <c r="F66" s="83"/>
      <c r="G66" s="83"/>
      <c r="H66" s="83"/>
      <c r="I66" s="83"/>
      <c r="J66" s="65">
        <v>5</v>
      </c>
      <c r="K66" s="65">
        <v>2</v>
      </c>
      <c r="L66" s="65">
        <v>1</v>
      </c>
      <c r="M66" s="65">
        <v>2</v>
      </c>
      <c r="N66" s="65">
        <v>0</v>
      </c>
      <c r="O66" s="66">
        <f t="shared" ref="O66:O68" si="17">K66+L66+M66+N66</f>
        <v>5</v>
      </c>
      <c r="P66" s="67">
        <f>Q66-O66</f>
        <v>4</v>
      </c>
      <c r="Q66" s="67">
        <f>ROUND(PRODUCT(J66,25)/14,0)</f>
        <v>9</v>
      </c>
      <c r="R66" s="68" t="s">
        <v>32</v>
      </c>
      <c r="S66" s="65"/>
      <c r="T66" s="38"/>
      <c r="U66" s="65" t="s">
        <v>37</v>
      </c>
    </row>
    <row r="67" spans="1:21" ht="14.25" customHeight="1" x14ac:dyDescent="0.2">
      <c r="A67" s="61" t="s">
        <v>154</v>
      </c>
      <c r="B67" s="83" t="s">
        <v>155</v>
      </c>
      <c r="C67" s="83"/>
      <c r="D67" s="83"/>
      <c r="E67" s="83"/>
      <c r="F67" s="83"/>
      <c r="G67" s="83"/>
      <c r="H67" s="83"/>
      <c r="I67" s="83"/>
      <c r="J67" s="65">
        <v>4</v>
      </c>
      <c r="K67" s="65">
        <v>2</v>
      </c>
      <c r="L67" s="65">
        <v>0</v>
      </c>
      <c r="M67" s="65">
        <v>2</v>
      </c>
      <c r="N67" s="65">
        <v>0</v>
      </c>
      <c r="O67" s="66">
        <f t="shared" ref="O67" si="18">K67+L67+M67+N67</f>
        <v>4</v>
      </c>
      <c r="P67" s="67">
        <f t="shared" ref="P67" si="19">Q67-O67</f>
        <v>3</v>
      </c>
      <c r="Q67" s="67">
        <f t="shared" ref="Q67" si="20">ROUND(PRODUCT(J67,25)/14,0)</f>
        <v>7</v>
      </c>
      <c r="R67" s="68" t="s">
        <v>32</v>
      </c>
      <c r="S67" s="65"/>
      <c r="T67" s="38"/>
      <c r="U67" s="65" t="s">
        <v>39</v>
      </c>
    </row>
    <row r="68" spans="1:21" ht="12.75" customHeight="1" x14ac:dyDescent="0.2">
      <c r="A68" s="1" t="s">
        <v>167</v>
      </c>
      <c r="B68" s="83" t="s">
        <v>217</v>
      </c>
      <c r="C68" s="83"/>
      <c r="D68" s="83"/>
      <c r="E68" s="83"/>
      <c r="F68" s="83"/>
      <c r="G68" s="83"/>
      <c r="H68" s="83"/>
      <c r="I68" s="83"/>
      <c r="J68" s="65">
        <v>3</v>
      </c>
      <c r="K68" s="65">
        <v>0</v>
      </c>
      <c r="L68" s="65">
        <v>2</v>
      </c>
      <c r="M68" s="65">
        <v>0</v>
      </c>
      <c r="N68" s="88">
        <v>0</v>
      </c>
      <c r="O68" s="66">
        <f t="shared" si="17"/>
        <v>2</v>
      </c>
      <c r="P68" s="67">
        <f t="shared" ref="P68" si="21">Q68-O68</f>
        <v>3</v>
      </c>
      <c r="Q68" s="67">
        <f t="shared" ref="Q68" si="22">ROUND(PRODUCT(J68,25)/14,0)</f>
        <v>5</v>
      </c>
      <c r="R68" s="68"/>
      <c r="S68" s="65" t="s">
        <v>28</v>
      </c>
      <c r="T68" s="38"/>
      <c r="U68" s="65" t="s">
        <v>40</v>
      </c>
    </row>
    <row r="69" spans="1:21" x14ac:dyDescent="0.2">
      <c r="A69" s="79" t="s">
        <v>25</v>
      </c>
      <c r="B69" s="80"/>
      <c r="C69" s="81"/>
      <c r="D69" s="81"/>
      <c r="E69" s="81"/>
      <c r="F69" s="81"/>
      <c r="G69" s="81"/>
      <c r="H69" s="81"/>
      <c r="I69" s="82"/>
      <c r="J69" s="79">
        <f t="shared" ref="J69:Q69" si="23">SUM(J62:J68)</f>
        <v>33</v>
      </c>
      <c r="K69" s="79">
        <f t="shared" si="23"/>
        <v>12</v>
      </c>
      <c r="L69" s="79">
        <f t="shared" si="23"/>
        <v>6</v>
      </c>
      <c r="M69" s="79">
        <f t="shared" si="23"/>
        <v>10</v>
      </c>
      <c r="N69" s="79">
        <f t="shared" si="23"/>
        <v>0</v>
      </c>
      <c r="O69" s="79">
        <f t="shared" si="23"/>
        <v>28</v>
      </c>
      <c r="P69" s="79">
        <f t="shared" si="23"/>
        <v>31</v>
      </c>
      <c r="Q69" s="79">
        <f t="shared" si="23"/>
        <v>59</v>
      </c>
      <c r="R69" s="79">
        <f>COUNTIF(R62:R68,"E")</f>
        <v>5</v>
      </c>
      <c r="S69" s="79">
        <f>COUNTIF(S62:S68,"C")</f>
        <v>2</v>
      </c>
      <c r="T69" s="79">
        <f>COUNTIF(T62:T68,"VP")</f>
        <v>0</v>
      </c>
      <c r="U69" s="66">
        <f>COUNTA(U62:U68)</f>
        <v>7</v>
      </c>
    </row>
    <row r="70" spans="1:21" ht="30" customHeight="1" x14ac:dyDescent="0.2"/>
    <row r="71" spans="1:21" ht="18.75" customHeight="1" x14ac:dyDescent="0.2">
      <c r="A71" s="46" t="s">
        <v>46</v>
      </c>
      <c r="B71" s="46"/>
      <c r="C71" s="46"/>
      <c r="D71" s="46"/>
      <c r="E71" s="46"/>
      <c r="F71" s="46"/>
      <c r="G71" s="46"/>
      <c r="H71" s="46"/>
      <c r="I71" s="46"/>
      <c r="J71" s="46"/>
      <c r="K71" s="46"/>
      <c r="L71" s="46"/>
      <c r="M71" s="46"/>
      <c r="N71" s="46"/>
      <c r="O71" s="46"/>
      <c r="P71" s="46"/>
      <c r="Q71" s="46"/>
      <c r="R71" s="46"/>
      <c r="S71" s="46"/>
      <c r="T71" s="46"/>
      <c r="U71" s="46"/>
    </row>
    <row r="72" spans="1:21" ht="24.75" customHeight="1" x14ac:dyDescent="0.2">
      <c r="A72" s="47" t="s">
        <v>27</v>
      </c>
      <c r="B72" s="48" t="s">
        <v>26</v>
      </c>
      <c r="C72" s="49"/>
      <c r="D72" s="49"/>
      <c r="E72" s="49"/>
      <c r="F72" s="49"/>
      <c r="G72" s="49"/>
      <c r="H72" s="49"/>
      <c r="I72" s="50"/>
      <c r="J72" s="33" t="s">
        <v>41</v>
      </c>
      <c r="K72" s="10" t="s">
        <v>24</v>
      </c>
      <c r="L72" s="11"/>
      <c r="M72" s="11"/>
      <c r="N72" s="12"/>
      <c r="O72" s="51" t="s">
        <v>42</v>
      </c>
      <c r="P72" s="52"/>
      <c r="Q72" s="53"/>
      <c r="R72" s="51" t="s">
        <v>23</v>
      </c>
      <c r="S72" s="54"/>
      <c r="T72" s="55"/>
      <c r="U72" s="56" t="s">
        <v>22</v>
      </c>
    </row>
    <row r="73" spans="1:21" x14ac:dyDescent="0.2">
      <c r="A73" s="57"/>
      <c r="B73" s="58"/>
      <c r="C73" s="59"/>
      <c r="D73" s="59"/>
      <c r="E73" s="59"/>
      <c r="F73" s="59"/>
      <c r="G73" s="59"/>
      <c r="H73" s="59"/>
      <c r="I73" s="60"/>
      <c r="J73" s="35"/>
      <c r="K73" s="34" t="s">
        <v>28</v>
      </c>
      <c r="L73" s="34" t="s">
        <v>29</v>
      </c>
      <c r="M73" s="34" t="s">
        <v>30</v>
      </c>
      <c r="N73" s="34" t="s">
        <v>103</v>
      </c>
      <c r="O73" s="34" t="s">
        <v>34</v>
      </c>
      <c r="P73" s="34" t="s">
        <v>7</v>
      </c>
      <c r="Q73" s="34" t="s">
        <v>31</v>
      </c>
      <c r="R73" s="34" t="s">
        <v>32</v>
      </c>
      <c r="S73" s="34" t="s">
        <v>28</v>
      </c>
      <c r="T73" s="34" t="s">
        <v>33</v>
      </c>
      <c r="U73" s="35"/>
    </row>
    <row r="74" spans="1:21" x14ac:dyDescent="0.2">
      <c r="A74" s="61" t="s">
        <v>132</v>
      </c>
      <c r="B74" s="83" t="s">
        <v>133</v>
      </c>
      <c r="C74" s="83"/>
      <c r="D74" s="83"/>
      <c r="E74" s="83"/>
      <c r="F74" s="83"/>
      <c r="G74" s="83"/>
      <c r="H74" s="83"/>
      <c r="I74" s="83"/>
      <c r="J74" s="65">
        <v>5</v>
      </c>
      <c r="K74" s="65">
        <v>2</v>
      </c>
      <c r="L74" s="65">
        <v>0</v>
      </c>
      <c r="M74" s="65">
        <v>2</v>
      </c>
      <c r="N74" s="65">
        <v>1</v>
      </c>
      <c r="O74" s="66">
        <f>K74+L74+M74+N74</f>
        <v>5</v>
      </c>
      <c r="P74" s="67">
        <f>Q74-O74</f>
        <v>4</v>
      </c>
      <c r="Q74" s="67">
        <f>ROUND(PRODUCT(J74,25)/14,0)</f>
        <v>9</v>
      </c>
      <c r="R74" s="68" t="s">
        <v>32</v>
      </c>
      <c r="S74" s="65"/>
      <c r="T74" s="38"/>
      <c r="U74" s="65" t="s">
        <v>39</v>
      </c>
    </row>
    <row r="75" spans="1:21" x14ac:dyDescent="0.2">
      <c r="A75" s="61" t="s">
        <v>134</v>
      </c>
      <c r="B75" s="83" t="s">
        <v>135</v>
      </c>
      <c r="C75" s="83"/>
      <c r="D75" s="83"/>
      <c r="E75" s="83"/>
      <c r="F75" s="83"/>
      <c r="G75" s="83"/>
      <c r="H75" s="83"/>
      <c r="I75" s="83"/>
      <c r="J75" s="65">
        <v>5</v>
      </c>
      <c r="K75" s="65">
        <v>2</v>
      </c>
      <c r="L75" s="65">
        <v>1</v>
      </c>
      <c r="M75" s="65">
        <v>1</v>
      </c>
      <c r="N75" s="65">
        <v>0</v>
      </c>
      <c r="O75" s="66">
        <f t="shared" ref="O75:O76" si="24">K75+L75+M75+N75</f>
        <v>4</v>
      </c>
      <c r="P75" s="67">
        <f t="shared" ref="P75:P76" si="25">Q75-O75</f>
        <v>5</v>
      </c>
      <c r="Q75" s="67">
        <f t="shared" ref="Q75:Q76" si="26">ROUND(PRODUCT(J75,25)/14,0)</f>
        <v>9</v>
      </c>
      <c r="R75" s="68" t="s">
        <v>32</v>
      </c>
      <c r="S75" s="65"/>
      <c r="T75" s="38"/>
      <c r="U75" s="65" t="s">
        <v>39</v>
      </c>
    </row>
    <row r="76" spans="1:21" x14ac:dyDescent="0.2">
      <c r="A76" s="61" t="s">
        <v>136</v>
      </c>
      <c r="B76" s="83" t="s">
        <v>137</v>
      </c>
      <c r="C76" s="83"/>
      <c r="D76" s="83"/>
      <c r="E76" s="83"/>
      <c r="F76" s="83"/>
      <c r="G76" s="83"/>
      <c r="H76" s="83"/>
      <c r="I76" s="83"/>
      <c r="J76" s="65">
        <v>5</v>
      </c>
      <c r="K76" s="65">
        <v>2</v>
      </c>
      <c r="L76" s="65">
        <v>1</v>
      </c>
      <c r="M76" s="65">
        <v>1</v>
      </c>
      <c r="N76" s="65">
        <v>0</v>
      </c>
      <c r="O76" s="66">
        <f t="shared" si="24"/>
        <v>4</v>
      </c>
      <c r="P76" s="67">
        <f t="shared" si="25"/>
        <v>5</v>
      </c>
      <c r="Q76" s="67">
        <f t="shared" si="26"/>
        <v>9</v>
      </c>
      <c r="R76" s="68" t="s">
        <v>32</v>
      </c>
      <c r="S76" s="65"/>
      <c r="T76" s="38"/>
      <c r="U76" s="65" t="s">
        <v>37</v>
      </c>
    </row>
    <row r="77" spans="1:21" x14ac:dyDescent="0.2">
      <c r="A77" s="61" t="s">
        <v>138</v>
      </c>
      <c r="B77" s="83" t="s">
        <v>139</v>
      </c>
      <c r="C77" s="83"/>
      <c r="D77" s="83"/>
      <c r="E77" s="83"/>
      <c r="F77" s="83"/>
      <c r="G77" s="83"/>
      <c r="H77" s="83"/>
      <c r="I77" s="83"/>
      <c r="J77" s="65">
        <v>5</v>
      </c>
      <c r="K77" s="65">
        <v>2</v>
      </c>
      <c r="L77" s="65">
        <v>0</v>
      </c>
      <c r="M77" s="65">
        <v>2</v>
      </c>
      <c r="N77" s="65">
        <v>0</v>
      </c>
      <c r="O77" s="66">
        <f>K77+L77+M77+N77</f>
        <v>4</v>
      </c>
      <c r="P77" s="67">
        <f>Q77-O77</f>
        <v>5</v>
      </c>
      <c r="Q77" s="67">
        <f>ROUND(PRODUCT(J77,25)/14,0)</f>
        <v>9</v>
      </c>
      <c r="R77" s="68" t="s">
        <v>32</v>
      </c>
      <c r="S77" s="65"/>
      <c r="T77" s="38"/>
      <c r="U77" s="65" t="s">
        <v>37</v>
      </c>
    </row>
    <row r="78" spans="1:21" x14ac:dyDescent="0.2">
      <c r="A78" s="61" t="s">
        <v>140</v>
      </c>
      <c r="B78" s="83" t="s">
        <v>141</v>
      </c>
      <c r="C78" s="83"/>
      <c r="D78" s="83"/>
      <c r="E78" s="83"/>
      <c r="F78" s="83"/>
      <c r="G78" s="83"/>
      <c r="H78" s="83"/>
      <c r="I78" s="83"/>
      <c r="J78" s="65">
        <v>5</v>
      </c>
      <c r="K78" s="65">
        <v>2</v>
      </c>
      <c r="L78" s="65">
        <v>1</v>
      </c>
      <c r="M78" s="65">
        <v>1</v>
      </c>
      <c r="N78" s="65">
        <v>0</v>
      </c>
      <c r="O78" s="66">
        <f t="shared" ref="O78:O80" si="27">K78+L78+M78+N78</f>
        <v>4</v>
      </c>
      <c r="P78" s="67">
        <f>Q78-O78</f>
        <v>5</v>
      </c>
      <c r="Q78" s="67">
        <f>ROUND(PRODUCT(J78,25)/14,0)</f>
        <v>9</v>
      </c>
      <c r="R78" s="68" t="s">
        <v>32</v>
      </c>
      <c r="S78" s="65"/>
      <c r="T78" s="38"/>
      <c r="U78" s="65" t="s">
        <v>40</v>
      </c>
    </row>
    <row r="79" spans="1:21" x14ac:dyDescent="0.2">
      <c r="A79" s="89" t="s">
        <v>142</v>
      </c>
      <c r="B79" s="83" t="s">
        <v>143</v>
      </c>
      <c r="C79" s="83"/>
      <c r="D79" s="83"/>
      <c r="E79" s="83"/>
      <c r="F79" s="83"/>
      <c r="G79" s="83"/>
      <c r="H79" s="83"/>
      <c r="I79" s="83"/>
      <c r="J79" s="65">
        <v>5</v>
      </c>
      <c r="K79" s="65">
        <v>2</v>
      </c>
      <c r="L79" s="65">
        <v>1</v>
      </c>
      <c r="M79" s="65">
        <v>1</v>
      </c>
      <c r="N79" s="88">
        <v>0</v>
      </c>
      <c r="O79" s="66">
        <f t="shared" ref="O79" si="28">K79+L79+M79+N79</f>
        <v>4</v>
      </c>
      <c r="P79" s="67">
        <f t="shared" ref="P79" si="29">Q79-O79</f>
        <v>5</v>
      </c>
      <c r="Q79" s="67">
        <f t="shared" ref="Q79" si="30">ROUND(PRODUCT(J79,25)/14,0)</f>
        <v>9</v>
      </c>
      <c r="R79" s="68"/>
      <c r="S79" s="65" t="s">
        <v>28</v>
      </c>
      <c r="T79" s="38"/>
      <c r="U79" s="65" t="s">
        <v>39</v>
      </c>
    </row>
    <row r="80" spans="1:21" x14ac:dyDescent="0.2">
      <c r="A80" s="1" t="s">
        <v>168</v>
      </c>
      <c r="B80" s="83" t="s">
        <v>218</v>
      </c>
      <c r="C80" s="83"/>
      <c r="D80" s="83"/>
      <c r="E80" s="83"/>
      <c r="F80" s="83"/>
      <c r="G80" s="83"/>
      <c r="H80" s="83"/>
      <c r="I80" s="83"/>
      <c r="J80" s="65">
        <v>3</v>
      </c>
      <c r="K80" s="65">
        <v>0</v>
      </c>
      <c r="L80" s="65">
        <v>2</v>
      </c>
      <c r="M80" s="65">
        <v>0</v>
      </c>
      <c r="N80" s="88">
        <v>0</v>
      </c>
      <c r="O80" s="66">
        <f t="shared" si="27"/>
        <v>2</v>
      </c>
      <c r="P80" s="67">
        <f t="shared" ref="P80" si="31">Q80-O80</f>
        <v>3</v>
      </c>
      <c r="Q80" s="67">
        <f t="shared" ref="Q80" si="32">ROUND(PRODUCT(J80,25)/14,0)</f>
        <v>5</v>
      </c>
      <c r="R80" s="68"/>
      <c r="S80" s="65" t="s">
        <v>28</v>
      </c>
      <c r="T80" s="38"/>
      <c r="U80" s="65" t="s">
        <v>40</v>
      </c>
    </row>
    <row r="81" spans="1:21" x14ac:dyDescent="0.2">
      <c r="A81" s="79" t="s">
        <v>25</v>
      </c>
      <c r="B81" s="80"/>
      <c r="C81" s="81"/>
      <c r="D81" s="81"/>
      <c r="E81" s="81"/>
      <c r="F81" s="81"/>
      <c r="G81" s="81"/>
      <c r="H81" s="81"/>
      <c r="I81" s="82"/>
      <c r="J81" s="79">
        <f t="shared" ref="J81:Q81" si="33">SUM(J74:J80)</f>
        <v>33</v>
      </c>
      <c r="K81" s="79">
        <f t="shared" si="33"/>
        <v>12</v>
      </c>
      <c r="L81" s="79">
        <f t="shared" si="33"/>
        <v>6</v>
      </c>
      <c r="M81" s="79">
        <f t="shared" si="33"/>
        <v>8</v>
      </c>
      <c r="N81" s="79">
        <f t="shared" si="33"/>
        <v>1</v>
      </c>
      <c r="O81" s="79">
        <f t="shared" si="33"/>
        <v>27</v>
      </c>
      <c r="P81" s="79">
        <f t="shared" si="33"/>
        <v>32</v>
      </c>
      <c r="Q81" s="79">
        <f t="shared" si="33"/>
        <v>59</v>
      </c>
      <c r="R81" s="79">
        <f>COUNTIF(R74:R80,"E")</f>
        <v>5</v>
      </c>
      <c r="S81" s="79">
        <f>COUNTIF(S74:S80,"C")</f>
        <v>2</v>
      </c>
      <c r="T81" s="79">
        <f>COUNTIF(T74:T80,"VP")</f>
        <v>0</v>
      </c>
      <c r="U81" s="66">
        <f>COUNTA(U74:U80)</f>
        <v>7</v>
      </c>
    </row>
    <row r="82" spans="1:21" ht="30" customHeight="1" x14ac:dyDescent="0.2"/>
    <row r="83" spans="1:21" ht="18" customHeight="1" x14ac:dyDescent="0.2">
      <c r="A83" s="90" t="s">
        <v>47</v>
      </c>
      <c r="B83" s="91"/>
      <c r="C83" s="91"/>
      <c r="D83" s="91"/>
      <c r="E83" s="91"/>
      <c r="F83" s="91"/>
      <c r="G83" s="91"/>
      <c r="H83" s="91"/>
      <c r="I83" s="91"/>
      <c r="J83" s="91"/>
      <c r="K83" s="91"/>
      <c r="L83" s="91"/>
      <c r="M83" s="91"/>
      <c r="N83" s="91"/>
      <c r="O83" s="91"/>
      <c r="P83" s="91"/>
      <c r="Q83" s="91"/>
      <c r="R83" s="91"/>
      <c r="S83" s="91"/>
      <c r="T83" s="91"/>
      <c r="U83" s="92"/>
    </row>
    <row r="84" spans="1:21" ht="25.5" customHeight="1" x14ac:dyDescent="0.2">
      <c r="A84" s="47" t="s">
        <v>27</v>
      </c>
      <c r="B84" s="48" t="s">
        <v>26</v>
      </c>
      <c r="C84" s="49"/>
      <c r="D84" s="49"/>
      <c r="E84" s="49"/>
      <c r="F84" s="49"/>
      <c r="G84" s="49"/>
      <c r="H84" s="49"/>
      <c r="I84" s="50"/>
      <c r="J84" s="33" t="s">
        <v>41</v>
      </c>
      <c r="K84" s="10" t="s">
        <v>24</v>
      </c>
      <c r="L84" s="11"/>
      <c r="M84" s="11"/>
      <c r="N84" s="12"/>
      <c r="O84" s="10" t="s">
        <v>42</v>
      </c>
      <c r="P84" s="11"/>
      <c r="Q84" s="12"/>
      <c r="R84" s="10" t="s">
        <v>23</v>
      </c>
      <c r="S84" s="11"/>
      <c r="T84" s="12"/>
      <c r="U84" s="33" t="s">
        <v>22</v>
      </c>
    </row>
    <row r="85" spans="1:21" x14ac:dyDescent="0.2">
      <c r="A85" s="57"/>
      <c r="B85" s="58"/>
      <c r="C85" s="59"/>
      <c r="D85" s="59"/>
      <c r="E85" s="59"/>
      <c r="F85" s="59"/>
      <c r="G85" s="59"/>
      <c r="H85" s="59"/>
      <c r="I85" s="60"/>
      <c r="J85" s="35"/>
      <c r="K85" s="34" t="s">
        <v>28</v>
      </c>
      <c r="L85" s="34" t="s">
        <v>29</v>
      </c>
      <c r="M85" s="34" t="s">
        <v>30</v>
      </c>
      <c r="N85" s="34" t="s">
        <v>103</v>
      </c>
      <c r="O85" s="34" t="s">
        <v>34</v>
      </c>
      <c r="P85" s="34" t="s">
        <v>7</v>
      </c>
      <c r="Q85" s="34" t="s">
        <v>31</v>
      </c>
      <c r="R85" s="34" t="s">
        <v>32</v>
      </c>
      <c r="S85" s="34" t="s">
        <v>28</v>
      </c>
      <c r="T85" s="34" t="s">
        <v>33</v>
      </c>
      <c r="U85" s="35"/>
    </row>
    <row r="86" spans="1:21" x14ac:dyDescent="0.2">
      <c r="A86" s="61" t="s">
        <v>144</v>
      </c>
      <c r="B86" s="83" t="s">
        <v>145</v>
      </c>
      <c r="C86" s="83"/>
      <c r="D86" s="83"/>
      <c r="E86" s="83"/>
      <c r="F86" s="83"/>
      <c r="G86" s="83"/>
      <c r="H86" s="83"/>
      <c r="I86" s="83"/>
      <c r="J86" s="65">
        <v>5</v>
      </c>
      <c r="K86" s="65">
        <v>2</v>
      </c>
      <c r="L86" s="65">
        <v>1</v>
      </c>
      <c r="M86" s="65">
        <v>1</v>
      </c>
      <c r="N86" s="65">
        <v>1</v>
      </c>
      <c r="O86" s="66">
        <f>K86+L86+M86+N86</f>
        <v>5</v>
      </c>
      <c r="P86" s="67">
        <f>Q86-O86</f>
        <v>4</v>
      </c>
      <c r="Q86" s="67">
        <f>ROUND(PRODUCT(J86,25)/14,0)</f>
        <v>9</v>
      </c>
      <c r="R86" s="68" t="s">
        <v>32</v>
      </c>
      <c r="S86" s="65"/>
      <c r="T86" s="38"/>
      <c r="U86" s="65" t="s">
        <v>39</v>
      </c>
    </row>
    <row r="87" spans="1:21" x14ac:dyDescent="0.2">
      <c r="A87" s="61" t="s">
        <v>146</v>
      </c>
      <c r="B87" s="83" t="s">
        <v>147</v>
      </c>
      <c r="C87" s="83"/>
      <c r="D87" s="83"/>
      <c r="E87" s="83"/>
      <c r="F87" s="83"/>
      <c r="G87" s="83"/>
      <c r="H87" s="83"/>
      <c r="I87" s="83"/>
      <c r="J87" s="65">
        <v>6</v>
      </c>
      <c r="K87" s="65">
        <v>2</v>
      </c>
      <c r="L87" s="65">
        <v>1</v>
      </c>
      <c r="M87" s="65">
        <v>2</v>
      </c>
      <c r="N87" s="65">
        <v>0</v>
      </c>
      <c r="O87" s="66">
        <f t="shared" ref="O87:O88" si="34">K87+L87+M87+N87</f>
        <v>5</v>
      </c>
      <c r="P87" s="67">
        <f t="shared" ref="P87:P92" si="35">Q87-O87</f>
        <v>6</v>
      </c>
      <c r="Q87" s="67">
        <f t="shared" ref="Q87:Q92" si="36">ROUND(PRODUCT(J87,25)/14,0)</f>
        <v>11</v>
      </c>
      <c r="R87" s="68" t="s">
        <v>32</v>
      </c>
      <c r="S87" s="65"/>
      <c r="T87" s="38"/>
      <c r="U87" s="65" t="s">
        <v>37</v>
      </c>
    </row>
    <row r="88" spans="1:21" x14ac:dyDescent="0.2">
      <c r="A88" s="61" t="s">
        <v>148</v>
      </c>
      <c r="B88" s="83" t="s">
        <v>149</v>
      </c>
      <c r="C88" s="83"/>
      <c r="D88" s="83"/>
      <c r="E88" s="83"/>
      <c r="F88" s="83"/>
      <c r="G88" s="83"/>
      <c r="H88" s="83"/>
      <c r="I88" s="83"/>
      <c r="J88" s="65">
        <v>5</v>
      </c>
      <c r="K88" s="65">
        <v>2</v>
      </c>
      <c r="L88" s="65">
        <v>0</v>
      </c>
      <c r="M88" s="65">
        <v>2</v>
      </c>
      <c r="N88" s="65">
        <v>1</v>
      </c>
      <c r="O88" s="66">
        <f t="shared" si="34"/>
        <v>5</v>
      </c>
      <c r="P88" s="67">
        <f t="shared" si="35"/>
        <v>4</v>
      </c>
      <c r="Q88" s="67">
        <f t="shared" si="36"/>
        <v>9</v>
      </c>
      <c r="R88" s="68" t="s">
        <v>32</v>
      </c>
      <c r="S88" s="65"/>
      <c r="T88" s="38"/>
      <c r="U88" s="65" t="s">
        <v>39</v>
      </c>
    </row>
    <row r="89" spans="1:21" x14ac:dyDescent="0.2">
      <c r="A89" s="61" t="s">
        <v>150</v>
      </c>
      <c r="B89" s="93" t="s">
        <v>151</v>
      </c>
      <c r="C89" s="93"/>
      <c r="D89" s="93"/>
      <c r="E89" s="93"/>
      <c r="F89" s="93"/>
      <c r="G89" s="93"/>
      <c r="H89" s="93"/>
      <c r="I89" s="93"/>
      <c r="J89" s="65">
        <v>2</v>
      </c>
      <c r="K89" s="65">
        <v>0</v>
      </c>
      <c r="L89" s="65">
        <v>0</v>
      </c>
      <c r="M89" s="65">
        <v>2</v>
      </c>
      <c r="N89" s="65">
        <v>0</v>
      </c>
      <c r="O89" s="66">
        <f>K89+L89+M89+N89</f>
        <v>2</v>
      </c>
      <c r="P89" s="67">
        <f t="shared" si="35"/>
        <v>2</v>
      </c>
      <c r="Q89" s="67">
        <f t="shared" si="36"/>
        <v>4</v>
      </c>
      <c r="R89" s="68"/>
      <c r="S89" s="65" t="s">
        <v>28</v>
      </c>
      <c r="T89" s="38"/>
      <c r="U89" s="65" t="s">
        <v>39</v>
      </c>
    </row>
    <row r="90" spans="1:21" x14ac:dyDescent="0.2">
      <c r="A90" s="61" t="s">
        <v>152</v>
      </c>
      <c r="B90" s="83" t="s">
        <v>153</v>
      </c>
      <c r="C90" s="83"/>
      <c r="D90" s="83"/>
      <c r="E90" s="83"/>
      <c r="F90" s="83"/>
      <c r="G90" s="83"/>
      <c r="H90" s="83"/>
      <c r="I90" s="83"/>
      <c r="J90" s="65">
        <v>4</v>
      </c>
      <c r="K90" s="65">
        <v>0</v>
      </c>
      <c r="L90" s="65">
        <v>0</v>
      </c>
      <c r="M90" s="65">
        <v>1</v>
      </c>
      <c r="N90" s="65">
        <v>0</v>
      </c>
      <c r="O90" s="66">
        <f>K90+L90+M90+N90</f>
        <v>1</v>
      </c>
      <c r="P90" s="67">
        <f>Q90-O90</f>
        <v>6</v>
      </c>
      <c r="Q90" s="67">
        <f>ROUND(PRODUCT(J90,25)/14,0)</f>
        <v>7</v>
      </c>
      <c r="R90" s="68"/>
      <c r="S90" s="65" t="s">
        <v>28</v>
      </c>
      <c r="T90" s="38"/>
      <c r="U90" s="65" t="s">
        <v>39</v>
      </c>
    </row>
    <row r="91" spans="1:21" x14ac:dyDescent="0.2">
      <c r="A91" s="89" t="s">
        <v>131</v>
      </c>
      <c r="B91" s="94" t="s">
        <v>235</v>
      </c>
      <c r="C91" s="95"/>
      <c r="D91" s="95"/>
      <c r="E91" s="95"/>
      <c r="F91" s="95"/>
      <c r="G91" s="95"/>
      <c r="H91" s="95"/>
      <c r="I91" s="96"/>
      <c r="J91" s="65">
        <v>4</v>
      </c>
      <c r="K91" s="65">
        <v>2</v>
      </c>
      <c r="L91" s="65">
        <v>0</v>
      </c>
      <c r="M91" s="65">
        <v>1</v>
      </c>
      <c r="N91" s="88">
        <v>0</v>
      </c>
      <c r="O91" s="66">
        <f t="shared" ref="O91:O92" si="37">K91+L91+M91+N91</f>
        <v>3</v>
      </c>
      <c r="P91" s="67">
        <f>Q91-O91</f>
        <v>4</v>
      </c>
      <c r="Q91" s="67">
        <f>ROUND(PRODUCT(J91,25)/14,0)</f>
        <v>7</v>
      </c>
      <c r="R91" s="68"/>
      <c r="S91" s="65" t="s">
        <v>28</v>
      </c>
      <c r="T91" s="38"/>
      <c r="U91" s="65" t="s">
        <v>39</v>
      </c>
    </row>
    <row r="92" spans="1:21" x14ac:dyDescent="0.2">
      <c r="A92" s="89" t="s">
        <v>156</v>
      </c>
      <c r="B92" s="94" t="s">
        <v>101</v>
      </c>
      <c r="C92" s="95"/>
      <c r="D92" s="95"/>
      <c r="E92" s="95"/>
      <c r="F92" s="95"/>
      <c r="G92" s="95"/>
      <c r="H92" s="95"/>
      <c r="I92" s="96"/>
      <c r="J92" s="65">
        <v>4</v>
      </c>
      <c r="K92" s="65">
        <v>2</v>
      </c>
      <c r="L92" s="65">
        <v>0</v>
      </c>
      <c r="M92" s="65">
        <v>1</v>
      </c>
      <c r="N92" s="88">
        <v>0</v>
      </c>
      <c r="O92" s="66">
        <f t="shared" si="37"/>
        <v>3</v>
      </c>
      <c r="P92" s="67">
        <f t="shared" si="35"/>
        <v>4</v>
      </c>
      <c r="Q92" s="67">
        <f t="shared" si="36"/>
        <v>7</v>
      </c>
      <c r="R92" s="68"/>
      <c r="S92" s="65" t="s">
        <v>28</v>
      </c>
      <c r="T92" s="38"/>
      <c r="U92" s="65" t="s">
        <v>39</v>
      </c>
    </row>
    <row r="93" spans="1:21" x14ac:dyDescent="0.2">
      <c r="A93" s="79" t="s">
        <v>25</v>
      </c>
      <c r="B93" s="80"/>
      <c r="C93" s="81"/>
      <c r="D93" s="81"/>
      <c r="E93" s="81"/>
      <c r="F93" s="81"/>
      <c r="G93" s="81"/>
      <c r="H93" s="81"/>
      <c r="I93" s="82"/>
      <c r="J93" s="79">
        <f t="shared" ref="J93:Q93" si="38">SUM(J86:J92)</f>
        <v>30</v>
      </c>
      <c r="K93" s="79">
        <f t="shared" si="38"/>
        <v>10</v>
      </c>
      <c r="L93" s="79">
        <f t="shared" si="38"/>
        <v>2</v>
      </c>
      <c r="M93" s="79">
        <f t="shared" si="38"/>
        <v>10</v>
      </c>
      <c r="N93" s="79">
        <f t="shared" si="38"/>
        <v>2</v>
      </c>
      <c r="O93" s="79">
        <f t="shared" si="38"/>
        <v>24</v>
      </c>
      <c r="P93" s="79">
        <f t="shared" si="38"/>
        <v>30</v>
      </c>
      <c r="Q93" s="79">
        <f t="shared" si="38"/>
        <v>54</v>
      </c>
      <c r="R93" s="79">
        <f>COUNTIF(R86:R92,"E")</f>
        <v>3</v>
      </c>
      <c r="S93" s="79">
        <f>COUNTIF(S86:S92,"C")</f>
        <v>4</v>
      </c>
      <c r="T93" s="79">
        <f>COUNTIF(T86:T92,"VP")</f>
        <v>0</v>
      </c>
      <c r="U93" s="66">
        <f>COUNTA(U86:U92)</f>
        <v>7</v>
      </c>
    </row>
    <row r="94" spans="1:21" ht="57" customHeight="1" x14ac:dyDescent="0.2"/>
    <row r="95" spans="1:21" ht="19.5" customHeight="1" x14ac:dyDescent="0.2">
      <c r="A95" s="90" t="s">
        <v>48</v>
      </c>
      <c r="B95" s="91"/>
      <c r="C95" s="91"/>
      <c r="D95" s="91"/>
      <c r="E95" s="91"/>
      <c r="F95" s="91"/>
      <c r="G95" s="91"/>
      <c r="H95" s="91"/>
      <c r="I95" s="91"/>
      <c r="J95" s="91"/>
      <c r="K95" s="91"/>
      <c r="L95" s="91"/>
      <c r="M95" s="91"/>
      <c r="N95" s="91"/>
      <c r="O95" s="91"/>
      <c r="P95" s="91"/>
      <c r="Q95" s="91"/>
      <c r="R95" s="91"/>
      <c r="S95" s="91"/>
      <c r="T95" s="91"/>
      <c r="U95" s="92"/>
    </row>
    <row r="96" spans="1:21" ht="25.5" customHeight="1" x14ac:dyDescent="0.2">
      <c r="A96" s="47" t="s">
        <v>27</v>
      </c>
      <c r="B96" s="48" t="s">
        <v>26</v>
      </c>
      <c r="C96" s="49"/>
      <c r="D96" s="49"/>
      <c r="E96" s="49"/>
      <c r="F96" s="49"/>
      <c r="G96" s="49"/>
      <c r="H96" s="49"/>
      <c r="I96" s="50"/>
      <c r="J96" s="33" t="s">
        <v>41</v>
      </c>
      <c r="K96" s="10" t="s">
        <v>24</v>
      </c>
      <c r="L96" s="11"/>
      <c r="M96" s="11"/>
      <c r="N96" s="12"/>
      <c r="O96" s="10" t="s">
        <v>42</v>
      </c>
      <c r="P96" s="11"/>
      <c r="Q96" s="12"/>
      <c r="R96" s="10" t="s">
        <v>23</v>
      </c>
      <c r="S96" s="11"/>
      <c r="T96" s="12"/>
      <c r="U96" s="33" t="s">
        <v>22</v>
      </c>
    </row>
    <row r="97" spans="1:21" x14ac:dyDescent="0.2">
      <c r="A97" s="57"/>
      <c r="B97" s="58"/>
      <c r="C97" s="59"/>
      <c r="D97" s="59"/>
      <c r="E97" s="59"/>
      <c r="F97" s="59"/>
      <c r="G97" s="59"/>
      <c r="H97" s="59"/>
      <c r="I97" s="60"/>
      <c r="J97" s="35"/>
      <c r="K97" s="34" t="s">
        <v>28</v>
      </c>
      <c r="L97" s="34" t="s">
        <v>29</v>
      </c>
      <c r="M97" s="34" t="s">
        <v>30</v>
      </c>
      <c r="N97" s="34" t="s">
        <v>103</v>
      </c>
      <c r="O97" s="34" t="s">
        <v>34</v>
      </c>
      <c r="P97" s="34" t="s">
        <v>7</v>
      </c>
      <c r="Q97" s="34" t="s">
        <v>31</v>
      </c>
      <c r="R97" s="34" t="s">
        <v>32</v>
      </c>
      <c r="S97" s="34" t="s">
        <v>28</v>
      </c>
      <c r="T97" s="34" t="s">
        <v>33</v>
      </c>
      <c r="U97" s="35"/>
    </row>
    <row r="98" spans="1:21" x14ac:dyDescent="0.2">
      <c r="A98" s="61" t="s">
        <v>157</v>
      </c>
      <c r="B98" s="83" t="s">
        <v>158</v>
      </c>
      <c r="C98" s="83"/>
      <c r="D98" s="83"/>
      <c r="E98" s="83"/>
      <c r="F98" s="83"/>
      <c r="G98" s="83"/>
      <c r="H98" s="83"/>
      <c r="I98" s="83"/>
      <c r="J98" s="65">
        <v>7</v>
      </c>
      <c r="K98" s="65">
        <v>2</v>
      </c>
      <c r="L98" s="65">
        <v>1</v>
      </c>
      <c r="M98" s="65">
        <v>1</v>
      </c>
      <c r="N98" s="65">
        <v>1</v>
      </c>
      <c r="O98" s="66">
        <f>K98+L98+M98+N98</f>
        <v>5</v>
      </c>
      <c r="P98" s="67">
        <f>Q98-O98</f>
        <v>10</v>
      </c>
      <c r="Q98" s="67">
        <f>ROUND(PRODUCT(J98,25)/12,0)</f>
        <v>15</v>
      </c>
      <c r="R98" s="68" t="s">
        <v>32</v>
      </c>
      <c r="S98" s="65"/>
      <c r="T98" s="38"/>
      <c r="U98" s="65" t="s">
        <v>39</v>
      </c>
    </row>
    <row r="99" spans="1:21" x14ac:dyDescent="0.2">
      <c r="A99" s="61" t="s">
        <v>159</v>
      </c>
      <c r="B99" s="83" t="s">
        <v>160</v>
      </c>
      <c r="C99" s="83"/>
      <c r="D99" s="83"/>
      <c r="E99" s="83"/>
      <c r="F99" s="83"/>
      <c r="G99" s="83"/>
      <c r="H99" s="83"/>
      <c r="I99" s="83"/>
      <c r="J99" s="65">
        <v>2</v>
      </c>
      <c r="K99" s="65">
        <v>0</v>
      </c>
      <c r="L99" s="65">
        <v>0</v>
      </c>
      <c r="M99" s="65">
        <v>0</v>
      </c>
      <c r="N99" s="65">
        <v>2</v>
      </c>
      <c r="O99" s="66">
        <f t="shared" ref="O99:O103" si="39">K99+L99+M99+N99</f>
        <v>2</v>
      </c>
      <c r="P99" s="67">
        <f t="shared" ref="P99:P100" si="40">Q99-O99</f>
        <v>2</v>
      </c>
      <c r="Q99" s="67">
        <f t="shared" ref="Q99:Q103" si="41">ROUND(PRODUCT(J99,25)/12,0)</f>
        <v>4</v>
      </c>
      <c r="R99" s="68"/>
      <c r="S99" s="65" t="s">
        <v>28</v>
      </c>
      <c r="T99" s="38"/>
      <c r="U99" s="65" t="s">
        <v>39</v>
      </c>
    </row>
    <row r="100" spans="1:21" x14ac:dyDescent="0.2">
      <c r="A100" s="61" t="s">
        <v>163</v>
      </c>
      <c r="B100" s="83" t="s">
        <v>161</v>
      </c>
      <c r="C100" s="83"/>
      <c r="D100" s="83"/>
      <c r="E100" s="83"/>
      <c r="F100" s="83"/>
      <c r="G100" s="83"/>
      <c r="H100" s="83"/>
      <c r="I100" s="83"/>
      <c r="J100" s="65">
        <v>6</v>
      </c>
      <c r="K100" s="65">
        <v>2</v>
      </c>
      <c r="L100" s="65">
        <v>0</v>
      </c>
      <c r="M100" s="65">
        <v>1</v>
      </c>
      <c r="N100" s="65">
        <v>1</v>
      </c>
      <c r="O100" s="66">
        <f t="shared" si="39"/>
        <v>4</v>
      </c>
      <c r="P100" s="67">
        <f t="shared" si="40"/>
        <v>9</v>
      </c>
      <c r="Q100" s="67">
        <f t="shared" si="41"/>
        <v>13</v>
      </c>
      <c r="R100" s="68" t="s">
        <v>32</v>
      </c>
      <c r="S100" s="65"/>
      <c r="T100" s="38"/>
      <c r="U100" s="65" t="s">
        <v>39</v>
      </c>
    </row>
    <row r="101" spans="1:21" x14ac:dyDescent="0.2">
      <c r="A101" s="61" t="s">
        <v>163</v>
      </c>
      <c r="B101" s="83" t="s">
        <v>162</v>
      </c>
      <c r="C101" s="83"/>
      <c r="D101" s="83"/>
      <c r="E101" s="83"/>
      <c r="F101" s="83"/>
      <c r="G101" s="83"/>
      <c r="H101" s="83"/>
      <c r="I101" s="83"/>
      <c r="J101" s="65">
        <v>6</v>
      </c>
      <c r="K101" s="65">
        <v>2</v>
      </c>
      <c r="L101" s="65">
        <v>0</v>
      </c>
      <c r="M101" s="65">
        <v>1</v>
      </c>
      <c r="N101" s="65">
        <v>1</v>
      </c>
      <c r="O101" s="66">
        <f t="shared" si="39"/>
        <v>4</v>
      </c>
      <c r="P101" s="67">
        <f>Q101-O101</f>
        <v>9</v>
      </c>
      <c r="Q101" s="67">
        <f t="shared" si="41"/>
        <v>13</v>
      </c>
      <c r="R101" s="68" t="s">
        <v>32</v>
      </c>
      <c r="S101" s="65"/>
      <c r="T101" s="38"/>
      <c r="U101" s="65" t="s">
        <v>39</v>
      </c>
    </row>
    <row r="102" spans="1:21" x14ac:dyDescent="0.2">
      <c r="A102" s="61" t="s">
        <v>163</v>
      </c>
      <c r="B102" s="83" t="s">
        <v>164</v>
      </c>
      <c r="C102" s="83"/>
      <c r="D102" s="83"/>
      <c r="E102" s="83"/>
      <c r="F102" s="83"/>
      <c r="G102" s="83"/>
      <c r="H102" s="83"/>
      <c r="I102" s="83"/>
      <c r="J102" s="65">
        <v>6</v>
      </c>
      <c r="K102" s="65">
        <v>2</v>
      </c>
      <c r="L102" s="65">
        <v>0</v>
      </c>
      <c r="M102" s="65">
        <v>1</v>
      </c>
      <c r="N102" s="65">
        <v>1</v>
      </c>
      <c r="O102" s="66">
        <f t="shared" si="39"/>
        <v>4</v>
      </c>
      <c r="P102" s="67">
        <f>Q102-O102</f>
        <v>9</v>
      </c>
      <c r="Q102" s="67">
        <f t="shared" si="41"/>
        <v>13</v>
      </c>
      <c r="R102" s="68" t="s">
        <v>32</v>
      </c>
      <c r="S102" s="65"/>
      <c r="T102" s="38"/>
      <c r="U102" s="65" t="s">
        <v>39</v>
      </c>
    </row>
    <row r="103" spans="1:21" x14ac:dyDescent="0.2">
      <c r="A103" s="89" t="s">
        <v>165</v>
      </c>
      <c r="B103" s="83" t="s">
        <v>166</v>
      </c>
      <c r="C103" s="83"/>
      <c r="D103" s="83"/>
      <c r="E103" s="83"/>
      <c r="F103" s="83"/>
      <c r="G103" s="83"/>
      <c r="H103" s="83"/>
      <c r="I103" s="83"/>
      <c r="J103" s="65">
        <v>3</v>
      </c>
      <c r="K103" s="65">
        <v>2</v>
      </c>
      <c r="L103" s="65">
        <v>0</v>
      </c>
      <c r="M103" s="65">
        <v>0</v>
      </c>
      <c r="N103" s="88">
        <v>1</v>
      </c>
      <c r="O103" s="66">
        <f t="shared" si="39"/>
        <v>3</v>
      </c>
      <c r="P103" s="67">
        <f t="shared" ref="P103" si="42">Q103-O103</f>
        <v>3</v>
      </c>
      <c r="Q103" s="67">
        <f t="shared" si="41"/>
        <v>6</v>
      </c>
      <c r="R103" s="68"/>
      <c r="S103" s="65" t="s">
        <v>28</v>
      </c>
      <c r="T103" s="38"/>
      <c r="U103" s="65" t="s">
        <v>40</v>
      </c>
    </row>
    <row r="104" spans="1:21" x14ac:dyDescent="0.2">
      <c r="A104" s="79" t="s">
        <v>25</v>
      </c>
      <c r="B104" s="80"/>
      <c r="C104" s="81"/>
      <c r="D104" s="81"/>
      <c r="E104" s="81"/>
      <c r="F104" s="81"/>
      <c r="G104" s="81"/>
      <c r="H104" s="81"/>
      <c r="I104" s="82"/>
      <c r="J104" s="79">
        <f>SUM(J98:J103)</f>
        <v>30</v>
      </c>
      <c r="K104" s="79">
        <f t="shared" ref="K104:Q104" si="43">SUM(K98:K103)</f>
        <v>10</v>
      </c>
      <c r="L104" s="79">
        <f t="shared" si="43"/>
        <v>1</v>
      </c>
      <c r="M104" s="79">
        <f t="shared" si="43"/>
        <v>4</v>
      </c>
      <c r="N104" s="79">
        <f t="shared" si="43"/>
        <v>7</v>
      </c>
      <c r="O104" s="79">
        <f t="shared" si="43"/>
        <v>22</v>
      </c>
      <c r="P104" s="79">
        <f t="shared" si="43"/>
        <v>42</v>
      </c>
      <c r="Q104" s="79">
        <f t="shared" si="43"/>
        <v>64</v>
      </c>
      <c r="R104" s="79">
        <f>COUNTIF(R98:R103,"E")</f>
        <v>4</v>
      </c>
      <c r="S104" s="79">
        <f>COUNTIF(S98:S103,"C")</f>
        <v>2</v>
      </c>
      <c r="T104" s="79">
        <f>COUNTIF(T98:T103,"VP")</f>
        <v>0</v>
      </c>
      <c r="U104" s="66">
        <f>COUNTA(U98:U103)</f>
        <v>6</v>
      </c>
    </row>
    <row r="106" spans="1:21" ht="27" customHeight="1" x14ac:dyDescent="0.2"/>
    <row r="107" spans="1:21" ht="27" customHeight="1" x14ac:dyDescent="0.2">
      <c r="A107" s="46" t="s">
        <v>49</v>
      </c>
      <c r="B107" s="46"/>
      <c r="C107" s="46"/>
      <c r="D107" s="46"/>
      <c r="E107" s="46"/>
      <c r="F107" s="46"/>
      <c r="G107" s="46"/>
      <c r="H107" s="46"/>
      <c r="I107" s="46"/>
      <c r="J107" s="46"/>
      <c r="K107" s="46"/>
      <c r="L107" s="46"/>
      <c r="M107" s="46"/>
      <c r="N107" s="46"/>
      <c r="O107" s="46"/>
      <c r="P107" s="46"/>
      <c r="Q107" s="46"/>
      <c r="R107" s="46"/>
      <c r="S107" s="46"/>
      <c r="T107" s="46"/>
      <c r="U107" s="46"/>
    </row>
    <row r="108" spans="1:21" ht="24.75" customHeight="1" x14ac:dyDescent="0.2">
      <c r="A108" s="47" t="s">
        <v>27</v>
      </c>
      <c r="B108" s="48" t="s">
        <v>26</v>
      </c>
      <c r="C108" s="49"/>
      <c r="D108" s="49"/>
      <c r="E108" s="49"/>
      <c r="F108" s="49"/>
      <c r="G108" s="49"/>
      <c r="H108" s="49"/>
      <c r="I108" s="50"/>
      <c r="J108" s="33" t="s">
        <v>41</v>
      </c>
      <c r="K108" s="10" t="s">
        <v>24</v>
      </c>
      <c r="L108" s="11"/>
      <c r="M108" s="11"/>
      <c r="N108" s="12"/>
      <c r="O108" s="97" t="s">
        <v>42</v>
      </c>
      <c r="P108" s="98"/>
      <c r="Q108" s="98"/>
      <c r="R108" s="97" t="s">
        <v>23</v>
      </c>
      <c r="S108" s="97"/>
      <c r="T108" s="97"/>
      <c r="U108" s="97" t="s">
        <v>22</v>
      </c>
    </row>
    <row r="109" spans="1:21" ht="12.75" customHeight="1" x14ac:dyDescent="0.2">
      <c r="A109" s="57"/>
      <c r="B109" s="58"/>
      <c r="C109" s="59"/>
      <c r="D109" s="59"/>
      <c r="E109" s="59"/>
      <c r="F109" s="59"/>
      <c r="G109" s="59"/>
      <c r="H109" s="59"/>
      <c r="I109" s="60"/>
      <c r="J109" s="35"/>
      <c r="K109" s="34" t="s">
        <v>28</v>
      </c>
      <c r="L109" s="34" t="s">
        <v>29</v>
      </c>
      <c r="M109" s="34" t="s">
        <v>30</v>
      </c>
      <c r="N109" s="34" t="s">
        <v>103</v>
      </c>
      <c r="O109" s="34" t="s">
        <v>34</v>
      </c>
      <c r="P109" s="34" t="s">
        <v>7</v>
      </c>
      <c r="Q109" s="34" t="s">
        <v>31</v>
      </c>
      <c r="R109" s="34" t="s">
        <v>32</v>
      </c>
      <c r="S109" s="34" t="s">
        <v>28</v>
      </c>
      <c r="T109" s="34" t="s">
        <v>33</v>
      </c>
      <c r="U109" s="97"/>
    </row>
    <row r="110" spans="1:21" x14ac:dyDescent="0.2">
      <c r="A110" s="99" t="s">
        <v>239</v>
      </c>
      <c r="B110" s="100"/>
      <c r="C110" s="100"/>
      <c r="D110" s="100"/>
      <c r="E110" s="100"/>
      <c r="F110" s="100"/>
      <c r="G110" s="100"/>
      <c r="H110" s="100"/>
      <c r="I110" s="100"/>
      <c r="J110" s="100"/>
      <c r="K110" s="100"/>
      <c r="L110" s="100"/>
      <c r="M110" s="100"/>
      <c r="N110" s="100"/>
      <c r="O110" s="100"/>
      <c r="P110" s="100"/>
      <c r="Q110" s="100"/>
      <c r="R110" s="100"/>
      <c r="S110" s="100"/>
      <c r="T110" s="100"/>
      <c r="U110" s="101"/>
    </row>
    <row r="111" spans="1:21" x14ac:dyDescent="0.2">
      <c r="A111" s="102" t="s">
        <v>169</v>
      </c>
      <c r="B111" s="2" t="s">
        <v>170</v>
      </c>
      <c r="C111" s="2"/>
      <c r="D111" s="2"/>
      <c r="E111" s="2"/>
      <c r="F111" s="2"/>
      <c r="G111" s="2"/>
      <c r="H111" s="2"/>
      <c r="I111" s="2"/>
      <c r="J111" s="103">
        <v>4</v>
      </c>
      <c r="K111" s="103">
        <v>2</v>
      </c>
      <c r="L111" s="103">
        <v>0</v>
      </c>
      <c r="M111" s="103">
        <v>1</v>
      </c>
      <c r="N111" s="103">
        <v>1</v>
      </c>
      <c r="O111" s="67">
        <f>K111+L111+M111+N111</f>
        <v>4</v>
      </c>
      <c r="P111" s="67">
        <f>Q111-O111</f>
        <v>3</v>
      </c>
      <c r="Q111" s="67">
        <f>ROUND(PRODUCT(J111,25)/14,0)</f>
        <v>7</v>
      </c>
      <c r="R111" s="103"/>
      <c r="S111" s="103" t="s">
        <v>28</v>
      </c>
      <c r="T111" s="104"/>
      <c r="U111" s="65" t="s">
        <v>40</v>
      </c>
    </row>
    <row r="112" spans="1:21" x14ac:dyDescent="0.2">
      <c r="A112" s="102" t="s">
        <v>171</v>
      </c>
      <c r="B112" s="2" t="s">
        <v>172</v>
      </c>
      <c r="C112" s="2"/>
      <c r="D112" s="2"/>
      <c r="E112" s="2"/>
      <c r="F112" s="2"/>
      <c r="G112" s="2"/>
      <c r="H112" s="2"/>
      <c r="I112" s="2"/>
      <c r="J112" s="103">
        <v>4</v>
      </c>
      <c r="K112" s="103">
        <v>2</v>
      </c>
      <c r="L112" s="103">
        <v>0</v>
      </c>
      <c r="M112" s="103">
        <v>1</v>
      </c>
      <c r="N112" s="103">
        <v>1</v>
      </c>
      <c r="O112" s="67">
        <f t="shared" ref="O112" si="44">K112+L112+M112+N112</f>
        <v>4</v>
      </c>
      <c r="P112" s="67">
        <f t="shared" ref="P112" si="45">Q112-O112</f>
        <v>3</v>
      </c>
      <c r="Q112" s="67">
        <f t="shared" ref="Q112" si="46">ROUND(PRODUCT(J112,25)/14,0)</f>
        <v>7</v>
      </c>
      <c r="R112" s="103"/>
      <c r="S112" s="103" t="s">
        <v>28</v>
      </c>
      <c r="T112" s="104"/>
      <c r="U112" s="65" t="s">
        <v>40</v>
      </c>
    </row>
    <row r="113" spans="1:21" x14ac:dyDescent="0.2">
      <c r="A113" s="102" t="s">
        <v>173</v>
      </c>
      <c r="B113" s="2" t="s">
        <v>174</v>
      </c>
      <c r="C113" s="2"/>
      <c r="D113" s="2"/>
      <c r="E113" s="2"/>
      <c r="F113" s="2"/>
      <c r="G113" s="2"/>
      <c r="H113" s="2"/>
      <c r="I113" s="2"/>
      <c r="J113" s="103">
        <v>4</v>
      </c>
      <c r="K113" s="103">
        <v>2</v>
      </c>
      <c r="L113" s="103">
        <v>0</v>
      </c>
      <c r="M113" s="103">
        <v>1</v>
      </c>
      <c r="N113" s="103">
        <v>1</v>
      </c>
      <c r="O113" s="67">
        <f t="shared" ref="O113:O114" si="47">K113+L113+M113+N113</f>
        <v>4</v>
      </c>
      <c r="P113" s="67">
        <f t="shared" ref="P113:P122" si="48">Q113-O113</f>
        <v>3</v>
      </c>
      <c r="Q113" s="67">
        <f t="shared" ref="Q113:Q122" si="49">ROUND(PRODUCT(J113,25)/14,0)</f>
        <v>7</v>
      </c>
      <c r="R113" s="103"/>
      <c r="S113" s="103" t="s">
        <v>28</v>
      </c>
      <c r="T113" s="104"/>
      <c r="U113" s="65" t="s">
        <v>39</v>
      </c>
    </row>
    <row r="114" spans="1:21" ht="12.75" customHeight="1" x14ac:dyDescent="0.2">
      <c r="A114" s="102" t="s">
        <v>175</v>
      </c>
      <c r="B114" s="2" t="s">
        <v>176</v>
      </c>
      <c r="C114" s="2"/>
      <c r="D114" s="2"/>
      <c r="E114" s="2"/>
      <c r="F114" s="2"/>
      <c r="G114" s="2"/>
      <c r="H114" s="2"/>
      <c r="I114" s="2"/>
      <c r="J114" s="103">
        <v>4</v>
      </c>
      <c r="K114" s="103">
        <v>2</v>
      </c>
      <c r="L114" s="103">
        <v>0</v>
      </c>
      <c r="M114" s="103">
        <v>1</v>
      </c>
      <c r="N114" s="103">
        <v>1</v>
      </c>
      <c r="O114" s="67">
        <f t="shared" si="47"/>
        <v>4</v>
      </c>
      <c r="P114" s="67">
        <f>Q114-O114</f>
        <v>3</v>
      </c>
      <c r="Q114" s="67">
        <f>ROUND(PRODUCT(J114,25)/14,0)</f>
        <v>7</v>
      </c>
      <c r="R114" s="103"/>
      <c r="S114" s="103" t="s">
        <v>28</v>
      </c>
      <c r="T114" s="104"/>
      <c r="U114" s="65" t="s">
        <v>39</v>
      </c>
    </row>
    <row r="115" spans="1:21" x14ac:dyDescent="0.2">
      <c r="A115" s="102" t="s">
        <v>177</v>
      </c>
      <c r="B115" s="2" t="s">
        <v>178</v>
      </c>
      <c r="C115" s="2"/>
      <c r="D115" s="2"/>
      <c r="E115" s="2"/>
      <c r="F115" s="2"/>
      <c r="G115" s="2"/>
      <c r="H115" s="2"/>
      <c r="I115" s="2"/>
      <c r="J115" s="103">
        <v>4</v>
      </c>
      <c r="K115" s="103">
        <v>2</v>
      </c>
      <c r="L115" s="103">
        <v>0</v>
      </c>
      <c r="M115" s="103">
        <v>1</v>
      </c>
      <c r="N115" s="103">
        <v>1</v>
      </c>
      <c r="O115" s="67">
        <f t="shared" ref="O115:O118" si="50">K115+L115+M115+N115</f>
        <v>4</v>
      </c>
      <c r="P115" s="67">
        <f t="shared" si="48"/>
        <v>3</v>
      </c>
      <c r="Q115" s="67">
        <f t="shared" si="49"/>
        <v>7</v>
      </c>
      <c r="R115" s="103"/>
      <c r="S115" s="103" t="s">
        <v>28</v>
      </c>
      <c r="T115" s="104"/>
      <c r="U115" s="65" t="s">
        <v>39</v>
      </c>
    </row>
    <row r="116" spans="1:21" x14ac:dyDescent="0.2">
      <c r="A116" s="102" t="s">
        <v>179</v>
      </c>
      <c r="B116" s="2" t="s">
        <v>180</v>
      </c>
      <c r="C116" s="2"/>
      <c r="D116" s="2"/>
      <c r="E116" s="2"/>
      <c r="F116" s="2"/>
      <c r="G116" s="2"/>
      <c r="H116" s="2"/>
      <c r="I116" s="2"/>
      <c r="J116" s="103">
        <v>4</v>
      </c>
      <c r="K116" s="103">
        <v>2</v>
      </c>
      <c r="L116" s="103">
        <v>0</v>
      </c>
      <c r="M116" s="103">
        <v>1</v>
      </c>
      <c r="N116" s="103">
        <v>1</v>
      </c>
      <c r="O116" s="67">
        <f t="shared" si="50"/>
        <v>4</v>
      </c>
      <c r="P116" s="67">
        <f t="shared" ref="P116" si="51">Q116-O116</f>
        <v>3</v>
      </c>
      <c r="Q116" s="67">
        <f t="shared" ref="Q116" si="52">ROUND(PRODUCT(J116,25)/14,0)</f>
        <v>7</v>
      </c>
      <c r="R116" s="103"/>
      <c r="S116" s="103" t="s">
        <v>28</v>
      </c>
      <c r="T116" s="104"/>
      <c r="U116" s="65" t="s">
        <v>40</v>
      </c>
    </row>
    <row r="117" spans="1:21" x14ac:dyDescent="0.2">
      <c r="A117" s="102" t="s">
        <v>181</v>
      </c>
      <c r="B117" s="2" t="s">
        <v>182</v>
      </c>
      <c r="C117" s="2"/>
      <c r="D117" s="2"/>
      <c r="E117" s="2"/>
      <c r="F117" s="2"/>
      <c r="G117" s="2"/>
      <c r="H117" s="2"/>
      <c r="I117" s="2"/>
      <c r="J117" s="103">
        <v>4</v>
      </c>
      <c r="K117" s="103">
        <v>2</v>
      </c>
      <c r="L117" s="103">
        <v>0</v>
      </c>
      <c r="M117" s="103">
        <v>1</v>
      </c>
      <c r="N117" s="103">
        <v>1</v>
      </c>
      <c r="O117" s="67">
        <f t="shared" si="50"/>
        <v>4</v>
      </c>
      <c r="P117" s="67">
        <f>Q117-O117</f>
        <v>3</v>
      </c>
      <c r="Q117" s="67">
        <f>ROUND(PRODUCT(J117,25)/14,0)</f>
        <v>7</v>
      </c>
      <c r="R117" s="103"/>
      <c r="S117" s="103" t="s">
        <v>28</v>
      </c>
      <c r="T117" s="104"/>
      <c r="U117" s="65" t="s">
        <v>39</v>
      </c>
    </row>
    <row r="118" spans="1:21" x14ac:dyDescent="0.2">
      <c r="A118" s="102" t="s">
        <v>183</v>
      </c>
      <c r="B118" s="2" t="s">
        <v>184</v>
      </c>
      <c r="C118" s="2"/>
      <c r="D118" s="2"/>
      <c r="E118" s="2"/>
      <c r="F118" s="2"/>
      <c r="G118" s="2"/>
      <c r="H118" s="2"/>
      <c r="I118" s="2"/>
      <c r="J118" s="103">
        <v>4</v>
      </c>
      <c r="K118" s="103">
        <v>2</v>
      </c>
      <c r="L118" s="103">
        <v>0</v>
      </c>
      <c r="M118" s="103">
        <v>1</v>
      </c>
      <c r="N118" s="103">
        <v>1</v>
      </c>
      <c r="O118" s="67">
        <f t="shared" si="50"/>
        <v>4</v>
      </c>
      <c r="P118" s="67">
        <f t="shared" si="48"/>
        <v>3</v>
      </c>
      <c r="Q118" s="67">
        <f t="shared" si="49"/>
        <v>7</v>
      </c>
      <c r="R118" s="103"/>
      <c r="S118" s="103" t="s">
        <v>28</v>
      </c>
      <c r="T118" s="104"/>
      <c r="U118" s="65" t="s">
        <v>39</v>
      </c>
    </row>
    <row r="119" spans="1:21" x14ac:dyDescent="0.2">
      <c r="A119" s="105" t="s">
        <v>236</v>
      </c>
      <c r="B119" s="106"/>
      <c r="C119" s="106"/>
      <c r="D119" s="106"/>
      <c r="E119" s="106"/>
      <c r="F119" s="106"/>
      <c r="G119" s="106"/>
      <c r="H119" s="106"/>
      <c r="I119" s="106"/>
      <c r="J119" s="106"/>
      <c r="K119" s="106"/>
      <c r="L119" s="106"/>
      <c r="M119" s="106"/>
      <c r="N119" s="106"/>
      <c r="O119" s="106"/>
      <c r="P119" s="106"/>
      <c r="Q119" s="106"/>
      <c r="R119" s="106"/>
      <c r="S119" s="106"/>
      <c r="T119" s="106"/>
      <c r="U119" s="107"/>
    </row>
    <row r="120" spans="1:21" x14ac:dyDescent="0.2">
      <c r="A120" s="102" t="s">
        <v>185</v>
      </c>
      <c r="B120" s="2" t="s">
        <v>186</v>
      </c>
      <c r="C120" s="2"/>
      <c r="D120" s="2"/>
      <c r="E120" s="2"/>
      <c r="F120" s="2"/>
      <c r="G120" s="2"/>
      <c r="H120" s="2"/>
      <c r="I120" s="2"/>
      <c r="J120" s="103">
        <v>6</v>
      </c>
      <c r="K120" s="103">
        <v>2</v>
      </c>
      <c r="L120" s="103">
        <v>0</v>
      </c>
      <c r="M120" s="103">
        <v>1</v>
      </c>
      <c r="N120" s="103">
        <v>1</v>
      </c>
      <c r="O120" s="67">
        <f t="shared" ref="O120:O122" si="53">K120+L120+M120+N120</f>
        <v>4</v>
      </c>
      <c r="P120" s="67">
        <f t="shared" si="48"/>
        <v>7</v>
      </c>
      <c r="Q120" s="67">
        <f t="shared" si="49"/>
        <v>11</v>
      </c>
      <c r="R120" s="103" t="s">
        <v>32</v>
      </c>
      <c r="S120" s="103"/>
      <c r="T120" s="104"/>
      <c r="U120" s="65" t="s">
        <v>39</v>
      </c>
    </row>
    <row r="121" spans="1:21" x14ac:dyDescent="0.2">
      <c r="A121" s="102" t="s">
        <v>187</v>
      </c>
      <c r="B121" s="2" t="s">
        <v>188</v>
      </c>
      <c r="C121" s="2"/>
      <c r="D121" s="2"/>
      <c r="E121" s="2"/>
      <c r="F121" s="2"/>
      <c r="G121" s="2"/>
      <c r="H121" s="2"/>
      <c r="I121" s="2"/>
      <c r="J121" s="103">
        <v>6</v>
      </c>
      <c r="K121" s="103">
        <v>2</v>
      </c>
      <c r="L121" s="103">
        <v>0</v>
      </c>
      <c r="M121" s="103">
        <v>1</v>
      </c>
      <c r="N121" s="103">
        <v>1</v>
      </c>
      <c r="O121" s="67">
        <f t="shared" si="53"/>
        <v>4</v>
      </c>
      <c r="P121" s="67">
        <f t="shared" si="48"/>
        <v>7</v>
      </c>
      <c r="Q121" s="67">
        <f t="shared" si="49"/>
        <v>11</v>
      </c>
      <c r="R121" s="103" t="s">
        <v>32</v>
      </c>
      <c r="S121" s="103"/>
      <c r="T121" s="104"/>
      <c r="U121" s="65" t="s">
        <v>39</v>
      </c>
    </row>
    <row r="122" spans="1:21" x14ac:dyDescent="0.2">
      <c r="A122" s="102" t="s">
        <v>189</v>
      </c>
      <c r="B122" s="2" t="s">
        <v>190</v>
      </c>
      <c r="C122" s="2"/>
      <c r="D122" s="2"/>
      <c r="E122" s="2"/>
      <c r="F122" s="2"/>
      <c r="G122" s="2"/>
      <c r="H122" s="2"/>
      <c r="I122" s="2"/>
      <c r="J122" s="103">
        <v>6</v>
      </c>
      <c r="K122" s="103">
        <v>2</v>
      </c>
      <c r="L122" s="103">
        <v>0</v>
      </c>
      <c r="M122" s="103">
        <v>1</v>
      </c>
      <c r="N122" s="103">
        <v>1</v>
      </c>
      <c r="O122" s="67">
        <f t="shared" si="53"/>
        <v>4</v>
      </c>
      <c r="P122" s="67">
        <f t="shared" si="48"/>
        <v>7</v>
      </c>
      <c r="Q122" s="67">
        <f t="shared" si="49"/>
        <v>11</v>
      </c>
      <c r="R122" s="103" t="s">
        <v>32</v>
      </c>
      <c r="S122" s="103"/>
      <c r="T122" s="104"/>
      <c r="U122" s="65" t="s">
        <v>39</v>
      </c>
    </row>
    <row r="123" spans="1:21" x14ac:dyDescent="0.2">
      <c r="A123" s="102" t="s">
        <v>191</v>
      </c>
      <c r="B123" s="2" t="s">
        <v>192</v>
      </c>
      <c r="C123" s="2"/>
      <c r="D123" s="2"/>
      <c r="E123" s="2"/>
      <c r="F123" s="2"/>
      <c r="G123" s="2"/>
      <c r="H123" s="2"/>
      <c r="I123" s="2"/>
      <c r="J123" s="103">
        <v>6</v>
      </c>
      <c r="K123" s="103">
        <v>2</v>
      </c>
      <c r="L123" s="103">
        <v>0</v>
      </c>
      <c r="M123" s="103">
        <v>1</v>
      </c>
      <c r="N123" s="103">
        <v>1</v>
      </c>
      <c r="O123" s="67">
        <f t="shared" ref="O123:O125" si="54">K123+L123+M123+N123</f>
        <v>4</v>
      </c>
      <c r="P123" s="67">
        <f>Q123-O123</f>
        <v>7</v>
      </c>
      <c r="Q123" s="67">
        <f>ROUND(PRODUCT(J123,25)/14,0)</f>
        <v>11</v>
      </c>
      <c r="R123" s="103" t="s">
        <v>32</v>
      </c>
      <c r="S123" s="103"/>
      <c r="T123" s="104"/>
      <c r="U123" s="65" t="s">
        <v>39</v>
      </c>
    </row>
    <row r="124" spans="1:21" x14ac:dyDescent="0.2">
      <c r="A124" s="102" t="s">
        <v>193</v>
      </c>
      <c r="B124" s="2" t="s">
        <v>194</v>
      </c>
      <c r="C124" s="2"/>
      <c r="D124" s="2"/>
      <c r="E124" s="2"/>
      <c r="F124" s="2"/>
      <c r="G124" s="2"/>
      <c r="H124" s="2"/>
      <c r="I124" s="2"/>
      <c r="J124" s="103">
        <v>6</v>
      </c>
      <c r="K124" s="103">
        <v>2</v>
      </c>
      <c r="L124" s="103">
        <v>0</v>
      </c>
      <c r="M124" s="103">
        <v>1</v>
      </c>
      <c r="N124" s="103">
        <v>1</v>
      </c>
      <c r="O124" s="67">
        <f t="shared" si="54"/>
        <v>4</v>
      </c>
      <c r="P124" s="67">
        <f t="shared" ref="P124:P130" si="55">Q124-O124</f>
        <v>7</v>
      </c>
      <c r="Q124" s="67">
        <f t="shared" ref="Q124:Q127" si="56">ROUND(PRODUCT(J124,25)/14,0)</f>
        <v>11</v>
      </c>
      <c r="R124" s="103" t="s">
        <v>32</v>
      </c>
      <c r="S124" s="103"/>
      <c r="T124" s="104"/>
      <c r="U124" s="65" t="s">
        <v>39</v>
      </c>
    </row>
    <row r="125" spans="1:21" ht="15" customHeight="1" x14ac:dyDescent="0.2">
      <c r="A125" s="102" t="s">
        <v>195</v>
      </c>
      <c r="B125" s="2" t="s">
        <v>196</v>
      </c>
      <c r="C125" s="2"/>
      <c r="D125" s="2"/>
      <c r="E125" s="2"/>
      <c r="F125" s="2"/>
      <c r="G125" s="2"/>
      <c r="H125" s="2"/>
      <c r="I125" s="2"/>
      <c r="J125" s="103">
        <v>6</v>
      </c>
      <c r="K125" s="103">
        <v>2</v>
      </c>
      <c r="L125" s="103">
        <v>0</v>
      </c>
      <c r="M125" s="103">
        <v>1</v>
      </c>
      <c r="N125" s="103">
        <v>1</v>
      </c>
      <c r="O125" s="67">
        <f t="shared" si="54"/>
        <v>4</v>
      </c>
      <c r="P125" s="67">
        <f t="shared" si="55"/>
        <v>7</v>
      </c>
      <c r="Q125" s="67">
        <f t="shared" si="56"/>
        <v>11</v>
      </c>
      <c r="R125" s="103" t="s">
        <v>32</v>
      </c>
      <c r="S125" s="103"/>
      <c r="T125" s="104"/>
      <c r="U125" s="65" t="s">
        <v>39</v>
      </c>
    </row>
    <row r="126" spans="1:21" x14ac:dyDescent="0.2">
      <c r="A126" s="102" t="s">
        <v>197</v>
      </c>
      <c r="B126" s="2" t="s">
        <v>198</v>
      </c>
      <c r="C126" s="2"/>
      <c r="D126" s="2"/>
      <c r="E126" s="2"/>
      <c r="F126" s="2"/>
      <c r="G126" s="2"/>
      <c r="H126" s="2"/>
      <c r="I126" s="2"/>
      <c r="J126" s="103">
        <v>6</v>
      </c>
      <c r="K126" s="103">
        <v>2</v>
      </c>
      <c r="L126" s="103">
        <v>0</v>
      </c>
      <c r="M126" s="103">
        <v>1</v>
      </c>
      <c r="N126" s="103">
        <v>1</v>
      </c>
      <c r="O126" s="67">
        <f t="shared" ref="O126:O128" si="57">K126+L126+M126+N126</f>
        <v>4</v>
      </c>
      <c r="P126" s="67">
        <f>Q126-O126</f>
        <v>7</v>
      </c>
      <c r="Q126" s="67">
        <f>ROUND(PRODUCT(J126,25)/14,0)</f>
        <v>11</v>
      </c>
      <c r="R126" s="103" t="s">
        <v>32</v>
      </c>
      <c r="S126" s="103"/>
      <c r="T126" s="104"/>
      <c r="U126" s="65" t="s">
        <v>39</v>
      </c>
    </row>
    <row r="127" spans="1:21" x14ac:dyDescent="0.2">
      <c r="A127" s="102" t="s">
        <v>199</v>
      </c>
      <c r="B127" s="2" t="s">
        <v>200</v>
      </c>
      <c r="C127" s="2"/>
      <c r="D127" s="2"/>
      <c r="E127" s="2"/>
      <c r="F127" s="2"/>
      <c r="G127" s="2"/>
      <c r="H127" s="2"/>
      <c r="I127" s="2"/>
      <c r="J127" s="103">
        <v>6</v>
      </c>
      <c r="K127" s="103">
        <v>2</v>
      </c>
      <c r="L127" s="103">
        <v>0</v>
      </c>
      <c r="M127" s="103">
        <v>1</v>
      </c>
      <c r="N127" s="103">
        <v>1</v>
      </c>
      <c r="O127" s="67">
        <f t="shared" si="57"/>
        <v>4</v>
      </c>
      <c r="P127" s="67">
        <f t="shared" si="55"/>
        <v>7</v>
      </c>
      <c r="Q127" s="67">
        <f t="shared" si="56"/>
        <v>11</v>
      </c>
      <c r="R127" s="103" t="s">
        <v>32</v>
      </c>
      <c r="S127" s="103"/>
      <c r="T127" s="104"/>
      <c r="U127" s="65" t="s">
        <v>39</v>
      </c>
    </row>
    <row r="128" spans="1:21" ht="15" customHeight="1" x14ac:dyDescent="0.2">
      <c r="A128" s="102" t="s">
        <v>201</v>
      </c>
      <c r="B128" s="2" t="s">
        <v>202</v>
      </c>
      <c r="C128" s="2"/>
      <c r="D128" s="2"/>
      <c r="E128" s="2"/>
      <c r="F128" s="2"/>
      <c r="G128" s="2"/>
      <c r="H128" s="2"/>
      <c r="I128" s="2"/>
      <c r="J128" s="103">
        <v>6</v>
      </c>
      <c r="K128" s="103">
        <v>2</v>
      </c>
      <c r="L128" s="103">
        <v>0</v>
      </c>
      <c r="M128" s="103">
        <v>1</v>
      </c>
      <c r="N128" s="103">
        <v>1</v>
      </c>
      <c r="O128" s="67">
        <f t="shared" si="57"/>
        <v>4</v>
      </c>
      <c r="P128" s="67">
        <f>Q128-O128</f>
        <v>7</v>
      </c>
      <c r="Q128" s="67">
        <f>ROUND(PRODUCT(J128,25)/14,0)</f>
        <v>11</v>
      </c>
      <c r="R128" s="103" t="s">
        <v>32</v>
      </c>
      <c r="S128" s="103"/>
      <c r="T128" s="104"/>
      <c r="U128" s="65" t="s">
        <v>39</v>
      </c>
    </row>
    <row r="129" spans="1:21" x14ac:dyDescent="0.2">
      <c r="A129" s="105" t="s">
        <v>222</v>
      </c>
      <c r="B129" s="106"/>
      <c r="C129" s="106"/>
      <c r="D129" s="106"/>
      <c r="E129" s="106"/>
      <c r="F129" s="106"/>
      <c r="G129" s="106"/>
      <c r="H129" s="106"/>
      <c r="I129" s="106"/>
      <c r="J129" s="106"/>
      <c r="K129" s="106"/>
      <c r="L129" s="106"/>
      <c r="M129" s="106"/>
      <c r="N129" s="106"/>
      <c r="O129" s="106"/>
      <c r="P129" s="106"/>
      <c r="Q129" s="106"/>
      <c r="R129" s="106"/>
      <c r="S129" s="106"/>
      <c r="T129" s="106"/>
      <c r="U129" s="107"/>
    </row>
    <row r="130" spans="1:21" x14ac:dyDescent="0.2">
      <c r="A130" s="102" t="s">
        <v>203</v>
      </c>
      <c r="B130" s="2" t="s">
        <v>204</v>
      </c>
      <c r="C130" s="2"/>
      <c r="D130" s="2"/>
      <c r="E130" s="2"/>
      <c r="F130" s="2"/>
      <c r="G130" s="2"/>
      <c r="H130" s="2"/>
      <c r="I130" s="2"/>
      <c r="J130" s="103">
        <v>3</v>
      </c>
      <c r="K130" s="103">
        <v>2</v>
      </c>
      <c r="L130" s="103">
        <v>0</v>
      </c>
      <c r="M130" s="103">
        <v>0</v>
      </c>
      <c r="N130" s="103">
        <v>1</v>
      </c>
      <c r="O130" s="67">
        <f t="shared" ref="O130:O132" si="58">K130+L130+M130+N130</f>
        <v>3</v>
      </c>
      <c r="P130" s="67">
        <f t="shared" si="55"/>
        <v>3</v>
      </c>
      <c r="Q130" s="67">
        <f>ROUND(PRODUCT(J130,25)/12,0)</f>
        <v>6</v>
      </c>
      <c r="R130" s="103"/>
      <c r="S130" s="103" t="s">
        <v>28</v>
      </c>
      <c r="T130" s="104"/>
      <c r="U130" s="65" t="s">
        <v>40</v>
      </c>
    </row>
    <row r="131" spans="1:21" x14ac:dyDescent="0.2">
      <c r="A131" s="102" t="s">
        <v>205</v>
      </c>
      <c r="B131" s="2" t="s">
        <v>206</v>
      </c>
      <c r="C131" s="2"/>
      <c r="D131" s="2"/>
      <c r="E131" s="2"/>
      <c r="F131" s="2"/>
      <c r="G131" s="2"/>
      <c r="H131" s="2"/>
      <c r="I131" s="2"/>
      <c r="J131" s="103">
        <v>3</v>
      </c>
      <c r="K131" s="103">
        <v>2</v>
      </c>
      <c r="L131" s="103">
        <v>0</v>
      </c>
      <c r="M131" s="103">
        <v>0</v>
      </c>
      <c r="N131" s="103">
        <v>1</v>
      </c>
      <c r="O131" s="67">
        <f t="shared" si="58"/>
        <v>3</v>
      </c>
      <c r="P131" s="67">
        <f>Q131-O131</f>
        <v>3</v>
      </c>
      <c r="Q131" s="67">
        <f>ROUND(PRODUCT(J131,25)/12,0)</f>
        <v>6</v>
      </c>
      <c r="R131" s="103"/>
      <c r="S131" s="103" t="s">
        <v>28</v>
      </c>
      <c r="T131" s="104"/>
      <c r="U131" s="65" t="s">
        <v>40</v>
      </c>
    </row>
    <row r="132" spans="1:21" x14ac:dyDescent="0.2">
      <c r="A132" s="102" t="s">
        <v>207</v>
      </c>
      <c r="B132" s="2" t="s">
        <v>208</v>
      </c>
      <c r="C132" s="2"/>
      <c r="D132" s="2"/>
      <c r="E132" s="2"/>
      <c r="F132" s="2"/>
      <c r="G132" s="2"/>
      <c r="H132" s="2"/>
      <c r="I132" s="2"/>
      <c r="J132" s="103">
        <v>3</v>
      </c>
      <c r="K132" s="103">
        <v>2</v>
      </c>
      <c r="L132" s="103">
        <v>0</v>
      </c>
      <c r="M132" s="103">
        <v>0</v>
      </c>
      <c r="N132" s="103">
        <v>1</v>
      </c>
      <c r="O132" s="67">
        <f t="shared" si="58"/>
        <v>3</v>
      </c>
      <c r="P132" s="67">
        <f>Q132-O132</f>
        <v>3</v>
      </c>
      <c r="Q132" s="67">
        <f>ROUND(PRODUCT(J132,25)/12,0)</f>
        <v>6</v>
      </c>
      <c r="R132" s="103"/>
      <c r="S132" s="103" t="s">
        <v>28</v>
      </c>
      <c r="T132" s="104"/>
      <c r="U132" s="65" t="s">
        <v>40</v>
      </c>
    </row>
    <row r="133" spans="1:21" ht="20.25" customHeight="1" x14ac:dyDescent="0.2">
      <c r="A133" s="108" t="s">
        <v>106</v>
      </c>
      <c r="B133" s="109"/>
      <c r="C133" s="109"/>
      <c r="D133" s="109"/>
      <c r="E133" s="109"/>
      <c r="F133" s="109"/>
      <c r="G133" s="109"/>
      <c r="H133" s="109"/>
      <c r="I133" s="110"/>
      <c r="J133" s="111">
        <f>SUM(J111,J115,J120,J123,J126,J130)</f>
        <v>29</v>
      </c>
      <c r="K133" s="79">
        <f t="shared" ref="K133:Q133" si="59">SUM(K111,K115,K120,K123,K126,K130)</f>
        <v>12</v>
      </c>
      <c r="L133" s="79">
        <f t="shared" si="59"/>
        <v>0</v>
      </c>
      <c r="M133" s="79">
        <f t="shared" si="59"/>
        <v>5</v>
      </c>
      <c r="N133" s="79">
        <f t="shared" si="59"/>
        <v>6</v>
      </c>
      <c r="O133" s="79">
        <f t="shared" si="59"/>
        <v>23</v>
      </c>
      <c r="P133" s="111">
        <f t="shared" si="59"/>
        <v>30</v>
      </c>
      <c r="Q133" s="111">
        <f t="shared" si="59"/>
        <v>53</v>
      </c>
      <c r="R133" s="112">
        <f>COUNTIF(R111,"E")+COUNTIF(R115,"E")+COUNTIF(R120,"E")+COUNTIF(R123,"E")+COUNTIF(R126,"E")+COUNTIF(R130,"E")</f>
        <v>3</v>
      </c>
      <c r="S133" s="113">
        <f>COUNTIF(S111,"C")+COUNTIF(S115,"C")+COUNTIF(S120,"C")+COUNTIF(S123,"C")+COUNTIF(S126,"C")+COUNTIF(S130,"C")</f>
        <v>3</v>
      </c>
      <c r="T133" s="113">
        <f>COUNTIF(T111,"VP")+COUNTIF(T115,"VP")+COUNTIF(T120,"VP")+COUNTIF(T123,"VP")+COUNTIF(T126,"VP")+COUNTIF(T130,"VP")</f>
        <v>0</v>
      </c>
      <c r="U133" s="114">
        <f>COUNTA(U111,U115,U120,U123,U126,U130)</f>
        <v>6</v>
      </c>
    </row>
    <row r="134" spans="1:21" ht="16.5" customHeight="1" x14ac:dyDescent="0.2">
      <c r="A134" s="115" t="s">
        <v>51</v>
      </c>
      <c r="B134" s="116"/>
      <c r="C134" s="116"/>
      <c r="D134" s="116"/>
      <c r="E134" s="116"/>
      <c r="F134" s="116"/>
      <c r="G134" s="116"/>
      <c r="H134" s="116"/>
      <c r="I134" s="116"/>
      <c r="J134" s="117"/>
      <c r="K134" s="111">
        <f t="shared" ref="K134:Q134" si="60">SUM(K111,K115)*14+SUM(K130,K120,K123,K126)*12</f>
        <v>152</v>
      </c>
      <c r="L134" s="111">
        <f t="shared" si="60"/>
        <v>0</v>
      </c>
      <c r="M134" s="111">
        <f t="shared" si="60"/>
        <v>64</v>
      </c>
      <c r="N134" s="111">
        <f t="shared" si="60"/>
        <v>76</v>
      </c>
      <c r="O134" s="111">
        <f t="shared" si="60"/>
        <v>292</v>
      </c>
      <c r="P134" s="111">
        <f t="shared" si="60"/>
        <v>372</v>
      </c>
      <c r="Q134" s="111">
        <f t="shared" si="60"/>
        <v>664</v>
      </c>
      <c r="R134" s="118"/>
      <c r="S134" s="119"/>
      <c r="T134" s="119"/>
      <c r="U134" s="120"/>
    </row>
    <row r="135" spans="1:21" ht="16.5" customHeight="1" x14ac:dyDescent="0.2">
      <c r="A135" s="121"/>
      <c r="B135" s="122"/>
      <c r="C135" s="122"/>
      <c r="D135" s="122"/>
      <c r="E135" s="122"/>
      <c r="F135" s="122"/>
      <c r="G135" s="122"/>
      <c r="H135" s="122"/>
      <c r="I135" s="122"/>
      <c r="J135" s="123"/>
      <c r="K135" s="124">
        <f>SUM(K134:M134)</f>
        <v>216</v>
      </c>
      <c r="L135" s="125"/>
      <c r="M135" s="125"/>
      <c r="N135" s="126"/>
      <c r="O135" s="124">
        <f>SUM(O134:P134)</f>
        <v>664</v>
      </c>
      <c r="P135" s="125"/>
      <c r="Q135" s="126"/>
      <c r="R135" s="127"/>
      <c r="S135" s="128"/>
      <c r="T135" s="128"/>
      <c r="U135" s="129"/>
    </row>
    <row r="136" spans="1:21" ht="21" customHeight="1" x14ac:dyDescent="0.2">
      <c r="A136" s="13" t="s">
        <v>105</v>
      </c>
      <c r="B136" s="14"/>
      <c r="C136" s="14"/>
      <c r="D136" s="14"/>
      <c r="E136" s="14"/>
      <c r="F136" s="14"/>
      <c r="G136" s="14"/>
      <c r="H136" s="14"/>
      <c r="I136" s="14"/>
      <c r="J136" s="15"/>
      <c r="K136" s="130">
        <f>U133/SUM(U46,U57,U69,U81,U93,U104)</f>
        <v>0.15</v>
      </c>
      <c r="L136" s="131"/>
      <c r="M136" s="131"/>
      <c r="N136" s="131"/>
      <c r="O136" s="131"/>
      <c r="P136" s="131"/>
      <c r="Q136" s="131"/>
      <c r="R136" s="131"/>
      <c r="S136" s="131"/>
      <c r="T136" s="131"/>
      <c r="U136" s="132"/>
    </row>
    <row r="137" spans="1:21" ht="24" customHeight="1" x14ac:dyDescent="0.2">
      <c r="A137" s="133" t="s">
        <v>107</v>
      </c>
      <c r="B137" s="134"/>
      <c r="C137" s="134"/>
      <c r="D137" s="134"/>
      <c r="E137" s="134"/>
      <c r="F137" s="134"/>
      <c r="G137" s="134"/>
      <c r="H137" s="134"/>
      <c r="I137" s="134"/>
      <c r="J137" s="135"/>
      <c r="K137" s="130">
        <f>K135/(SUM(O46,O57,O69,O81,O93)*14+O104*12)</f>
        <v>0.1036468330134357</v>
      </c>
      <c r="L137" s="131"/>
      <c r="M137" s="131"/>
      <c r="N137" s="131"/>
      <c r="O137" s="131"/>
      <c r="P137" s="131"/>
      <c r="Q137" s="131"/>
      <c r="R137" s="131"/>
      <c r="S137" s="131"/>
      <c r="T137" s="131"/>
      <c r="U137" s="132"/>
    </row>
    <row r="138" spans="1:21" ht="23.25" customHeight="1" x14ac:dyDescent="0.2">
      <c r="B138" s="28"/>
      <c r="C138" s="28"/>
      <c r="D138" s="28"/>
      <c r="E138" s="28"/>
      <c r="F138" s="28"/>
      <c r="G138" s="28"/>
      <c r="M138" s="28"/>
      <c r="N138" s="28"/>
      <c r="O138" s="28"/>
      <c r="P138" s="28"/>
      <c r="Q138" s="28"/>
      <c r="R138" s="28"/>
      <c r="S138" s="28"/>
      <c r="T138" s="28"/>
    </row>
    <row r="139" spans="1:21" ht="19.5" customHeight="1" x14ac:dyDescent="0.2">
      <c r="A139" s="46" t="s">
        <v>52</v>
      </c>
      <c r="B139" s="46"/>
      <c r="C139" s="46"/>
      <c r="D139" s="46"/>
      <c r="E139" s="46"/>
      <c r="F139" s="46"/>
      <c r="G139" s="46"/>
      <c r="H139" s="46"/>
      <c r="I139" s="46"/>
      <c r="J139" s="46"/>
      <c r="K139" s="46"/>
      <c r="L139" s="46"/>
      <c r="M139" s="46"/>
      <c r="N139" s="46"/>
      <c r="O139" s="46"/>
      <c r="P139" s="46"/>
      <c r="Q139" s="46"/>
      <c r="R139" s="46"/>
      <c r="S139" s="46"/>
      <c r="T139" s="46"/>
      <c r="U139" s="46"/>
    </row>
    <row r="140" spans="1:21" ht="22.5" customHeight="1" x14ac:dyDescent="0.2">
      <c r="A140" s="47" t="s">
        <v>27</v>
      </c>
      <c r="B140" s="48" t="s">
        <v>26</v>
      </c>
      <c r="C140" s="49"/>
      <c r="D140" s="49"/>
      <c r="E140" s="49"/>
      <c r="F140" s="49"/>
      <c r="G140" s="49"/>
      <c r="H140" s="49"/>
      <c r="I140" s="50"/>
      <c r="J140" s="33" t="s">
        <v>41</v>
      </c>
      <c r="K140" s="10" t="s">
        <v>24</v>
      </c>
      <c r="L140" s="11"/>
      <c r="M140" s="11"/>
      <c r="N140" s="12"/>
      <c r="O140" s="97" t="s">
        <v>42</v>
      </c>
      <c r="P140" s="98"/>
      <c r="Q140" s="98"/>
      <c r="R140" s="97" t="s">
        <v>23</v>
      </c>
      <c r="S140" s="97"/>
      <c r="T140" s="97"/>
      <c r="U140" s="97" t="s">
        <v>22</v>
      </c>
    </row>
    <row r="141" spans="1:21" ht="16.5" customHeight="1" x14ac:dyDescent="0.2">
      <c r="A141" s="57"/>
      <c r="B141" s="58"/>
      <c r="C141" s="59"/>
      <c r="D141" s="59"/>
      <c r="E141" s="59"/>
      <c r="F141" s="59"/>
      <c r="G141" s="59"/>
      <c r="H141" s="59"/>
      <c r="I141" s="60"/>
      <c r="J141" s="35"/>
      <c r="K141" s="34" t="s">
        <v>28</v>
      </c>
      <c r="L141" s="34" t="s">
        <v>29</v>
      </c>
      <c r="M141" s="34" t="s">
        <v>30</v>
      </c>
      <c r="N141" s="34" t="s">
        <v>103</v>
      </c>
      <c r="O141" s="34" t="s">
        <v>34</v>
      </c>
      <c r="P141" s="34" t="s">
        <v>7</v>
      </c>
      <c r="Q141" s="34" t="s">
        <v>31</v>
      </c>
      <c r="R141" s="34" t="s">
        <v>32</v>
      </c>
      <c r="S141" s="34" t="s">
        <v>28</v>
      </c>
      <c r="T141" s="34" t="s">
        <v>33</v>
      </c>
      <c r="U141" s="97"/>
    </row>
    <row r="142" spans="1:21" ht="16.5" customHeight="1" x14ac:dyDescent="0.2">
      <c r="A142" s="136" t="s">
        <v>53</v>
      </c>
      <c r="B142" s="136"/>
      <c r="C142" s="136"/>
      <c r="D142" s="136"/>
      <c r="E142" s="136"/>
      <c r="F142" s="136"/>
      <c r="G142" s="136"/>
      <c r="H142" s="136"/>
      <c r="I142" s="136"/>
      <c r="J142" s="136"/>
      <c r="K142" s="136"/>
      <c r="L142" s="136"/>
      <c r="M142" s="136"/>
      <c r="N142" s="136"/>
      <c r="O142" s="136"/>
      <c r="P142" s="136"/>
      <c r="Q142" s="136"/>
      <c r="R142" s="136"/>
      <c r="S142" s="136"/>
      <c r="T142" s="136"/>
      <c r="U142" s="136"/>
    </row>
    <row r="143" spans="1:21" x14ac:dyDescent="0.2">
      <c r="A143" s="102" t="s">
        <v>209</v>
      </c>
      <c r="B143" s="137" t="s">
        <v>210</v>
      </c>
      <c r="C143" s="138"/>
      <c r="D143" s="138"/>
      <c r="E143" s="138"/>
      <c r="F143" s="138"/>
      <c r="G143" s="138"/>
      <c r="H143" s="138"/>
      <c r="I143" s="139"/>
      <c r="J143" s="103">
        <v>3</v>
      </c>
      <c r="K143" s="103">
        <v>2</v>
      </c>
      <c r="L143" s="103">
        <v>1</v>
      </c>
      <c r="M143" s="103">
        <v>0</v>
      </c>
      <c r="N143" s="103">
        <v>0</v>
      </c>
      <c r="O143" s="67">
        <f t="shared" ref="O143:O144" si="61">K143+L143+M143+N143</f>
        <v>3</v>
      </c>
      <c r="P143" s="67">
        <f>Q143-O143</f>
        <v>2</v>
      </c>
      <c r="Q143" s="67">
        <f>ROUND(PRODUCT(J143,25)/14,0)</f>
        <v>5</v>
      </c>
      <c r="R143" s="103"/>
      <c r="S143" s="103" t="s">
        <v>28</v>
      </c>
      <c r="T143" s="104"/>
      <c r="U143" s="65" t="s">
        <v>40</v>
      </c>
    </row>
    <row r="144" spans="1:21" ht="12.75" customHeight="1" x14ac:dyDescent="0.2">
      <c r="A144" s="102" t="s">
        <v>211</v>
      </c>
      <c r="B144" s="2" t="s">
        <v>212</v>
      </c>
      <c r="C144" s="2"/>
      <c r="D144" s="2"/>
      <c r="E144" s="2"/>
      <c r="F144" s="2"/>
      <c r="G144" s="2"/>
      <c r="H144" s="2"/>
      <c r="I144" s="2"/>
      <c r="J144" s="103">
        <v>3</v>
      </c>
      <c r="K144" s="103">
        <v>0</v>
      </c>
      <c r="L144" s="103">
        <v>2</v>
      </c>
      <c r="M144" s="103">
        <v>0</v>
      </c>
      <c r="N144" s="103">
        <v>1</v>
      </c>
      <c r="O144" s="67">
        <f t="shared" si="61"/>
        <v>3</v>
      </c>
      <c r="P144" s="67">
        <f>Q144-O144</f>
        <v>2</v>
      </c>
      <c r="Q144" s="67">
        <f>ROUND(PRODUCT(J144,25)/14,0)</f>
        <v>5</v>
      </c>
      <c r="R144" s="103"/>
      <c r="S144" s="103" t="s">
        <v>28</v>
      </c>
      <c r="T144" s="104"/>
      <c r="U144" s="65" t="s">
        <v>40</v>
      </c>
    </row>
    <row r="145" spans="1:21" ht="15.75" customHeight="1" x14ac:dyDescent="0.2">
      <c r="A145" s="105" t="s">
        <v>54</v>
      </c>
      <c r="B145" s="106"/>
      <c r="C145" s="106"/>
      <c r="D145" s="106"/>
      <c r="E145" s="106"/>
      <c r="F145" s="106"/>
      <c r="G145" s="106"/>
      <c r="H145" s="106"/>
      <c r="I145" s="106"/>
      <c r="J145" s="106"/>
      <c r="K145" s="106"/>
      <c r="L145" s="106"/>
      <c r="M145" s="106"/>
      <c r="N145" s="106"/>
      <c r="O145" s="106"/>
      <c r="P145" s="106"/>
      <c r="Q145" s="106"/>
      <c r="R145" s="106"/>
      <c r="S145" s="106"/>
      <c r="T145" s="106"/>
      <c r="U145" s="107"/>
    </row>
    <row r="146" spans="1:21" ht="12.75" customHeight="1" x14ac:dyDescent="0.2">
      <c r="A146" s="102" t="s">
        <v>213</v>
      </c>
      <c r="B146" s="2" t="s">
        <v>214</v>
      </c>
      <c r="C146" s="2"/>
      <c r="D146" s="2"/>
      <c r="E146" s="2"/>
      <c r="F146" s="2"/>
      <c r="G146" s="2"/>
      <c r="H146" s="2"/>
      <c r="I146" s="2"/>
      <c r="J146" s="103">
        <v>3</v>
      </c>
      <c r="K146" s="103">
        <v>2</v>
      </c>
      <c r="L146" s="103">
        <v>0</v>
      </c>
      <c r="M146" s="103">
        <v>0</v>
      </c>
      <c r="N146" s="103">
        <v>0</v>
      </c>
      <c r="O146" s="67">
        <f t="shared" ref="O146:O147" si="62">K146+L146+M146+N146</f>
        <v>2</v>
      </c>
      <c r="P146" s="67">
        <f>Q146-O146</f>
        <v>3</v>
      </c>
      <c r="Q146" s="67">
        <f>ROUND(PRODUCT(J146,25)/14,0)</f>
        <v>5</v>
      </c>
      <c r="R146" s="103"/>
      <c r="S146" s="103" t="s">
        <v>28</v>
      </c>
      <c r="T146" s="104"/>
      <c r="U146" s="65" t="s">
        <v>39</v>
      </c>
    </row>
    <row r="147" spans="1:21" ht="12.75" customHeight="1" x14ac:dyDescent="0.2">
      <c r="A147" s="102" t="s">
        <v>215</v>
      </c>
      <c r="B147" s="2" t="s">
        <v>216</v>
      </c>
      <c r="C147" s="2"/>
      <c r="D147" s="2"/>
      <c r="E147" s="2"/>
      <c r="F147" s="2"/>
      <c r="G147" s="2"/>
      <c r="H147" s="2"/>
      <c r="I147" s="2"/>
      <c r="J147" s="103">
        <v>3</v>
      </c>
      <c r="K147" s="103">
        <v>0</v>
      </c>
      <c r="L147" s="103">
        <v>2</v>
      </c>
      <c r="M147" s="103">
        <v>0</v>
      </c>
      <c r="N147" s="103">
        <v>1</v>
      </c>
      <c r="O147" s="67">
        <f t="shared" si="62"/>
        <v>3</v>
      </c>
      <c r="P147" s="67">
        <f>Q147-O147</f>
        <v>2</v>
      </c>
      <c r="Q147" s="67">
        <f>ROUND(PRODUCT(J147,25)/14,0)</f>
        <v>5</v>
      </c>
      <c r="R147" s="103"/>
      <c r="S147" s="103" t="s">
        <v>28</v>
      </c>
      <c r="T147" s="104"/>
      <c r="U147" s="65" t="s">
        <v>40</v>
      </c>
    </row>
    <row r="148" spans="1:21" ht="18" customHeight="1" x14ac:dyDescent="0.2">
      <c r="A148" s="108" t="s">
        <v>106</v>
      </c>
      <c r="B148" s="109"/>
      <c r="C148" s="109"/>
      <c r="D148" s="109"/>
      <c r="E148" s="109"/>
      <c r="F148" s="109"/>
      <c r="G148" s="109"/>
      <c r="H148" s="109"/>
      <c r="I148" s="110"/>
      <c r="J148" s="111">
        <f>SUM(J143:J144,J146:J147)</f>
        <v>12</v>
      </c>
      <c r="K148" s="111">
        <f t="shared" ref="K148:Q148" si="63">SUM(K143:K144,K146:K147)</f>
        <v>4</v>
      </c>
      <c r="L148" s="111">
        <f t="shared" si="63"/>
        <v>5</v>
      </c>
      <c r="M148" s="111">
        <f t="shared" si="63"/>
        <v>0</v>
      </c>
      <c r="N148" s="111">
        <f t="shared" si="63"/>
        <v>2</v>
      </c>
      <c r="O148" s="111">
        <f t="shared" si="63"/>
        <v>11</v>
      </c>
      <c r="P148" s="111">
        <f t="shared" si="63"/>
        <v>9</v>
      </c>
      <c r="Q148" s="111">
        <f t="shared" si="63"/>
        <v>20</v>
      </c>
      <c r="R148" s="111">
        <f>COUNTIF(R143:R144,"E")+COUNTIF(R146:R147,"E")</f>
        <v>0</v>
      </c>
      <c r="S148" s="111">
        <f>COUNTIF(S143:S144,"C")+COUNTIF(S146:S147,"C")</f>
        <v>4</v>
      </c>
      <c r="T148" s="111">
        <f>COUNTIF(T143:T144,"VP")+COUNTIF(T146:T147,"VP")</f>
        <v>0</v>
      </c>
      <c r="U148" s="114">
        <f>COUNTA(U143:U144,U146:U147)</f>
        <v>4</v>
      </c>
    </row>
    <row r="149" spans="1:21" ht="16.5" customHeight="1" x14ac:dyDescent="0.2">
      <c r="A149" s="115" t="s">
        <v>51</v>
      </c>
      <c r="B149" s="116"/>
      <c r="C149" s="116"/>
      <c r="D149" s="116"/>
      <c r="E149" s="116"/>
      <c r="F149" s="116"/>
      <c r="G149" s="116"/>
      <c r="H149" s="116"/>
      <c r="I149" s="116"/>
      <c r="J149" s="117"/>
      <c r="K149" s="111">
        <f>SUM(K143:K144,K146:K147)*14</f>
        <v>56</v>
      </c>
      <c r="L149" s="111">
        <f t="shared" ref="L149:Q149" si="64">SUM(L143:L144,L146:L147)*14</f>
        <v>70</v>
      </c>
      <c r="M149" s="111">
        <f t="shared" si="64"/>
        <v>0</v>
      </c>
      <c r="N149" s="111">
        <f t="shared" si="64"/>
        <v>28</v>
      </c>
      <c r="O149" s="111">
        <f t="shared" si="64"/>
        <v>154</v>
      </c>
      <c r="P149" s="111">
        <f t="shared" si="64"/>
        <v>126</v>
      </c>
      <c r="Q149" s="111">
        <f t="shared" si="64"/>
        <v>280</v>
      </c>
      <c r="R149" s="118"/>
      <c r="S149" s="119"/>
      <c r="T149" s="119"/>
      <c r="U149" s="120"/>
    </row>
    <row r="150" spans="1:21" ht="15" customHeight="1" x14ac:dyDescent="0.2">
      <c r="A150" s="121"/>
      <c r="B150" s="122"/>
      <c r="C150" s="122"/>
      <c r="D150" s="122"/>
      <c r="E150" s="122"/>
      <c r="F150" s="122"/>
      <c r="G150" s="122"/>
      <c r="H150" s="122"/>
      <c r="I150" s="122"/>
      <c r="J150" s="123"/>
      <c r="K150" s="124">
        <f>SUM(K149:M149)</f>
        <v>126</v>
      </c>
      <c r="L150" s="125"/>
      <c r="M150" s="125"/>
      <c r="N150" s="126"/>
      <c r="O150" s="124">
        <f>SUM(O149:P149)</f>
        <v>280</v>
      </c>
      <c r="P150" s="125"/>
      <c r="Q150" s="126"/>
      <c r="R150" s="127"/>
      <c r="S150" s="128"/>
      <c r="T150" s="128"/>
      <c r="U150" s="129"/>
    </row>
    <row r="151" spans="1:21" ht="19.5" customHeight="1" x14ac:dyDescent="0.2">
      <c r="A151" s="13" t="s">
        <v>105</v>
      </c>
      <c r="B151" s="14"/>
      <c r="C151" s="14"/>
      <c r="D151" s="14"/>
      <c r="E151" s="14"/>
      <c r="F151" s="14"/>
      <c r="G151" s="14"/>
      <c r="H151" s="14"/>
      <c r="I151" s="14"/>
      <c r="J151" s="15"/>
      <c r="K151" s="130">
        <f>U148/SUM(U46,U57,U69,U81,U93,U104)</f>
        <v>0.1</v>
      </c>
      <c r="L151" s="131"/>
      <c r="M151" s="131"/>
      <c r="N151" s="131"/>
      <c r="O151" s="131"/>
      <c r="P151" s="131"/>
      <c r="Q151" s="131"/>
      <c r="R151" s="131"/>
      <c r="S151" s="131"/>
      <c r="T151" s="131"/>
      <c r="U151" s="132"/>
    </row>
    <row r="152" spans="1:21" ht="18.75" customHeight="1" x14ac:dyDescent="0.2">
      <c r="A152" s="133" t="s">
        <v>107</v>
      </c>
      <c r="B152" s="134"/>
      <c r="C152" s="134"/>
      <c r="D152" s="134"/>
      <c r="E152" s="134"/>
      <c r="F152" s="134"/>
      <c r="G152" s="134"/>
      <c r="H152" s="134"/>
      <c r="I152" s="134"/>
      <c r="J152" s="135"/>
      <c r="K152" s="130">
        <f>K150/(SUM(O46,O57,O69,O81,O93)*14+O104*12)</f>
        <v>6.0460652591170824E-2</v>
      </c>
      <c r="L152" s="131"/>
      <c r="M152" s="131"/>
      <c r="N152" s="131"/>
      <c r="O152" s="131"/>
      <c r="P152" s="131"/>
      <c r="Q152" s="131"/>
      <c r="R152" s="131"/>
      <c r="S152" s="131"/>
      <c r="T152" s="131"/>
      <c r="U152" s="132"/>
    </row>
    <row r="153" spans="1:21" ht="7.5" customHeight="1" x14ac:dyDescent="0.2">
      <c r="A153" s="140"/>
      <c r="B153" s="140"/>
      <c r="C153" s="140"/>
      <c r="D153" s="140"/>
      <c r="E153" s="140"/>
      <c r="F153" s="140"/>
      <c r="G153" s="140"/>
      <c r="H153" s="140"/>
      <c r="I153" s="140"/>
      <c r="J153" s="140"/>
      <c r="K153" s="141"/>
      <c r="L153" s="141"/>
      <c r="M153" s="141"/>
      <c r="N153" s="141"/>
      <c r="O153" s="142"/>
      <c r="P153" s="142"/>
      <c r="Q153" s="142"/>
      <c r="R153" s="142"/>
      <c r="S153" s="142"/>
      <c r="T153" s="142"/>
      <c r="U153" s="142"/>
    </row>
    <row r="154" spans="1:21" ht="24" customHeight="1" x14ac:dyDescent="0.2">
      <c r="A154" s="45" t="s">
        <v>229</v>
      </c>
      <c r="B154" s="143"/>
      <c r="C154" s="143"/>
      <c r="D154" s="143"/>
      <c r="E154" s="143"/>
      <c r="F154" s="143"/>
      <c r="G154" s="143"/>
      <c r="H154" s="143"/>
      <c r="I154" s="143"/>
      <c r="J154" s="143"/>
      <c r="K154" s="143"/>
      <c r="L154" s="143"/>
      <c r="M154" s="143"/>
      <c r="N154" s="143"/>
      <c r="O154" s="143"/>
      <c r="P154" s="143"/>
      <c r="Q154" s="143"/>
      <c r="R154" s="143"/>
      <c r="S154" s="143"/>
      <c r="T154" s="143"/>
      <c r="U154" s="143"/>
    </row>
    <row r="155" spans="1:21" ht="16.5" customHeight="1" x14ac:dyDescent="0.2">
      <c r="A155" s="144" t="s">
        <v>61</v>
      </c>
      <c r="B155" s="145"/>
      <c r="C155" s="145"/>
      <c r="D155" s="145"/>
      <c r="E155" s="145"/>
      <c r="F155" s="145"/>
      <c r="G155" s="145"/>
      <c r="H155" s="145"/>
      <c r="I155" s="145"/>
      <c r="J155" s="145"/>
      <c r="K155" s="145"/>
      <c r="L155" s="145"/>
      <c r="M155" s="145"/>
      <c r="N155" s="145"/>
      <c r="O155" s="145"/>
      <c r="P155" s="145"/>
      <c r="Q155" s="145"/>
      <c r="R155" s="145"/>
      <c r="S155" s="145"/>
      <c r="T155" s="145"/>
      <c r="U155" s="145"/>
    </row>
    <row r="156" spans="1:21" ht="27.75" customHeight="1" x14ac:dyDescent="0.2">
      <c r="A156" s="144" t="s">
        <v>27</v>
      </c>
      <c r="B156" s="144" t="s">
        <v>26</v>
      </c>
      <c r="C156" s="144"/>
      <c r="D156" s="144"/>
      <c r="E156" s="144"/>
      <c r="F156" s="144"/>
      <c r="G156" s="144"/>
      <c r="H156" s="144"/>
      <c r="I156" s="144"/>
      <c r="J156" s="146" t="s">
        <v>41</v>
      </c>
      <c r="K156" s="147" t="s">
        <v>24</v>
      </c>
      <c r="L156" s="148"/>
      <c r="M156" s="148"/>
      <c r="N156" s="149"/>
      <c r="O156" s="146" t="s">
        <v>42</v>
      </c>
      <c r="P156" s="146"/>
      <c r="Q156" s="146"/>
      <c r="R156" s="146" t="s">
        <v>23</v>
      </c>
      <c r="S156" s="146"/>
      <c r="T156" s="146"/>
      <c r="U156" s="146" t="s">
        <v>22</v>
      </c>
    </row>
    <row r="157" spans="1:21" x14ac:dyDescent="0.2">
      <c r="A157" s="144"/>
      <c r="B157" s="144"/>
      <c r="C157" s="144"/>
      <c r="D157" s="144"/>
      <c r="E157" s="144"/>
      <c r="F157" s="144"/>
      <c r="G157" s="144"/>
      <c r="H157" s="144"/>
      <c r="I157" s="144"/>
      <c r="J157" s="146"/>
      <c r="K157" s="150" t="s">
        <v>28</v>
      </c>
      <c r="L157" s="150" t="s">
        <v>29</v>
      </c>
      <c r="M157" s="150" t="s">
        <v>30</v>
      </c>
      <c r="N157" s="150" t="s">
        <v>103</v>
      </c>
      <c r="O157" s="150" t="s">
        <v>34</v>
      </c>
      <c r="P157" s="150" t="s">
        <v>7</v>
      </c>
      <c r="Q157" s="150" t="s">
        <v>31</v>
      </c>
      <c r="R157" s="150" t="s">
        <v>32</v>
      </c>
      <c r="S157" s="150" t="s">
        <v>28</v>
      </c>
      <c r="T157" s="150" t="s">
        <v>33</v>
      </c>
      <c r="U157" s="146"/>
    </row>
    <row r="158" spans="1:21" ht="17.25" customHeight="1" x14ac:dyDescent="0.2">
      <c r="A158" s="80" t="s">
        <v>59</v>
      </c>
      <c r="B158" s="81"/>
      <c r="C158" s="81"/>
      <c r="D158" s="81"/>
      <c r="E158" s="81"/>
      <c r="F158" s="81"/>
      <c r="G158" s="81"/>
      <c r="H158" s="81"/>
      <c r="I158" s="81"/>
      <c r="J158" s="81"/>
      <c r="K158" s="81"/>
      <c r="L158" s="81"/>
      <c r="M158" s="81"/>
      <c r="N158" s="81"/>
      <c r="O158" s="81"/>
      <c r="P158" s="81"/>
      <c r="Q158" s="81"/>
      <c r="R158" s="81"/>
      <c r="S158" s="81"/>
      <c r="T158" s="81"/>
      <c r="U158" s="82"/>
    </row>
    <row r="159" spans="1:21" x14ac:dyDescent="0.2">
      <c r="A159" s="151" t="str">
        <f t="shared" ref="A159:A170" si="65">IF(ISNA(INDEX($A$36:$U$150,MATCH($B159,$B$36:$B$150,0),1)),"",INDEX($A$36:$U$150,MATCH($B159,$B$36:$B$150,0),1))</f>
        <v>MLM5004</v>
      </c>
      <c r="B159" s="83" t="s">
        <v>114</v>
      </c>
      <c r="C159" s="83"/>
      <c r="D159" s="83"/>
      <c r="E159" s="83"/>
      <c r="F159" s="83"/>
      <c r="G159" s="83"/>
      <c r="H159" s="83"/>
      <c r="I159" s="83"/>
      <c r="J159" s="67">
        <f t="shared" ref="J159:J170" si="66">IF(ISNA(INDEX($A$36:$U$150,MATCH($B159,$B$36:$B$150,0),10)),"",INDEX($A$36:$U$150,MATCH($B159,$B$36:$B$150,0),10))</f>
        <v>5</v>
      </c>
      <c r="K159" s="67">
        <f t="shared" ref="K159:K170" si="67">IF(ISNA(INDEX($A$36:$U$150,MATCH($B159,$B$36:$B$150,0),11)),"",INDEX($A$36:$U$150,MATCH($B159,$B$36:$B$150,0),11))</f>
        <v>2</v>
      </c>
      <c r="L159" s="67">
        <f t="shared" ref="L159:L170" si="68">IF(ISNA(INDEX($A$36:$U$150,MATCH($B159,$B$36:$B$150,0),12)),"",INDEX($A$36:$U$150,MATCH($B159,$B$36:$B$150,0),12))</f>
        <v>1</v>
      </c>
      <c r="M159" s="67">
        <f t="shared" ref="M159:M170" si="69">IF(ISNA(INDEX($A$36:$U$150,MATCH($B159,$B$36:$B$150,0),13)),"",INDEX($A$36:$U$150,MATCH($B159,$B$36:$B$150,0),13))</f>
        <v>2</v>
      </c>
      <c r="N159" s="67">
        <f t="shared" ref="N159:N170" si="70">IF(ISNA(INDEX($A$36:$U$150,MATCH($B159,$B$36:$B$150,0),14)),"",INDEX($A$36:$U$150,MATCH($B159,$B$36:$B$150,0),14))</f>
        <v>0</v>
      </c>
      <c r="O159" s="67">
        <f t="shared" ref="O159:O170" si="71">IF(ISNA(INDEX($A$36:$U$150,MATCH($B159,$B$36:$B$150,0),15)),"",INDEX($A$36:$U$150,MATCH($B159,$B$36:$B$150,0),15))</f>
        <v>5</v>
      </c>
      <c r="P159" s="67">
        <f t="shared" ref="P159:P170" si="72">IF(ISNA(INDEX($A$36:$U$150,MATCH($B159,$B$36:$B$150,0),16)),"",INDEX($A$36:$U$150,MATCH($B159,$B$36:$B$150,0),16))</f>
        <v>4</v>
      </c>
      <c r="Q159" s="67">
        <f t="shared" ref="Q159:Q170" si="73">IF(ISNA(INDEX($A$36:$U$150,MATCH($B159,$B$36:$B$150,0),17)),"",INDEX($A$36:$U$150,MATCH($B159,$B$36:$B$150,0),17))</f>
        <v>9</v>
      </c>
      <c r="R159" s="152" t="str">
        <f t="shared" ref="R159:R170" si="74">IF(ISNA(INDEX($A$36:$U$150,MATCH($B159,$B$36:$B$150,0),18)),"",INDEX($A$36:$U$150,MATCH($B159,$B$36:$B$150,0),18))</f>
        <v>E</v>
      </c>
      <c r="S159" s="152">
        <f t="shared" ref="S159:S170" si="75">IF(ISNA(INDEX($A$36:$U$150,MATCH($B159,$B$36:$B$150,0),19)),"",INDEX($A$36:$U$150,MATCH($B159,$B$36:$B$150,0),19))</f>
        <v>0</v>
      </c>
      <c r="T159" s="152">
        <f t="shared" ref="T159:T170" si="76">IF(ISNA(INDEX($A$36:$U$150,MATCH($B159,$B$36:$B$150,0),20)),"",INDEX($A$36:$U$150,MATCH($B159,$B$36:$B$150,0),20))</f>
        <v>0</v>
      </c>
      <c r="U159" s="152" t="str">
        <f t="shared" ref="U159:U170" si="77">IF(ISNA(INDEX($A$36:$U$150,MATCH($B159,$B$36:$B$150,0),21)),"",INDEX($A$36:$U$150,MATCH($B159,$B$36:$B$150,0),21))</f>
        <v>DF</v>
      </c>
    </row>
    <row r="160" spans="1:21" ht="15" customHeight="1" x14ac:dyDescent="0.2">
      <c r="A160" s="151" t="str">
        <f t="shared" si="65"/>
        <v>MLM5107</v>
      </c>
      <c r="B160" s="70" t="s">
        <v>228</v>
      </c>
      <c r="C160" s="70"/>
      <c r="D160" s="70"/>
      <c r="E160" s="70"/>
      <c r="F160" s="70"/>
      <c r="G160" s="70"/>
      <c r="H160" s="70"/>
      <c r="I160" s="71"/>
      <c r="J160" s="67">
        <f t="shared" si="66"/>
        <v>4</v>
      </c>
      <c r="K160" s="67">
        <f t="shared" si="67"/>
        <v>2</v>
      </c>
      <c r="L160" s="67">
        <f t="shared" si="68"/>
        <v>0</v>
      </c>
      <c r="M160" s="67">
        <f t="shared" si="69"/>
        <v>1</v>
      </c>
      <c r="N160" s="67">
        <f t="shared" si="70"/>
        <v>0</v>
      </c>
      <c r="O160" s="67">
        <f t="shared" si="71"/>
        <v>3</v>
      </c>
      <c r="P160" s="67">
        <f t="shared" si="72"/>
        <v>4</v>
      </c>
      <c r="Q160" s="67">
        <f t="shared" si="73"/>
        <v>7</v>
      </c>
      <c r="R160" s="152" t="str">
        <f t="shared" si="74"/>
        <v>E</v>
      </c>
      <c r="S160" s="152">
        <f t="shared" si="75"/>
        <v>0</v>
      </c>
      <c r="T160" s="152">
        <f t="shared" si="76"/>
        <v>0</v>
      </c>
      <c r="U160" s="152" t="str">
        <f t="shared" si="77"/>
        <v>DF</v>
      </c>
    </row>
    <row r="161" spans="1:21" x14ac:dyDescent="0.2">
      <c r="A161" s="151" t="str">
        <f t="shared" si="65"/>
        <v>MLM5104</v>
      </c>
      <c r="B161" s="83" t="s">
        <v>220</v>
      </c>
      <c r="C161" s="83"/>
      <c r="D161" s="83"/>
      <c r="E161" s="83"/>
      <c r="F161" s="83"/>
      <c r="G161" s="83"/>
      <c r="H161" s="83"/>
      <c r="I161" s="83"/>
      <c r="J161" s="67">
        <f t="shared" si="66"/>
        <v>6</v>
      </c>
      <c r="K161" s="67">
        <f t="shared" si="67"/>
        <v>2</v>
      </c>
      <c r="L161" s="67">
        <f t="shared" si="68"/>
        <v>2</v>
      </c>
      <c r="M161" s="67">
        <f t="shared" si="69"/>
        <v>2</v>
      </c>
      <c r="N161" s="67">
        <f t="shared" si="70"/>
        <v>0</v>
      </c>
      <c r="O161" s="67">
        <f t="shared" si="71"/>
        <v>6</v>
      </c>
      <c r="P161" s="67">
        <f t="shared" si="72"/>
        <v>5</v>
      </c>
      <c r="Q161" s="67">
        <f t="shared" si="73"/>
        <v>11</v>
      </c>
      <c r="R161" s="152" t="str">
        <f t="shared" si="74"/>
        <v>E</v>
      </c>
      <c r="S161" s="152">
        <f t="shared" si="75"/>
        <v>0</v>
      </c>
      <c r="T161" s="152">
        <f t="shared" si="76"/>
        <v>0</v>
      </c>
      <c r="U161" s="152" t="str">
        <f t="shared" si="77"/>
        <v>DF</v>
      </c>
    </row>
    <row r="162" spans="1:21" x14ac:dyDescent="0.2">
      <c r="A162" s="151" t="str">
        <f t="shared" si="65"/>
        <v>MLM5007</v>
      </c>
      <c r="B162" s="69" t="s">
        <v>116</v>
      </c>
      <c r="C162" s="70"/>
      <c r="D162" s="70"/>
      <c r="E162" s="70"/>
      <c r="F162" s="70"/>
      <c r="G162" s="70"/>
      <c r="H162" s="70"/>
      <c r="I162" s="71"/>
      <c r="J162" s="67">
        <f t="shared" si="66"/>
        <v>7</v>
      </c>
      <c r="K162" s="67">
        <f t="shared" si="67"/>
        <v>2</v>
      </c>
      <c r="L162" s="67">
        <f t="shared" si="68"/>
        <v>1</v>
      </c>
      <c r="M162" s="67">
        <f t="shared" si="69"/>
        <v>2</v>
      </c>
      <c r="N162" s="67">
        <f t="shared" si="70"/>
        <v>0</v>
      </c>
      <c r="O162" s="67">
        <f t="shared" si="71"/>
        <v>5</v>
      </c>
      <c r="P162" s="67">
        <f t="shared" si="72"/>
        <v>8</v>
      </c>
      <c r="Q162" s="67">
        <f t="shared" si="73"/>
        <v>13</v>
      </c>
      <c r="R162" s="152" t="str">
        <f t="shared" si="74"/>
        <v>E</v>
      </c>
      <c r="S162" s="152">
        <f t="shared" si="75"/>
        <v>0</v>
      </c>
      <c r="T162" s="152">
        <f t="shared" si="76"/>
        <v>0</v>
      </c>
      <c r="U162" s="152" t="str">
        <f t="shared" si="77"/>
        <v>DF</v>
      </c>
    </row>
    <row r="163" spans="1:21" x14ac:dyDescent="0.2">
      <c r="A163" s="151" t="str">
        <f t="shared" si="65"/>
        <v>MLM5105</v>
      </c>
      <c r="B163" s="69" t="s">
        <v>221</v>
      </c>
      <c r="C163" s="70"/>
      <c r="D163" s="70"/>
      <c r="E163" s="70"/>
      <c r="F163" s="70"/>
      <c r="G163" s="70"/>
      <c r="H163" s="70"/>
      <c r="I163" s="71"/>
      <c r="J163" s="67">
        <f t="shared" si="66"/>
        <v>5</v>
      </c>
      <c r="K163" s="67">
        <f t="shared" si="67"/>
        <v>2</v>
      </c>
      <c r="L163" s="67">
        <f t="shared" si="68"/>
        <v>1</v>
      </c>
      <c r="M163" s="67">
        <f t="shared" si="69"/>
        <v>0</v>
      </c>
      <c r="N163" s="67">
        <f t="shared" si="70"/>
        <v>0</v>
      </c>
      <c r="O163" s="67">
        <f t="shared" si="71"/>
        <v>3</v>
      </c>
      <c r="P163" s="67">
        <f t="shared" si="72"/>
        <v>6</v>
      </c>
      <c r="Q163" s="67">
        <f t="shared" si="73"/>
        <v>9</v>
      </c>
      <c r="R163" s="152" t="str">
        <f t="shared" si="74"/>
        <v>E</v>
      </c>
      <c r="S163" s="152">
        <f t="shared" si="75"/>
        <v>0</v>
      </c>
      <c r="T163" s="152">
        <f t="shared" si="76"/>
        <v>0</v>
      </c>
      <c r="U163" s="152" t="str">
        <f t="shared" si="77"/>
        <v>DF</v>
      </c>
    </row>
    <row r="164" spans="1:21" x14ac:dyDescent="0.2">
      <c r="A164" s="151" t="str">
        <f t="shared" si="65"/>
        <v>MLM5103</v>
      </c>
      <c r="B164" s="69" t="s">
        <v>224</v>
      </c>
      <c r="C164" s="70"/>
      <c r="D164" s="70"/>
      <c r="E164" s="70"/>
      <c r="F164" s="70"/>
      <c r="G164" s="70"/>
      <c r="H164" s="70"/>
      <c r="I164" s="71"/>
      <c r="J164" s="67">
        <f t="shared" si="66"/>
        <v>5</v>
      </c>
      <c r="K164" s="67">
        <f t="shared" si="67"/>
        <v>2</v>
      </c>
      <c r="L164" s="67">
        <f t="shared" si="68"/>
        <v>2</v>
      </c>
      <c r="M164" s="67">
        <f t="shared" si="69"/>
        <v>0</v>
      </c>
      <c r="N164" s="67">
        <f t="shared" si="70"/>
        <v>0</v>
      </c>
      <c r="O164" s="67">
        <f t="shared" si="71"/>
        <v>4</v>
      </c>
      <c r="P164" s="67">
        <f t="shared" si="72"/>
        <v>5</v>
      </c>
      <c r="Q164" s="67">
        <f t="shared" si="73"/>
        <v>9</v>
      </c>
      <c r="R164" s="152" t="str">
        <f t="shared" si="74"/>
        <v>E</v>
      </c>
      <c r="S164" s="152">
        <f t="shared" si="75"/>
        <v>0</v>
      </c>
      <c r="T164" s="152">
        <f t="shared" si="76"/>
        <v>0</v>
      </c>
      <c r="U164" s="152" t="str">
        <f t="shared" si="77"/>
        <v>DF</v>
      </c>
    </row>
    <row r="165" spans="1:21" x14ac:dyDescent="0.2">
      <c r="A165" s="151" t="str">
        <f t="shared" si="65"/>
        <v>MLM5025</v>
      </c>
      <c r="B165" s="69" t="s">
        <v>122</v>
      </c>
      <c r="C165" s="70"/>
      <c r="D165" s="70"/>
      <c r="E165" s="70"/>
      <c r="F165" s="70"/>
      <c r="G165" s="70"/>
      <c r="H165" s="70"/>
      <c r="I165" s="71"/>
      <c r="J165" s="67">
        <f t="shared" si="66"/>
        <v>6</v>
      </c>
      <c r="K165" s="67">
        <f t="shared" si="67"/>
        <v>2</v>
      </c>
      <c r="L165" s="67">
        <f t="shared" si="68"/>
        <v>1</v>
      </c>
      <c r="M165" s="67">
        <f t="shared" si="69"/>
        <v>1</v>
      </c>
      <c r="N165" s="67">
        <f t="shared" si="70"/>
        <v>0</v>
      </c>
      <c r="O165" s="67">
        <f t="shared" si="71"/>
        <v>4</v>
      </c>
      <c r="P165" s="67">
        <f t="shared" si="72"/>
        <v>7</v>
      </c>
      <c r="Q165" s="67">
        <f t="shared" si="73"/>
        <v>11</v>
      </c>
      <c r="R165" s="152">
        <f t="shared" si="74"/>
        <v>0</v>
      </c>
      <c r="S165" s="152" t="str">
        <f t="shared" si="75"/>
        <v>C</v>
      </c>
      <c r="T165" s="152">
        <f t="shared" si="76"/>
        <v>0</v>
      </c>
      <c r="U165" s="152" t="str">
        <f t="shared" si="77"/>
        <v>DF</v>
      </c>
    </row>
    <row r="166" spans="1:21" x14ac:dyDescent="0.2">
      <c r="A166" s="151" t="str">
        <f t="shared" si="65"/>
        <v>MLM5027</v>
      </c>
      <c r="B166" s="69" t="s">
        <v>126</v>
      </c>
      <c r="C166" s="70"/>
      <c r="D166" s="70"/>
      <c r="E166" s="70"/>
      <c r="F166" s="70"/>
      <c r="G166" s="70"/>
      <c r="H166" s="70"/>
      <c r="I166" s="71"/>
      <c r="J166" s="67">
        <f t="shared" si="66"/>
        <v>5</v>
      </c>
      <c r="K166" s="67">
        <f t="shared" si="67"/>
        <v>2</v>
      </c>
      <c r="L166" s="67">
        <f t="shared" si="68"/>
        <v>1</v>
      </c>
      <c r="M166" s="67">
        <f t="shared" si="69"/>
        <v>1</v>
      </c>
      <c r="N166" s="67">
        <f t="shared" si="70"/>
        <v>0</v>
      </c>
      <c r="O166" s="67">
        <f t="shared" si="71"/>
        <v>4</v>
      </c>
      <c r="P166" s="67">
        <f t="shared" si="72"/>
        <v>5</v>
      </c>
      <c r="Q166" s="67">
        <f t="shared" si="73"/>
        <v>9</v>
      </c>
      <c r="R166" s="152" t="str">
        <f t="shared" si="74"/>
        <v>E</v>
      </c>
      <c r="S166" s="152">
        <f t="shared" si="75"/>
        <v>0</v>
      </c>
      <c r="T166" s="152">
        <f t="shared" si="76"/>
        <v>0</v>
      </c>
      <c r="U166" s="152" t="str">
        <f t="shared" si="77"/>
        <v>DF</v>
      </c>
    </row>
    <row r="167" spans="1:21" x14ac:dyDescent="0.2">
      <c r="A167" s="151" t="str">
        <f t="shared" si="65"/>
        <v>MLM0031</v>
      </c>
      <c r="B167" s="69" t="s">
        <v>130</v>
      </c>
      <c r="C167" s="70"/>
      <c r="D167" s="70"/>
      <c r="E167" s="70"/>
      <c r="F167" s="70"/>
      <c r="G167" s="70"/>
      <c r="H167" s="70"/>
      <c r="I167" s="71"/>
      <c r="J167" s="67">
        <f t="shared" si="66"/>
        <v>5</v>
      </c>
      <c r="K167" s="67">
        <f t="shared" si="67"/>
        <v>2</v>
      </c>
      <c r="L167" s="67">
        <f t="shared" si="68"/>
        <v>1</v>
      </c>
      <c r="M167" s="67">
        <f t="shared" si="69"/>
        <v>2</v>
      </c>
      <c r="N167" s="67">
        <f t="shared" si="70"/>
        <v>0</v>
      </c>
      <c r="O167" s="67">
        <f t="shared" si="71"/>
        <v>5</v>
      </c>
      <c r="P167" s="67">
        <f t="shared" si="72"/>
        <v>4</v>
      </c>
      <c r="Q167" s="67">
        <f t="shared" si="73"/>
        <v>9</v>
      </c>
      <c r="R167" s="152" t="str">
        <f t="shared" si="74"/>
        <v>E</v>
      </c>
      <c r="S167" s="152">
        <f t="shared" si="75"/>
        <v>0</v>
      </c>
      <c r="T167" s="152">
        <f t="shared" si="76"/>
        <v>0</v>
      </c>
      <c r="U167" s="152" t="str">
        <f t="shared" si="77"/>
        <v>DF</v>
      </c>
    </row>
    <row r="168" spans="1:21" x14ac:dyDescent="0.2">
      <c r="A168" s="151" t="str">
        <f t="shared" si="65"/>
        <v>MLM5029</v>
      </c>
      <c r="B168" s="69" t="s">
        <v>137</v>
      </c>
      <c r="C168" s="70"/>
      <c r="D168" s="70"/>
      <c r="E168" s="70"/>
      <c r="F168" s="70"/>
      <c r="G168" s="70"/>
      <c r="H168" s="70"/>
      <c r="I168" s="71"/>
      <c r="J168" s="67">
        <f t="shared" si="66"/>
        <v>5</v>
      </c>
      <c r="K168" s="67">
        <f t="shared" si="67"/>
        <v>2</v>
      </c>
      <c r="L168" s="67">
        <f t="shared" si="68"/>
        <v>1</v>
      </c>
      <c r="M168" s="67">
        <f t="shared" si="69"/>
        <v>1</v>
      </c>
      <c r="N168" s="67">
        <f t="shared" si="70"/>
        <v>0</v>
      </c>
      <c r="O168" s="67">
        <f t="shared" si="71"/>
        <v>4</v>
      </c>
      <c r="P168" s="67">
        <f t="shared" si="72"/>
        <v>5</v>
      </c>
      <c r="Q168" s="67">
        <f t="shared" si="73"/>
        <v>9</v>
      </c>
      <c r="R168" s="152" t="str">
        <f t="shared" si="74"/>
        <v>E</v>
      </c>
      <c r="S168" s="152">
        <f t="shared" si="75"/>
        <v>0</v>
      </c>
      <c r="T168" s="152">
        <f t="shared" si="76"/>
        <v>0</v>
      </c>
      <c r="U168" s="152" t="str">
        <f t="shared" si="77"/>
        <v>DF</v>
      </c>
    </row>
    <row r="169" spans="1:21" x14ac:dyDescent="0.2">
      <c r="A169" s="151" t="str">
        <f t="shared" si="65"/>
        <v>MLM5002</v>
      </c>
      <c r="B169" s="69" t="s">
        <v>139</v>
      </c>
      <c r="C169" s="70"/>
      <c r="D169" s="70"/>
      <c r="E169" s="70"/>
      <c r="F169" s="70"/>
      <c r="G169" s="70"/>
      <c r="H169" s="70"/>
      <c r="I169" s="71"/>
      <c r="J169" s="67">
        <f t="shared" si="66"/>
        <v>5</v>
      </c>
      <c r="K169" s="67">
        <f t="shared" si="67"/>
        <v>2</v>
      </c>
      <c r="L169" s="67">
        <f t="shared" si="68"/>
        <v>0</v>
      </c>
      <c r="M169" s="67">
        <f t="shared" si="69"/>
        <v>2</v>
      </c>
      <c r="N169" s="67">
        <f t="shared" si="70"/>
        <v>0</v>
      </c>
      <c r="O169" s="67">
        <f t="shared" si="71"/>
        <v>4</v>
      </c>
      <c r="P169" s="67">
        <f t="shared" si="72"/>
        <v>5</v>
      </c>
      <c r="Q169" s="67">
        <f t="shared" si="73"/>
        <v>9</v>
      </c>
      <c r="R169" s="152" t="str">
        <f t="shared" si="74"/>
        <v>E</v>
      </c>
      <c r="S169" s="152">
        <f t="shared" si="75"/>
        <v>0</v>
      </c>
      <c r="T169" s="152">
        <f t="shared" si="76"/>
        <v>0</v>
      </c>
      <c r="U169" s="152" t="str">
        <f t="shared" si="77"/>
        <v>DF</v>
      </c>
    </row>
    <row r="170" spans="1:21" x14ac:dyDescent="0.2">
      <c r="A170" s="151" t="str">
        <f t="shared" si="65"/>
        <v>MLM5023</v>
      </c>
      <c r="B170" s="69" t="s">
        <v>147</v>
      </c>
      <c r="C170" s="70"/>
      <c r="D170" s="70"/>
      <c r="E170" s="70"/>
      <c r="F170" s="70"/>
      <c r="G170" s="70"/>
      <c r="H170" s="70"/>
      <c r="I170" s="71"/>
      <c r="J170" s="67">
        <f t="shared" si="66"/>
        <v>6</v>
      </c>
      <c r="K170" s="67">
        <f t="shared" si="67"/>
        <v>2</v>
      </c>
      <c r="L170" s="67">
        <f t="shared" si="68"/>
        <v>1</v>
      </c>
      <c r="M170" s="67">
        <f t="shared" si="69"/>
        <v>2</v>
      </c>
      <c r="N170" s="67">
        <f t="shared" si="70"/>
        <v>0</v>
      </c>
      <c r="O170" s="67">
        <f t="shared" si="71"/>
        <v>5</v>
      </c>
      <c r="P170" s="67">
        <f t="shared" si="72"/>
        <v>6</v>
      </c>
      <c r="Q170" s="67">
        <f t="shared" si="73"/>
        <v>11</v>
      </c>
      <c r="R170" s="152" t="str">
        <f t="shared" si="74"/>
        <v>E</v>
      </c>
      <c r="S170" s="152">
        <f t="shared" si="75"/>
        <v>0</v>
      </c>
      <c r="T170" s="152">
        <f t="shared" si="76"/>
        <v>0</v>
      </c>
      <c r="U170" s="152" t="str">
        <f t="shared" si="77"/>
        <v>DF</v>
      </c>
    </row>
    <row r="171" spans="1:21" x14ac:dyDescent="0.2">
      <c r="A171" s="79" t="s">
        <v>25</v>
      </c>
      <c r="B171" s="153"/>
      <c r="C171" s="154"/>
      <c r="D171" s="154"/>
      <c r="E171" s="154"/>
      <c r="F171" s="154"/>
      <c r="G171" s="154"/>
      <c r="H171" s="154"/>
      <c r="I171" s="155"/>
      <c r="J171" s="111">
        <f>IF(ISNA(SUM(J159:J170)),"",SUM(J159:J170))</f>
        <v>64</v>
      </c>
      <c r="K171" s="111">
        <f t="shared" ref="K171:Q171" si="78">SUM(K159:K170)</f>
        <v>24</v>
      </c>
      <c r="L171" s="111">
        <f t="shared" si="78"/>
        <v>12</v>
      </c>
      <c r="M171" s="111">
        <f t="shared" si="78"/>
        <v>16</v>
      </c>
      <c r="N171" s="111">
        <f t="shared" si="78"/>
        <v>0</v>
      </c>
      <c r="O171" s="111">
        <f t="shared" si="78"/>
        <v>52</v>
      </c>
      <c r="P171" s="111">
        <f t="shared" si="78"/>
        <v>64</v>
      </c>
      <c r="Q171" s="111">
        <f t="shared" si="78"/>
        <v>116</v>
      </c>
      <c r="R171" s="79">
        <f>COUNTIF(R159:R170,"E")</f>
        <v>11</v>
      </c>
      <c r="S171" s="79">
        <f>COUNTIF(S159:S170,"C")</f>
        <v>1</v>
      </c>
      <c r="T171" s="79">
        <f>COUNTIF(T159:T170,"VP")</f>
        <v>0</v>
      </c>
      <c r="U171" s="66">
        <f>COUNTA(U159:U170)</f>
        <v>12</v>
      </c>
    </row>
    <row r="172" spans="1:21" ht="27" customHeight="1" x14ac:dyDescent="0.2">
      <c r="A172" s="108" t="s">
        <v>106</v>
      </c>
      <c r="B172" s="109"/>
      <c r="C172" s="109"/>
      <c r="D172" s="109"/>
      <c r="E172" s="109"/>
      <c r="F172" s="109"/>
      <c r="G172" s="109"/>
      <c r="H172" s="109"/>
      <c r="I172" s="110"/>
      <c r="J172" s="111">
        <f>J171</f>
        <v>64</v>
      </c>
      <c r="K172" s="111">
        <f t="shared" ref="K172:Q172" si="79">K171</f>
        <v>24</v>
      </c>
      <c r="L172" s="111">
        <f t="shared" si="79"/>
        <v>12</v>
      </c>
      <c r="M172" s="111">
        <f t="shared" si="79"/>
        <v>16</v>
      </c>
      <c r="N172" s="111">
        <f t="shared" si="79"/>
        <v>0</v>
      </c>
      <c r="O172" s="111">
        <f t="shared" si="79"/>
        <v>52</v>
      </c>
      <c r="P172" s="111">
        <f t="shared" si="79"/>
        <v>64</v>
      </c>
      <c r="Q172" s="111">
        <f t="shared" si="79"/>
        <v>116</v>
      </c>
      <c r="R172" s="111">
        <f t="shared" ref="R172" si="80">R171</f>
        <v>11</v>
      </c>
      <c r="S172" s="111">
        <f t="shared" ref="S172" si="81">S171</f>
        <v>1</v>
      </c>
      <c r="T172" s="111">
        <f t="shared" ref="T172:U172" si="82">T171</f>
        <v>0</v>
      </c>
      <c r="U172" s="111">
        <f t="shared" si="82"/>
        <v>12</v>
      </c>
    </row>
    <row r="173" spans="1:21" ht="16.5" customHeight="1" x14ac:dyDescent="0.2">
      <c r="A173" s="115" t="s">
        <v>51</v>
      </c>
      <c r="B173" s="116"/>
      <c r="C173" s="116"/>
      <c r="D173" s="116"/>
      <c r="E173" s="116"/>
      <c r="F173" s="116"/>
      <c r="G173" s="116"/>
      <c r="H173" s="116"/>
      <c r="I173" s="116"/>
      <c r="J173" s="117"/>
      <c r="K173" s="111">
        <f>K171*14</f>
        <v>336</v>
      </c>
      <c r="L173" s="111">
        <f t="shared" ref="L173:Q173" si="83">L171*14</f>
        <v>168</v>
      </c>
      <c r="M173" s="111">
        <f t="shared" si="83"/>
        <v>224</v>
      </c>
      <c r="N173" s="111">
        <f t="shared" si="83"/>
        <v>0</v>
      </c>
      <c r="O173" s="111">
        <f t="shared" si="83"/>
        <v>728</v>
      </c>
      <c r="P173" s="111">
        <f t="shared" si="83"/>
        <v>896</v>
      </c>
      <c r="Q173" s="111">
        <f t="shared" si="83"/>
        <v>1624</v>
      </c>
      <c r="R173" s="118"/>
      <c r="S173" s="119"/>
      <c r="T173" s="119"/>
      <c r="U173" s="120"/>
    </row>
    <row r="174" spans="1:21" ht="15.75" customHeight="1" x14ac:dyDescent="0.2">
      <c r="A174" s="121"/>
      <c r="B174" s="122"/>
      <c r="C174" s="122"/>
      <c r="D174" s="122"/>
      <c r="E174" s="122"/>
      <c r="F174" s="122"/>
      <c r="G174" s="122"/>
      <c r="H174" s="122"/>
      <c r="I174" s="122"/>
      <c r="J174" s="123"/>
      <c r="K174" s="124">
        <f>SUM(K173:M173)</f>
        <v>728</v>
      </c>
      <c r="L174" s="125"/>
      <c r="M174" s="125"/>
      <c r="N174" s="126"/>
      <c r="O174" s="124">
        <f>SUM(O173:P173)</f>
        <v>1624</v>
      </c>
      <c r="P174" s="125"/>
      <c r="Q174" s="126"/>
      <c r="R174" s="127"/>
      <c r="S174" s="128"/>
      <c r="T174" s="128"/>
      <c r="U174" s="129"/>
    </row>
    <row r="175" spans="1:21" ht="17.25" customHeight="1" x14ac:dyDescent="0.2">
      <c r="A175" s="13" t="s">
        <v>105</v>
      </c>
      <c r="B175" s="14"/>
      <c r="C175" s="14"/>
      <c r="D175" s="14"/>
      <c r="E175" s="14"/>
      <c r="F175" s="14"/>
      <c r="G175" s="14"/>
      <c r="H175" s="14"/>
      <c r="I175" s="14"/>
      <c r="J175" s="15"/>
      <c r="K175" s="130">
        <f>U172/SUM(U46,U57,U69,U81,U93,U104)</f>
        <v>0.3</v>
      </c>
      <c r="L175" s="131"/>
      <c r="M175" s="131"/>
      <c r="N175" s="131"/>
      <c r="O175" s="131"/>
      <c r="P175" s="131"/>
      <c r="Q175" s="131"/>
      <c r="R175" s="131"/>
      <c r="S175" s="131"/>
      <c r="T175" s="131"/>
      <c r="U175" s="132"/>
    </row>
    <row r="176" spans="1:21" ht="20.25" customHeight="1" x14ac:dyDescent="0.2">
      <c r="A176" s="133" t="s">
        <v>107</v>
      </c>
      <c r="B176" s="134"/>
      <c r="C176" s="134"/>
      <c r="D176" s="134"/>
      <c r="E176" s="134"/>
      <c r="F176" s="134"/>
      <c r="G176" s="134"/>
      <c r="H176" s="134"/>
      <c r="I176" s="134"/>
      <c r="J176" s="135"/>
      <c r="K176" s="130">
        <f>K174/(SUM(O46,O57,O69,O81,O93)*14+O104*12)</f>
        <v>0.34932821497120919</v>
      </c>
      <c r="L176" s="131"/>
      <c r="M176" s="131"/>
      <c r="N176" s="131"/>
      <c r="O176" s="131"/>
      <c r="P176" s="131"/>
      <c r="Q176" s="131"/>
      <c r="R176" s="131"/>
      <c r="S176" s="131"/>
      <c r="T176" s="131"/>
      <c r="U176" s="132"/>
    </row>
    <row r="178" spans="1:21" ht="23.25" customHeight="1" x14ac:dyDescent="0.2">
      <c r="A178" s="144" t="s">
        <v>62</v>
      </c>
      <c r="B178" s="145"/>
      <c r="C178" s="145"/>
      <c r="D178" s="145"/>
      <c r="E178" s="145"/>
      <c r="F178" s="145"/>
      <c r="G178" s="145"/>
      <c r="H178" s="145"/>
      <c r="I178" s="145"/>
      <c r="J178" s="145"/>
      <c r="K178" s="145"/>
      <c r="L178" s="145"/>
      <c r="M178" s="145"/>
      <c r="N178" s="145"/>
      <c r="O178" s="145"/>
      <c r="P178" s="145"/>
      <c r="Q178" s="145"/>
      <c r="R178" s="145"/>
      <c r="S178" s="145"/>
      <c r="T178" s="145"/>
      <c r="U178" s="145"/>
    </row>
    <row r="179" spans="1:21" ht="21.75" customHeight="1" x14ac:dyDescent="0.2">
      <c r="A179" s="144" t="s">
        <v>27</v>
      </c>
      <c r="B179" s="144" t="s">
        <v>26</v>
      </c>
      <c r="C179" s="144"/>
      <c r="D179" s="144"/>
      <c r="E179" s="144"/>
      <c r="F179" s="144"/>
      <c r="G179" s="144"/>
      <c r="H179" s="144"/>
      <c r="I179" s="144"/>
      <c r="J179" s="146" t="s">
        <v>41</v>
      </c>
      <c r="K179" s="147" t="s">
        <v>24</v>
      </c>
      <c r="L179" s="148"/>
      <c r="M179" s="148"/>
      <c r="N179" s="149"/>
      <c r="O179" s="146" t="s">
        <v>42</v>
      </c>
      <c r="P179" s="146"/>
      <c r="Q179" s="146"/>
      <c r="R179" s="146" t="s">
        <v>23</v>
      </c>
      <c r="S179" s="146"/>
      <c r="T179" s="146"/>
      <c r="U179" s="146" t="s">
        <v>22</v>
      </c>
    </row>
    <row r="180" spans="1:21" x14ac:dyDescent="0.2">
      <c r="A180" s="144"/>
      <c r="B180" s="144"/>
      <c r="C180" s="144"/>
      <c r="D180" s="144"/>
      <c r="E180" s="144"/>
      <c r="F180" s="144"/>
      <c r="G180" s="144"/>
      <c r="H180" s="144"/>
      <c r="I180" s="144"/>
      <c r="J180" s="146"/>
      <c r="K180" s="150" t="s">
        <v>28</v>
      </c>
      <c r="L180" s="150" t="s">
        <v>29</v>
      </c>
      <c r="M180" s="150" t="s">
        <v>30</v>
      </c>
      <c r="N180" s="150" t="s">
        <v>103</v>
      </c>
      <c r="O180" s="150" t="s">
        <v>34</v>
      </c>
      <c r="P180" s="150" t="s">
        <v>7</v>
      </c>
      <c r="Q180" s="150" t="s">
        <v>31</v>
      </c>
      <c r="R180" s="150" t="s">
        <v>32</v>
      </c>
      <c r="S180" s="150" t="s">
        <v>28</v>
      </c>
      <c r="T180" s="150" t="s">
        <v>33</v>
      </c>
      <c r="U180" s="146"/>
    </row>
    <row r="181" spans="1:21" ht="18.75" customHeight="1" x14ac:dyDescent="0.2">
      <c r="A181" s="80" t="s">
        <v>59</v>
      </c>
      <c r="B181" s="81"/>
      <c r="C181" s="81"/>
      <c r="D181" s="81"/>
      <c r="E181" s="81"/>
      <c r="F181" s="81"/>
      <c r="G181" s="81"/>
      <c r="H181" s="81"/>
      <c r="I181" s="81"/>
      <c r="J181" s="81"/>
      <c r="K181" s="81"/>
      <c r="L181" s="81"/>
      <c r="M181" s="81"/>
      <c r="N181" s="81"/>
      <c r="O181" s="81"/>
      <c r="P181" s="81"/>
      <c r="Q181" s="81"/>
      <c r="R181" s="81"/>
      <c r="S181" s="81"/>
      <c r="T181" s="81"/>
      <c r="U181" s="82"/>
    </row>
    <row r="182" spans="1:21" x14ac:dyDescent="0.2">
      <c r="A182" s="151" t="str">
        <f t="shared" ref="A182:A195" si="84">IF(ISNA(INDEX($A$36:$U$150,MATCH($B182,$B$36:$B$150,0),1)),"",INDEX($A$36:$U$150,MATCH($B182,$B$36:$B$150,0),1))</f>
        <v>MLM5006</v>
      </c>
      <c r="B182" s="83" t="s">
        <v>118</v>
      </c>
      <c r="C182" s="83"/>
      <c r="D182" s="83"/>
      <c r="E182" s="83"/>
      <c r="F182" s="83"/>
      <c r="G182" s="83"/>
      <c r="H182" s="83"/>
      <c r="I182" s="83"/>
      <c r="J182" s="67">
        <f t="shared" ref="J182:J195" si="85">IF(ISNA(INDEX($A$36:$U$150,MATCH($B182,$B$36:$B$150,0),10)),"",INDEX($A$36:$U$150,MATCH($B182,$B$36:$B$150,0),10))</f>
        <v>7</v>
      </c>
      <c r="K182" s="67">
        <f t="shared" ref="K182:K195" si="86">IF(ISNA(INDEX($A$36:$U$150,MATCH($B182,$B$36:$B$150,0),11)),"",INDEX($A$36:$U$150,MATCH($B182,$B$36:$B$150,0),11))</f>
        <v>2</v>
      </c>
      <c r="L182" s="67">
        <f t="shared" ref="L182:L195" si="87">IF(ISNA(INDEX($A$36:$U$150,MATCH($B182,$B$36:$B$150,0),12)),"",INDEX($A$36:$U$150,MATCH($B182,$B$36:$B$150,0),12))</f>
        <v>1</v>
      </c>
      <c r="M182" s="67">
        <f t="shared" ref="M182:M195" si="88">IF(ISNA(INDEX($A$36:$U$150,MATCH($B182,$B$36:$B$150,0),13)),"",INDEX($A$36:$U$150,MATCH($B182,$B$36:$B$150,0),13))</f>
        <v>2</v>
      </c>
      <c r="N182" s="67">
        <f t="shared" ref="N182:N195" si="89">IF(ISNA(INDEX($A$36:$U$150,MATCH($B182,$B$36:$B$150,0),14)),"",INDEX($A$36:$U$150,MATCH($B182,$B$36:$B$150,0),14))</f>
        <v>0</v>
      </c>
      <c r="O182" s="67">
        <f t="shared" ref="O182:O195" si="90">IF(ISNA(INDEX($A$36:$U$150,MATCH($B182,$B$36:$B$150,0),15)),"",INDEX($A$36:$U$150,MATCH($B182,$B$36:$B$150,0),15))</f>
        <v>5</v>
      </c>
      <c r="P182" s="67">
        <f t="shared" ref="P182:P195" si="91">IF(ISNA(INDEX($A$36:$U$150,MATCH($B182,$B$36:$B$150,0),16)),"",INDEX($A$36:$U$150,MATCH($B182,$B$36:$B$150,0),16))</f>
        <v>8</v>
      </c>
      <c r="Q182" s="67">
        <f t="shared" ref="Q182:Q195" si="92">IF(ISNA(INDEX($A$36:$U$150,MATCH($B182,$B$36:$B$150,0),17)),"",INDEX($A$36:$U$150,MATCH($B182,$B$36:$B$150,0),17))</f>
        <v>13</v>
      </c>
      <c r="R182" s="152" t="str">
        <f t="shared" ref="R182:R195" si="93">IF(ISNA(INDEX($A$36:$U$150,MATCH($B182,$B$36:$B$150,0),18)),"",INDEX($A$36:$U$150,MATCH($B182,$B$36:$B$150,0),18))</f>
        <v>E</v>
      </c>
      <c r="S182" s="152">
        <f t="shared" ref="S182:S195" si="94">IF(ISNA(INDEX($A$36:$U$150,MATCH($B182,$B$36:$B$150,0),19)),"",INDEX($A$36:$U$150,MATCH($B182,$B$36:$B$150,0),19))</f>
        <v>0</v>
      </c>
      <c r="T182" s="152">
        <f t="shared" ref="T182:T195" si="95">IF(ISNA(INDEX($A$36:$U$150,MATCH($B182,$B$36:$B$150,0),20)),"",INDEX($A$36:$U$150,MATCH($B182,$B$36:$B$150,0),20))</f>
        <v>0</v>
      </c>
      <c r="U182" s="152" t="str">
        <f t="shared" ref="U182:U195" si="96">IF(ISNA(INDEX($A$36:$U$150,MATCH($B182,$B$36:$B$150,0),21)),"",INDEX($A$36:$U$150,MATCH($B182,$B$36:$B$150,0),21))</f>
        <v>DS</v>
      </c>
    </row>
    <row r="183" spans="1:21" x14ac:dyDescent="0.2">
      <c r="A183" s="151" t="str">
        <f t="shared" si="84"/>
        <v>MLM5008</v>
      </c>
      <c r="B183" s="83" t="s">
        <v>124</v>
      </c>
      <c r="C183" s="83"/>
      <c r="D183" s="83"/>
      <c r="E183" s="83"/>
      <c r="F183" s="83"/>
      <c r="G183" s="83"/>
      <c r="H183" s="83"/>
      <c r="I183" s="83"/>
      <c r="J183" s="67">
        <f t="shared" si="85"/>
        <v>6</v>
      </c>
      <c r="K183" s="67">
        <f t="shared" si="86"/>
        <v>2</v>
      </c>
      <c r="L183" s="67">
        <f t="shared" si="87"/>
        <v>1</v>
      </c>
      <c r="M183" s="67">
        <f t="shared" si="88"/>
        <v>2</v>
      </c>
      <c r="N183" s="67">
        <f t="shared" si="89"/>
        <v>0</v>
      </c>
      <c r="O183" s="67">
        <f t="shared" si="90"/>
        <v>5</v>
      </c>
      <c r="P183" s="67">
        <f t="shared" si="91"/>
        <v>6</v>
      </c>
      <c r="Q183" s="67">
        <f t="shared" si="92"/>
        <v>11</v>
      </c>
      <c r="R183" s="152" t="str">
        <f t="shared" si="93"/>
        <v>E</v>
      </c>
      <c r="S183" s="152">
        <f t="shared" si="94"/>
        <v>0</v>
      </c>
      <c r="T183" s="152">
        <f t="shared" si="95"/>
        <v>0</v>
      </c>
      <c r="U183" s="152" t="str">
        <f t="shared" si="96"/>
        <v>DS</v>
      </c>
    </row>
    <row r="184" spans="1:21" x14ac:dyDescent="0.2">
      <c r="A184" s="151" t="str">
        <f t="shared" si="84"/>
        <v>MLM5106</v>
      </c>
      <c r="B184" s="83" t="s">
        <v>225</v>
      </c>
      <c r="C184" s="83"/>
      <c r="D184" s="83"/>
      <c r="E184" s="83"/>
      <c r="F184" s="83"/>
      <c r="G184" s="83"/>
      <c r="H184" s="83"/>
      <c r="I184" s="83"/>
      <c r="J184" s="67">
        <f t="shared" si="85"/>
        <v>5</v>
      </c>
      <c r="K184" s="67">
        <f t="shared" si="86"/>
        <v>2</v>
      </c>
      <c r="L184" s="67">
        <f t="shared" si="87"/>
        <v>0</v>
      </c>
      <c r="M184" s="67">
        <f t="shared" si="88"/>
        <v>2</v>
      </c>
      <c r="N184" s="67">
        <f t="shared" si="89"/>
        <v>0</v>
      </c>
      <c r="O184" s="67">
        <f t="shared" si="90"/>
        <v>4</v>
      </c>
      <c r="P184" s="67">
        <f t="shared" si="91"/>
        <v>5</v>
      </c>
      <c r="Q184" s="67">
        <f t="shared" si="92"/>
        <v>9</v>
      </c>
      <c r="R184" s="152" t="str">
        <f t="shared" si="93"/>
        <v>E</v>
      </c>
      <c r="S184" s="152">
        <f t="shared" si="94"/>
        <v>0</v>
      </c>
      <c r="T184" s="152">
        <f t="shared" si="95"/>
        <v>0</v>
      </c>
      <c r="U184" s="152" t="str">
        <f t="shared" si="96"/>
        <v>DS</v>
      </c>
    </row>
    <row r="185" spans="1:21" ht="12.75" customHeight="1" x14ac:dyDescent="0.2">
      <c r="A185" s="151" t="str">
        <f t="shared" si="84"/>
        <v>MLM5009</v>
      </c>
      <c r="B185" s="83" t="s">
        <v>128</v>
      </c>
      <c r="C185" s="83"/>
      <c r="D185" s="83"/>
      <c r="E185" s="83"/>
      <c r="F185" s="83"/>
      <c r="G185" s="83"/>
      <c r="H185" s="83"/>
      <c r="I185" s="83"/>
      <c r="J185" s="67">
        <f t="shared" si="85"/>
        <v>5</v>
      </c>
      <c r="K185" s="67">
        <f t="shared" si="86"/>
        <v>2</v>
      </c>
      <c r="L185" s="67">
        <f t="shared" si="87"/>
        <v>1</v>
      </c>
      <c r="M185" s="67">
        <f t="shared" si="88"/>
        <v>1</v>
      </c>
      <c r="N185" s="67">
        <f t="shared" si="89"/>
        <v>0</v>
      </c>
      <c r="O185" s="67">
        <f t="shared" si="90"/>
        <v>4</v>
      </c>
      <c r="P185" s="67">
        <f t="shared" si="91"/>
        <v>5</v>
      </c>
      <c r="Q185" s="67">
        <f t="shared" si="92"/>
        <v>9</v>
      </c>
      <c r="R185" s="152">
        <f t="shared" si="93"/>
        <v>0</v>
      </c>
      <c r="S185" s="152" t="str">
        <f t="shared" si="94"/>
        <v>C</v>
      </c>
      <c r="T185" s="152">
        <f t="shared" si="95"/>
        <v>0</v>
      </c>
      <c r="U185" s="152" t="str">
        <f t="shared" si="96"/>
        <v>DS</v>
      </c>
    </row>
    <row r="186" spans="1:21" x14ac:dyDescent="0.2">
      <c r="A186" s="151" t="str">
        <f t="shared" si="84"/>
        <v>MLX7101</v>
      </c>
      <c r="B186" s="94" t="s">
        <v>235</v>
      </c>
      <c r="C186" s="95"/>
      <c r="D186" s="95"/>
      <c r="E186" s="95"/>
      <c r="F186" s="95"/>
      <c r="G186" s="95"/>
      <c r="H186" s="95"/>
      <c r="I186" s="96"/>
      <c r="J186" s="67">
        <f t="shared" si="85"/>
        <v>4</v>
      </c>
      <c r="K186" s="67">
        <f t="shared" si="86"/>
        <v>2</v>
      </c>
      <c r="L186" s="67">
        <f t="shared" si="87"/>
        <v>0</v>
      </c>
      <c r="M186" s="67">
        <f t="shared" si="88"/>
        <v>1</v>
      </c>
      <c r="N186" s="67">
        <f t="shared" si="89"/>
        <v>0</v>
      </c>
      <c r="O186" s="67">
        <f t="shared" si="90"/>
        <v>3</v>
      </c>
      <c r="P186" s="67">
        <f t="shared" si="91"/>
        <v>4</v>
      </c>
      <c r="Q186" s="67">
        <f t="shared" si="92"/>
        <v>7</v>
      </c>
      <c r="R186" s="152">
        <f t="shared" si="93"/>
        <v>0</v>
      </c>
      <c r="S186" s="152" t="str">
        <f t="shared" si="94"/>
        <v>C</v>
      </c>
      <c r="T186" s="152">
        <f t="shared" si="95"/>
        <v>0</v>
      </c>
      <c r="U186" s="152" t="str">
        <f t="shared" si="96"/>
        <v>DS</v>
      </c>
    </row>
    <row r="187" spans="1:21" x14ac:dyDescent="0.2">
      <c r="A187" s="151" t="str">
        <f t="shared" si="84"/>
        <v>MLM5015</v>
      </c>
      <c r="B187" s="83" t="s">
        <v>133</v>
      </c>
      <c r="C187" s="83"/>
      <c r="D187" s="83"/>
      <c r="E187" s="83"/>
      <c r="F187" s="83"/>
      <c r="G187" s="83"/>
      <c r="H187" s="83"/>
      <c r="I187" s="83"/>
      <c r="J187" s="67">
        <f t="shared" si="85"/>
        <v>5</v>
      </c>
      <c r="K187" s="67">
        <f t="shared" si="86"/>
        <v>2</v>
      </c>
      <c r="L187" s="67">
        <f t="shared" si="87"/>
        <v>0</v>
      </c>
      <c r="M187" s="67">
        <f t="shared" si="88"/>
        <v>2</v>
      </c>
      <c r="N187" s="67">
        <f t="shared" si="89"/>
        <v>1</v>
      </c>
      <c r="O187" s="67">
        <f t="shared" si="90"/>
        <v>5</v>
      </c>
      <c r="P187" s="67">
        <f t="shared" si="91"/>
        <v>4</v>
      </c>
      <c r="Q187" s="67">
        <f t="shared" si="92"/>
        <v>9</v>
      </c>
      <c r="R187" s="152" t="str">
        <f t="shared" si="93"/>
        <v>E</v>
      </c>
      <c r="S187" s="152">
        <f t="shared" si="94"/>
        <v>0</v>
      </c>
      <c r="T187" s="152">
        <f t="shared" si="95"/>
        <v>0</v>
      </c>
      <c r="U187" s="152" t="str">
        <f t="shared" si="96"/>
        <v>DS</v>
      </c>
    </row>
    <row r="188" spans="1:21" x14ac:dyDescent="0.2">
      <c r="A188" s="151" t="str">
        <f t="shared" si="84"/>
        <v>MLM5028</v>
      </c>
      <c r="B188" s="83" t="s">
        <v>135</v>
      </c>
      <c r="C188" s="83"/>
      <c r="D188" s="83"/>
      <c r="E188" s="83"/>
      <c r="F188" s="83"/>
      <c r="G188" s="83"/>
      <c r="H188" s="83"/>
      <c r="I188" s="83"/>
      <c r="J188" s="67">
        <f t="shared" si="85"/>
        <v>5</v>
      </c>
      <c r="K188" s="67">
        <f t="shared" si="86"/>
        <v>2</v>
      </c>
      <c r="L188" s="67">
        <f t="shared" si="87"/>
        <v>1</v>
      </c>
      <c r="M188" s="67">
        <f t="shared" si="88"/>
        <v>1</v>
      </c>
      <c r="N188" s="67">
        <f t="shared" si="89"/>
        <v>0</v>
      </c>
      <c r="O188" s="67">
        <f t="shared" si="90"/>
        <v>4</v>
      </c>
      <c r="P188" s="67">
        <f t="shared" si="91"/>
        <v>5</v>
      </c>
      <c r="Q188" s="67">
        <f t="shared" si="92"/>
        <v>9</v>
      </c>
      <c r="R188" s="152" t="str">
        <f t="shared" si="93"/>
        <v>E</v>
      </c>
      <c r="S188" s="152">
        <f t="shared" si="94"/>
        <v>0</v>
      </c>
      <c r="T188" s="152">
        <f t="shared" si="95"/>
        <v>0</v>
      </c>
      <c r="U188" s="152" t="str">
        <f t="shared" si="96"/>
        <v>DS</v>
      </c>
    </row>
    <row r="189" spans="1:21" x14ac:dyDescent="0.2">
      <c r="A189" s="151" t="str">
        <f t="shared" si="84"/>
        <v>MLM5060</v>
      </c>
      <c r="B189" s="83" t="s">
        <v>143</v>
      </c>
      <c r="C189" s="83"/>
      <c r="D189" s="83"/>
      <c r="E189" s="83"/>
      <c r="F189" s="83"/>
      <c r="G189" s="83"/>
      <c r="H189" s="83"/>
      <c r="I189" s="83"/>
      <c r="J189" s="67">
        <f t="shared" si="85"/>
        <v>5</v>
      </c>
      <c r="K189" s="67">
        <f t="shared" si="86"/>
        <v>2</v>
      </c>
      <c r="L189" s="67">
        <f t="shared" si="87"/>
        <v>1</v>
      </c>
      <c r="M189" s="67">
        <f t="shared" si="88"/>
        <v>1</v>
      </c>
      <c r="N189" s="67">
        <f t="shared" si="89"/>
        <v>0</v>
      </c>
      <c r="O189" s="67">
        <f t="shared" si="90"/>
        <v>4</v>
      </c>
      <c r="P189" s="67">
        <f t="shared" si="91"/>
        <v>5</v>
      </c>
      <c r="Q189" s="67">
        <f t="shared" si="92"/>
        <v>9</v>
      </c>
      <c r="R189" s="152">
        <f t="shared" si="93"/>
        <v>0</v>
      </c>
      <c r="S189" s="152" t="str">
        <f t="shared" si="94"/>
        <v>C</v>
      </c>
      <c r="T189" s="152">
        <f t="shared" si="95"/>
        <v>0</v>
      </c>
      <c r="U189" s="152" t="str">
        <f t="shared" si="96"/>
        <v>DS</v>
      </c>
    </row>
    <row r="190" spans="1:21" x14ac:dyDescent="0.2">
      <c r="A190" s="151" t="str">
        <f t="shared" si="84"/>
        <v>MLM5011</v>
      </c>
      <c r="B190" s="83" t="s">
        <v>145</v>
      </c>
      <c r="C190" s="83"/>
      <c r="D190" s="83"/>
      <c r="E190" s="83"/>
      <c r="F190" s="83"/>
      <c r="G190" s="83"/>
      <c r="H190" s="83"/>
      <c r="I190" s="83"/>
      <c r="J190" s="67">
        <f t="shared" si="85"/>
        <v>5</v>
      </c>
      <c r="K190" s="67">
        <f t="shared" si="86"/>
        <v>2</v>
      </c>
      <c r="L190" s="67">
        <f t="shared" si="87"/>
        <v>1</v>
      </c>
      <c r="M190" s="67">
        <f t="shared" si="88"/>
        <v>1</v>
      </c>
      <c r="N190" s="67">
        <f t="shared" si="89"/>
        <v>1</v>
      </c>
      <c r="O190" s="67">
        <f t="shared" si="90"/>
        <v>5</v>
      </c>
      <c r="P190" s="67">
        <f t="shared" si="91"/>
        <v>4</v>
      </c>
      <c r="Q190" s="67">
        <f t="shared" si="92"/>
        <v>9</v>
      </c>
      <c r="R190" s="152" t="str">
        <f t="shared" si="93"/>
        <v>E</v>
      </c>
      <c r="S190" s="152">
        <f t="shared" si="94"/>
        <v>0</v>
      </c>
      <c r="T190" s="152">
        <f t="shared" si="95"/>
        <v>0</v>
      </c>
      <c r="U190" s="152" t="str">
        <f t="shared" si="96"/>
        <v>DS</v>
      </c>
    </row>
    <row r="191" spans="1:21" x14ac:dyDescent="0.2">
      <c r="A191" s="151" t="str">
        <f t="shared" si="84"/>
        <v>MLM5013</v>
      </c>
      <c r="B191" s="83" t="s">
        <v>149</v>
      </c>
      <c r="C191" s="83"/>
      <c r="D191" s="83"/>
      <c r="E191" s="83"/>
      <c r="F191" s="83"/>
      <c r="G191" s="83"/>
      <c r="H191" s="83"/>
      <c r="I191" s="83"/>
      <c r="J191" s="67">
        <f t="shared" si="85"/>
        <v>5</v>
      </c>
      <c r="K191" s="67">
        <f t="shared" si="86"/>
        <v>2</v>
      </c>
      <c r="L191" s="67">
        <f t="shared" si="87"/>
        <v>0</v>
      </c>
      <c r="M191" s="67">
        <f t="shared" si="88"/>
        <v>2</v>
      </c>
      <c r="N191" s="67">
        <f t="shared" si="89"/>
        <v>1</v>
      </c>
      <c r="O191" s="67">
        <f t="shared" si="90"/>
        <v>5</v>
      </c>
      <c r="P191" s="67">
        <f t="shared" si="91"/>
        <v>4</v>
      </c>
      <c r="Q191" s="67">
        <f t="shared" si="92"/>
        <v>9</v>
      </c>
      <c r="R191" s="152" t="str">
        <f t="shared" si="93"/>
        <v>E</v>
      </c>
      <c r="S191" s="152">
        <f t="shared" si="94"/>
        <v>0</v>
      </c>
      <c r="T191" s="152">
        <f t="shared" si="95"/>
        <v>0</v>
      </c>
      <c r="U191" s="152" t="str">
        <f t="shared" si="96"/>
        <v>DS</v>
      </c>
    </row>
    <row r="192" spans="1:21" x14ac:dyDescent="0.2">
      <c r="A192" s="151" t="str">
        <f t="shared" si="84"/>
        <v>MLM5012</v>
      </c>
      <c r="B192" s="83" t="s">
        <v>151</v>
      </c>
      <c r="C192" s="83"/>
      <c r="D192" s="83"/>
      <c r="E192" s="83"/>
      <c r="F192" s="83"/>
      <c r="G192" s="83"/>
      <c r="H192" s="83"/>
      <c r="I192" s="83"/>
      <c r="J192" s="67">
        <f t="shared" si="85"/>
        <v>2</v>
      </c>
      <c r="K192" s="67">
        <f t="shared" si="86"/>
        <v>0</v>
      </c>
      <c r="L192" s="67">
        <f t="shared" si="87"/>
        <v>0</v>
      </c>
      <c r="M192" s="67">
        <f t="shared" si="88"/>
        <v>2</v>
      </c>
      <c r="N192" s="67">
        <f t="shared" si="89"/>
        <v>0</v>
      </c>
      <c r="O192" s="67">
        <f t="shared" si="90"/>
        <v>2</v>
      </c>
      <c r="P192" s="67">
        <f t="shared" si="91"/>
        <v>2</v>
      </c>
      <c r="Q192" s="67">
        <f t="shared" si="92"/>
        <v>4</v>
      </c>
      <c r="R192" s="152">
        <f t="shared" si="93"/>
        <v>0</v>
      </c>
      <c r="S192" s="152" t="str">
        <f t="shared" si="94"/>
        <v>C</v>
      </c>
      <c r="T192" s="152">
        <f t="shared" si="95"/>
        <v>0</v>
      </c>
      <c r="U192" s="152" t="str">
        <f t="shared" si="96"/>
        <v>DS</v>
      </c>
    </row>
    <row r="193" spans="1:21" x14ac:dyDescent="0.2">
      <c r="A193" s="151" t="str">
        <f t="shared" si="84"/>
        <v>MLM0028</v>
      </c>
      <c r="B193" s="83" t="s">
        <v>155</v>
      </c>
      <c r="C193" s="83"/>
      <c r="D193" s="83"/>
      <c r="E193" s="83"/>
      <c r="F193" s="83"/>
      <c r="G193" s="83"/>
      <c r="H193" s="83"/>
      <c r="I193" s="83"/>
      <c r="J193" s="67">
        <f t="shared" si="85"/>
        <v>4</v>
      </c>
      <c r="K193" s="67">
        <f t="shared" si="86"/>
        <v>2</v>
      </c>
      <c r="L193" s="67">
        <f t="shared" si="87"/>
        <v>0</v>
      </c>
      <c r="M193" s="67">
        <f t="shared" si="88"/>
        <v>2</v>
      </c>
      <c r="N193" s="67">
        <f t="shared" si="89"/>
        <v>0</v>
      </c>
      <c r="O193" s="67">
        <f t="shared" si="90"/>
        <v>4</v>
      </c>
      <c r="P193" s="67">
        <f t="shared" si="91"/>
        <v>3</v>
      </c>
      <c r="Q193" s="67">
        <f t="shared" si="92"/>
        <v>7</v>
      </c>
      <c r="R193" s="152" t="str">
        <f t="shared" si="93"/>
        <v>E</v>
      </c>
      <c r="S193" s="152">
        <f t="shared" si="94"/>
        <v>0</v>
      </c>
      <c r="T193" s="152">
        <f t="shared" si="95"/>
        <v>0</v>
      </c>
      <c r="U193" s="152" t="str">
        <f t="shared" si="96"/>
        <v>DS</v>
      </c>
    </row>
    <row r="194" spans="1:21" x14ac:dyDescent="0.2">
      <c r="A194" s="151" t="str">
        <f t="shared" si="84"/>
        <v>MLM7001</v>
      </c>
      <c r="B194" s="83" t="s">
        <v>153</v>
      </c>
      <c r="C194" s="83"/>
      <c r="D194" s="83"/>
      <c r="E194" s="83"/>
      <c r="F194" s="83"/>
      <c r="G194" s="83"/>
      <c r="H194" s="83"/>
      <c r="I194" s="83"/>
      <c r="J194" s="67">
        <f t="shared" si="85"/>
        <v>4</v>
      </c>
      <c r="K194" s="67">
        <f t="shared" si="86"/>
        <v>0</v>
      </c>
      <c r="L194" s="67">
        <f t="shared" si="87"/>
        <v>0</v>
      </c>
      <c r="M194" s="67">
        <f t="shared" si="88"/>
        <v>1</v>
      </c>
      <c r="N194" s="67">
        <f t="shared" si="89"/>
        <v>0</v>
      </c>
      <c r="O194" s="67">
        <f t="shared" si="90"/>
        <v>1</v>
      </c>
      <c r="P194" s="67">
        <f t="shared" si="91"/>
        <v>6</v>
      </c>
      <c r="Q194" s="67">
        <f t="shared" si="92"/>
        <v>7</v>
      </c>
      <c r="R194" s="152">
        <f t="shared" si="93"/>
        <v>0</v>
      </c>
      <c r="S194" s="152" t="str">
        <f t="shared" si="94"/>
        <v>C</v>
      </c>
      <c r="T194" s="152">
        <f t="shared" si="95"/>
        <v>0</v>
      </c>
      <c r="U194" s="152" t="str">
        <f t="shared" si="96"/>
        <v>DS</v>
      </c>
    </row>
    <row r="195" spans="1:21" x14ac:dyDescent="0.2">
      <c r="A195" s="151" t="str">
        <f t="shared" si="84"/>
        <v>MLX7102</v>
      </c>
      <c r="B195" s="83" t="s">
        <v>101</v>
      </c>
      <c r="C195" s="83"/>
      <c r="D195" s="83"/>
      <c r="E195" s="83"/>
      <c r="F195" s="83"/>
      <c r="G195" s="83"/>
      <c r="H195" s="83"/>
      <c r="I195" s="83"/>
      <c r="J195" s="67">
        <f t="shared" si="85"/>
        <v>4</v>
      </c>
      <c r="K195" s="67">
        <f t="shared" si="86"/>
        <v>2</v>
      </c>
      <c r="L195" s="67">
        <f t="shared" si="87"/>
        <v>0</v>
      </c>
      <c r="M195" s="67">
        <f t="shared" si="88"/>
        <v>1</v>
      </c>
      <c r="N195" s="67">
        <f t="shared" si="89"/>
        <v>0</v>
      </c>
      <c r="O195" s="67">
        <f t="shared" si="90"/>
        <v>3</v>
      </c>
      <c r="P195" s="67">
        <f t="shared" si="91"/>
        <v>4</v>
      </c>
      <c r="Q195" s="67">
        <f t="shared" si="92"/>
        <v>7</v>
      </c>
      <c r="R195" s="152">
        <f t="shared" si="93"/>
        <v>0</v>
      </c>
      <c r="S195" s="152" t="str">
        <f t="shared" si="94"/>
        <v>C</v>
      </c>
      <c r="T195" s="152">
        <f t="shared" si="95"/>
        <v>0</v>
      </c>
      <c r="U195" s="152" t="str">
        <f t="shared" si="96"/>
        <v>DS</v>
      </c>
    </row>
    <row r="196" spans="1:21" x14ac:dyDescent="0.2">
      <c r="A196" s="79" t="s">
        <v>25</v>
      </c>
      <c r="B196" s="153"/>
      <c r="C196" s="154"/>
      <c r="D196" s="154"/>
      <c r="E196" s="154"/>
      <c r="F196" s="154"/>
      <c r="G196" s="154"/>
      <c r="H196" s="154"/>
      <c r="I196" s="155"/>
      <c r="J196" s="111">
        <f t="shared" ref="J196:Q196" si="97">SUM(J182:J195)</f>
        <v>66</v>
      </c>
      <c r="K196" s="111">
        <f t="shared" si="97"/>
        <v>24</v>
      </c>
      <c r="L196" s="111">
        <f t="shared" si="97"/>
        <v>6</v>
      </c>
      <c r="M196" s="111">
        <f t="shared" si="97"/>
        <v>21</v>
      </c>
      <c r="N196" s="111">
        <f t="shared" si="97"/>
        <v>3</v>
      </c>
      <c r="O196" s="111">
        <f t="shared" si="97"/>
        <v>54</v>
      </c>
      <c r="P196" s="111">
        <f t="shared" si="97"/>
        <v>65</v>
      </c>
      <c r="Q196" s="111">
        <f t="shared" si="97"/>
        <v>119</v>
      </c>
      <c r="R196" s="79">
        <f>COUNTIF(R182:R195,"E")</f>
        <v>8</v>
      </c>
      <c r="S196" s="79">
        <f>COUNTIF(S182:S195,"C")</f>
        <v>6</v>
      </c>
      <c r="T196" s="79">
        <f>COUNTIF(T182:T195,"VP")</f>
        <v>0</v>
      </c>
      <c r="U196" s="66">
        <f>COUNTA(U182:U195)</f>
        <v>14</v>
      </c>
    </row>
    <row r="197" spans="1:21" ht="18" customHeight="1" x14ac:dyDescent="0.2">
      <c r="A197" s="80" t="s">
        <v>73</v>
      </c>
      <c r="B197" s="81"/>
      <c r="C197" s="81"/>
      <c r="D197" s="81"/>
      <c r="E197" s="81"/>
      <c r="F197" s="81"/>
      <c r="G197" s="81"/>
      <c r="H197" s="81"/>
      <c r="I197" s="81"/>
      <c r="J197" s="81"/>
      <c r="K197" s="81"/>
      <c r="L197" s="81"/>
      <c r="M197" s="81"/>
      <c r="N197" s="81"/>
      <c r="O197" s="81"/>
      <c r="P197" s="81"/>
      <c r="Q197" s="81"/>
      <c r="R197" s="81"/>
      <c r="S197" s="81"/>
      <c r="T197" s="81"/>
      <c r="U197" s="82"/>
    </row>
    <row r="198" spans="1:21" x14ac:dyDescent="0.2">
      <c r="A198" s="151" t="str">
        <f>IF(ISNA(INDEX($A$36:$U$150,MATCH($B198,$B$36:$B$150,0),1)),"",INDEX($A$36:$U$150,MATCH($B198,$B$36:$B$150,0),1))</f>
        <v>MLM5014</v>
      </c>
      <c r="B198" s="83" t="s">
        <v>158</v>
      </c>
      <c r="C198" s="83"/>
      <c r="D198" s="83"/>
      <c r="E198" s="83"/>
      <c r="F198" s="83"/>
      <c r="G198" s="83"/>
      <c r="H198" s="83"/>
      <c r="I198" s="83"/>
      <c r="J198" s="67">
        <f>IF(ISNA(INDEX($A$36:$U$150,MATCH($B198,$B$36:$B$150,0),10)),"",INDEX($A$36:$U$150,MATCH($B198,$B$36:$B$150,0),10))</f>
        <v>7</v>
      </c>
      <c r="K198" s="67">
        <f>IF(ISNA(INDEX($A$36:$U$150,MATCH($B198,$B$36:$B$150,0),11)),"",INDEX($A$36:$U$150,MATCH($B198,$B$36:$B$150,0),11))</f>
        <v>2</v>
      </c>
      <c r="L198" s="67">
        <f>IF(ISNA(INDEX($A$36:$U$150,MATCH($B198,$B$36:$B$150,0),12)),"",INDEX($A$36:$U$150,MATCH($B198,$B$36:$B$150,0),12))</f>
        <v>1</v>
      </c>
      <c r="M198" s="67">
        <f>IF(ISNA(INDEX($A$36:$U$150,MATCH($B198,$B$36:$B$150,0),13)),"",INDEX($A$36:$U$150,MATCH($B198,$B$36:$B$150,0),13))</f>
        <v>1</v>
      </c>
      <c r="N198" s="67">
        <f>IF(ISNA(INDEX($A$36:$U$150,MATCH($B198,$B$36:$B$150,0),14)),"",INDEX($A$36:$U$150,MATCH($B198,$B$36:$B$150,0),14))</f>
        <v>1</v>
      </c>
      <c r="O198" s="67">
        <f>IF(ISNA(INDEX($A$36:$U$150,MATCH($B198,$B$36:$B$150,0),15)),"",INDEX($A$36:$U$150,MATCH($B198,$B$36:$B$150,0),15))</f>
        <v>5</v>
      </c>
      <c r="P198" s="67">
        <f>IF(ISNA(INDEX($A$36:$U$150,MATCH($B198,$B$36:$B$150,0),16)),"",INDEX($A$36:$U$150,MATCH($B198,$B$36:$B$150,0),16))</f>
        <v>10</v>
      </c>
      <c r="Q198" s="67">
        <f>IF(ISNA(INDEX($A$36:$U$150,MATCH($B198,$B$36:$B$150,0),17)),"",INDEX($A$36:$U$150,MATCH($B198,$B$36:$B$150,0),17))</f>
        <v>15</v>
      </c>
      <c r="R198" s="152" t="str">
        <f>IF(ISNA(INDEX($A$36:$U$150,MATCH($B198,$B$36:$B$150,0),18)),"",INDEX($A$36:$U$150,MATCH($B198,$B$36:$B$150,0),18))</f>
        <v>E</v>
      </c>
      <c r="S198" s="152">
        <f>IF(ISNA(INDEX($A$36:$U$150,MATCH($B198,$B$36:$B$150,0),19)),"",INDEX($A$36:$U$150,MATCH($B198,$B$36:$B$150,0),19))</f>
        <v>0</v>
      </c>
      <c r="T198" s="152">
        <f>IF(ISNA(INDEX($A$36:$U$150,MATCH($B198,$B$36:$B$150,0),20)),"",INDEX($A$36:$U$150,MATCH($B198,$B$36:$B$150,0),20))</f>
        <v>0</v>
      </c>
      <c r="U198" s="152" t="str">
        <f>IF(ISNA(INDEX($A$36:$U$150,MATCH($B198,$B$36:$B$150,0),21)),"",INDEX($A$36:$U$150,MATCH($B198,$B$36:$B$150,0),21))</f>
        <v>DS</v>
      </c>
    </row>
    <row r="199" spans="1:21" x14ac:dyDescent="0.2">
      <c r="A199" s="151" t="str">
        <f>IF(ISNA(INDEX($A$36:$U$150,MATCH($B199,$B$36:$B$150,0),1)),"",INDEX($A$36:$U$150,MATCH($B199,$B$36:$B$150,0),1))</f>
        <v>MLM2001</v>
      </c>
      <c r="B199" s="83" t="s">
        <v>160</v>
      </c>
      <c r="C199" s="83"/>
      <c r="D199" s="83"/>
      <c r="E199" s="83"/>
      <c r="F199" s="83"/>
      <c r="G199" s="83"/>
      <c r="H199" s="83"/>
      <c r="I199" s="83"/>
      <c r="J199" s="67">
        <f>IF(ISNA(INDEX($A$36:$U$150,MATCH($B199,$B$36:$B$150,0),10)),"",INDEX($A$36:$U$150,MATCH($B199,$B$36:$B$150,0),10))</f>
        <v>2</v>
      </c>
      <c r="K199" s="67">
        <f>IF(ISNA(INDEX($A$36:$U$150,MATCH($B199,$B$36:$B$150,0),11)),"",INDEX($A$36:$U$150,MATCH($B199,$B$36:$B$150,0),11))</f>
        <v>0</v>
      </c>
      <c r="L199" s="67">
        <f>IF(ISNA(INDEX($A$36:$U$150,MATCH($B199,$B$36:$B$150,0),12)),"",INDEX($A$36:$U$150,MATCH($B199,$B$36:$B$150,0),12))</f>
        <v>0</v>
      </c>
      <c r="M199" s="67">
        <f>IF(ISNA(INDEX($A$36:$U$150,MATCH($B199,$B$36:$B$150,0),13)),"",INDEX($A$36:$U$150,MATCH($B199,$B$36:$B$150,0),13))</f>
        <v>0</v>
      </c>
      <c r="N199" s="67">
        <f>IF(ISNA(INDEX($A$36:$U$150,MATCH($B199,$B$36:$B$150,0),14)),"",INDEX($A$36:$U$150,MATCH($B199,$B$36:$B$150,0),14))</f>
        <v>2</v>
      </c>
      <c r="O199" s="67">
        <f>IF(ISNA(INDEX($A$36:$U$150,MATCH($B199,$B$36:$B$150,0),15)),"",INDEX($A$36:$U$150,MATCH($B199,$B$36:$B$150,0),15))</f>
        <v>2</v>
      </c>
      <c r="P199" s="67">
        <f>IF(ISNA(INDEX($A$36:$U$150,MATCH($B199,$B$36:$B$150,0),16)),"",INDEX($A$36:$U$150,MATCH($B199,$B$36:$B$150,0),16))</f>
        <v>2</v>
      </c>
      <c r="Q199" s="67">
        <f>IF(ISNA(INDEX($A$36:$U$150,MATCH($B199,$B$36:$B$150,0),17)),"",INDEX($A$36:$U$150,MATCH($B199,$B$36:$B$150,0),17))</f>
        <v>4</v>
      </c>
      <c r="R199" s="152">
        <f>IF(ISNA(INDEX($A$36:$U$150,MATCH($B199,$B$36:$B$150,0),18)),"",INDEX($A$36:$U$150,MATCH($B199,$B$36:$B$150,0),18))</f>
        <v>0</v>
      </c>
      <c r="S199" s="152" t="str">
        <f>IF(ISNA(INDEX($A$36:$U$150,MATCH($B199,$B$36:$B$150,0),19)),"",INDEX($A$36:$U$150,MATCH($B199,$B$36:$B$150,0),19))</f>
        <v>C</v>
      </c>
      <c r="T199" s="152">
        <f>IF(ISNA(INDEX($A$36:$U$150,MATCH($B199,$B$36:$B$150,0),20)),"",INDEX($A$36:$U$150,MATCH($B199,$B$36:$B$150,0),20))</f>
        <v>0</v>
      </c>
      <c r="U199" s="152" t="str">
        <f>IF(ISNA(INDEX($A$36:$U$150,MATCH($B199,$B$36:$B$150,0),21)),"",INDEX($A$36:$U$150,MATCH($B199,$B$36:$B$150,0),21))</f>
        <v>DS</v>
      </c>
    </row>
    <row r="200" spans="1:21" x14ac:dyDescent="0.2">
      <c r="A200" s="151" t="str">
        <f>IF(ISNA(INDEX($A$36:$U$150,MATCH($B200,$B$36:$B$150,0),1)),"",INDEX($A$36:$U$150,MATCH($B200,$B$36:$B$150,0),1))</f>
        <v>MLX7105</v>
      </c>
      <c r="B200" s="83" t="s">
        <v>161</v>
      </c>
      <c r="C200" s="83"/>
      <c r="D200" s="83"/>
      <c r="E200" s="83"/>
      <c r="F200" s="83"/>
      <c r="G200" s="83"/>
      <c r="H200" s="83"/>
      <c r="I200" s="83"/>
      <c r="J200" s="67">
        <f>IF(ISNA(INDEX($A$36:$U$150,MATCH($B200,$B$36:$B$150,0),10)),"",INDEX($A$36:$U$150,MATCH($B200,$B$36:$B$150,0),10))</f>
        <v>6</v>
      </c>
      <c r="K200" s="67">
        <f>IF(ISNA(INDEX($A$36:$U$150,MATCH($B200,$B$36:$B$150,0),11)),"",INDEX($A$36:$U$150,MATCH($B200,$B$36:$B$150,0),11))</f>
        <v>2</v>
      </c>
      <c r="L200" s="67">
        <f>IF(ISNA(INDEX($A$36:$U$150,MATCH($B200,$B$36:$B$150,0),12)),"",INDEX($A$36:$U$150,MATCH($B200,$B$36:$B$150,0),12))</f>
        <v>0</v>
      </c>
      <c r="M200" s="67">
        <f>IF(ISNA(INDEX($A$36:$U$150,MATCH($B200,$B$36:$B$150,0),13)),"",INDEX($A$36:$U$150,MATCH($B200,$B$36:$B$150,0),13))</f>
        <v>1</v>
      </c>
      <c r="N200" s="67">
        <f>IF(ISNA(INDEX($A$36:$U$150,MATCH($B200,$B$36:$B$150,0),14)),"",INDEX($A$36:$U$150,MATCH($B200,$B$36:$B$150,0),14))</f>
        <v>1</v>
      </c>
      <c r="O200" s="67">
        <f>IF(ISNA(INDEX($A$36:$U$150,MATCH($B200,$B$36:$B$150,0),15)),"",INDEX($A$36:$U$150,MATCH($B200,$B$36:$B$150,0),15))</f>
        <v>4</v>
      </c>
      <c r="P200" s="67">
        <f>IF(ISNA(INDEX($A$36:$U$150,MATCH($B200,$B$36:$B$150,0),16)),"",INDEX($A$36:$U$150,MATCH($B200,$B$36:$B$150,0),16))</f>
        <v>9</v>
      </c>
      <c r="Q200" s="67">
        <f>IF(ISNA(INDEX($A$36:$U$150,MATCH($B200,$B$36:$B$150,0),17)),"",INDEX($A$36:$U$150,MATCH($B200,$B$36:$B$150,0),17))</f>
        <v>13</v>
      </c>
      <c r="R200" s="152" t="str">
        <f>IF(ISNA(INDEX($A$36:$U$150,MATCH($B200,$B$36:$B$150,0),18)),"",INDEX($A$36:$U$150,MATCH($B200,$B$36:$B$150,0),18))</f>
        <v>E</v>
      </c>
      <c r="S200" s="152">
        <f>IF(ISNA(INDEX($A$36:$U$150,MATCH($B200,$B$36:$B$150,0),19)),"",INDEX($A$36:$U$150,MATCH($B200,$B$36:$B$150,0),19))</f>
        <v>0</v>
      </c>
      <c r="T200" s="152">
        <f>IF(ISNA(INDEX($A$36:$U$150,MATCH($B200,$B$36:$B$150,0),20)),"",INDEX($A$36:$U$150,MATCH($B200,$B$36:$B$150,0),20))</f>
        <v>0</v>
      </c>
      <c r="U200" s="152" t="str">
        <f>IF(ISNA(INDEX($A$36:$U$150,MATCH($B200,$B$36:$B$150,0),21)),"",INDEX($A$36:$U$150,MATCH($B200,$B$36:$B$150,0),21))</f>
        <v>DS</v>
      </c>
    </row>
    <row r="201" spans="1:21" x14ac:dyDescent="0.2">
      <c r="A201" s="151" t="str">
        <f>IF(ISNA(INDEX($A$36:$U$150,MATCH($B201,$B$36:$B$150,0),1)),"",INDEX($A$36:$U$150,MATCH($B201,$B$36:$B$150,0),1))</f>
        <v>MLX7105</v>
      </c>
      <c r="B201" s="83" t="s">
        <v>162</v>
      </c>
      <c r="C201" s="83"/>
      <c r="D201" s="83"/>
      <c r="E201" s="83"/>
      <c r="F201" s="83"/>
      <c r="G201" s="83"/>
      <c r="H201" s="83"/>
      <c r="I201" s="83"/>
      <c r="J201" s="67">
        <f>IF(ISNA(INDEX($A$36:$U$150,MATCH($B201,$B$36:$B$150,0),10)),"",INDEX($A$36:$U$150,MATCH($B201,$B$36:$B$150,0),10))</f>
        <v>6</v>
      </c>
      <c r="K201" s="67">
        <f>IF(ISNA(INDEX($A$36:$U$150,MATCH($B201,$B$36:$B$150,0),11)),"",INDEX($A$36:$U$150,MATCH($B201,$B$36:$B$150,0),11))</f>
        <v>2</v>
      </c>
      <c r="L201" s="67">
        <f>IF(ISNA(INDEX($A$36:$U$150,MATCH($B201,$B$36:$B$150,0),12)),"",INDEX($A$36:$U$150,MATCH($B201,$B$36:$B$150,0),12))</f>
        <v>0</v>
      </c>
      <c r="M201" s="67">
        <f>IF(ISNA(INDEX($A$36:$U$150,MATCH($B201,$B$36:$B$150,0),13)),"",INDEX($A$36:$U$150,MATCH($B201,$B$36:$B$150,0),13))</f>
        <v>1</v>
      </c>
      <c r="N201" s="67">
        <v>1</v>
      </c>
      <c r="O201" s="67">
        <f>IF(ISNA(INDEX($A$36:$U$150,MATCH($B201,$B$36:$B$150,0),15)),"",INDEX($A$36:$U$150,MATCH($B201,$B$36:$B$150,0),15))</f>
        <v>4</v>
      </c>
      <c r="P201" s="67">
        <f>IF(ISNA(INDEX($A$36:$U$150,MATCH($B201,$B$36:$B$150,0),16)),"",INDEX($A$36:$U$150,MATCH($B201,$B$36:$B$150,0),16))</f>
        <v>9</v>
      </c>
      <c r="Q201" s="67">
        <f>IF(ISNA(INDEX($A$36:$U$150,MATCH($B201,$B$36:$B$150,0),17)),"",INDEX($A$36:$U$150,MATCH($B201,$B$36:$B$150,0),17))</f>
        <v>13</v>
      </c>
      <c r="R201" s="152" t="str">
        <f>IF(ISNA(INDEX($A$36:$U$150,MATCH($B201,$B$36:$B$150,0),18)),"",INDEX($A$36:$U$150,MATCH($B201,$B$36:$B$150,0),18))</f>
        <v>E</v>
      </c>
      <c r="S201" s="152">
        <f>IF(ISNA(INDEX($A$36:$U$150,MATCH($B201,$B$36:$B$150,0),19)),"",INDEX($A$36:$U$150,MATCH($B201,$B$36:$B$150,0),19))</f>
        <v>0</v>
      </c>
      <c r="T201" s="152">
        <f>IF(ISNA(INDEX($A$36:$U$150,MATCH($B201,$B$36:$B$150,0),20)),"",INDEX($A$36:$U$150,MATCH($B201,$B$36:$B$150,0),20))</f>
        <v>0</v>
      </c>
      <c r="U201" s="152" t="str">
        <f>IF(ISNA(INDEX($A$36:$U$150,MATCH($B201,$B$36:$B$150,0),21)),"",INDEX($A$36:$U$150,MATCH($B201,$B$36:$B$150,0),21))</f>
        <v>DS</v>
      </c>
    </row>
    <row r="202" spans="1:21" x14ac:dyDescent="0.2">
      <c r="A202" s="151" t="str">
        <f>IF(ISNA(INDEX($A$36:$U$150,MATCH($B202,$B$36:$B$150,0),1)),"",INDEX($A$36:$U$150,MATCH($B202,$B$36:$B$150,0),1))</f>
        <v>MLX7105</v>
      </c>
      <c r="B202" s="83" t="s">
        <v>164</v>
      </c>
      <c r="C202" s="83"/>
      <c r="D202" s="83"/>
      <c r="E202" s="83"/>
      <c r="F202" s="83"/>
      <c r="G202" s="83"/>
      <c r="H202" s="83"/>
      <c r="I202" s="83"/>
      <c r="J202" s="67">
        <f>IF(ISNA(INDEX($A$36:$U$150,MATCH($B202,$B$36:$B$150,0),10)),"",INDEX($A$36:$U$150,MATCH($B202,$B$36:$B$150,0),10))</f>
        <v>6</v>
      </c>
      <c r="K202" s="67">
        <f>IF(ISNA(INDEX($A$36:$U$150,MATCH($B202,$B$36:$B$150,0),11)),"",INDEX($A$36:$U$150,MATCH($B202,$B$36:$B$150,0),11))</f>
        <v>2</v>
      </c>
      <c r="L202" s="67">
        <f>IF(ISNA(INDEX($A$36:$U$150,MATCH($B202,$B$36:$B$150,0),12)),"",INDEX($A$36:$U$150,MATCH($B202,$B$36:$B$150,0),12))</f>
        <v>0</v>
      </c>
      <c r="M202" s="67">
        <f>IF(ISNA(INDEX($A$36:$U$150,MATCH($B202,$B$36:$B$150,0),13)),"",INDEX($A$36:$U$150,MATCH($B202,$B$36:$B$150,0),13))</f>
        <v>1</v>
      </c>
      <c r="N202" s="67">
        <v>1</v>
      </c>
      <c r="O202" s="67">
        <f>IF(ISNA(INDEX($A$36:$U$150,MATCH($B202,$B$36:$B$150,0),15)),"",INDEX($A$36:$U$150,MATCH($B202,$B$36:$B$150,0),15))</f>
        <v>4</v>
      </c>
      <c r="P202" s="67">
        <f>IF(ISNA(INDEX($A$36:$U$150,MATCH($B202,$B$36:$B$150,0),16)),"",INDEX($A$36:$U$150,MATCH($B202,$B$36:$B$150,0),16))</f>
        <v>9</v>
      </c>
      <c r="Q202" s="67">
        <f>IF(ISNA(INDEX($A$36:$U$150,MATCH($B202,$B$36:$B$150,0),17)),"",INDEX($A$36:$U$150,MATCH($B202,$B$36:$B$150,0),17))</f>
        <v>13</v>
      </c>
      <c r="R202" s="152" t="str">
        <f>IF(ISNA(INDEX($A$36:$U$150,MATCH($B202,$B$36:$B$150,0),18)),"",INDEX($A$36:$U$150,MATCH($B202,$B$36:$B$150,0),18))</f>
        <v>E</v>
      </c>
      <c r="S202" s="152">
        <f>IF(ISNA(INDEX($A$36:$U$150,MATCH($B202,$B$36:$B$150,0),19)),"",INDEX($A$36:$U$150,MATCH($B202,$B$36:$B$150,0),19))</f>
        <v>0</v>
      </c>
      <c r="T202" s="152">
        <f>IF(ISNA(INDEX($A$36:$U$150,MATCH($B202,$B$36:$B$150,0),20)),"",INDEX($A$36:$U$150,MATCH($B202,$B$36:$B$150,0),20))</f>
        <v>0</v>
      </c>
      <c r="U202" s="152" t="str">
        <f>IF(ISNA(INDEX($A$36:$U$150,MATCH($B202,$B$36:$B$150,0),21)),"",INDEX($A$36:$U$150,MATCH($B202,$B$36:$B$150,0),21))</f>
        <v>DS</v>
      </c>
    </row>
    <row r="203" spans="1:21" x14ac:dyDescent="0.2">
      <c r="A203" s="79" t="s">
        <v>25</v>
      </c>
      <c r="B203" s="144"/>
      <c r="C203" s="144"/>
      <c r="D203" s="144"/>
      <c r="E203" s="144"/>
      <c r="F203" s="144"/>
      <c r="G203" s="144"/>
      <c r="H203" s="144"/>
      <c r="I203" s="144"/>
      <c r="J203" s="111">
        <f t="shared" ref="J203:Q203" si="98">SUM(J198:J202)</f>
        <v>27</v>
      </c>
      <c r="K203" s="111">
        <f t="shared" si="98"/>
        <v>8</v>
      </c>
      <c r="L203" s="111">
        <f t="shared" si="98"/>
        <v>1</v>
      </c>
      <c r="M203" s="111">
        <f t="shared" si="98"/>
        <v>4</v>
      </c>
      <c r="N203" s="111">
        <f t="shared" ref="N203" si="99">SUM(N198:N202)</f>
        <v>6</v>
      </c>
      <c r="O203" s="111">
        <f t="shared" si="98"/>
        <v>19</v>
      </c>
      <c r="P203" s="111">
        <f t="shared" si="98"/>
        <v>39</v>
      </c>
      <c r="Q203" s="111">
        <f t="shared" si="98"/>
        <v>58</v>
      </c>
      <c r="R203" s="79">
        <f>COUNTIF(R198:R202,"E")</f>
        <v>4</v>
      </c>
      <c r="S203" s="79">
        <f>COUNTIF(S198:S202,"C")</f>
        <v>1</v>
      </c>
      <c r="T203" s="79">
        <f>COUNTIF(T198:T202,"VP")</f>
        <v>0</v>
      </c>
      <c r="U203" s="66">
        <f>COUNTA(U198:U202)</f>
        <v>5</v>
      </c>
    </row>
    <row r="204" spans="1:21" ht="18" customHeight="1" x14ac:dyDescent="0.2">
      <c r="A204" s="108" t="s">
        <v>106</v>
      </c>
      <c r="B204" s="109"/>
      <c r="C204" s="109"/>
      <c r="D204" s="109"/>
      <c r="E204" s="109"/>
      <c r="F204" s="109"/>
      <c r="G204" s="109"/>
      <c r="H204" s="109"/>
      <c r="I204" s="110"/>
      <c r="J204" s="111">
        <f t="shared" ref="J204:T204" si="100">SUM(J196,J203)</f>
        <v>93</v>
      </c>
      <c r="K204" s="111">
        <f t="shared" si="100"/>
        <v>32</v>
      </c>
      <c r="L204" s="111">
        <f t="shared" si="100"/>
        <v>7</v>
      </c>
      <c r="M204" s="111">
        <f t="shared" si="100"/>
        <v>25</v>
      </c>
      <c r="N204" s="111">
        <f t="shared" ref="N204" si="101">SUM(N196,N203)</f>
        <v>9</v>
      </c>
      <c r="O204" s="111">
        <f t="shared" si="100"/>
        <v>73</v>
      </c>
      <c r="P204" s="111">
        <f t="shared" si="100"/>
        <v>104</v>
      </c>
      <c r="Q204" s="111">
        <f t="shared" si="100"/>
        <v>177</v>
      </c>
      <c r="R204" s="111">
        <f t="shared" si="100"/>
        <v>12</v>
      </c>
      <c r="S204" s="111">
        <f t="shared" si="100"/>
        <v>7</v>
      </c>
      <c r="T204" s="111">
        <f t="shared" si="100"/>
        <v>0</v>
      </c>
      <c r="U204" s="114">
        <f>SUM(U196,U203)</f>
        <v>19</v>
      </c>
    </row>
    <row r="205" spans="1:21" ht="13.5" customHeight="1" x14ac:dyDescent="0.2">
      <c r="A205" s="115" t="s">
        <v>51</v>
      </c>
      <c r="B205" s="116"/>
      <c r="C205" s="116"/>
      <c r="D205" s="116"/>
      <c r="E205" s="116"/>
      <c r="F205" s="116"/>
      <c r="G205" s="116"/>
      <c r="H205" s="116"/>
      <c r="I205" s="116"/>
      <c r="J205" s="117"/>
      <c r="K205" s="111">
        <f t="shared" ref="K205:Q205" si="102">K196*14+K203*12</f>
        <v>432</v>
      </c>
      <c r="L205" s="111">
        <f t="shared" si="102"/>
        <v>96</v>
      </c>
      <c r="M205" s="111">
        <f t="shared" si="102"/>
        <v>342</v>
      </c>
      <c r="N205" s="111">
        <f t="shared" ref="N205" si="103">N196*14+N203*12</f>
        <v>114</v>
      </c>
      <c r="O205" s="111">
        <f t="shared" si="102"/>
        <v>984</v>
      </c>
      <c r="P205" s="111">
        <f t="shared" si="102"/>
        <v>1378</v>
      </c>
      <c r="Q205" s="111">
        <f t="shared" si="102"/>
        <v>2362</v>
      </c>
      <c r="R205" s="118"/>
      <c r="S205" s="119"/>
      <c r="T205" s="119"/>
      <c r="U205" s="120"/>
    </row>
    <row r="206" spans="1:21" ht="16.5" customHeight="1" x14ac:dyDescent="0.2">
      <c r="A206" s="121"/>
      <c r="B206" s="122"/>
      <c r="C206" s="122"/>
      <c r="D206" s="122"/>
      <c r="E206" s="122"/>
      <c r="F206" s="122"/>
      <c r="G206" s="122"/>
      <c r="H206" s="122"/>
      <c r="I206" s="122"/>
      <c r="J206" s="123"/>
      <c r="K206" s="124">
        <f>SUM(K205:M205)</f>
        <v>870</v>
      </c>
      <c r="L206" s="125"/>
      <c r="M206" s="125"/>
      <c r="N206" s="126"/>
      <c r="O206" s="124">
        <f>SUM(O205:P205)</f>
        <v>2362</v>
      </c>
      <c r="P206" s="125"/>
      <c r="Q206" s="126"/>
      <c r="R206" s="127"/>
      <c r="S206" s="128"/>
      <c r="T206" s="128"/>
      <c r="U206" s="129"/>
    </row>
    <row r="207" spans="1:21" ht="21.75" customHeight="1" x14ac:dyDescent="0.2">
      <c r="A207" s="13" t="s">
        <v>105</v>
      </c>
      <c r="B207" s="14"/>
      <c r="C207" s="14"/>
      <c r="D207" s="14"/>
      <c r="E207" s="14"/>
      <c r="F207" s="14"/>
      <c r="G207" s="14"/>
      <c r="H207" s="14"/>
      <c r="I207" s="14"/>
      <c r="J207" s="15"/>
      <c r="K207" s="130">
        <f>U204/SUM(U46,U57,U69,U81,U93,U104)</f>
        <v>0.47499999999999998</v>
      </c>
      <c r="L207" s="131"/>
      <c r="M207" s="131"/>
      <c r="N207" s="131"/>
      <c r="O207" s="131"/>
      <c r="P207" s="131"/>
      <c r="Q207" s="131"/>
      <c r="R207" s="131"/>
      <c r="S207" s="131"/>
      <c r="T207" s="131"/>
      <c r="U207" s="132"/>
    </row>
    <row r="208" spans="1:21" ht="22.5" customHeight="1" x14ac:dyDescent="0.2">
      <c r="A208" s="133" t="s">
        <v>107</v>
      </c>
      <c r="B208" s="134"/>
      <c r="C208" s="134"/>
      <c r="D208" s="134"/>
      <c r="E208" s="134"/>
      <c r="F208" s="134"/>
      <c r="G208" s="134"/>
      <c r="H208" s="134"/>
      <c r="I208" s="134"/>
      <c r="J208" s="135"/>
      <c r="K208" s="130">
        <f>K206/(SUM(O46,O57,O69,O81,O93)*14+O104*12)</f>
        <v>0.41746641074856045</v>
      </c>
      <c r="L208" s="131"/>
      <c r="M208" s="131"/>
      <c r="N208" s="131"/>
      <c r="O208" s="131"/>
      <c r="P208" s="131"/>
      <c r="Q208" s="131"/>
      <c r="R208" s="131"/>
      <c r="S208" s="131"/>
      <c r="T208" s="131"/>
      <c r="U208" s="132"/>
    </row>
    <row r="209" spans="1:21" ht="12" customHeight="1" x14ac:dyDescent="0.2"/>
    <row r="210" spans="1:21" ht="22.5" customHeight="1" x14ac:dyDescent="0.2">
      <c r="A210" s="144" t="s">
        <v>72</v>
      </c>
      <c r="B210" s="145"/>
      <c r="C210" s="145"/>
      <c r="D210" s="145"/>
      <c r="E210" s="145"/>
      <c r="F210" s="145"/>
      <c r="G210" s="145"/>
      <c r="H210" s="145"/>
      <c r="I210" s="145"/>
      <c r="J210" s="145"/>
      <c r="K210" s="145"/>
      <c r="L210" s="145"/>
      <c r="M210" s="145"/>
      <c r="N210" s="145"/>
      <c r="O210" s="145"/>
      <c r="P210" s="145"/>
      <c r="Q210" s="145"/>
      <c r="R210" s="145"/>
      <c r="S210" s="145"/>
      <c r="T210" s="145"/>
      <c r="U210" s="145"/>
    </row>
    <row r="211" spans="1:21" ht="23.25" customHeight="1" x14ac:dyDescent="0.2">
      <c r="A211" s="144" t="s">
        <v>27</v>
      </c>
      <c r="B211" s="144" t="s">
        <v>26</v>
      </c>
      <c r="C211" s="144"/>
      <c r="D211" s="144"/>
      <c r="E211" s="144"/>
      <c r="F211" s="144"/>
      <c r="G211" s="144"/>
      <c r="H211" s="144"/>
      <c r="I211" s="144"/>
      <c r="J211" s="146" t="s">
        <v>41</v>
      </c>
      <c r="K211" s="147" t="s">
        <v>24</v>
      </c>
      <c r="L211" s="148"/>
      <c r="M211" s="148"/>
      <c r="N211" s="149"/>
      <c r="O211" s="146" t="s">
        <v>42</v>
      </c>
      <c r="P211" s="146"/>
      <c r="Q211" s="146"/>
      <c r="R211" s="146" t="s">
        <v>23</v>
      </c>
      <c r="S211" s="146"/>
      <c r="T211" s="146"/>
      <c r="U211" s="146" t="s">
        <v>22</v>
      </c>
    </row>
    <row r="212" spans="1:21" ht="18" customHeight="1" x14ac:dyDescent="0.2">
      <c r="A212" s="144"/>
      <c r="B212" s="144"/>
      <c r="C212" s="144"/>
      <c r="D212" s="144"/>
      <c r="E212" s="144"/>
      <c r="F212" s="144"/>
      <c r="G212" s="144"/>
      <c r="H212" s="144"/>
      <c r="I212" s="144"/>
      <c r="J212" s="146"/>
      <c r="K212" s="150" t="s">
        <v>28</v>
      </c>
      <c r="L212" s="150" t="s">
        <v>29</v>
      </c>
      <c r="M212" s="150" t="s">
        <v>30</v>
      </c>
      <c r="N212" s="150" t="s">
        <v>103</v>
      </c>
      <c r="O212" s="150" t="s">
        <v>34</v>
      </c>
      <c r="P212" s="150" t="s">
        <v>7</v>
      </c>
      <c r="Q212" s="150" t="s">
        <v>31</v>
      </c>
      <c r="R212" s="150" t="s">
        <v>32</v>
      </c>
      <c r="S212" s="150" t="s">
        <v>28</v>
      </c>
      <c r="T212" s="150" t="s">
        <v>33</v>
      </c>
      <c r="U212" s="146"/>
    </row>
    <row r="213" spans="1:21" ht="19.5" customHeight="1" x14ac:dyDescent="0.2">
      <c r="A213" s="80" t="s">
        <v>59</v>
      </c>
      <c r="B213" s="81"/>
      <c r="C213" s="81"/>
      <c r="D213" s="81"/>
      <c r="E213" s="81"/>
      <c r="F213" s="81"/>
      <c r="G213" s="81"/>
      <c r="H213" s="81"/>
      <c r="I213" s="81"/>
      <c r="J213" s="81"/>
      <c r="K213" s="81"/>
      <c r="L213" s="81"/>
      <c r="M213" s="81"/>
      <c r="N213" s="81"/>
      <c r="O213" s="81"/>
      <c r="P213" s="81"/>
      <c r="Q213" s="81"/>
      <c r="R213" s="81"/>
      <c r="S213" s="81"/>
      <c r="T213" s="81"/>
      <c r="U213" s="82"/>
    </row>
    <row r="214" spans="1:21" ht="12.75" customHeight="1" x14ac:dyDescent="0.2">
      <c r="A214" s="151" t="str">
        <f t="shared" ref="A214:A221" si="104">IF(ISNA(INDEX($A$36:$U$150,MATCH($B214,$B$36:$B$150,0),1)),"",INDEX($A$36:$U$150,MATCH($B214,$B$36:$B$150,0),1))</f>
        <v>MLM0020</v>
      </c>
      <c r="B214" s="83" t="s">
        <v>110</v>
      </c>
      <c r="C214" s="83"/>
      <c r="D214" s="83"/>
      <c r="E214" s="83"/>
      <c r="F214" s="83"/>
      <c r="G214" s="83"/>
      <c r="H214" s="83"/>
      <c r="I214" s="83"/>
      <c r="J214" s="67">
        <f t="shared" ref="J214:J221" si="105">IF(ISNA(INDEX($A$36:$U$150,MATCH($B214,$B$36:$B$150,0),10)),"",INDEX($A$36:$U$150,MATCH($B214,$B$36:$B$150,0),10))</f>
        <v>5</v>
      </c>
      <c r="K214" s="67">
        <f t="shared" ref="K214:K221" si="106">IF(ISNA(INDEX($A$36:$U$150,MATCH($B214,$B$36:$B$150,0),11)),"",INDEX($A$36:$U$150,MATCH($B214,$B$36:$B$150,0),11))</f>
        <v>2</v>
      </c>
      <c r="L214" s="67">
        <f t="shared" ref="L214:L221" si="107">IF(ISNA(INDEX($A$36:$U$150,MATCH($B214,$B$36:$B$150,0),12)),"",INDEX($A$36:$U$150,MATCH($B214,$B$36:$B$150,0),12))</f>
        <v>2</v>
      </c>
      <c r="M214" s="67">
        <f t="shared" ref="M214:M221" si="108">IF(ISNA(INDEX($A$36:$U$150,MATCH($B214,$B$36:$B$150,0),13)),"",INDEX($A$36:$U$150,MATCH($B214,$B$36:$B$150,0),13))</f>
        <v>0</v>
      </c>
      <c r="N214" s="67">
        <f t="shared" ref="N214:N221" si="109">IF(ISNA(INDEX($A$36:$U$150,MATCH($B214,$B$36:$B$150,0),14)),"",INDEX($A$36:$U$150,MATCH($B214,$B$36:$B$150,0),14))</f>
        <v>0</v>
      </c>
      <c r="O214" s="67">
        <f t="shared" ref="O214:O221" si="110">IF(ISNA(INDEX($A$36:$U$150,MATCH($B214,$B$36:$B$150,0),15)),"",INDEX($A$36:$U$150,MATCH($B214,$B$36:$B$150,0),15))</f>
        <v>4</v>
      </c>
      <c r="P214" s="67">
        <f t="shared" ref="P214:P221" si="111">IF(ISNA(INDEX($A$36:$U$150,MATCH($B214,$B$36:$B$150,0),16)),"",INDEX($A$36:$U$150,MATCH($B214,$B$36:$B$150,0),16))</f>
        <v>5</v>
      </c>
      <c r="Q214" s="67">
        <f t="shared" ref="Q214:Q221" si="112">IF(ISNA(INDEX($A$36:$U$150,MATCH($B214,$B$36:$B$150,0),17)),"",INDEX($A$36:$U$150,MATCH($B214,$B$36:$B$150,0),17))</f>
        <v>9</v>
      </c>
      <c r="R214" s="152">
        <f t="shared" ref="R214:R221" si="113">IF(ISNA(INDEX($A$36:$U$150,MATCH($B214,$B$36:$B$150,0),18)),"",INDEX($A$36:$U$150,MATCH($B214,$B$36:$B$150,0),18))</f>
        <v>0</v>
      </c>
      <c r="S214" s="152">
        <f t="shared" ref="S214:S221" si="114">IF(ISNA(INDEX($A$36:$U$150,MATCH($B214,$B$36:$B$150,0),19)),"",INDEX($A$36:$U$150,MATCH($B214,$B$36:$B$150,0),19))</f>
        <v>0</v>
      </c>
      <c r="T214" s="152" t="str">
        <f t="shared" ref="T214:T221" si="115">IF(ISNA(INDEX($A$36:$U$150,MATCH($B214,$B$36:$B$150,0),20)),"",INDEX($A$36:$U$150,MATCH($B214,$B$36:$B$150,0),20))</f>
        <v>VP</v>
      </c>
      <c r="U214" s="152" t="str">
        <f t="shared" ref="U214:U221" si="116">IF(ISNA(INDEX($A$36:$U$150,MATCH($B214,$B$36:$B$150,0),21)),"",INDEX($A$36:$U$150,MATCH($B214,$B$36:$B$150,0),21))</f>
        <v>DC</v>
      </c>
    </row>
    <row r="215" spans="1:21" x14ac:dyDescent="0.2">
      <c r="A215" s="151" t="str">
        <f t="shared" si="104"/>
        <v>MLM0002</v>
      </c>
      <c r="B215" s="83" t="s">
        <v>112</v>
      </c>
      <c r="C215" s="83"/>
      <c r="D215" s="83"/>
      <c r="E215" s="83"/>
      <c r="F215" s="83"/>
      <c r="G215" s="83"/>
      <c r="H215" s="83"/>
      <c r="I215" s="83"/>
      <c r="J215" s="67">
        <f t="shared" si="105"/>
        <v>5</v>
      </c>
      <c r="K215" s="67">
        <f t="shared" si="106"/>
        <v>2</v>
      </c>
      <c r="L215" s="67">
        <f t="shared" si="107"/>
        <v>2</v>
      </c>
      <c r="M215" s="67">
        <f t="shared" si="108"/>
        <v>0</v>
      </c>
      <c r="N215" s="67">
        <f t="shared" si="109"/>
        <v>0</v>
      </c>
      <c r="O215" s="67">
        <f t="shared" si="110"/>
        <v>4</v>
      </c>
      <c r="P215" s="67">
        <f t="shared" si="111"/>
        <v>5</v>
      </c>
      <c r="Q215" s="67">
        <f t="shared" si="112"/>
        <v>9</v>
      </c>
      <c r="R215" s="152" t="str">
        <f t="shared" si="113"/>
        <v>E</v>
      </c>
      <c r="S215" s="152">
        <f t="shared" si="114"/>
        <v>0</v>
      </c>
      <c r="T215" s="152">
        <f t="shared" si="115"/>
        <v>0</v>
      </c>
      <c r="U215" s="152" t="str">
        <f t="shared" si="116"/>
        <v>DC</v>
      </c>
    </row>
    <row r="216" spans="1:21" x14ac:dyDescent="0.2">
      <c r="A216" s="151" t="str">
        <f t="shared" si="104"/>
        <v>YLU0011</v>
      </c>
      <c r="B216" s="83" t="s">
        <v>75</v>
      </c>
      <c r="C216" s="83"/>
      <c r="D216" s="83"/>
      <c r="E216" s="83"/>
      <c r="F216" s="83"/>
      <c r="G216" s="83"/>
      <c r="H216" s="83"/>
      <c r="I216" s="83"/>
      <c r="J216" s="67">
        <f t="shared" si="105"/>
        <v>2</v>
      </c>
      <c r="K216" s="67">
        <f t="shared" si="106"/>
        <v>0</v>
      </c>
      <c r="L216" s="67">
        <f t="shared" si="107"/>
        <v>2</v>
      </c>
      <c r="M216" s="67">
        <f t="shared" si="108"/>
        <v>0</v>
      </c>
      <c r="N216" s="67">
        <f t="shared" si="109"/>
        <v>0</v>
      </c>
      <c r="O216" s="67">
        <f t="shared" si="110"/>
        <v>2</v>
      </c>
      <c r="P216" s="67">
        <f t="shared" si="111"/>
        <v>2</v>
      </c>
      <c r="Q216" s="67">
        <f t="shared" si="112"/>
        <v>4</v>
      </c>
      <c r="R216" s="152">
        <f t="shared" si="113"/>
        <v>0</v>
      </c>
      <c r="S216" s="152">
        <f t="shared" si="114"/>
        <v>0</v>
      </c>
      <c r="T216" s="152" t="str">
        <f t="shared" si="115"/>
        <v>VP</v>
      </c>
      <c r="U216" s="152" t="str">
        <f t="shared" si="116"/>
        <v>DC</v>
      </c>
    </row>
    <row r="217" spans="1:21" x14ac:dyDescent="0.2">
      <c r="A217" s="151" t="str">
        <f t="shared" si="104"/>
        <v>MLM0014</v>
      </c>
      <c r="B217" s="83" t="s">
        <v>120</v>
      </c>
      <c r="C217" s="83"/>
      <c r="D217" s="83"/>
      <c r="E217" s="83"/>
      <c r="F217" s="83"/>
      <c r="G217" s="83"/>
      <c r="H217" s="83"/>
      <c r="I217" s="83"/>
      <c r="J217" s="67">
        <f t="shared" si="105"/>
        <v>5</v>
      </c>
      <c r="K217" s="67">
        <f t="shared" si="106"/>
        <v>2</v>
      </c>
      <c r="L217" s="67">
        <f t="shared" si="107"/>
        <v>2</v>
      </c>
      <c r="M217" s="67">
        <f t="shared" si="108"/>
        <v>0</v>
      </c>
      <c r="N217" s="67">
        <f t="shared" si="109"/>
        <v>0</v>
      </c>
      <c r="O217" s="67">
        <f t="shared" si="110"/>
        <v>4</v>
      </c>
      <c r="P217" s="67">
        <f t="shared" si="111"/>
        <v>5</v>
      </c>
      <c r="Q217" s="67">
        <f t="shared" si="112"/>
        <v>9</v>
      </c>
      <c r="R217" s="152">
        <f t="shared" si="113"/>
        <v>0</v>
      </c>
      <c r="S217" s="152">
        <f t="shared" si="114"/>
        <v>0</v>
      </c>
      <c r="T217" s="152" t="str">
        <f t="shared" si="115"/>
        <v>VP</v>
      </c>
      <c r="U217" s="152" t="str">
        <f t="shared" si="116"/>
        <v>DC</v>
      </c>
    </row>
    <row r="218" spans="1:21" x14ac:dyDescent="0.2">
      <c r="A218" s="151" t="str">
        <f t="shared" si="104"/>
        <v>YLU0012</v>
      </c>
      <c r="B218" s="83" t="s">
        <v>76</v>
      </c>
      <c r="C218" s="83"/>
      <c r="D218" s="83"/>
      <c r="E218" s="83"/>
      <c r="F218" s="83"/>
      <c r="G218" s="83"/>
      <c r="H218" s="83"/>
      <c r="I218" s="83"/>
      <c r="J218" s="67">
        <f t="shared" si="105"/>
        <v>2</v>
      </c>
      <c r="K218" s="67">
        <f t="shared" si="106"/>
        <v>0</v>
      </c>
      <c r="L218" s="67">
        <f t="shared" si="107"/>
        <v>2</v>
      </c>
      <c r="M218" s="67">
        <f t="shared" si="108"/>
        <v>0</v>
      </c>
      <c r="N218" s="67">
        <f t="shared" si="109"/>
        <v>0</v>
      </c>
      <c r="O218" s="67">
        <f t="shared" si="110"/>
        <v>2</v>
      </c>
      <c r="P218" s="67">
        <f t="shared" si="111"/>
        <v>2</v>
      </c>
      <c r="Q218" s="67">
        <f t="shared" si="112"/>
        <v>4</v>
      </c>
      <c r="R218" s="152">
        <f t="shared" si="113"/>
        <v>0</v>
      </c>
      <c r="S218" s="152">
        <f t="shared" si="114"/>
        <v>0</v>
      </c>
      <c r="T218" s="152" t="str">
        <f t="shared" si="115"/>
        <v>VP</v>
      </c>
      <c r="U218" s="152" t="str">
        <f t="shared" si="116"/>
        <v>DC</v>
      </c>
    </row>
    <row r="219" spans="1:21" x14ac:dyDescent="0.2">
      <c r="A219" s="151" t="str">
        <f t="shared" si="104"/>
        <v>LLU0011</v>
      </c>
      <c r="B219" s="83" t="s">
        <v>217</v>
      </c>
      <c r="C219" s="83"/>
      <c r="D219" s="83"/>
      <c r="E219" s="83"/>
      <c r="F219" s="83"/>
      <c r="G219" s="83"/>
      <c r="H219" s="83"/>
      <c r="I219" s="83"/>
      <c r="J219" s="67">
        <f t="shared" si="105"/>
        <v>3</v>
      </c>
      <c r="K219" s="67">
        <f t="shared" si="106"/>
        <v>0</v>
      </c>
      <c r="L219" s="67">
        <f t="shared" si="107"/>
        <v>2</v>
      </c>
      <c r="M219" s="67">
        <f t="shared" si="108"/>
        <v>0</v>
      </c>
      <c r="N219" s="67">
        <f t="shared" si="109"/>
        <v>0</v>
      </c>
      <c r="O219" s="67">
        <f t="shared" si="110"/>
        <v>2</v>
      </c>
      <c r="P219" s="67">
        <f t="shared" si="111"/>
        <v>3</v>
      </c>
      <c r="Q219" s="67">
        <f t="shared" si="112"/>
        <v>5</v>
      </c>
      <c r="R219" s="152">
        <f t="shared" si="113"/>
        <v>0</v>
      </c>
      <c r="S219" s="152" t="str">
        <f t="shared" si="114"/>
        <v>C</v>
      </c>
      <c r="T219" s="152">
        <f t="shared" si="115"/>
        <v>0</v>
      </c>
      <c r="U219" s="152" t="str">
        <f t="shared" si="116"/>
        <v>DC</v>
      </c>
    </row>
    <row r="220" spans="1:21" x14ac:dyDescent="0.2">
      <c r="A220" s="151" t="str">
        <f t="shared" si="104"/>
        <v>MLM0010</v>
      </c>
      <c r="B220" s="83" t="s">
        <v>141</v>
      </c>
      <c r="C220" s="83"/>
      <c r="D220" s="83"/>
      <c r="E220" s="83"/>
      <c r="F220" s="83"/>
      <c r="G220" s="83"/>
      <c r="H220" s="83"/>
      <c r="I220" s="83"/>
      <c r="J220" s="67">
        <f t="shared" si="105"/>
        <v>5</v>
      </c>
      <c r="K220" s="67">
        <f t="shared" si="106"/>
        <v>2</v>
      </c>
      <c r="L220" s="67">
        <f t="shared" si="107"/>
        <v>1</v>
      </c>
      <c r="M220" s="67">
        <f t="shared" si="108"/>
        <v>1</v>
      </c>
      <c r="N220" s="67">
        <f t="shared" si="109"/>
        <v>0</v>
      </c>
      <c r="O220" s="67">
        <f t="shared" si="110"/>
        <v>4</v>
      </c>
      <c r="P220" s="67">
        <f t="shared" si="111"/>
        <v>5</v>
      </c>
      <c r="Q220" s="67">
        <f t="shared" si="112"/>
        <v>9</v>
      </c>
      <c r="R220" s="152" t="str">
        <f t="shared" si="113"/>
        <v>E</v>
      </c>
      <c r="S220" s="152">
        <f t="shared" si="114"/>
        <v>0</v>
      </c>
      <c r="T220" s="152">
        <f t="shared" si="115"/>
        <v>0</v>
      </c>
      <c r="U220" s="152" t="str">
        <f t="shared" si="116"/>
        <v>DC</v>
      </c>
    </row>
    <row r="221" spans="1:21" x14ac:dyDescent="0.2">
      <c r="A221" s="151" t="str">
        <f t="shared" si="104"/>
        <v>LLU0012</v>
      </c>
      <c r="B221" s="83" t="s">
        <v>218</v>
      </c>
      <c r="C221" s="83"/>
      <c r="D221" s="83"/>
      <c r="E221" s="83"/>
      <c r="F221" s="83"/>
      <c r="G221" s="83"/>
      <c r="H221" s="83"/>
      <c r="I221" s="83"/>
      <c r="J221" s="67">
        <f t="shared" si="105"/>
        <v>3</v>
      </c>
      <c r="K221" s="67">
        <f t="shared" si="106"/>
        <v>0</v>
      </c>
      <c r="L221" s="67">
        <f t="shared" si="107"/>
        <v>2</v>
      </c>
      <c r="M221" s="67">
        <f t="shared" si="108"/>
        <v>0</v>
      </c>
      <c r="N221" s="67">
        <f t="shared" si="109"/>
        <v>0</v>
      </c>
      <c r="O221" s="67">
        <f t="shared" si="110"/>
        <v>2</v>
      </c>
      <c r="P221" s="67">
        <f t="shared" si="111"/>
        <v>3</v>
      </c>
      <c r="Q221" s="67">
        <f t="shared" si="112"/>
        <v>5</v>
      </c>
      <c r="R221" s="152">
        <f t="shared" si="113"/>
        <v>0</v>
      </c>
      <c r="S221" s="152" t="str">
        <f t="shared" si="114"/>
        <v>C</v>
      </c>
      <c r="T221" s="152">
        <f t="shared" si="115"/>
        <v>0</v>
      </c>
      <c r="U221" s="152" t="str">
        <f t="shared" si="116"/>
        <v>DC</v>
      </c>
    </row>
    <row r="222" spans="1:21" x14ac:dyDescent="0.2">
      <c r="A222" s="79" t="s">
        <v>25</v>
      </c>
      <c r="B222" s="153"/>
      <c r="C222" s="154"/>
      <c r="D222" s="154"/>
      <c r="E222" s="154"/>
      <c r="F222" s="154"/>
      <c r="G222" s="154"/>
      <c r="H222" s="154"/>
      <c r="I222" s="155"/>
      <c r="J222" s="111">
        <f t="shared" ref="J222:Q222" si="117">SUM(J214:J221)</f>
        <v>30</v>
      </c>
      <c r="K222" s="111">
        <f t="shared" si="117"/>
        <v>8</v>
      </c>
      <c r="L222" s="111">
        <f t="shared" si="117"/>
        <v>15</v>
      </c>
      <c r="M222" s="111">
        <f t="shared" si="117"/>
        <v>1</v>
      </c>
      <c r="N222" s="111">
        <f t="shared" si="117"/>
        <v>0</v>
      </c>
      <c r="O222" s="111">
        <f t="shared" si="117"/>
        <v>24</v>
      </c>
      <c r="P222" s="111">
        <f t="shared" si="117"/>
        <v>30</v>
      </c>
      <c r="Q222" s="111">
        <f t="shared" si="117"/>
        <v>54</v>
      </c>
      <c r="R222" s="79">
        <f>COUNTIF(R214:R221,"E")</f>
        <v>2</v>
      </c>
      <c r="S222" s="79">
        <f>COUNTIF(S214:S221,"C")</f>
        <v>2</v>
      </c>
      <c r="T222" s="79">
        <f>COUNTIF(T214:T221,"VP")</f>
        <v>4</v>
      </c>
      <c r="U222" s="66">
        <f>COUNTA(U214:U221)</f>
        <v>8</v>
      </c>
    </row>
    <row r="223" spans="1:21" ht="19.5" customHeight="1" x14ac:dyDescent="0.2">
      <c r="A223" s="80" t="s">
        <v>73</v>
      </c>
      <c r="B223" s="81"/>
      <c r="C223" s="81"/>
      <c r="D223" s="81"/>
      <c r="E223" s="81"/>
      <c r="F223" s="81"/>
      <c r="G223" s="81"/>
      <c r="H223" s="81"/>
      <c r="I223" s="81"/>
      <c r="J223" s="81"/>
      <c r="K223" s="81"/>
      <c r="L223" s="81"/>
      <c r="M223" s="81"/>
      <c r="N223" s="81"/>
      <c r="O223" s="81"/>
      <c r="P223" s="81"/>
      <c r="Q223" s="81"/>
      <c r="R223" s="81"/>
      <c r="S223" s="81"/>
      <c r="T223" s="81"/>
      <c r="U223" s="82"/>
    </row>
    <row r="224" spans="1:21" x14ac:dyDescent="0.2">
      <c r="A224" s="151" t="str">
        <f>IF(ISNA(INDEX($A$36:$U$150,MATCH($B224,$B$36:$B$150,0),1)),"",INDEX($A$36:$U$150,MATCH($B224,$B$36:$B$150,0),1))</f>
        <v>MLX7106</v>
      </c>
      <c r="B224" s="83" t="s">
        <v>166</v>
      </c>
      <c r="C224" s="83"/>
      <c r="D224" s="83"/>
      <c r="E224" s="83"/>
      <c r="F224" s="83"/>
      <c r="G224" s="83"/>
      <c r="H224" s="83"/>
      <c r="I224" s="83"/>
      <c r="J224" s="67">
        <f>IF(ISNA(INDEX($A$36:$U$150,MATCH($B224,$B$36:$B$150,0),10)),"",INDEX($A$36:$U$150,MATCH($B224,$B$36:$B$150,0),10))</f>
        <v>3</v>
      </c>
      <c r="K224" s="67">
        <f>IF(ISNA(INDEX($A$36:$U$150,MATCH($B224,$B$36:$B$150,0),11)),"",INDEX($A$36:$U$150,MATCH($B224,$B$36:$B$150,0),11))</f>
        <v>2</v>
      </c>
      <c r="L224" s="67">
        <f>IF(ISNA(INDEX($A$36:$U$150,MATCH($B224,$B$36:$B$150,0),12)),"",INDEX($A$36:$U$150,MATCH($B224,$B$36:$B$150,0),12))</f>
        <v>0</v>
      </c>
      <c r="M224" s="67">
        <f>IF(ISNA(INDEX($A$36:$U$150,MATCH($B224,$B$36:$B$150,0),13)),"",INDEX($A$36:$U$150,MATCH($B224,$B$36:$B$150,0),13))</f>
        <v>0</v>
      </c>
      <c r="N224" s="67">
        <f>IF(ISNA(INDEX($A$36:$U$150,MATCH($B224,$B$36:$B$150,0),14)),"",INDEX($A$36:$U$150,MATCH($B224,$B$36:$B$150,0),14))</f>
        <v>1</v>
      </c>
      <c r="O224" s="67">
        <f>IF(ISNA(INDEX($A$36:$U$150,MATCH($B224,$B$36:$B$150,0),15)),"",INDEX($A$36:$U$150,MATCH($B224,$B$36:$B$150,0),15))</f>
        <v>3</v>
      </c>
      <c r="P224" s="67">
        <f>IF(ISNA(INDEX($A$36:$U$150,MATCH($B224,$B$36:$B$150,0),16)),"",INDEX($A$36:$U$150,MATCH($B224,$B$36:$B$150,0),16))</f>
        <v>3</v>
      </c>
      <c r="Q224" s="67">
        <f>IF(ISNA(INDEX($A$36:$U$150,MATCH($B224,$B$36:$B$150,0),17)),"",INDEX($A$36:$U$150,MATCH($B224,$B$36:$B$150,0),17))</f>
        <v>6</v>
      </c>
      <c r="R224" s="152">
        <f>IF(ISNA(INDEX($A$36:$U$150,MATCH($B224,$B$36:$B$150,0),18)),"",INDEX($A$36:$U$150,MATCH($B224,$B$36:$B$150,0),18))</f>
        <v>0</v>
      </c>
      <c r="S224" s="152" t="str">
        <f>IF(ISNA(INDEX($A$36:$U$150,MATCH($B224,$B$36:$B$150,0),19)),"",INDEX($A$36:$U$150,MATCH($B224,$B$36:$B$150,0),19))</f>
        <v>C</v>
      </c>
      <c r="T224" s="152">
        <f>IF(ISNA(INDEX($A$36:$U$150,MATCH($B224,$B$36:$B$150,0),20)),"",INDEX($A$36:$U$150,MATCH($B224,$B$36:$B$150,0),20))</f>
        <v>0</v>
      </c>
      <c r="U224" s="152" t="str">
        <f>IF(ISNA(INDEX($A$36:$U$150,MATCH($B224,$B$36:$B$150,0),21)),"",INDEX($A$36:$U$150,MATCH($B224,$B$36:$B$150,0),21))</f>
        <v>DC</v>
      </c>
    </row>
    <row r="225" spans="1:21" x14ac:dyDescent="0.2">
      <c r="A225" s="79" t="s">
        <v>25</v>
      </c>
      <c r="B225" s="144"/>
      <c r="C225" s="144"/>
      <c r="D225" s="144"/>
      <c r="E225" s="144"/>
      <c r="F225" s="144"/>
      <c r="G225" s="144"/>
      <c r="H225" s="144"/>
      <c r="I225" s="144"/>
      <c r="J225" s="111">
        <f t="shared" ref="J225:Q225" si="118">SUM(J224:J224)</f>
        <v>3</v>
      </c>
      <c r="K225" s="111">
        <f t="shared" si="118"/>
        <v>2</v>
      </c>
      <c r="L225" s="111">
        <f t="shared" si="118"/>
        <v>0</v>
      </c>
      <c r="M225" s="111">
        <f t="shared" si="118"/>
        <v>0</v>
      </c>
      <c r="N225" s="111">
        <f t="shared" si="118"/>
        <v>1</v>
      </c>
      <c r="O225" s="111">
        <f t="shared" si="118"/>
        <v>3</v>
      </c>
      <c r="P225" s="111">
        <f t="shared" si="118"/>
        <v>3</v>
      </c>
      <c r="Q225" s="111">
        <f t="shared" si="118"/>
        <v>6</v>
      </c>
      <c r="R225" s="79">
        <f>COUNTIF(R224:R224,"E")</f>
        <v>0</v>
      </c>
      <c r="S225" s="79">
        <f>COUNTIF(S224:S224,"C")</f>
        <v>1</v>
      </c>
      <c r="T225" s="79">
        <f>COUNTIF(T224:T224,"VP")</f>
        <v>0</v>
      </c>
      <c r="U225" s="66">
        <f>COUNTA(U224:U224)</f>
        <v>1</v>
      </c>
    </row>
    <row r="226" spans="1:21" ht="20.25" customHeight="1" x14ac:dyDescent="0.2">
      <c r="A226" s="108" t="s">
        <v>106</v>
      </c>
      <c r="B226" s="109"/>
      <c r="C226" s="109"/>
      <c r="D226" s="109"/>
      <c r="E226" s="109"/>
      <c r="F226" s="109"/>
      <c r="G226" s="109"/>
      <c r="H226" s="109"/>
      <c r="I226" s="110"/>
      <c r="J226" s="111">
        <f t="shared" ref="J226:U226" si="119">SUM(J222,J225)</f>
        <v>33</v>
      </c>
      <c r="K226" s="111">
        <f t="shared" si="119"/>
        <v>10</v>
      </c>
      <c r="L226" s="111">
        <f t="shared" si="119"/>
        <v>15</v>
      </c>
      <c r="M226" s="111">
        <f t="shared" si="119"/>
        <v>1</v>
      </c>
      <c r="N226" s="111">
        <f t="shared" si="119"/>
        <v>1</v>
      </c>
      <c r="O226" s="111">
        <f t="shared" si="119"/>
        <v>27</v>
      </c>
      <c r="P226" s="111">
        <f t="shared" si="119"/>
        <v>33</v>
      </c>
      <c r="Q226" s="111">
        <f t="shared" si="119"/>
        <v>60</v>
      </c>
      <c r="R226" s="111">
        <f t="shared" si="119"/>
        <v>2</v>
      </c>
      <c r="S226" s="111">
        <f t="shared" si="119"/>
        <v>3</v>
      </c>
      <c r="T226" s="111">
        <f t="shared" si="119"/>
        <v>4</v>
      </c>
      <c r="U226" s="114">
        <f t="shared" si="119"/>
        <v>9</v>
      </c>
    </row>
    <row r="227" spans="1:21" ht="17.25" customHeight="1" x14ac:dyDescent="0.2">
      <c r="A227" s="115" t="s">
        <v>51</v>
      </c>
      <c r="B227" s="116"/>
      <c r="C227" s="116"/>
      <c r="D227" s="116"/>
      <c r="E227" s="116"/>
      <c r="F227" s="116"/>
      <c r="G227" s="116"/>
      <c r="H227" s="116"/>
      <c r="I227" s="116"/>
      <c r="J227" s="117"/>
      <c r="K227" s="111">
        <f t="shared" ref="K227:Q227" si="120">K222*14+K225*12</f>
        <v>136</v>
      </c>
      <c r="L227" s="111">
        <f t="shared" si="120"/>
        <v>210</v>
      </c>
      <c r="M227" s="111">
        <f t="shared" si="120"/>
        <v>14</v>
      </c>
      <c r="N227" s="111">
        <f t="shared" si="120"/>
        <v>12</v>
      </c>
      <c r="O227" s="111">
        <f t="shared" si="120"/>
        <v>372</v>
      </c>
      <c r="P227" s="111">
        <f t="shared" si="120"/>
        <v>456</v>
      </c>
      <c r="Q227" s="111">
        <f t="shared" si="120"/>
        <v>828</v>
      </c>
      <c r="R227" s="118"/>
      <c r="S227" s="119"/>
      <c r="T227" s="119"/>
      <c r="U227" s="120"/>
    </row>
    <row r="228" spans="1:21" ht="15" customHeight="1" x14ac:dyDescent="0.2">
      <c r="A228" s="121"/>
      <c r="B228" s="122"/>
      <c r="C228" s="122"/>
      <c r="D228" s="122"/>
      <c r="E228" s="122"/>
      <c r="F228" s="122"/>
      <c r="G228" s="122"/>
      <c r="H228" s="122"/>
      <c r="I228" s="122"/>
      <c r="J228" s="123"/>
      <c r="K228" s="124">
        <f>SUM(K227:M227)</f>
        <v>360</v>
      </c>
      <c r="L228" s="125"/>
      <c r="M228" s="125"/>
      <c r="N228" s="126"/>
      <c r="O228" s="124">
        <f>SUM(O227:P227)</f>
        <v>828</v>
      </c>
      <c r="P228" s="125"/>
      <c r="Q228" s="126"/>
      <c r="R228" s="127"/>
      <c r="S228" s="128"/>
      <c r="T228" s="128"/>
      <c r="U228" s="129"/>
    </row>
    <row r="229" spans="1:21" ht="19.5" customHeight="1" x14ac:dyDescent="0.2">
      <c r="A229" s="13" t="s">
        <v>105</v>
      </c>
      <c r="B229" s="14"/>
      <c r="C229" s="14"/>
      <c r="D229" s="14"/>
      <c r="E229" s="14"/>
      <c r="F229" s="14"/>
      <c r="G229" s="14"/>
      <c r="H229" s="14"/>
      <c r="I229" s="14"/>
      <c r="J229" s="15"/>
      <c r="K229" s="130">
        <f>U226/SUM(U46,U57,U69,U81,U93,U104)</f>
        <v>0.22500000000000001</v>
      </c>
      <c r="L229" s="131"/>
      <c r="M229" s="131"/>
      <c r="N229" s="131"/>
      <c r="O229" s="131"/>
      <c r="P229" s="131"/>
      <c r="Q229" s="131"/>
      <c r="R229" s="131"/>
      <c r="S229" s="131"/>
      <c r="T229" s="131"/>
      <c r="U229" s="132"/>
    </row>
    <row r="230" spans="1:21" ht="21.75" customHeight="1" x14ac:dyDescent="0.2">
      <c r="A230" s="133" t="s">
        <v>108</v>
      </c>
      <c r="B230" s="134"/>
      <c r="C230" s="134"/>
      <c r="D230" s="134"/>
      <c r="E230" s="134"/>
      <c r="F230" s="134"/>
      <c r="G230" s="134"/>
      <c r="H230" s="134"/>
      <c r="I230" s="134"/>
      <c r="J230" s="135"/>
      <c r="K230" s="130">
        <f>K228/(SUM(O46,O57,O69,O81,O93)*14+O104*12)</f>
        <v>0.17274472168905949</v>
      </c>
      <c r="L230" s="131"/>
      <c r="M230" s="131"/>
      <c r="N230" s="131"/>
      <c r="O230" s="131"/>
      <c r="P230" s="131"/>
      <c r="Q230" s="131"/>
      <c r="R230" s="131"/>
      <c r="S230" s="131"/>
      <c r="T230" s="131"/>
      <c r="U230" s="132"/>
    </row>
    <row r="231" spans="1:21" ht="18" customHeight="1" x14ac:dyDescent="0.2"/>
    <row r="232" spans="1:21" x14ac:dyDescent="0.2">
      <c r="A232" s="30" t="s">
        <v>74</v>
      </c>
      <c r="B232" s="30"/>
    </row>
    <row r="233" spans="1:21" x14ac:dyDescent="0.2">
      <c r="A233" s="146" t="s">
        <v>27</v>
      </c>
      <c r="B233" s="156" t="s">
        <v>63</v>
      </c>
      <c r="C233" s="157"/>
      <c r="D233" s="157"/>
      <c r="E233" s="157"/>
      <c r="F233" s="157"/>
      <c r="G233" s="158"/>
      <c r="H233" s="156" t="s">
        <v>66</v>
      </c>
      <c r="I233" s="158"/>
      <c r="J233" s="147" t="s">
        <v>67</v>
      </c>
      <c r="K233" s="148"/>
      <c r="L233" s="148"/>
      <c r="M233" s="148"/>
      <c r="N233" s="148"/>
      <c r="O233" s="148"/>
      <c r="P233" s="149"/>
      <c r="Q233" s="156" t="s">
        <v>50</v>
      </c>
      <c r="R233" s="158"/>
      <c r="S233" s="147" t="s">
        <v>68</v>
      </c>
      <c r="T233" s="148"/>
      <c r="U233" s="149"/>
    </row>
    <row r="234" spans="1:21" x14ac:dyDescent="0.2">
      <c r="A234" s="146"/>
      <c r="B234" s="159"/>
      <c r="C234" s="160"/>
      <c r="D234" s="160"/>
      <c r="E234" s="160"/>
      <c r="F234" s="160"/>
      <c r="G234" s="161"/>
      <c r="H234" s="159"/>
      <c r="I234" s="161"/>
      <c r="J234" s="147" t="s">
        <v>34</v>
      </c>
      <c r="K234" s="149"/>
      <c r="L234" s="147" t="s">
        <v>7</v>
      </c>
      <c r="M234" s="148"/>
      <c r="N234" s="149"/>
      <c r="O234" s="147" t="s">
        <v>31</v>
      </c>
      <c r="P234" s="149"/>
      <c r="Q234" s="159"/>
      <c r="R234" s="161"/>
      <c r="S234" s="150" t="s">
        <v>69</v>
      </c>
      <c r="T234" s="150" t="s">
        <v>70</v>
      </c>
      <c r="U234" s="150" t="s">
        <v>71</v>
      </c>
    </row>
    <row r="235" spans="1:21" x14ac:dyDescent="0.2">
      <c r="A235" s="150">
        <v>1</v>
      </c>
      <c r="B235" s="147" t="s">
        <v>64</v>
      </c>
      <c r="C235" s="148"/>
      <c r="D235" s="148"/>
      <c r="E235" s="148"/>
      <c r="F235" s="148"/>
      <c r="G235" s="149"/>
      <c r="H235" s="162">
        <f>J235</f>
        <v>1792</v>
      </c>
      <c r="I235" s="162"/>
      <c r="J235" s="163">
        <f>(SUM(O46+O57+O69+O81+O93)*14+O104*12)-J236</f>
        <v>1792</v>
      </c>
      <c r="K235" s="164"/>
      <c r="L235" s="163">
        <f>(SUM(P46+P57+P69+P81+P93)*14+P104*12)-L236</f>
        <v>2358</v>
      </c>
      <c r="M235" s="165"/>
      <c r="N235" s="164"/>
      <c r="O235" s="163">
        <f>(SUM(Q46+Q57+Q69+Q81+Q93)*14+Q104*12)-O236</f>
        <v>4150</v>
      </c>
      <c r="P235" s="164"/>
      <c r="Q235" s="166">
        <f>H235/H237</f>
        <v>0.85988483685220729</v>
      </c>
      <c r="R235" s="167"/>
      <c r="S235" s="66">
        <f>J46+J57-S236</f>
        <v>64</v>
      </c>
      <c r="T235" s="66">
        <f>J69+J81-T236</f>
        <v>66</v>
      </c>
      <c r="U235" s="66">
        <f>J93+J104-U236</f>
        <v>31</v>
      </c>
    </row>
    <row r="236" spans="1:21" ht="12.75" customHeight="1" x14ac:dyDescent="0.2">
      <c r="A236" s="150">
        <v>2</v>
      </c>
      <c r="B236" s="147" t="s">
        <v>65</v>
      </c>
      <c r="C236" s="148"/>
      <c r="D236" s="148"/>
      <c r="E236" s="148"/>
      <c r="F236" s="148"/>
      <c r="G236" s="149"/>
      <c r="H236" s="162">
        <f>J236</f>
        <v>292</v>
      </c>
      <c r="I236" s="162"/>
      <c r="J236" s="168">
        <f>O134</f>
        <v>292</v>
      </c>
      <c r="K236" s="169"/>
      <c r="L236" s="168">
        <f>P134</f>
        <v>372</v>
      </c>
      <c r="M236" s="170"/>
      <c r="N236" s="171"/>
      <c r="O236" s="172">
        <f>SUM(J236:M236)</f>
        <v>664</v>
      </c>
      <c r="P236" s="173"/>
      <c r="Q236" s="166">
        <f>H236/H237</f>
        <v>0.14011516314779271</v>
      </c>
      <c r="R236" s="167"/>
      <c r="S236" s="174">
        <v>0</v>
      </c>
      <c r="T236" s="174">
        <v>0</v>
      </c>
      <c r="U236" s="174">
        <v>29</v>
      </c>
    </row>
    <row r="237" spans="1:21" x14ac:dyDescent="0.2">
      <c r="A237" s="147" t="s">
        <v>25</v>
      </c>
      <c r="B237" s="148"/>
      <c r="C237" s="148"/>
      <c r="D237" s="148"/>
      <c r="E237" s="148"/>
      <c r="F237" s="148"/>
      <c r="G237" s="149"/>
      <c r="H237" s="146">
        <f>SUM(H235:I236)</f>
        <v>2084</v>
      </c>
      <c r="I237" s="146"/>
      <c r="J237" s="146">
        <f>SUM(J235:K236)</f>
        <v>2084</v>
      </c>
      <c r="K237" s="146"/>
      <c r="L237" s="80">
        <f>SUM(L235:N236)</f>
        <v>2730</v>
      </c>
      <c r="M237" s="81"/>
      <c r="N237" s="82"/>
      <c r="O237" s="80">
        <f>SUM(O235:P236)</f>
        <v>4814</v>
      </c>
      <c r="P237" s="82"/>
      <c r="Q237" s="175">
        <f>SUM(Q235:R236)</f>
        <v>1</v>
      </c>
      <c r="R237" s="176"/>
      <c r="S237" s="79">
        <f>SUM(S235:S236)</f>
        <v>64</v>
      </c>
      <c r="T237" s="79">
        <f>SUM(T235:T236)</f>
        <v>66</v>
      </c>
      <c r="U237" s="79">
        <f>SUM(U235:U236)</f>
        <v>60</v>
      </c>
    </row>
    <row r="239" spans="1:21" ht="9.75" customHeight="1" x14ac:dyDescent="0.2">
      <c r="B239" s="23"/>
      <c r="C239" s="23"/>
      <c r="D239" s="23"/>
      <c r="E239" s="23"/>
      <c r="F239" s="23"/>
      <c r="G239" s="23"/>
      <c r="M239" s="28"/>
      <c r="N239" s="28"/>
      <c r="O239" s="28"/>
      <c r="P239" s="28"/>
      <c r="Q239" s="28"/>
      <c r="R239" s="28"/>
      <c r="S239" s="28"/>
      <c r="T239" s="28"/>
    </row>
    <row r="240" spans="1:21" ht="19.5" customHeight="1" x14ac:dyDescent="0.2">
      <c r="A240" s="3" t="s">
        <v>94</v>
      </c>
      <c r="B240" s="3"/>
      <c r="C240" s="3"/>
      <c r="D240" s="3"/>
      <c r="E240" s="3"/>
      <c r="F240" s="3"/>
      <c r="G240" s="3"/>
      <c r="H240" s="3"/>
      <c r="I240" s="3"/>
      <c r="J240" s="3"/>
      <c r="K240" s="3"/>
      <c r="L240" s="3"/>
      <c r="M240" s="3"/>
      <c r="N240" s="3"/>
      <c r="O240" s="3"/>
      <c r="P240" s="3"/>
      <c r="Q240" s="3"/>
      <c r="R240" s="3"/>
      <c r="S240" s="3"/>
      <c r="T240" s="3"/>
      <c r="U240" s="3"/>
    </row>
    <row r="241" spans="1:21" ht="5.25" customHeight="1" x14ac:dyDescent="0.2"/>
    <row r="242" spans="1:21" ht="17.25" customHeight="1" x14ac:dyDescent="0.2">
      <c r="A242" s="46" t="s">
        <v>78</v>
      </c>
      <c r="B242" s="46"/>
      <c r="C242" s="46"/>
      <c r="D242" s="46"/>
      <c r="E242" s="46"/>
      <c r="F242" s="46"/>
      <c r="G242" s="46"/>
      <c r="H242" s="46"/>
      <c r="I242" s="46"/>
      <c r="J242" s="46"/>
      <c r="K242" s="46"/>
      <c r="L242" s="46"/>
      <c r="M242" s="46"/>
      <c r="N242" s="46"/>
      <c r="O242" s="46"/>
      <c r="P242" s="46"/>
      <c r="Q242" s="46"/>
      <c r="R242" s="46"/>
      <c r="S242" s="46"/>
      <c r="T242" s="46"/>
      <c r="U242" s="46"/>
    </row>
    <row r="243" spans="1:21" ht="26.25" customHeight="1" x14ac:dyDescent="0.2">
      <c r="A243" s="47" t="s">
        <v>27</v>
      </c>
      <c r="B243" s="48" t="s">
        <v>26</v>
      </c>
      <c r="C243" s="49"/>
      <c r="D243" s="49"/>
      <c r="E243" s="49"/>
      <c r="F243" s="49"/>
      <c r="G243" s="49"/>
      <c r="H243" s="49"/>
      <c r="I243" s="50"/>
      <c r="J243" s="33" t="s">
        <v>41</v>
      </c>
      <c r="K243" s="10" t="s">
        <v>24</v>
      </c>
      <c r="L243" s="11"/>
      <c r="M243" s="11"/>
      <c r="N243" s="12"/>
      <c r="O243" s="97" t="s">
        <v>42</v>
      </c>
      <c r="P243" s="98"/>
      <c r="Q243" s="98"/>
      <c r="R243" s="97" t="s">
        <v>23</v>
      </c>
      <c r="S243" s="97"/>
      <c r="T243" s="97"/>
      <c r="U243" s="97" t="s">
        <v>22</v>
      </c>
    </row>
    <row r="244" spans="1:21" ht="12.75" customHeight="1" x14ac:dyDescent="0.2">
      <c r="A244" s="57"/>
      <c r="B244" s="58"/>
      <c r="C244" s="59"/>
      <c r="D244" s="59"/>
      <c r="E244" s="59"/>
      <c r="F244" s="59"/>
      <c r="G244" s="59"/>
      <c r="H244" s="59"/>
      <c r="I244" s="60"/>
      <c r="J244" s="35"/>
      <c r="K244" s="34" t="s">
        <v>28</v>
      </c>
      <c r="L244" s="34" t="s">
        <v>29</v>
      </c>
      <c r="M244" s="10" t="s">
        <v>30</v>
      </c>
      <c r="N244" s="12"/>
      <c r="O244" s="34" t="s">
        <v>34</v>
      </c>
      <c r="P244" s="34" t="s">
        <v>7</v>
      </c>
      <c r="Q244" s="34" t="s">
        <v>31</v>
      </c>
      <c r="R244" s="34" t="s">
        <v>32</v>
      </c>
      <c r="S244" s="34" t="s">
        <v>28</v>
      </c>
      <c r="T244" s="34" t="s">
        <v>33</v>
      </c>
      <c r="U244" s="97"/>
    </row>
    <row r="245" spans="1:21" ht="15.75" customHeight="1" x14ac:dyDescent="0.2">
      <c r="A245" s="177" t="s">
        <v>53</v>
      </c>
      <c r="B245" s="177"/>
      <c r="C245" s="177"/>
      <c r="D245" s="177"/>
      <c r="E245" s="177"/>
      <c r="F245" s="177"/>
      <c r="G245" s="177"/>
      <c r="H245" s="177"/>
      <c r="I245" s="177"/>
      <c r="J245" s="177"/>
      <c r="K245" s="177"/>
      <c r="L245" s="177"/>
      <c r="M245" s="177"/>
      <c r="N245" s="177"/>
      <c r="O245" s="177"/>
      <c r="P245" s="177"/>
      <c r="Q245" s="177"/>
      <c r="R245" s="177"/>
      <c r="S245" s="177"/>
      <c r="T245" s="177"/>
      <c r="U245" s="177"/>
    </row>
    <row r="246" spans="1:21" ht="15.75" customHeight="1" x14ac:dyDescent="0.2">
      <c r="A246" s="178" t="s">
        <v>79</v>
      </c>
      <c r="B246" s="179" t="s">
        <v>81</v>
      </c>
      <c r="C246" s="179"/>
      <c r="D246" s="179"/>
      <c r="E246" s="179"/>
      <c r="F246" s="179"/>
      <c r="G246" s="179"/>
      <c r="H246" s="179"/>
      <c r="I246" s="179"/>
      <c r="J246" s="180">
        <v>5</v>
      </c>
      <c r="K246" s="180">
        <v>2</v>
      </c>
      <c r="L246" s="180">
        <v>2</v>
      </c>
      <c r="M246" s="181">
        <v>0</v>
      </c>
      <c r="N246" s="182"/>
      <c r="O246" s="76">
        <f>K246+L246+M246</f>
        <v>4</v>
      </c>
      <c r="P246" s="76">
        <f>Q246-O246</f>
        <v>5</v>
      </c>
      <c r="Q246" s="76">
        <f>ROUND(PRODUCT(J246,25)/14,0)</f>
        <v>9</v>
      </c>
      <c r="R246" s="180" t="s">
        <v>32</v>
      </c>
      <c r="S246" s="180"/>
      <c r="T246" s="183"/>
      <c r="U246" s="183" t="s">
        <v>95</v>
      </c>
    </row>
    <row r="247" spans="1:21" ht="15.75" customHeight="1" x14ac:dyDescent="0.2">
      <c r="A247" s="184" t="s">
        <v>54</v>
      </c>
      <c r="B247" s="185"/>
      <c r="C247" s="185"/>
      <c r="D247" s="185"/>
      <c r="E247" s="185"/>
      <c r="F247" s="185"/>
      <c r="G247" s="185"/>
      <c r="H247" s="185"/>
      <c r="I247" s="185"/>
      <c r="J247" s="185"/>
      <c r="K247" s="185"/>
      <c r="L247" s="185"/>
      <c r="M247" s="185"/>
      <c r="N247" s="185"/>
      <c r="O247" s="185"/>
      <c r="P247" s="185"/>
      <c r="Q247" s="185"/>
      <c r="R247" s="185"/>
      <c r="S247" s="185"/>
      <c r="T247" s="185"/>
      <c r="U247" s="186"/>
    </row>
    <row r="248" spans="1:21" ht="42" customHeight="1" x14ac:dyDescent="0.2">
      <c r="A248" s="178" t="s">
        <v>80</v>
      </c>
      <c r="B248" s="187" t="s">
        <v>82</v>
      </c>
      <c r="C248" s="188"/>
      <c r="D248" s="188"/>
      <c r="E248" s="188"/>
      <c r="F248" s="188"/>
      <c r="G248" s="188"/>
      <c r="H248" s="188"/>
      <c r="I248" s="189"/>
      <c r="J248" s="180">
        <v>5</v>
      </c>
      <c r="K248" s="180">
        <v>2</v>
      </c>
      <c r="L248" s="180">
        <v>2</v>
      </c>
      <c r="M248" s="181">
        <v>0</v>
      </c>
      <c r="N248" s="182"/>
      <c r="O248" s="76">
        <f>K248+L248+M248</f>
        <v>4</v>
      </c>
      <c r="P248" s="76">
        <f>Q248-O248</f>
        <v>5</v>
      </c>
      <c r="Q248" s="76">
        <f>ROUND(PRODUCT(J248,25)/14,0)</f>
        <v>9</v>
      </c>
      <c r="R248" s="180" t="s">
        <v>32</v>
      </c>
      <c r="S248" s="180"/>
      <c r="T248" s="183"/>
      <c r="U248" s="183" t="s">
        <v>95</v>
      </c>
    </row>
    <row r="249" spans="1:21" ht="17.25" customHeight="1" x14ac:dyDescent="0.2">
      <c r="A249" s="184" t="s">
        <v>55</v>
      </c>
      <c r="B249" s="185"/>
      <c r="C249" s="185"/>
      <c r="D249" s="185"/>
      <c r="E249" s="185"/>
      <c r="F249" s="185"/>
      <c r="G249" s="185"/>
      <c r="H249" s="185"/>
      <c r="I249" s="185"/>
      <c r="J249" s="185"/>
      <c r="K249" s="185"/>
      <c r="L249" s="185"/>
      <c r="M249" s="185"/>
      <c r="N249" s="185"/>
      <c r="O249" s="185"/>
      <c r="P249" s="185"/>
      <c r="Q249" s="185"/>
      <c r="R249" s="185"/>
      <c r="S249" s="185"/>
      <c r="T249" s="185"/>
      <c r="U249" s="186"/>
    </row>
    <row r="250" spans="1:21" ht="40.5" customHeight="1" x14ac:dyDescent="0.2">
      <c r="A250" s="178" t="s">
        <v>84</v>
      </c>
      <c r="B250" s="187" t="s">
        <v>83</v>
      </c>
      <c r="C250" s="188"/>
      <c r="D250" s="188"/>
      <c r="E250" s="188"/>
      <c r="F250" s="188"/>
      <c r="G250" s="188"/>
      <c r="H250" s="188"/>
      <c r="I250" s="189"/>
      <c r="J250" s="180">
        <v>5</v>
      </c>
      <c r="K250" s="180">
        <v>2</v>
      </c>
      <c r="L250" s="180">
        <v>2</v>
      </c>
      <c r="M250" s="181">
        <v>0</v>
      </c>
      <c r="N250" s="182"/>
      <c r="O250" s="76">
        <f>K250+L250+M250</f>
        <v>4</v>
      </c>
      <c r="P250" s="76">
        <f>Q250-O250</f>
        <v>5</v>
      </c>
      <c r="Q250" s="76">
        <f>ROUND(PRODUCT(J250,25)/14,0)</f>
        <v>9</v>
      </c>
      <c r="R250" s="180" t="s">
        <v>32</v>
      </c>
      <c r="S250" s="180"/>
      <c r="T250" s="183"/>
      <c r="U250" s="183" t="s">
        <v>95</v>
      </c>
    </row>
    <row r="251" spans="1:21" ht="17.25" customHeight="1" x14ac:dyDescent="0.2">
      <c r="A251" s="105" t="s">
        <v>56</v>
      </c>
      <c r="B251" s="190"/>
      <c r="C251" s="190"/>
      <c r="D251" s="190"/>
      <c r="E251" s="190"/>
      <c r="F251" s="190"/>
      <c r="G251" s="190"/>
      <c r="H251" s="190"/>
      <c r="I251" s="190"/>
      <c r="J251" s="190"/>
      <c r="K251" s="190"/>
      <c r="L251" s="190"/>
      <c r="M251" s="190"/>
      <c r="N251" s="190"/>
      <c r="O251" s="190"/>
      <c r="P251" s="190"/>
      <c r="Q251" s="190"/>
      <c r="R251" s="190"/>
      <c r="S251" s="190"/>
      <c r="T251" s="190"/>
      <c r="U251" s="191"/>
    </row>
    <row r="252" spans="1:21" s="196" customFormat="1" ht="43.5" customHeight="1" x14ac:dyDescent="0.25">
      <c r="A252" s="178" t="s">
        <v>85</v>
      </c>
      <c r="B252" s="192" t="s">
        <v>223</v>
      </c>
      <c r="C252" s="193"/>
      <c r="D252" s="193"/>
      <c r="E252" s="193"/>
      <c r="F252" s="193"/>
      <c r="G252" s="193"/>
      <c r="H252" s="193"/>
      <c r="I252" s="194"/>
      <c r="J252" s="180">
        <v>5</v>
      </c>
      <c r="K252" s="180">
        <v>2</v>
      </c>
      <c r="L252" s="180">
        <v>2</v>
      </c>
      <c r="M252" s="181">
        <v>0</v>
      </c>
      <c r="N252" s="182"/>
      <c r="O252" s="76">
        <f>K252+L252+M252</f>
        <v>4</v>
      </c>
      <c r="P252" s="76">
        <f>Q252-O252</f>
        <v>5</v>
      </c>
      <c r="Q252" s="76">
        <f>ROUND(PRODUCT(J252,25)/14,0)</f>
        <v>9</v>
      </c>
      <c r="R252" s="180" t="s">
        <v>32</v>
      </c>
      <c r="S252" s="180"/>
      <c r="T252" s="183"/>
      <c r="U252" s="195" t="s">
        <v>96</v>
      </c>
    </row>
    <row r="253" spans="1:21" ht="17.25" customHeight="1" x14ac:dyDescent="0.2">
      <c r="A253" s="105" t="s">
        <v>57</v>
      </c>
      <c r="B253" s="190"/>
      <c r="C253" s="190"/>
      <c r="D253" s="190"/>
      <c r="E253" s="190"/>
      <c r="F253" s="190"/>
      <c r="G253" s="190"/>
      <c r="H253" s="190"/>
      <c r="I253" s="190"/>
      <c r="J253" s="190"/>
      <c r="K253" s="190"/>
      <c r="L253" s="190"/>
      <c r="M253" s="190"/>
      <c r="N253" s="190"/>
      <c r="O253" s="190"/>
      <c r="P253" s="190"/>
      <c r="Q253" s="190"/>
      <c r="R253" s="190"/>
      <c r="S253" s="190"/>
      <c r="T253" s="190"/>
      <c r="U253" s="191"/>
    </row>
    <row r="254" spans="1:21" ht="17.25" customHeight="1" x14ac:dyDescent="0.2">
      <c r="A254" s="178" t="s">
        <v>86</v>
      </c>
      <c r="B254" s="197" t="s">
        <v>87</v>
      </c>
      <c r="C254" s="188"/>
      <c r="D254" s="188"/>
      <c r="E254" s="188"/>
      <c r="F254" s="188"/>
      <c r="G254" s="188"/>
      <c r="H254" s="188"/>
      <c r="I254" s="189"/>
      <c r="J254" s="180">
        <v>2</v>
      </c>
      <c r="K254" s="180">
        <v>1</v>
      </c>
      <c r="L254" s="180">
        <v>1</v>
      </c>
      <c r="M254" s="181">
        <v>0</v>
      </c>
      <c r="N254" s="182"/>
      <c r="O254" s="76">
        <f>K254+L254+M254</f>
        <v>2</v>
      </c>
      <c r="P254" s="76">
        <f>Q254-O254</f>
        <v>2</v>
      </c>
      <c r="Q254" s="76">
        <f>ROUND(PRODUCT(J254,25)/14,0)</f>
        <v>4</v>
      </c>
      <c r="R254" s="180"/>
      <c r="S254" s="180" t="s">
        <v>28</v>
      </c>
      <c r="T254" s="183"/>
      <c r="U254" s="195" t="s">
        <v>96</v>
      </c>
    </row>
    <row r="255" spans="1:21" ht="17.25" customHeight="1" x14ac:dyDescent="0.2">
      <c r="A255" s="178" t="s">
        <v>89</v>
      </c>
      <c r="B255" s="197" t="s">
        <v>88</v>
      </c>
      <c r="C255" s="188"/>
      <c r="D255" s="188"/>
      <c r="E255" s="188"/>
      <c r="F255" s="188"/>
      <c r="G255" s="188"/>
      <c r="H255" s="188"/>
      <c r="I255" s="189"/>
      <c r="J255" s="180">
        <v>3</v>
      </c>
      <c r="K255" s="180">
        <v>0</v>
      </c>
      <c r="L255" s="180">
        <v>0</v>
      </c>
      <c r="M255" s="181">
        <v>3</v>
      </c>
      <c r="N255" s="182"/>
      <c r="O255" s="76">
        <f>K255+L255+M255</f>
        <v>3</v>
      </c>
      <c r="P255" s="76">
        <f t="shared" ref="P255" si="121">Q255-O255</f>
        <v>2</v>
      </c>
      <c r="Q255" s="76">
        <f t="shared" ref="Q255" si="122">ROUND(PRODUCT(J255,25)/14,0)</f>
        <v>5</v>
      </c>
      <c r="R255" s="180"/>
      <c r="S255" s="180" t="s">
        <v>28</v>
      </c>
      <c r="T255" s="183"/>
      <c r="U255" s="195" t="s">
        <v>96</v>
      </c>
    </row>
    <row r="256" spans="1:21" ht="17.25" customHeight="1" x14ac:dyDescent="0.2">
      <c r="A256" s="184" t="s">
        <v>58</v>
      </c>
      <c r="B256" s="185"/>
      <c r="C256" s="185"/>
      <c r="D256" s="185"/>
      <c r="E256" s="185"/>
      <c r="F256" s="185"/>
      <c r="G256" s="185"/>
      <c r="H256" s="185"/>
      <c r="I256" s="185"/>
      <c r="J256" s="185"/>
      <c r="K256" s="185"/>
      <c r="L256" s="185"/>
      <c r="M256" s="185"/>
      <c r="N256" s="185"/>
      <c r="O256" s="185"/>
      <c r="P256" s="185"/>
      <c r="Q256" s="185"/>
      <c r="R256" s="185"/>
      <c r="S256" s="185"/>
      <c r="T256" s="185"/>
      <c r="U256" s="186"/>
    </row>
    <row r="257" spans="1:21" ht="17.25" customHeight="1" x14ac:dyDescent="0.2">
      <c r="A257" s="178" t="s">
        <v>90</v>
      </c>
      <c r="B257" s="197" t="s">
        <v>92</v>
      </c>
      <c r="C257" s="188"/>
      <c r="D257" s="188"/>
      <c r="E257" s="188"/>
      <c r="F257" s="188"/>
      <c r="G257" s="188"/>
      <c r="H257" s="188"/>
      <c r="I257" s="189"/>
      <c r="J257" s="180">
        <v>3</v>
      </c>
      <c r="K257" s="180">
        <v>1</v>
      </c>
      <c r="L257" s="180">
        <v>1</v>
      </c>
      <c r="M257" s="181">
        <v>0</v>
      </c>
      <c r="N257" s="182"/>
      <c r="O257" s="76">
        <f>K257+L257+M257</f>
        <v>2</v>
      </c>
      <c r="P257" s="76">
        <f>Q257-O257</f>
        <v>4</v>
      </c>
      <c r="Q257" s="76">
        <f>ROUND(PRODUCT(J257,25)/12,0)</f>
        <v>6</v>
      </c>
      <c r="R257" s="180" t="s">
        <v>32</v>
      </c>
      <c r="S257" s="180"/>
      <c r="T257" s="183"/>
      <c r="U257" s="183" t="s">
        <v>95</v>
      </c>
    </row>
    <row r="258" spans="1:21" ht="17.25" customHeight="1" x14ac:dyDescent="0.2">
      <c r="A258" s="178" t="s">
        <v>91</v>
      </c>
      <c r="B258" s="197" t="s">
        <v>93</v>
      </c>
      <c r="C258" s="188"/>
      <c r="D258" s="188"/>
      <c r="E258" s="188"/>
      <c r="F258" s="188"/>
      <c r="G258" s="188"/>
      <c r="H258" s="188"/>
      <c r="I258" s="189"/>
      <c r="J258" s="180">
        <v>2</v>
      </c>
      <c r="K258" s="180">
        <v>0</v>
      </c>
      <c r="L258" s="180">
        <v>0</v>
      </c>
      <c r="M258" s="181">
        <v>3</v>
      </c>
      <c r="N258" s="182"/>
      <c r="O258" s="76">
        <f>K258+L258+M258</f>
        <v>3</v>
      </c>
      <c r="P258" s="76">
        <f t="shared" ref="P258" si="123">Q258-O258</f>
        <v>1</v>
      </c>
      <c r="Q258" s="76">
        <f t="shared" ref="Q258" si="124">ROUND(PRODUCT(J258,25)/12,0)</f>
        <v>4</v>
      </c>
      <c r="R258" s="180"/>
      <c r="S258" s="180" t="s">
        <v>28</v>
      </c>
      <c r="T258" s="183"/>
      <c r="U258" s="195" t="s">
        <v>96</v>
      </c>
    </row>
    <row r="259" spans="1:21" ht="29.25" customHeight="1" x14ac:dyDescent="0.2">
      <c r="A259" s="198" t="s">
        <v>77</v>
      </c>
      <c r="B259" s="199"/>
      <c r="C259" s="199"/>
      <c r="D259" s="199"/>
      <c r="E259" s="199"/>
      <c r="F259" s="199"/>
      <c r="G259" s="199"/>
      <c r="H259" s="199"/>
      <c r="I259" s="200"/>
      <c r="J259" s="201">
        <f>SUM(J246,J248,J250,J252,J254:J255,J257:J258)</f>
        <v>30</v>
      </c>
      <c r="K259" s="201">
        <f t="shared" ref="K259:Q259" si="125">SUM(K246,K248,K250,K252,K254:K255,K257:K258)</f>
        <v>10</v>
      </c>
      <c r="L259" s="201">
        <f t="shared" si="125"/>
        <v>10</v>
      </c>
      <c r="M259" s="202">
        <f t="shared" si="125"/>
        <v>6</v>
      </c>
      <c r="N259" s="203"/>
      <c r="O259" s="201">
        <f t="shared" si="125"/>
        <v>26</v>
      </c>
      <c r="P259" s="201">
        <f t="shared" si="125"/>
        <v>29</v>
      </c>
      <c r="Q259" s="201">
        <f t="shared" si="125"/>
        <v>55</v>
      </c>
      <c r="R259" s="201">
        <f>COUNTIF(R246,"E")+COUNTIF(R248,"E")+COUNTIF(R250,"E")+COUNTIF(R252,"E")+COUNTIF(R254:R255,"E")+COUNTIF(R257:R258,"E")</f>
        <v>5</v>
      </c>
      <c r="S259" s="201">
        <f>COUNTIF(S246,"C")+COUNTIF(S248,"C")+COUNTIF(S250,"C")+COUNTIF(S252,"C")+COUNTIF(S254:S255,"C")+COUNTIF(S257:S258,"C")</f>
        <v>3</v>
      </c>
      <c r="T259" s="201">
        <f>COUNTIF(T246,"VP")+COUNTIF(T248,"VP")+COUNTIF(T250,"VP")+COUNTIF(T252,"VP")+COUNTIF(T254:T255,"VP")+COUNTIF(T257:T258,"VP")</f>
        <v>0</v>
      </c>
      <c r="U259" s="204"/>
    </row>
    <row r="260" spans="1:21" ht="17.25" customHeight="1" x14ac:dyDescent="0.2">
      <c r="A260" s="205" t="s">
        <v>51</v>
      </c>
      <c r="B260" s="206"/>
      <c r="C260" s="206"/>
      <c r="D260" s="206"/>
      <c r="E260" s="206"/>
      <c r="F260" s="206"/>
      <c r="G260" s="206"/>
      <c r="H260" s="206"/>
      <c r="I260" s="206"/>
      <c r="J260" s="207"/>
      <c r="K260" s="201">
        <f>SUM(K246,K248,K250,K252,K254,K255)*14+SUM(K257,K258)*12</f>
        <v>138</v>
      </c>
      <c r="L260" s="201">
        <f t="shared" ref="L260:Q260" si="126">SUM(L246,L248,L250,L252,L254,L255)*14+SUM(L257,L258)*12</f>
        <v>138</v>
      </c>
      <c r="M260" s="202">
        <f t="shared" si="126"/>
        <v>78</v>
      </c>
      <c r="N260" s="203"/>
      <c r="O260" s="201">
        <f t="shared" si="126"/>
        <v>354</v>
      </c>
      <c r="P260" s="201">
        <f t="shared" si="126"/>
        <v>396</v>
      </c>
      <c r="Q260" s="201">
        <f t="shared" si="126"/>
        <v>750</v>
      </c>
      <c r="R260" s="208"/>
      <c r="S260" s="209"/>
      <c r="T260" s="209"/>
      <c r="U260" s="210"/>
    </row>
    <row r="261" spans="1:21" ht="14.25" customHeight="1" x14ac:dyDescent="0.2">
      <c r="A261" s="211"/>
      <c r="B261" s="212"/>
      <c r="C261" s="212"/>
      <c r="D261" s="212"/>
      <c r="E261" s="212"/>
      <c r="F261" s="212"/>
      <c r="G261" s="212"/>
      <c r="H261" s="212"/>
      <c r="I261" s="212"/>
      <c r="J261" s="213"/>
      <c r="K261" s="202">
        <f>SUM(K260:M260)</f>
        <v>354</v>
      </c>
      <c r="L261" s="214"/>
      <c r="M261" s="214"/>
      <c r="N261" s="203"/>
      <c r="O261" s="202">
        <f>SUM(O260:P260)</f>
        <v>750</v>
      </c>
      <c r="P261" s="214"/>
      <c r="Q261" s="203"/>
      <c r="R261" s="215"/>
      <c r="S261" s="216"/>
      <c r="T261" s="216"/>
      <c r="U261" s="217"/>
    </row>
    <row r="263" spans="1:21" x14ac:dyDescent="0.2">
      <c r="A263" s="218" t="s">
        <v>97</v>
      </c>
      <c r="B263" s="218"/>
      <c r="C263" s="218"/>
      <c r="D263" s="218"/>
      <c r="E263" s="218"/>
      <c r="F263" s="218"/>
      <c r="G263" s="218"/>
      <c r="H263" s="218"/>
      <c r="I263" s="218"/>
      <c r="J263" s="218"/>
      <c r="K263" s="218"/>
      <c r="L263" s="218"/>
      <c r="M263" s="218"/>
      <c r="N263" s="218"/>
      <c r="O263" s="218"/>
      <c r="P263" s="218"/>
      <c r="Q263" s="218"/>
      <c r="R263" s="218"/>
      <c r="S263" s="218"/>
      <c r="T263" s="218"/>
      <c r="U263" s="218"/>
    </row>
  </sheetData>
  <sheetProtection deleteColumns="0" deleteRows="0" selectLockedCells="1" selectUnlockedCells="1"/>
  <mergeCells count="376">
    <mergeCell ref="B79:I79"/>
    <mergeCell ref="B112:I112"/>
    <mergeCell ref="B116:I116"/>
    <mergeCell ref="A230:J230"/>
    <mergeCell ref="K229:U229"/>
    <mergeCell ref="K230:U230"/>
    <mergeCell ref="A207:J207"/>
    <mergeCell ref="A208:J208"/>
    <mergeCell ref="K207:U207"/>
    <mergeCell ref="K208:U208"/>
    <mergeCell ref="A229:J229"/>
    <mergeCell ref="R179:T179"/>
    <mergeCell ref="U179:U180"/>
    <mergeCell ref="B195:I195"/>
    <mergeCell ref="B200:I200"/>
    <mergeCell ref="B202:I202"/>
    <mergeCell ref="B203:I203"/>
    <mergeCell ref="B198:I198"/>
    <mergeCell ref="B170:I170"/>
    <mergeCell ref="B166:I166"/>
    <mergeCell ref="B171:I171"/>
    <mergeCell ref="B159:I159"/>
    <mergeCell ref="B78:I78"/>
    <mergeCell ref="R134:U135"/>
    <mergeCell ref="B164:I164"/>
    <mergeCell ref="B168:I168"/>
    <mergeCell ref="S3:U3"/>
    <mergeCell ref="S4:U4"/>
    <mergeCell ref="S5:U5"/>
    <mergeCell ref="A12:K12"/>
    <mergeCell ref="A60:A61"/>
    <mergeCell ref="B60:I61"/>
    <mergeCell ref="B163:I163"/>
    <mergeCell ref="A148:I148"/>
    <mergeCell ref="A149:J150"/>
    <mergeCell ref="O84:Q84"/>
    <mergeCell ref="R84:T84"/>
    <mergeCell ref="B86:I86"/>
    <mergeCell ref="B103:I103"/>
    <mergeCell ref="A107:U107"/>
    <mergeCell ref="B84:I85"/>
    <mergeCell ref="B115:I115"/>
    <mergeCell ref="B118:I118"/>
    <mergeCell ref="B77:I77"/>
    <mergeCell ref="B76:I76"/>
    <mergeCell ref="A155:U155"/>
    <mergeCell ref="A263:U263"/>
    <mergeCell ref="A172:I172"/>
    <mergeCell ref="A173:J174"/>
    <mergeCell ref="R173:U174"/>
    <mergeCell ref="O174:Q174"/>
    <mergeCell ref="O236:P236"/>
    <mergeCell ref="Q236:R236"/>
    <mergeCell ref="Q233:R234"/>
    <mergeCell ref="J234:K234"/>
    <mergeCell ref="O234:P234"/>
    <mergeCell ref="J233:P233"/>
    <mergeCell ref="B201:I201"/>
    <mergeCell ref="K179:N179"/>
    <mergeCell ref="A179:A180"/>
    <mergeCell ref="A178:U178"/>
    <mergeCell ref="J179:J180"/>
    <mergeCell ref="O179:Q179"/>
    <mergeCell ref="B179:I180"/>
    <mergeCell ref="A204:I204"/>
    <mergeCell ref="O206:Q206"/>
    <mergeCell ref="B186:I186"/>
    <mergeCell ref="B185:I185"/>
    <mergeCell ref="B199:I199"/>
    <mergeCell ref="B189:I189"/>
    <mergeCell ref="B162:I162"/>
    <mergeCell ref="R149:U150"/>
    <mergeCell ref="O150:Q150"/>
    <mergeCell ref="O156:Q156"/>
    <mergeCell ref="B169:I169"/>
    <mergeCell ref="A175:J175"/>
    <mergeCell ref="A176:J176"/>
    <mergeCell ref="K175:U175"/>
    <mergeCell ref="K176:U176"/>
    <mergeCell ref="B167:I167"/>
    <mergeCell ref="A156:A157"/>
    <mergeCell ref="B156:I157"/>
    <mergeCell ref="J156:J157"/>
    <mergeCell ref="B161:I161"/>
    <mergeCell ref="K156:N156"/>
    <mergeCell ref="R156:T156"/>
    <mergeCell ref="K150:N150"/>
    <mergeCell ref="A158:U158"/>
    <mergeCell ref="U156:U157"/>
    <mergeCell ref="A154:U154"/>
    <mergeCell ref="B160:I160"/>
    <mergeCell ref="A151:J151"/>
    <mergeCell ref="K151:U151"/>
    <mergeCell ref="A152:J152"/>
    <mergeCell ref="K152:U152"/>
    <mergeCell ref="B165:I165"/>
    <mergeCell ref="B102:I102"/>
    <mergeCell ref="R108:T108"/>
    <mergeCell ref="U108:U109"/>
    <mergeCell ref="A96:A97"/>
    <mergeCell ref="U96:U97"/>
    <mergeCell ref="R96:T96"/>
    <mergeCell ref="A108:A109"/>
    <mergeCell ref="B91:I91"/>
    <mergeCell ref="B98:I98"/>
    <mergeCell ref="J96:J97"/>
    <mergeCell ref="O96:Q96"/>
    <mergeCell ref="B93:I93"/>
    <mergeCell ref="M18:U18"/>
    <mergeCell ref="B64:I64"/>
    <mergeCell ref="B69:I69"/>
    <mergeCell ref="B41:I41"/>
    <mergeCell ref="J140:J141"/>
    <mergeCell ref="A142:U142"/>
    <mergeCell ref="A140:A141"/>
    <mergeCell ref="B140:I141"/>
    <mergeCell ref="O140:Q140"/>
    <mergeCell ref="R140:T140"/>
    <mergeCell ref="A136:J136"/>
    <mergeCell ref="A137:J137"/>
    <mergeCell ref="K136:U136"/>
    <mergeCell ref="K137:U137"/>
    <mergeCell ref="A83:U83"/>
    <mergeCell ref="J84:J85"/>
    <mergeCell ref="A84:A85"/>
    <mergeCell ref="U84:U85"/>
    <mergeCell ref="B100:I100"/>
    <mergeCell ref="B108:I109"/>
    <mergeCell ref="B96:I97"/>
    <mergeCell ref="B99:I99"/>
    <mergeCell ref="B104:I104"/>
    <mergeCell ref="B101:I101"/>
    <mergeCell ref="B26:C26"/>
    <mergeCell ref="H26:H27"/>
    <mergeCell ref="A25:G25"/>
    <mergeCell ref="A7:K7"/>
    <mergeCell ref="A8:K8"/>
    <mergeCell ref="A9:K9"/>
    <mergeCell ref="B74:I74"/>
    <mergeCell ref="R60:T60"/>
    <mergeCell ref="M16:U16"/>
    <mergeCell ref="O60:Q60"/>
    <mergeCell ref="U49:U50"/>
    <mergeCell ref="R37:T37"/>
    <mergeCell ref="M25:U31"/>
    <mergeCell ref="A21:K24"/>
    <mergeCell ref="B67:I67"/>
    <mergeCell ref="B68:I68"/>
    <mergeCell ref="A71:U71"/>
    <mergeCell ref="J72:J73"/>
    <mergeCell ref="O72:Q72"/>
    <mergeCell ref="R72:T72"/>
    <mergeCell ref="A72:A73"/>
    <mergeCell ref="B65:I65"/>
    <mergeCell ref="U72:U73"/>
    <mergeCell ref="A18:K18"/>
    <mergeCell ref="K72:N72"/>
    <mergeCell ref="M8:U11"/>
    <mergeCell ref="B57:I57"/>
    <mergeCell ref="A48:U48"/>
    <mergeCell ref="J49:J50"/>
    <mergeCell ref="G26:G27"/>
    <mergeCell ref="A13:K13"/>
    <mergeCell ref="A14:K14"/>
    <mergeCell ref="A16:K16"/>
    <mergeCell ref="M13:U13"/>
    <mergeCell ref="O37:Q37"/>
    <mergeCell ref="A15:K15"/>
    <mergeCell ref="J37:J38"/>
    <mergeCell ref="A36:U36"/>
    <mergeCell ref="B37:I38"/>
    <mergeCell ref="M17:U17"/>
    <mergeCell ref="B53:I53"/>
    <mergeCell ref="M15:U15"/>
    <mergeCell ref="A49:A50"/>
    <mergeCell ref="B46:I46"/>
    <mergeCell ref="B51:I51"/>
    <mergeCell ref="B52:I52"/>
    <mergeCell ref="B56:I56"/>
    <mergeCell ref="B66:I66"/>
    <mergeCell ref="O49:Q49"/>
    <mergeCell ref="R49:T49"/>
    <mergeCell ref="U37:U38"/>
    <mergeCell ref="B43:I43"/>
    <mergeCell ref="B49:I50"/>
    <mergeCell ref="A59:U59"/>
    <mergeCell ref="J60:J61"/>
    <mergeCell ref="B62:I62"/>
    <mergeCell ref="K60:N60"/>
    <mergeCell ref="K49:N49"/>
    <mergeCell ref="A37:A38"/>
    <mergeCell ref="B42:I42"/>
    <mergeCell ref="B39:I39"/>
    <mergeCell ref="B40:I40"/>
    <mergeCell ref="B45:I45"/>
    <mergeCell ref="B54:I54"/>
    <mergeCell ref="B55:I55"/>
    <mergeCell ref="B44:I44"/>
    <mergeCell ref="K37:N37"/>
    <mergeCell ref="U60:U61"/>
    <mergeCell ref="A1:K1"/>
    <mergeCell ref="A3:K3"/>
    <mergeCell ref="M19:U19"/>
    <mergeCell ref="M1:U1"/>
    <mergeCell ref="M14:U14"/>
    <mergeCell ref="A4:K5"/>
    <mergeCell ref="A34:U34"/>
    <mergeCell ref="A19:K19"/>
    <mergeCell ref="M3:O3"/>
    <mergeCell ref="M5:O5"/>
    <mergeCell ref="D26:F26"/>
    <mergeCell ref="A17:K17"/>
    <mergeCell ref="A2:K2"/>
    <mergeCell ref="A6:K6"/>
    <mergeCell ref="P5:R5"/>
    <mergeCell ref="P6:R6"/>
    <mergeCell ref="P3:R3"/>
    <mergeCell ref="P4:R4"/>
    <mergeCell ref="M4:O4"/>
    <mergeCell ref="A10:K10"/>
    <mergeCell ref="M6:O6"/>
    <mergeCell ref="S6:U6"/>
    <mergeCell ref="A11:K11"/>
    <mergeCell ref="I26:K26"/>
    <mergeCell ref="M22:U24"/>
    <mergeCell ref="B132:I132"/>
    <mergeCell ref="B130:I130"/>
    <mergeCell ref="B144:I144"/>
    <mergeCell ref="A145:U145"/>
    <mergeCell ref="B114:I114"/>
    <mergeCell ref="U140:U141"/>
    <mergeCell ref="B120:I120"/>
    <mergeCell ref="O135:Q135"/>
    <mergeCell ref="B117:I117"/>
    <mergeCell ref="B122:I122"/>
    <mergeCell ref="A129:U129"/>
    <mergeCell ref="B126:I126"/>
    <mergeCell ref="B121:I121"/>
    <mergeCell ref="B124:I124"/>
    <mergeCell ref="B125:I125"/>
    <mergeCell ref="B143:I143"/>
    <mergeCell ref="A119:U119"/>
    <mergeCell ref="A133:I133"/>
    <mergeCell ref="A134:J135"/>
    <mergeCell ref="K140:N140"/>
    <mergeCell ref="K135:N135"/>
    <mergeCell ref="A139:U139"/>
    <mergeCell ref="B63:I63"/>
    <mergeCell ref="B191:I191"/>
    <mergeCell ref="B192:I192"/>
    <mergeCell ref="B193:I193"/>
    <mergeCell ref="B190:I190"/>
    <mergeCell ref="B187:I187"/>
    <mergeCell ref="B188:I188"/>
    <mergeCell ref="B194:I194"/>
    <mergeCell ref="U211:U212"/>
    <mergeCell ref="A210:U210"/>
    <mergeCell ref="A205:J206"/>
    <mergeCell ref="R205:U206"/>
    <mergeCell ref="O211:Q211"/>
    <mergeCell ref="A213:U213"/>
    <mergeCell ref="B214:I214"/>
    <mergeCell ref="B215:I215"/>
    <mergeCell ref="B216:I216"/>
    <mergeCell ref="R211:T211"/>
    <mergeCell ref="A211:A212"/>
    <mergeCell ref="B211:I212"/>
    <mergeCell ref="J211:J212"/>
    <mergeCell ref="K206:N206"/>
    <mergeCell ref="K211:N211"/>
    <mergeCell ref="Q237:R237"/>
    <mergeCell ref="H236:I236"/>
    <mergeCell ref="H237:I237"/>
    <mergeCell ref="A237:G237"/>
    <mergeCell ref="H233:I234"/>
    <mergeCell ref="A233:A234"/>
    <mergeCell ref="H235:I235"/>
    <mergeCell ref="B221:I221"/>
    <mergeCell ref="B217:I217"/>
    <mergeCell ref="B218:I218"/>
    <mergeCell ref="B219:I219"/>
    <mergeCell ref="B220:I220"/>
    <mergeCell ref="R227:U228"/>
    <mergeCell ref="O228:Q228"/>
    <mergeCell ref="B222:I222"/>
    <mergeCell ref="A223:U223"/>
    <mergeCell ref="B225:I225"/>
    <mergeCell ref="A226:I226"/>
    <mergeCell ref="A227:J228"/>
    <mergeCell ref="B224:I224"/>
    <mergeCell ref="K228:N228"/>
    <mergeCell ref="A251:U251"/>
    <mergeCell ref="B252:I252"/>
    <mergeCell ref="A253:U253"/>
    <mergeCell ref="B254:I254"/>
    <mergeCell ref="A245:U245"/>
    <mergeCell ref="B246:I246"/>
    <mergeCell ref="A247:U247"/>
    <mergeCell ref="B248:I248"/>
    <mergeCell ref="A249:U249"/>
    <mergeCell ref="M252:N252"/>
    <mergeCell ref="M254:N254"/>
    <mergeCell ref="M250:N250"/>
    <mergeCell ref="B250:I250"/>
    <mergeCell ref="B255:I255"/>
    <mergeCell ref="A256:U256"/>
    <mergeCell ref="B257:I257"/>
    <mergeCell ref="B258:I258"/>
    <mergeCell ref="A259:I259"/>
    <mergeCell ref="A260:J261"/>
    <mergeCell ref="R260:U261"/>
    <mergeCell ref="O261:Q261"/>
    <mergeCell ref="M255:N255"/>
    <mergeCell ref="M257:N257"/>
    <mergeCell ref="M258:N258"/>
    <mergeCell ref="M259:N259"/>
    <mergeCell ref="M260:N260"/>
    <mergeCell ref="K261:N261"/>
    <mergeCell ref="K174:N174"/>
    <mergeCell ref="B146:I146"/>
    <mergeCell ref="A232:B232"/>
    <mergeCell ref="J237:K237"/>
    <mergeCell ref="O237:P237"/>
    <mergeCell ref="J235:K235"/>
    <mergeCell ref="O235:P235"/>
    <mergeCell ref="Q235:R235"/>
    <mergeCell ref="B233:G234"/>
    <mergeCell ref="L235:N235"/>
    <mergeCell ref="L236:N236"/>
    <mergeCell ref="B236:G236"/>
    <mergeCell ref="B235:G235"/>
    <mergeCell ref="J236:K236"/>
    <mergeCell ref="S233:U233"/>
    <mergeCell ref="A110:U110"/>
    <mergeCell ref="B123:I123"/>
    <mergeCell ref="A95:U95"/>
    <mergeCell ref="B111:I111"/>
    <mergeCell ref="B113:I113"/>
    <mergeCell ref="B80:I80"/>
    <mergeCell ref="B81:I81"/>
    <mergeCell ref="O108:Q108"/>
    <mergeCell ref="J108:J109"/>
    <mergeCell ref="B89:I89"/>
    <mergeCell ref="B87:I87"/>
    <mergeCell ref="B88:I88"/>
    <mergeCell ref="B75:I75"/>
    <mergeCell ref="K84:N84"/>
    <mergeCell ref="K96:N96"/>
    <mergeCell ref="K108:N108"/>
    <mergeCell ref="B92:I92"/>
    <mergeCell ref="B90:I90"/>
    <mergeCell ref="B72:I73"/>
    <mergeCell ref="B147:I147"/>
    <mergeCell ref="B131:I131"/>
    <mergeCell ref="B127:I127"/>
    <mergeCell ref="B128:I128"/>
    <mergeCell ref="L237:N237"/>
    <mergeCell ref="K243:N243"/>
    <mergeCell ref="M244:N244"/>
    <mergeCell ref="M246:N246"/>
    <mergeCell ref="M248:N248"/>
    <mergeCell ref="L234:N234"/>
    <mergeCell ref="A181:U181"/>
    <mergeCell ref="B182:I182"/>
    <mergeCell ref="B183:I183"/>
    <mergeCell ref="B196:I196"/>
    <mergeCell ref="A197:U197"/>
    <mergeCell ref="B184:I184"/>
    <mergeCell ref="A243:A244"/>
    <mergeCell ref="B243:I244"/>
    <mergeCell ref="J243:J244"/>
    <mergeCell ref="O243:Q243"/>
    <mergeCell ref="R243:T243"/>
    <mergeCell ref="U243:U244"/>
    <mergeCell ref="A240:U240"/>
    <mergeCell ref="A242:U242"/>
  </mergeCells>
  <phoneticPr fontId="1" type="noConversion"/>
  <conditionalFormatting sqref="L29:L30">
    <cfRule type="cellIs" dxfId="30" priority="161" operator="equal">
      <formula>"E bine"</formula>
    </cfRule>
  </conditionalFormatting>
  <dataValidations disablePrompts="1" count="5">
    <dataValidation type="list" allowBlank="1" showInputMessage="1" showErrorMessage="1" sqref="S257:S258 S250 S254:S255 S246 S248 S252 S146:S147 S130:S132 S143:S144 S120:S122 S98:S103 S86:S92 S39:S45 S51:S56 S74:S80 S62:S68 S111:S118 S124:S128">
      <formula1>$S$38</formula1>
    </dataValidation>
    <dataValidation type="list" allowBlank="1" showInputMessage="1" showErrorMessage="1" sqref="R257:R258 R250 R254:R255 R246 R248 R252 R146:R147 R130:R132 R143:R144 R120:R128 R98:R103 R86:R92 R39:R45 R51:R56 R74:R80 R62:R68 R111:R118">
      <formula1>$R$38</formula1>
    </dataValidation>
    <dataValidation type="list" allowBlank="1" showInputMessage="1" showErrorMessage="1" sqref="T257:T258 T250 T254:T255 T246 T248 T252 T146:T147 T130:T132 T143:T144 T120:T128 T98:T103 T86:T92 T39:T45 T51:T56 T74:T80 T62:T68 T111:T118">
      <formula1>$T$38</formula1>
    </dataValidation>
    <dataValidation type="list" allowBlank="1" showInputMessage="1" showErrorMessage="1" sqref="B214:I221 B161:I163 B182:I183 B198:I202 B224:I224 B165:I170 B159:I159 B185:I185 B187:I195">
      <formula1>$B$37:$B$150</formula1>
    </dataValidation>
    <dataValidation type="list" allowBlank="1" showInputMessage="1" showErrorMessage="1" sqref="U143:U144 U146:U147 U130:U132 U120:U128 U98:U103 U86:U92 U39:U45 U51:U56 U74:U80 U62:U68 U111:U118">
      <formula1>$P$35:$T$35</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Prof.dr. Adrian Olimpiu PETRUȘEL&amp;RDIRECTOR DE DEPARTAMENT,
Conf.dr. ANDRÁS Szilárd</oddFooter>
  </headerFooter>
  <rowBreaks count="2" manualBreakCount="2">
    <brk id="153" max="16383" man="1"/>
    <brk id="238" max="16383" man="1"/>
  </rowBreaks>
  <ignoredErrors>
    <ignoredError sqref="M23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2017-04-11T18:02:05Z</dcterms:created>
  <dcterms:modified xsi:type="dcterms:W3CDTF">2017-04-11T18:02:09Z</dcterms:modified>
</cp:coreProperties>
</file>