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autoCompressPictures="0" defaultThemeVersion="124226"/>
  <bookViews>
    <workbookView xWindow="0" yWindow="0" windowWidth="19420" windowHeight="9390"/>
  </bookViews>
  <sheets>
    <sheet name="Sheet1" sheetId="1" r:id="rId1"/>
    <sheet name="Sheet2" sheetId="2" r:id="rId2"/>
    <sheet name="Sheet3" sheetId="3" r:id="rId3"/>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K230" i="1"/>
  <c r="K231"/>
  <c r="K232"/>
  <c r="K233"/>
  <c r="K234"/>
  <c r="K235"/>
  <c r="K236"/>
  <c r="K237"/>
  <c r="K238"/>
  <c r="K239"/>
  <c r="K240"/>
  <c r="K241"/>
  <c r="K242"/>
  <c r="K245"/>
  <c r="K246"/>
  <c r="L230"/>
  <c r="L231"/>
  <c r="L232"/>
  <c r="L233"/>
  <c r="L234"/>
  <c r="L235"/>
  <c r="L236"/>
  <c r="L237"/>
  <c r="L238"/>
  <c r="L239"/>
  <c r="L240"/>
  <c r="L241"/>
  <c r="L242"/>
  <c r="L245"/>
  <c r="L246"/>
  <c r="M230"/>
  <c r="M231"/>
  <c r="M232"/>
  <c r="M233"/>
  <c r="M234"/>
  <c r="M235"/>
  <c r="M236"/>
  <c r="M237"/>
  <c r="M238"/>
  <c r="M239"/>
  <c r="M240"/>
  <c r="M241"/>
  <c r="M242"/>
  <c r="M245"/>
  <c r="M246"/>
  <c r="M247" s="1"/>
  <c r="N230"/>
  <c r="N231"/>
  <c r="N232"/>
  <c r="N233"/>
  <c r="N234"/>
  <c r="N235"/>
  <c r="N236"/>
  <c r="N237"/>
  <c r="N238"/>
  <c r="N239"/>
  <c r="N240"/>
  <c r="N241"/>
  <c r="N242"/>
  <c r="N245"/>
  <c r="N246"/>
  <c r="K259"/>
  <c r="K260"/>
  <c r="K261"/>
  <c r="K262"/>
  <c r="K263"/>
  <c r="K264"/>
  <c r="K265"/>
  <c r="K266"/>
  <c r="K267"/>
  <c r="K270"/>
  <c r="K271"/>
  <c r="K272"/>
  <c r="L259"/>
  <c r="L260"/>
  <c r="L261"/>
  <c r="L262"/>
  <c r="L263"/>
  <c r="L264"/>
  <c r="L265"/>
  <c r="L266"/>
  <c r="L267"/>
  <c r="L270"/>
  <c r="L271"/>
  <c r="L272"/>
  <c r="M259"/>
  <c r="M260"/>
  <c r="M261"/>
  <c r="M262"/>
  <c r="M263"/>
  <c r="M264"/>
  <c r="M265"/>
  <c r="M266"/>
  <c r="M267"/>
  <c r="M270"/>
  <c r="M271"/>
  <c r="M272"/>
  <c r="M273" s="1"/>
  <c r="N259"/>
  <c r="N260"/>
  <c r="N261"/>
  <c r="N262"/>
  <c r="N263"/>
  <c r="N264"/>
  <c r="N265"/>
  <c r="N266"/>
  <c r="N267"/>
  <c r="N270"/>
  <c r="N271"/>
  <c r="N272"/>
  <c r="K289"/>
  <c r="K290"/>
  <c r="K291"/>
  <c r="K292"/>
  <c r="K293"/>
  <c r="K294"/>
  <c r="K295"/>
  <c r="K296"/>
  <c r="K297"/>
  <c r="K298"/>
  <c r="K301"/>
  <c r="K302" s="1"/>
  <c r="L289"/>
  <c r="L290"/>
  <c r="L291"/>
  <c r="L292"/>
  <c r="L293"/>
  <c r="L294"/>
  <c r="L295"/>
  <c r="L296"/>
  <c r="L297"/>
  <c r="L298"/>
  <c r="L301"/>
  <c r="L302" s="1"/>
  <c r="M289"/>
  <c r="M290"/>
  <c r="M291"/>
  <c r="M292"/>
  <c r="M293"/>
  <c r="M294"/>
  <c r="M295"/>
  <c r="M296"/>
  <c r="M297"/>
  <c r="M298"/>
  <c r="M301"/>
  <c r="M302" s="1"/>
  <c r="N289"/>
  <c r="N290"/>
  <c r="N291"/>
  <c r="N292"/>
  <c r="N293"/>
  <c r="N294"/>
  <c r="N295"/>
  <c r="N296"/>
  <c r="N297"/>
  <c r="N298"/>
  <c r="N301"/>
  <c r="N302" s="1"/>
  <c r="Q196"/>
  <c r="O196"/>
  <c r="Q183"/>
  <c r="P183" s="1"/>
  <c r="O183"/>
  <c r="Q182"/>
  <c r="O182"/>
  <c r="Q167"/>
  <c r="P167" s="1"/>
  <c r="O167"/>
  <c r="Q166"/>
  <c r="P166" s="1"/>
  <c r="O166"/>
  <c r="Q151"/>
  <c r="O151"/>
  <c r="Q150"/>
  <c r="P150" s="1"/>
  <c r="O150"/>
  <c r="Q136"/>
  <c r="O136"/>
  <c r="Q135"/>
  <c r="O135"/>
  <c r="Q121"/>
  <c r="P121" s="1"/>
  <c r="O121"/>
  <c r="Q120"/>
  <c r="O120"/>
  <c r="U239"/>
  <c r="T239"/>
  <c r="S239"/>
  <c r="R239"/>
  <c r="J239"/>
  <c r="A239"/>
  <c r="U240"/>
  <c r="T240"/>
  <c r="S240"/>
  <c r="R240"/>
  <c r="J240"/>
  <c r="A240"/>
  <c r="U314"/>
  <c r="N185"/>
  <c r="M185"/>
  <c r="L185"/>
  <c r="K186" s="1"/>
  <c r="K185"/>
  <c r="O109"/>
  <c r="Q109"/>
  <c r="O110"/>
  <c r="Q110"/>
  <c r="O111"/>
  <c r="P111" s="1"/>
  <c r="Q111"/>
  <c r="O112"/>
  <c r="P112" s="1"/>
  <c r="Q112"/>
  <c r="O113"/>
  <c r="P113" s="1"/>
  <c r="Q113"/>
  <c r="O115"/>
  <c r="P115" s="1"/>
  <c r="Q115"/>
  <c r="O116"/>
  <c r="P116" s="1"/>
  <c r="Q116"/>
  <c r="O117"/>
  <c r="P117" s="1"/>
  <c r="Q117"/>
  <c r="Q172"/>
  <c r="P172" s="1"/>
  <c r="O172"/>
  <c r="Q171"/>
  <c r="O171"/>
  <c r="Q170"/>
  <c r="P170" s="1"/>
  <c r="O170"/>
  <c r="O162"/>
  <c r="P162" s="1"/>
  <c r="Q162"/>
  <c r="Q161"/>
  <c r="P161" s="1"/>
  <c r="O161"/>
  <c r="Q160"/>
  <c r="O160"/>
  <c r="Q158"/>
  <c r="P158" s="1"/>
  <c r="O158"/>
  <c r="Q157"/>
  <c r="P157" s="1"/>
  <c r="O157"/>
  <c r="Q156"/>
  <c r="O156"/>
  <c r="Q155"/>
  <c r="P155" s="1"/>
  <c r="O155"/>
  <c r="Q154"/>
  <c r="P154" s="1"/>
  <c r="O154"/>
  <c r="Q145"/>
  <c r="P145" s="1"/>
  <c r="O145"/>
  <c r="Q143"/>
  <c r="P143" s="1"/>
  <c r="O143"/>
  <c r="Q142"/>
  <c r="P142" s="1"/>
  <c r="O142"/>
  <c r="Q141"/>
  <c r="P141" s="1"/>
  <c r="O141"/>
  <c r="Q140"/>
  <c r="P140" s="1"/>
  <c r="O140"/>
  <c r="Q139"/>
  <c r="O139"/>
  <c r="Q128"/>
  <c r="O128"/>
  <c r="Q127"/>
  <c r="P127" s="1"/>
  <c r="O127"/>
  <c r="Q126"/>
  <c r="O126"/>
  <c r="Q125"/>
  <c r="P125" s="1"/>
  <c r="O125"/>
  <c r="Q124"/>
  <c r="P124" s="1"/>
  <c r="O124"/>
  <c r="Q131"/>
  <c r="P131" s="1"/>
  <c r="O131"/>
  <c r="Q77"/>
  <c r="Q239" s="1"/>
  <c r="O77"/>
  <c r="O239" s="1"/>
  <c r="Q67"/>
  <c r="P67" s="1"/>
  <c r="P295" s="1"/>
  <c r="O67"/>
  <c r="O295" s="1"/>
  <c r="U233"/>
  <c r="T233"/>
  <c r="S233"/>
  <c r="R233"/>
  <c r="J233"/>
  <c r="A233"/>
  <c r="U218"/>
  <c r="P109"/>
  <c r="P126"/>
  <c r="P139"/>
  <c r="P156"/>
  <c r="P128"/>
  <c r="Q57"/>
  <c r="Q45"/>
  <c r="U184"/>
  <c r="U301"/>
  <c r="U302" s="1"/>
  <c r="T301"/>
  <c r="S301"/>
  <c r="R301"/>
  <c r="J301"/>
  <c r="U298"/>
  <c r="T298"/>
  <c r="S298"/>
  <c r="R298"/>
  <c r="J298"/>
  <c r="U297"/>
  <c r="T297"/>
  <c r="S297"/>
  <c r="R297"/>
  <c r="J297"/>
  <c r="U296"/>
  <c r="T296"/>
  <c r="S296"/>
  <c r="R296"/>
  <c r="J296"/>
  <c r="U295"/>
  <c r="T295"/>
  <c r="S295"/>
  <c r="R295"/>
  <c r="Q295"/>
  <c r="J295"/>
  <c r="U294"/>
  <c r="T294"/>
  <c r="S294"/>
  <c r="R294"/>
  <c r="Q294"/>
  <c r="J294"/>
  <c r="U293"/>
  <c r="T293"/>
  <c r="S293"/>
  <c r="R293"/>
  <c r="J293"/>
  <c r="U292"/>
  <c r="T292"/>
  <c r="S292"/>
  <c r="R292"/>
  <c r="J292"/>
  <c r="U291"/>
  <c r="T291"/>
  <c r="S291"/>
  <c r="S299" s="1"/>
  <c r="S303" s="1"/>
  <c r="R291"/>
  <c r="Q291"/>
  <c r="J291"/>
  <c r="U290"/>
  <c r="T290"/>
  <c r="S290"/>
  <c r="R290"/>
  <c r="J290"/>
  <c r="U289"/>
  <c r="T289"/>
  <c r="S289"/>
  <c r="R289"/>
  <c r="J289"/>
  <c r="U272"/>
  <c r="T272"/>
  <c r="S272"/>
  <c r="S273" s="1"/>
  <c r="R272"/>
  <c r="J272"/>
  <c r="U271"/>
  <c r="T271"/>
  <c r="S271"/>
  <c r="R271"/>
  <c r="J271"/>
  <c r="U270"/>
  <c r="U273" s="1"/>
  <c r="T270"/>
  <c r="S270"/>
  <c r="R270"/>
  <c r="J270"/>
  <c r="U267"/>
  <c r="T267"/>
  <c r="S267"/>
  <c r="R267"/>
  <c r="J267"/>
  <c r="U266"/>
  <c r="T266"/>
  <c r="S266"/>
  <c r="R266"/>
  <c r="J266"/>
  <c r="U265"/>
  <c r="T265"/>
  <c r="S265"/>
  <c r="R265"/>
  <c r="J265"/>
  <c r="U264"/>
  <c r="T264"/>
  <c r="S264"/>
  <c r="R264"/>
  <c r="J264"/>
  <c r="U263"/>
  <c r="T263"/>
  <c r="S263"/>
  <c r="R263"/>
  <c r="J263"/>
  <c r="U262"/>
  <c r="T262"/>
  <c r="S262"/>
  <c r="R262"/>
  <c r="J262"/>
  <c r="U261"/>
  <c r="T261"/>
  <c r="S261"/>
  <c r="R261"/>
  <c r="J261"/>
  <c r="U260"/>
  <c r="T260"/>
  <c r="S260"/>
  <c r="R260"/>
  <c r="J260"/>
  <c r="J268" s="1"/>
  <c r="U259"/>
  <c r="T259"/>
  <c r="S259"/>
  <c r="R259"/>
  <c r="J259"/>
  <c r="U246"/>
  <c r="T246"/>
  <c r="S246"/>
  <c r="S247" s="1"/>
  <c r="R246"/>
  <c r="J246"/>
  <c r="U245"/>
  <c r="T245"/>
  <c r="T247" s="1"/>
  <c r="S245"/>
  <c r="R245"/>
  <c r="J245"/>
  <c r="U242"/>
  <c r="T242"/>
  <c r="S242"/>
  <c r="R242"/>
  <c r="J242"/>
  <c r="U241"/>
  <c r="T241"/>
  <c r="S241"/>
  <c r="R241"/>
  <c r="J241"/>
  <c r="U238"/>
  <c r="T238"/>
  <c r="S238"/>
  <c r="R238"/>
  <c r="J238"/>
  <c r="U237"/>
  <c r="T237"/>
  <c r="S237"/>
  <c r="R237"/>
  <c r="J237"/>
  <c r="U236"/>
  <c r="T236"/>
  <c r="S236"/>
  <c r="R236"/>
  <c r="J236"/>
  <c r="U235"/>
  <c r="T235"/>
  <c r="S235"/>
  <c r="R235"/>
  <c r="J235"/>
  <c r="U234"/>
  <c r="T234"/>
  <c r="S234"/>
  <c r="R234"/>
  <c r="J234"/>
  <c r="U232"/>
  <c r="T232"/>
  <c r="S232"/>
  <c r="R232"/>
  <c r="J232"/>
  <c r="U231"/>
  <c r="T231"/>
  <c r="S231"/>
  <c r="J231"/>
  <c r="U230"/>
  <c r="T230"/>
  <c r="S230"/>
  <c r="R230"/>
  <c r="N219"/>
  <c r="N218"/>
  <c r="O215"/>
  <c r="P215" s="1"/>
  <c r="O213"/>
  <c r="O212"/>
  <c r="P212" s="1"/>
  <c r="O211"/>
  <c r="O209"/>
  <c r="O208"/>
  <c r="O207"/>
  <c r="O205"/>
  <c r="O204"/>
  <c r="P204" s="1"/>
  <c r="O203"/>
  <c r="Q203"/>
  <c r="Q204"/>
  <c r="Q205"/>
  <c r="O201"/>
  <c r="O199"/>
  <c r="P199" s="1"/>
  <c r="O197"/>
  <c r="O195"/>
  <c r="P195" s="1"/>
  <c r="O194"/>
  <c r="O180"/>
  <c r="O179"/>
  <c r="O178"/>
  <c r="O176"/>
  <c r="O175"/>
  <c r="P175" s="1"/>
  <c r="O174"/>
  <c r="O164"/>
  <c r="O163"/>
  <c r="O148"/>
  <c r="O147"/>
  <c r="O146"/>
  <c r="O184" s="1"/>
  <c r="O133"/>
  <c r="O132"/>
  <c r="O130"/>
  <c r="O118"/>
  <c r="N184"/>
  <c r="O101"/>
  <c r="O301" s="1"/>
  <c r="O302" s="1"/>
  <c r="O100"/>
  <c r="O272" s="1"/>
  <c r="O99"/>
  <c r="O271" s="1"/>
  <c r="O98"/>
  <c r="P98" s="1"/>
  <c r="P270" s="1"/>
  <c r="O97"/>
  <c r="O246" s="1"/>
  <c r="O96"/>
  <c r="O102" s="1"/>
  <c r="N102"/>
  <c r="N91"/>
  <c r="O90"/>
  <c r="O265" s="1"/>
  <c r="O89"/>
  <c r="O267" s="1"/>
  <c r="O88"/>
  <c r="O266" s="1"/>
  <c r="O87"/>
  <c r="O242" s="1"/>
  <c r="O86"/>
  <c r="O85"/>
  <c r="O241" s="1"/>
  <c r="O84"/>
  <c r="O240" s="1"/>
  <c r="N79"/>
  <c r="O78"/>
  <c r="O297"/>
  <c r="O76"/>
  <c r="O264" s="1"/>
  <c r="O75"/>
  <c r="O263" s="1"/>
  <c r="O74"/>
  <c r="O262" s="1"/>
  <c r="O73"/>
  <c r="N69"/>
  <c r="O68"/>
  <c r="O296"/>
  <c r="O66"/>
  <c r="O237"/>
  <c r="O65"/>
  <c r="O236"/>
  <c r="O64"/>
  <c r="O235"/>
  <c r="O63"/>
  <c r="O45"/>
  <c r="O291" s="1"/>
  <c r="O44"/>
  <c r="O231" s="1"/>
  <c r="O43"/>
  <c r="O259" s="1"/>
  <c r="O42"/>
  <c r="O230" s="1"/>
  <c r="O41"/>
  <c r="O290" s="1"/>
  <c r="O57"/>
  <c r="O55"/>
  <c r="O293" s="1"/>
  <c r="O54"/>
  <c r="O292" s="1"/>
  <c r="O56"/>
  <c r="O234" s="1"/>
  <c r="O53"/>
  <c r="O233" s="1"/>
  <c r="O52"/>
  <c r="O260" s="1"/>
  <c r="N58"/>
  <c r="O51"/>
  <c r="O232" s="1"/>
  <c r="N46"/>
  <c r="O40"/>
  <c r="O294"/>
  <c r="O261"/>
  <c r="O69"/>
  <c r="P205"/>
  <c r="Q101"/>
  <c r="Q301"/>
  <c r="Q302" s="1"/>
  <c r="Q100"/>
  <c r="Q272"/>
  <c r="Q99"/>
  <c r="Q271"/>
  <c r="Q98"/>
  <c r="Q270"/>
  <c r="Q273" s="1"/>
  <c r="Q97"/>
  <c r="Q246"/>
  <c r="A232"/>
  <c r="Q194"/>
  <c r="Q195"/>
  <c r="Q197"/>
  <c r="P197" s="1"/>
  <c r="Q199"/>
  <c r="Q201"/>
  <c r="P201" s="1"/>
  <c r="Q207"/>
  <c r="Q208"/>
  <c r="P208" s="1"/>
  <c r="Q209"/>
  <c r="Q211"/>
  <c r="P211" s="1"/>
  <c r="Q212"/>
  <c r="Q213"/>
  <c r="Q215"/>
  <c r="J218"/>
  <c r="K218"/>
  <c r="L218"/>
  <c r="M218"/>
  <c r="R218"/>
  <c r="S218"/>
  <c r="T218"/>
  <c r="K219"/>
  <c r="L219"/>
  <c r="K220" s="1"/>
  <c r="M219"/>
  <c r="P57"/>
  <c r="P294" s="1"/>
  <c r="O218"/>
  <c r="U247"/>
  <c r="P209"/>
  <c r="U79"/>
  <c r="U102"/>
  <c r="U91"/>
  <c r="U69"/>
  <c r="U58"/>
  <c r="U46"/>
  <c r="T337"/>
  <c r="S337"/>
  <c r="R337"/>
  <c r="M338"/>
  <c r="K339" s="1"/>
  <c r="L338"/>
  <c r="K338"/>
  <c r="M337"/>
  <c r="L337"/>
  <c r="K337"/>
  <c r="J337"/>
  <c r="Q336"/>
  <c r="O336"/>
  <c r="P336" s="1"/>
  <c r="Q335"/>
  <c r="O335"/>
  <c r="Q333"/>
  <c r="O333"/>
  <c r="Q332"/>
  <c r="O332"/>
  <c r="Q330"/>
  <c r="O330"/>
  <c r="P330" s="1"/>
  <c r="Q328"/>
  <c r="O328"/>
  <c r="Q326"/>
  <c r="Q337" s="1"/>
  <c r="O326"/>
  <c r="Q324"/>
  <c r="O324"/>
  <c r="J184"/>
  <c r="Q338"/>
  <c r="P335"/>
  <c r="T46"/>
  <c r="S46"/>
  <c r="R46"/>
  <c r="T58"/>
  <c r="S58"/>
  <c r="R58"/>
  <c r="A245"/>
  <c r="A301"/>
  <c r="A298"/>
  <c r="A297"/>
  <c r="A296"/>
  <c r="A295"/>
  <c r="A294"/>
  <c r="A293"/>
  <c r="A292"/>
  <c r="A291"/>
  <c r="A290"/>
  <c r="A289"/>
  <c r="A272"/>
  <c r="A271"/>
  <c r="A270"/>
  <c r="A267"/>
  <c r="A266"/>
  <c r="A265"/>
  <c r="A264"/>
  <c r="A263"/>
  <c r="A262"/>
  <c r="A261"/>
  <c r="A260"/>
  <c r="A259"/>
  <c r="A246"/>
  <c r="A242"/>
  <c r="A241"/>
  <c r="A238"/>
  <c r="A237"/>
  <c r="A236"/>
  <c r="A235"/>
  <c r="A234"/>
  <c r="A231"/>
  <c r="J230"/>
  <c r="A230"/>
  <c r="Q179"/>
  <c r="P179" s="1"/>
  <c r="Q43"/>
  <c r="Q259" s="1"/>
  <c r="T302"/>
  <c r="S302"/>
  <c r="R302"/>
  <c r="J302"/>
  <c r="J299"/>
  <c r="R273"/>
  <c r="R247"/>
  <c r="J247"/>
  <c r="Q180"/>
  <c r="P180" s="1"/>
  <c r="Q174"/>
  <c r="S184"/>
  <c r="T184"/>
  <c r="R184"/>
  <c r="Q178"/>
  <c r="Q130"/>
  <c r="P130" s="1"/>
  <c r="Q132"/>
  <c r="M184"/>
  <c r="L184"/>
  <c r="K184"/>
  <c r="Q148"/>
  <c r="J102"/>
  <c r="U313" s="1"/>
  <c r="U315" s="1"/>
  <c r="Q176"/>
  <c r="Q147"/>
  <c r="P147" s="1"/>
  <c r="Q175"/>
  <c r="Q118"/>
  <c r="P118" s="1"/>
  <c r="Q84"/>
  <c r="Q240"/>
  <c r="Q85"/>
  <c r="Q241"/>
  <c r="Q86"/>
  <c r="Q298"/>
  <c r="Q87"/>
  <c r="Q242"/>
  <c r="Q88"/>
  <c r="Q89"/>
  <c r="P89" s="1"/>
  <c r="P267" s="1"/>
  <c r="Q90"/>
  <c r="Q265"/>
  <c r="J91"/>
  <c r="K91"/>
  <c r="L91"/>
  <c r="M91"/>
  <c r="R91"/>
  <c r="S91"/>
  <c r="T91"/>
  <c r="Q96"/>
  <c r="Q245" s="1"/>
  <c r="Q247" s="1"/>
  <c r="K102"/>
  <c r="L102"/>
  <c r="M102"/>
  <c r="R102"/>
  <c r="S102"/>
  <c r="T102"/>
  <c r="Q56"/>
  <c r="Q234" s="1"/>
  <c r="Q55"/>
  <c r="Q164"/>
  <c r="Q163"/>
  <c r="P163" s="1"/>
  <c r="Q146"/>
  <c r="Q133"/>
  <c r="P133" s="1"/>
  <c r="T79"/>
  <c r="S79"/>
  <c r="R79"/>
  <c r="M79"/>
  <c r="L79"/>
  <c r="K79"/>
  <c r="J79"/>
  <c r="Q78"/>
  <c r="Q297" s="1"/>
  <c r="Q76"/>
  <c r="Q264" s="1"/>
  <c r="Q75"/>
  <c r="P75" s="1"/>
  <c r="P263" s="1"/>
  <c r="Q74"/>
  <c r="P74" s="1"/>
  <c r="P262" s="1"/>
  <c r="Q73"/>
  <c r="Q238" s="1"/>
  <c r="T69"/>
  <c r="S69"/>
  <c r="R69"/>
  <c r="M69"/>
  <c r="L69"/>
  <c r="K69"/>
  <c r="J69"/>
  <c r="Q68"/>
  <c r="Q296" s="1"/>
  <c r="Q66"/>
  <c r="P66" s="1"/>
  <c r="P237" s="1"/>
  <c r="Q65"/>
  <c r="Q64"/>
  <c r="Q63"/>
  <c r="P63" s="1"/>
  <c r="Q40"/>
  <c r="Q289" s="1"/>
  <c r="M58"/>
  <c r="L58"/>
  <c r="K58"/>
  <c r="J58"/>
  <c r="Q54"/>
  <c r="Q292" s="1"/>
  <c r="Q53"/>
  <c r="Q233" s="1"/>
  <c r="Q52"/>
  <c r="P52" s="1"/>
  <c r="P260" s="1"/>
  <c r="Q51"/>
  <c r="K46"/>
  <c r="Q44"/>
  <c r="Q231" s="1"/>
  <c r="Q42"/>
  <c r="Q230" s="1"/>
  <c r="Q41"/>
  <c r="Q290" s="1"/>
  <c r="M46"/>
  <c r="L46"/>
  <c r="J46"/>
  <c r="Q261"/>
  <c r="Q232"/>
  <c r="P65"/>
  <c r="P236" s="1"/>
  <c r="Q236"/>
  <c r="S313"/>
  <c r="S315" s="1"/>
  <c r="P174"/>
  <c r="P99"/>
  <c r="P271" s="1"/>
  <c r="P148"/>
  <c r="P42"/>
  <c r="P44"/>
  <c r="P231" s="1"/>
  <c r="P73"/>
  <c r="P238" s="1"/>
  <c r="P78"/>
  <c r="P297" s="1"/>
  <c r="P164"/>
  <c r="P100"/>
  <c r="P272" s="1"/>
  <c r="P90"/>
  <c r="P265" s="1"/>
  <c r="P86"/>
  <c r="P298" s="1"/>
  <c r="P176"/>
  <c r="P132"/>
  <c r="P230"/>
  <c r="Q79" l="1"/>
  <c r="Q184"/>
  <c r="P101"/>
  <c r="P301" s="1"/>
  <c r="P302" s="1"/>
  <c r="J303"/>
  <c r="O337"/>
  <c r="O58"/>
  <c r="O91"/>
  <c r="P77"/>
  <c r="P239" s="1"/>
  <c r="P135"/>
  <c r="P196"/>
  <c r="P43"/>
  <c r="P259" s="1"/>
  <c r="Q69"/>
  <c r="P55"/>
  <c r="P293" s="1"/>
  <c r="O338"/>
  <c r="O79"/>
  <c r="P64"/>
  <c r="P235" s="1"/>
  <c r="P97"/>
  <c r="P246" s="1"/>
  <c r="P76"/>
  <c r="P264" s="1"/>
  <c r="P53"/>
  <c r="P233" s="1"/>
  <c r="P56"/>
  <c r="P234" s="1"/>
  <c r="Q235"/>
  <c r="Q263"/>
  <c r="P88"/>
  <c r="P266" s="1"/>
  <c r="P84"/>
  <c r="P178"/>
  <c r="P333"/>
  <c r="K221"/>
  <c r="O185"/>
  <c r="J314" s="1"/>
  <c r="H314" s="1"/>
  <c r="O238"/>
  <c r="O298"/>
  <c r="O245"/>
  <c r="O247" s="1"/>
  <c r="O270"/>
  <c r="O273" s="1"/>
  <c r="O219"/>
  <c r="P203"/>
  <c r="P213"/>
  <c r="U243"/>
  <c r="S268"/>
  <c r="J273"/>
  <c r="J274" s="1"/>
  <c r="R299"/>
  <c r="R303" s="1"/>
  <c r="P120"/>
  <c r="P151"/>
  <c r="P182"/>
  <c r="P136"/>
  <c r="Q219"/>
  <c r="P85"/>
  <c r="P241" s="1"/>
  <c r="P87"/>
  <c r="P242" s="1"/>
  <c r="P45"/>
  <c r="P291" s="1"/>
  <c r="P51"/>
  <c r="Q262"/>
  <c r="T313"/>
  <c r="T315" s="1"/>
  <c r="P146"/>
  <c r="P324"/>
  <c r="P332"/>
  <c r="P207"/>
  <c r="O46"/>
  <c r="J313" s="1"/>
  <c r="P160"/>
  <c r="P171"/>
  <c r="P110"/>
  <c r="L273"/>
  <c r="N273"/>
  <c r="K188"/>
  <c r="N299"/>
  <c r="N304" s="1"/>
  <c r="M299"/>
  <c r="L299"/>
  <c r="K299"/>
  <c r="K304" s="1"/>
  <c r="N268"/>
  <c r="N275" s="1"/>
  <c r="M268"/>
  <c r="L268"/>
  <c r="K273"/>
  <c r="N247"/>
  <c r="L243"/>
  <c r="K247"/>
  <c r="K243"/>
  <c r="K249" s="1"/>
  <c r="J243"/>
  <c r="J248" s="1"/>
  <c r="U248"/>
  <c r="K251" s="1"/>
  <c r="S243"/>
  <c r="S248" s="1"/>
  <c r="T243"/>
  <c r="T248" s="1"/>
  <c r="R243"/>
  <c r="R248" s="1"/>
  <c r="S274"/>
  <c r="T268"/>
  <c r="R268"/>
  <c r="R274" s="1"/>
  <c r="U268"/>
  <c r="U274" s="1"/>
  <c r="K277" s="1"/>
  <c r="T273"/>
  <c r="T299"/>
  <c r="T303" s="1"/>
  <c r="U299"/>
  <c r="U303" s="1"/>
  <c r="K306" s="1"/>
  <c r="K268"/>
  <c r="N243"/>
  <c r="M243"/>
  <c r="M248" s="1"/>
  <c r="L247"/>
  <c r="L249" s="1"/>
  <c r="O268"/>
  <c r="N303"/>
  <c r="J315"/>
  <c r="H313"/>
  <c r="O243"/>
  <c r="N249"/>
  <c r="N248"/>
  <c r="L303"/>
  <c r="L304"/>
  <c r="P91"/>
  <c r="P240"/>
  <c r="P232"/>
  <c r="M304"/>
  <c r="M303"/>
  <c r="M275"/>
  <c r="M274"/>
  <c r="L275"/>
  <c r="L274"/>
  <c r="L248"/>
  <c r="K248"/>
  <c r="P273"/>
  <c r="P184"/>
  <c r="P185"/>
  <c r="K274"/>
  <c r="K275"/>
  <c r="Q218"/>
  <c r="Q46"/>
  <c r="P68"/>
  <c r="P296" s="1"/>
  <c r="P54"/>
  <c r="P292" s="1"/>
  <c r="Q91"/>
  <c r="P328"/>
  <c r="P194"/>
  <c r="O289"/>
  <c r="O299" s="1"/>
  <c r="P261"/>
  <c r="P268" s="1"/>
  <c r="P96"/>
  <c r="Q102"/>
  <c r="Q58"/>
  <c r="Q267"/>
  <c r="Q260"/>
  <c r="Q237"/>
  <c r="Q243" s="1"/>
  <c r="Q293"/>
  <c r="Q299" s="1"/>
  <c r="K187"/>
  <c r="Q185"/>
  <c r="P79"/>
  <c r="Q266"/>
  <c r="P326"/>
  <c r="P338" s="1"/>
  <c r="O339" s="1"/>
  <c r="P41"/>
  <c r="P290" s="1"/>
  <c r="P40"/>
  <c r="N274" l="1"/>
  <c r="M249"/>
  <c r="K303"/>
  <c r="K222"/>
  <c r="P337"/>
  <c r="P243"/>
  <c r="T274"/>
  <c r="Q268"/>
  <c r="Q275" s="1"/>
  <c r="Q304"/>
  <c r="Q303"/>
  <c r="Q274"/>
  <c r="P274"/>
  <c r="P275"/>
  <c r="Q249"/>
  <c r="Q248"/>
  <c r="K276"/>
  <c r="K278" s="1"/>
  <c r="L314"/>
  <c r="O314" s="1"/>
  <c r="O186"/>
  <c r="P289"/>
  <c r="P299" s="1"/>
  <c r="P46"/>
  <c r="K250"/>
  <c r="K252" s="1"/>
  <c r="O249"/>
  <c r="O248"/>
  <c r="O274"/>
  <c r="O275"/>
  <c r="O303"/>
  <c r="O304"/>
  <c r="P218"/>
  <c r="P219"/>
  <c r="O220" s="1"/>
  <c r="P245"/>
  <c r="P247" s="1"/>
  <c r="P249" s="1"/>
  <c r="P102"/>
  <c r="P69"/>
  <c r="H315"/>
  <c r="Q314" s="1"/>
  <c r="K305"/>
  <c r="K307" s="1"/>
  <c r="P58"/>
  <c r="L313" l="1"/>
  <c r="L315" s="1"/>
  <c r="P304"/>
  <c r="P303"/>
  <c r="Q313"/>
  <c r="Q315" s="1"/>
  <c r="P248"/>
  <c r="O305"/>
  <c r="O276"/>
  <c r="O313"/>
  <c r="O315" s="1"/>
  <c r="O250"/>
</calcChain>
</file>

<file path=xl/sharedStrings.xml><?xml version="1.0" encoding="utf-8"?>
<sst xmlns="http://schemas.openxmlformats.org/spreadsheetml/2006/main" count="835" uniqueCount="323">
  <si>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</si>
  <si>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</si>
  <si>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</si>
  <si>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</si>
  <si>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</si>
  <si>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</si>
  <si>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</si>
  <si>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</si>
  <si>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</si>
  <si>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</si>
  <si>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</si>
  <si>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</si>
  <si>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</si>
  <si>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</si>
  <si>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</si>
  <si>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</si>
  <si>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</si>
  <si>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</si>
  <si>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</si>
  <si>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</si>
  <si>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</si>
  <si>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</si>
  <si>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</si>
  <si>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</si>
  <si>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</si>
  <si>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</si>
  <si>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</si>
  <si>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</si>
  <si>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</si>
  <si>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</si>
  <si>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</si>
  <si>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</si>
  <si>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</si>
  <si>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</si>
  <si>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</si>
  <si>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</si>
  <si>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</si>
  <si>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</si>
  <si>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</si>
  <si>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</si>
  <si>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</si>
  <si>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DPD</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</si>
  <si>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</si>
  <si>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</si>
  <si>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</si>
  <si>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</si>
  <si>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</si>
  <si>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</si>
  <si>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</si>
  <si>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</si>
  <si>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</si>
  <si>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</si>
  <si>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</si>
  <si>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</si>
  <si>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</si>
  <si>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</si>
  <si>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</si>
  <si>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</si>
  <si>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</si>
  <si>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</si>
  <si>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</si>
  <si>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</si>
  <si>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</si>
  <si>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</si>
  <si>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DCOU</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</si>
  <si>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</si>
  <si>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</si>
  <si>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</si>
  <si>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</si>
  <si>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</si>
  <si>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</si>
  <si>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</si>
  <si>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</si>
  <si>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</si>
  <si>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</si>
  <si>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</si>
  <si>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</si>
  <si>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</si>
  <si>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</si>
  <si>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</si>
  <si>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</si>
  <si>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</si>
  <si>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</si>
  <si>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</si>
  <si>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</si>
  <si>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</si>
  <si>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 xml:space="preserve">Pedagogie I: 
- Fundamentele pedagogiei 
- Teoria şi metodologia curriculumului
</t>
  </si>
  <si>
    <t xml:space="preserve">Pedagogie II:
- Teoria şi metodologia instruirii 
- Teoria şi metodologia evaluării
</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</si>
  <si>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</si>
  <si>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</si>
  <si>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</si>
  <si>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</si>
  <si>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</si>
  <si>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</si>
  <si>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</si>
  <si>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</si>
  <si>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</si>
  <si>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</si>
  <si>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</si>
  <si>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</si>
  <si>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</si>
  <si>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</si>
  <si>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</si>
  <si>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PLAN DE ÎNVĂŢĂMÂNT  valabil începând din anul universitar 2017-2018</t>
  </si>
  <si>
    <t>YLU0011</t>
  </si>
  <si>
    <t>YLU0012</t>
  </si>
  <si>
    <t>Curs opțional 1</t>
  </si>
  <si>
    <t>Curs opțional 2</t>
  </si>
  <si>
    <t>Curs opțional 3</t>
  </si>
  <si>
    <t>Curs opțional 4</t>
  </si>
  <si>
    <t>Curs opțional 5</t>
  </si>
  <si>
    <t>PACHET OPȚIONAL 6 (An III, Semestrul 6)</t>
  </si>
  <si>
    <t>UNIVERSITATEA BABEŞ-BOLYAI CLUJ-NAPOCA</t>
  </si>
  <si>
    <t>În contul a cel mult 3 discipline opţionale generale, studentul are dreptul să aleagă 3 discipline de la alte specializări ale facultăţilor din Universitatea Babeş-Bolyai.</t>
  </si>
  <si>
    <t>P</t>
  </si>
  <si>
    <t>FACULTATEA DE MATEMATICĂ ȘI INFORMATICĂ</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</si>
  <si>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</si>
  <si>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</si>
  <si>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</si>
  <si>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</si>
  <si>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</si>
  <si>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</si>
  <si>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</si>
  <si>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Titlul absolventului:  </t>
    </r>
    <r>
      <rPr>
        <b/>
        <sz val="10"/>
        <color indexed="8"/>
        <rFont val="Times New Roman"/>
        <family val="1"/>
      </rPr>
      <t>Licențiat în Informatică</t>
    </r>
  </si>
  <si>
    <t>Analiză matematică</t>
  </si>
  <si>
    <t>Arhitectura sistemelor de calcul</t>
  </si>
  <si>
    <t>Fundamentele programării</t>
  </si>
  <si>
    <t>Logică computațională</t>
  </si>
  <si>
    <t>L</t>
  </si>
  <si>
    <t>Sisteme de operare</t>
  </si>
  <si>
    <t>Programare orientată obiect</t>
  </si>
  <si>
    <t>Structuri de date şi algoritmi</t>
  </si>
  <si>
    <t>Geometrie</t>
  </si>
  <si>
    <t>Sisteme dinamice</t>
  </si>
  <si>
    <t>Algoritmica grafelor</t>
  </si>
  <si>
    <t>Metode avansate de programare</t>
  </si>
  <si>
    <t>Reţele de calculatoare</t>
  </si>
  <si>
    <t>Baze de date</t>
  </si>
  <si>
    <t>Programare logică şi funcţională</t>
  </si>
  <si>
    <t>Probabilităţi şi statistică</t>
  </si>
  <si>
    <t>Ingineria sistemelor soft</t>
  </si>
  <si>
    <t>Sisteme de gestiune a bazelor de date</t>
  </si>
  <si>
    <t>Inteligenţă artificială</t>
  </si>
  <si>
    <t>Programare Web</t>
  </si>
  <si>
    <t>Medii de proiectare şi programare</t>
  </si>
  <si>
    <t>MLX7102</t>
  </si>
  <si>
    <t>MLX7103</t>
  </si>
  <si>
    <t>Limbaje formale şi tehnici de compilare</t>
  </si>
  <si>
    <t>Programare pentru dispozitive mobile</t>
  </si>
  <si>
    <t>Proiect colectiv</t>
  </si>
  <si>
    <t>Practică</t>
  </si>
  <si>
    <t>Sem. 5: Se alege  o disciplină din pachetul opțional 1</t>
  </si>
  <si>
    <t>Sem. 5: Se alege  o disciplină din pachetul opțional 2</t>
  </si>
  <si>
    <t>Sem. 6: Se alege  o disciplină din pachetul opțional 3</t>
  </si>
  <si>
    <t>Sem. 6: Se alege  o disciplină din pachetul opțional 4</t>
  </si>
  <si>
    <t>Sem. 6: Se alege  o disciplină din pachetul opțional 5</t>
  </si>
  <si>
    <t>MLX7104</t>
  </si>
  <si>
    <t>MLX7105</t>
  </si>
  <si>
    <t>MLX7106</t>
  </si>
  <si>
    <t>Verificarea şi validarea sistemelor soft</t>
  </si>
  <si>
    <t>Calcul numeric</t>
  </si>
  <si>
    <t>Elaborarea lucrării de licenţă</t>
  </si>
  <si>
    <t>PACHET OPȚIONAL 1 (An III, Semestrul 5)</t>
  </si>
  <si>
    <t>PACHET OPȚIONAL 2 (An III, Semestrul 5)</t>
  </si>
  <si>
    <t>PACHET OPȚIONAL 3 (An III, Semestrul 6)</t>
  </si>
  <si>
    <t>PACHET OPȚIONAL 4 (An III, Semestrul 6)</t>
  </si>
  <si>
    <t>PACHET OPȚIONAL 5 (An III, Semestrul 6)</t>
  </si>
  <si>
    <t>LLU0011</t>
  </si>
  <si>
    <t>Limba engleză (1)</t>
  </si>
  <si>
    <t>LLU0012</t>
  </si>
  <si>
    <t>Limba engleză (2)</t>
  </si>
  <si>
    <t>Pachetul cu discipline în limba engleză</t>
  </si>
  <si>
    <t>Pachetul cu discipline în limba română</t>
  </si>
  <si>
    <t>MLR8112</t>
  </si>
  <si>
    <t>Gestiunea proiectelor soft</t>
  </si>
  <si>
    <t>MLR5060</t>
  </si>
  <si>
    <t>Grafică pe calculator</t>
  </si>
  <si>
    <t>MLR0005</t>
  </si>
  <si>
    <t>Tehnici de optimizare</t>
  </si>
  <si>
    <t>MLR0045</t>
  </si>
  <si>
    <t>Algebră computaţională</t>
  </si>
  <si>
    <t>MLR2005</t>
  </si>
  <si>
    <t>Metodologia documentării şi elaborării unei lucrări ştiinţifice</t>
  </si>
  <si>
    <t>MLE8113</t>
  </si>
  <si>
    <t>Introducere in Big Data</t>
  </si>
  <si>
    <t>MLE0049</t>
  </si>
  <si>
    <t>Criptografie cu cheie publică</t>
  </si>
  <si>
    <t>MLE5058</t>
  </si>
  <si>
    <t>Baze de date spațiale</t>
  </si>
  <si>
    <t>MLE2005</t>
  </si>
  <si>
    <t>MLR5044</t>
  </si>
  <si>
    <t>Instrumente CASE</t>
  </si>
  <si>
    <t>MLR5065</t>
  </si>
  <si>
    <t>Roboţi inteligenţi</t>
  </si>
  <si>
    <t>MLR5048</t>
  </si>
  <si>
    <t>Interacţiunea om-calculator</t>
  </si>
  <si>
    <t>MLR8114</t>
  </si>
  <si>
    <t>Securitate software</t>
  </si>
  <si>
    <t>MLR5067</t>
  </si>
  <si>
    <t>Metode inteligente de rezolvare a problemelor reale</t>
  </si>
  <si>
    <t>MLE5033</t>
  </si>
  <si>
    <t>Protocoale specializate în reţele de calculatoare</t>
  </si>
  <si>
    <t>MLE5061</t>
  </si>
  <si>
    <t>Realitate virtuală</t>
  </si>
  <si>
    <t>MLE5056</t>
  </si>
  <si>
    <t>Aspecte pragmatice în programare</t>
  </si>
  <si>
    <t>MLE8115</t>
  </si>
  <si>
    <t>Design Patterns</t>
  </si>
  <si>
    <t>MLR5091</t>
  </si>
  <si>
    <t>Dezvoltarea de jocuri</t>
  </si>
  <si>
    <t>MLR5062</t>
  </si>
  <si>
    <t>Tehnici pentru regăsirea informaţiei</t>
  </si>
  <si>
    <t>MLR5045</t>
  </si>
  <si>
    <t>Generarea automată a programelor din algoritmi</t>
  </si>
  <si>
    <t>MLR5039</t>
  </si>
  <si>
    <t>Fundamentele limbajelor de programare</t>
  </si>
  <si>
    <t>MLR8116</t>
  </si>
  <si>
    <t>Metrici soft în programarea orientată obiect</t>
  </si>
  <si>
    <t>MLR8117</t>
  </si>
  <si>
    <t>Procesarea datelor audio-video</t>
  </si>
  <si>
    <t>MLR8118</t>
  </si>
  <si>
    <t>Instrumentație virtuală</t>
  </si>
  <si>
    <t>MLE5046</t>
  </si>
  <si>
    <t>Programare orientată pe aspecte</t>
  </si>
  <si>
    <t>MLE5072</t>
  </si>
  <si>
    <t>Administrare de sistem și de rețea</t>
  </si>
  <si>
    <t>MLR5042</t>
  </si>
  <si>
    <t>Modelarea paralelismului şi concurenţei prin rețele Petri</t>
  </si>
  <si>
    <t>MLR5063</t>
  </si>
  <si>
    <t>Tehnici de realizare a sistemelor inteligente</t>
  </si>
  <si>
    <t>MLR5064</t>
  </si>
  <si>
    <t>Prelucrarea imaginilor</t>
  </si>
  <si>
    <t>MLR5052</t>
  </si>
  <si>
    <t>Paradigme şi tehnici ale programării paralele</t>
  </si>
  <si>
    <t>MLR0044</t>
  </si>
  <si>
    <t>Aplicații ale geometriei în informatică</t>
  </si>
  <si>
    <t>MLE5053</t>
  </si>
  <si>
    <t>Proiectare avansată de compilatoare</t>
  </si>
  <si>
    <t>MLE5074</t>
  </si>
  <si>
    <t>Business intelligence</t>
  </si>
  <si>
    <t>MLE8119</t>
  </si>
  <si>
    <t>Mașini virtuale: proiectare și implementare</t>
  </si>
  <si>
    <t>MLE8151</t>
  </si>
  <si>
    <t xml:space="preserve">Introducere în prelucrarea limbajului natural </t>
  </si>
  <si>
    <t>MLR2006</t>
  </si>
  <si>
    <t>Istoria matematicii</t>
  </si>
  <si>
    <t>MLR7007</t>
  </si>
  <si>
    <t>Istoria informaticii</t>
  </si>
  <si>
    <t>MLR5079 </t>
  </si>
  <si>
    <t>Aspecte etice şi juridice în informatică</t>
  </si>
  <si>
    <t>MLE2006</t>
  </si>
  <si>
    <t>MLE7007</t>
  </si>
  <si>
    <t>MLE5079 </t>
  </si>
  <si>
    <t>MLR7005</t>
  </si>
  <si>
    <t>Comunicare şi dezvoltare profesională în informatică</t>
  </si>
  <si>
    <t>MLM7006</t>
  </si>
  <si>
    <t>Informatica de baza (in limba maghiara)</t>
  </si>
  <si>
    <t>MLR5076</t>
  </si>
  <si>
    <t>Programare în C</t>
  </si>
  <si>
    <t>MLE2008</t>
  </si>
  <si>
    <t>Limba engleză-formare și informare academică (curs pentru începători)</t>
  </si>
  <si>
    <t>MLR2002</t>
  </si>
  <si>
    <t>Metode avansate de rezolvare a problemelor de matematică şi informatică</t>
  </si>
  <si>
    <t>MLR2003</t>
  </si>
  <si>
    <t>Redactarea documentelor matematice în LaTeX</t>
  </si>
  <si>
    <t>DISCIPLINE COMPLEMENTARE (DC)</t>
  </si>
  <si>
    <t>Didactica specialităţii: Didactica informaticii (română)</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</si>
  <si>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</si>
  <si>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r>
      <t>Limba de predare: german</t>
    </r>
    <r>
      <rPr>
        <b/>
        <sz val="10"/>
        <color indexed="8"/>
        <rFont val="Times New Roman"/>
        <family val="1"/>
      </rPr>
      <t>ă</t>
    </r>
  </si>
  <si>
    <t>Fundamentele algebrice ale informaticii</t>
  </si>
  <si>
    <t>Pachetul cu discipline în limba germană</t>
  </si>
  <si>
    <t>MLG0059</t>
  </si>
  <si>
    <t>Criptografie</t>
  </si>
  <si>
    <t>MLG5050</t>
  </si>
  <si>
    <t>Prelucrarea cunoștințelor</t>
  </si>
  <si>
    <t>ELG0033</t>
  </si>
  <si>
    <t>ELG0917</t>
  </si>
  <si>
    <t>Managementul firmei</t>
  </si>
  <si>
    <t>Economia întreprinderii</t>
  </si>
  <si>
    <t>MLG0005</t>
  </si>
  <si>
    <t>MLG0040</t>
  </si>
  <si>
    <t>Geometrie computațională</t>
  </si>
  <si>
    <t>ELG0010</t>
  </si>
  <si>
    <t>Bazele informatice ale gestiunii</t>
  </si>
  <si>
    <t>MLG5082</t>
  </si>
  <si>
    <t>Management internațional în informatică</t>
  </si>
  <si>
    <t>ELG002</t>
  </si>
  <si>
    <t>Economie europeană</t>
  </si>
  <si>
    <t>MLG0020</t>
  </si>
  <si>
    <t>MLG0002</t>
  </si>
  <si>
    <t>MLG5004</t>
  </si>
  <si>
    <t>MLG5005</t>
  </si>
  <si>
    <t>MLG5055</t>
  </si>
  <si>
    <t>MLG5007</t>
  </si>
  <si>
    <t>MLG5006</t>
  </si>
  <si>
    <t>MLG5022</t>
  </si>
  <si>
    <t>MLG0014</t>
  </si>
  <si>
    <t>MLG0010</t>
  </si>
  <si>
    <t>MLG5025</t>
  </si>
  <si>
    <t>MLG5008</t>
  </si>
  <si>
    <t>MLG5002</t>
  </si>
  <si>
    <t>MLG5027</t>
  </si>
  <si>
    <t>MLG5009</t>
  </si>
  <si>
    <t>MLG0031</t>
  </si>
  <si>
    <t>MLG5011</t>
  </si>
  <si>
    <t>MLG5028</t>
  </si>
  <si>
    <t>MLG5029</t>
  </si>
  <si>
    <t>MLG5015</t>
  </si>
  <si>
    <t>MLG5013</t>
  </si>
  <si>
    <t>MLG5077</t>
  </si>
  <si>
    <t>MLG5023</t>
  </si>
  <si>
    <t>Modelarea integrată a sistemelor informatice complexe</t>
  </si>
  <si>
    <t>MLG5078</t>
  </si>
  <si>
    <t>MLG5012</t>
  </si>
  <si>
    <t>MLG7001</t>
  </si>
  <si>
    <t>MLG5014</t>
  </si>
  <si>
    <t>MLG0028</t>
  </si>
  <si>
    <t>MLG2001</t>
  </si>
  <si>
    <t>DISCIPLINE DE SPECIALITATE (DS)</t>
  </si>
  <si>
    <r>
      <rPr>
        <b/>
        <sz val="10"/>
        <rFont val="Times New Roman"/>
        <family val="1"/>
      </rPr>
      <t xml:space="preserve">   154 </t>
    </r>
    <r>
      <rPr>
        <sz val="10"/>
        <rFont val="Times New Roman"/>
        <family val="1"/>
      </rPr>
      <t>de credite la disciplinele obligatorii;</t>
    </r>
  </si>
  <si>
    <r>
      <t xml:space="preserve">            inclusiv  6 </t>
    </r>
    <r>
      <rPr>
        <sz val="10"/>
        <rFont val="Times New Roman"/>
        <family val="1"/>
      </rPr>
      <t>credite pentru o limbă străină (2 semestre)</t>
    </r>
  </si>
  <si>
    <r>
      <t xml:space="preserve">   </t>
    </r>
    <r>
      <rPr>
        <b/>
        <sz val="10"/>
        <rFont val="Times New Roman"/>
        <family val="1"/>
      </rPr>
      <t xml:space="preserve">26 </t>
    </r>
    <r>
      <rPr>
        <sz val="10"/>
        <rFont val="Times New Roman"/>
        <family val="1"/>
      </rPr>
      <t>credite la disciplinele opţionale;</t>
    </r>
  </si>
  <si>
    <t>Nota:
1) Pentru a ocupa posturi didactice în învatamântul preuniversitar obligatoriu, absolventii de studii universitare trebuie sa finalizeze programul de studii psihopedagogice de minimum 30 de credite transferabile oferit de catre Departamentul pentru Pregatirea Personalului Didactic (DPPD) si sa posede Certificat de absolvire a DPPD, Nivelul I.
2) Studentii pot urma discipline facultative
3) Practica de specialitate se desfasoara 4 saptamâni, 5 zile/sapt., 6 ore/zi. 
4) Disciplina Elaborarea lucrarii de licenta se desfasoara pe parcursul semestrului 6 si 2 saptamâni comasate  în finalul semestrului  (6 ore/zi, 5 zile/saptamâna)</t>
  </si>
</sst>
</file>

<file path=xl/styles.xml><?xml version="1.0" encoding="utf-8"?>
<styleSheet xmlns="http://schemas.openxmlformats.org/spreadsheetml/2006/main">
  <numFmts count="1">
    <numFmt numFmtId="164" formatCode="0;\-0;;@"/>
  </numFmts>
  <fonts count="20">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color rgb="FFFF0000"/>
      <name val="Times New Roman"/>
      <family val="1"/>
    </font>
    <font>
      <sz val="10"/>
      <name val="Times New Roman"/>
      <family val="1"/>
    </font>
    <font>
      <b/>
      <sz val="9"/>
      <color indexed="8"/>
      <name val="Times New Roman"/>
      <family val="1"/>
    </font>
    <font>
      <b/>
      <i/>
      <sz val="10"/>
      <color indexed="8"/>
      <name val="Times New Roman"/>
      <family val="1"/>
    </font>
    <font>
      <b/>
      <i/>
      <sz val="10"/>
      <color theme="1"/>
      <name val="Times New Roman"/>
      <family val="1"/>
    </font>
    <font>
      <u/>
      <sz val="11"/>
      <color theme="10"/>
      <name val="Calibri"/>
      <family val="2"/>
      <charset val="238"/>
      <scheme val="minor"/>
    </font>
    <font>
      <u/>
      <sz val="11"/>
      <color theme="11"/>
      <name val="Calibri"/>
      <family val="2"/>
      <charset val="238"/>
      <scheme val="minor"/>
    </font>
    <font>
      <sz val="10"/>
      <color rgb="FF000000"/>
      <name val="Times New Roman"/>
      <family val="1"/>
    </font>
    <font>
      <b/>
      <sz val="10"/>
      <color theme="1"/>
      <name val="Times New Roman"/>
      <family val="1"/>
    </font>
    <font>
      <b/>
      <sz val="10"/>
      <name val="Times New Roman"/>
      <family val="1"/>
    </font>
    <font>
      <sz val="8"/>
      <color indexed="8"/>
      <name val="Times New Roman"/>
      <family val="1"/>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7">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71">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1" fillId="3" borderId="1" xfId="0" applyFont="1" applyFill="1" applyBorder="1" applyAlignment="1" applyProtection="1">
      <alignment horizontal="left" vertical="center"/>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2" fillId="4" borderId="3"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0" fontId="1" fillId="3" borderId="1"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 fillId="0" borderId="0" xfId="0" applyFont="1" applyProtection="1">
      <protection locked="0"/>
    </xf>
    <xf numFmtId="1" fontId="1" fillId="3" borderId="2"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protection locked="0"/>
    </xf>
    <xf numFmtId="1" fontId="1" fillId="3" borderId="3" xfId="0" applyNumberFormat="1" applyFont="1" applyFill="1" applyBorder="1" applyAlignment="1" applyProtection="1">
      <alignment horizontal="left" vertical="center"/>
      <protection locked="0"/>
    </xf>
    <xf numFmtId="1" fontId="1" fillId="3" borderId="3" xfId="0" applyNumberFormat="1" applyFont="1" applyFill="1" applyBorder="1" applyAlignment="1" applyProtection="1">
      <alignment horizontal="center" vertical="center"/>
      <protection locked="0"/>
    </xf>
    <xf numFmtId="1" fontId="1" fillId="0" borderId="3" xfId="0" applyNumberFormat="1" applyFont="1" applyBorder="1" applyAlignment="1" applyProtection="1">
      <alignment horizontal="center" vertical="center"/>
    </xf>
    <xf numFmtId="1" fontId="1" fillId="3" borderId="3" xfId="0" applyNumberFormat="1" applyFont="1" applyFill="1" applyBorder="1" applyAlignment="1" applyProtection="1">
      <alignment horizontal="center" vertical="center" wrapText="1"/>
      <protection locked="0"/>
    </xf>
    <xf numFmtId="1" fontId="16" fillId="5" borderId="1" xfId="0" applyNumberFormat="1" applyFont="1" applyFill="1" applyBorder="1" applyAlignment="1" applyProtection="1">
      <alignment horizontal="left" vertical="center"/>
      <protection locked="0"/>
    </xf>
    <xf numFmtId="1" fontId="16" fillId="5" borderId="6" xfId="0" applyNumberFormat="1" applyFont="1" applyFill="1" applyBorder="1" applyAlignment="1" applyProtection="1">
      <alignment horizontal="center" vertical="center"/>
      <protection locked="0"/>
    </xf>
    <xf numFmtId="1" fontId="16" fillId="0" borderId="6" xfId="0" applyNumberFormat="1" applyFont="1" applyBorder="1" applyAlignment="1">
      <alignment horizontal="center" vertical="center"/>
    </xf>
    <xf numFmtId="1" fontId="16" fillId="5" borderId="6" xfId="0" applyNumberFormat="1" applyFont="1" applyFill="1" applyBorder="1" applyAlignment="1" applyProtection="1">
      <alignment horizontal="center" vertical="center" wrapText="1"/>
      <protection locked="0"/>
    </xf>
    <xf numFmtId="0" fontId="16" fillId="5" borderId="6" xfId="0"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Protection="1">
      <protection locked="0"/>
    </xf>
    <xf numFmtId="0" fontId="2" fillId="0" borderId="7" xfId="0" applyFont="1" applyBorder="1" applyProtection="1">
      <protection locked="0"/>
    </xf>
    <xf numFmtId="0" fontId="13" fillId="0" borderId="2" xfId="0" applyFont="1" applyBorder="1" applyAlignment="1">
      <alignment horizontal="left"/>
    </xf>
    <xf numFmtId="0" fontId="13" fillId="0" borderId="5" xfId="0" applyFont="1" applyBorder="1" applyAlignment="1">
      <alignment horizontal="left"/>
    </xf>
    <xf numFmtId="0" fontId="13" fillId="0" borderId="6" xfId="0" applyFont="1" applyBorder="1" applyAlignment="1">
      <alignment horizontal="left"/>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1" fontId="16" fillId="5" borderId="2" xfId="0" applyNumberFormat="1" applyFont="1" applyFill="1" applyBorder="1" applyAlignment="1" applyProtection="1">
      <alignment horizontal="left" vertical="center"/>
      <protection locked="0"/>
    </xf>
    <xf numFmtId="1" fontId="16" fillId="5" borderId="5" xfId="0" applyNumberFormat="1" applyFont="1" applyFill="1" applyBorder="1" applyAlignment="1" applyProtection="1">
      <alignment horizontal="left" vertical="center"/>
      <protection locked="0"/>
    </xf>
    <xf numFmtId="1" fontId="16" fillId="5" borderId="6" xfId="0" applyNumberFormat="1" applyFont="1" applyFill="1" applyBorder="1" applyAlignment="1" applyProtection="1">
      <alignment horizontal="left" vertical="center"/>
      <protection locked="0"/>
    </xf>
    <xf numFmtId="0" fontId="12" fillId="0" borderId="2" xfId="0" applyNumberFormat="1" applyFont="1" applyBorder="1" applyAlignment="1" applyProtection="1">
      <alignment vertical="center"/>
      <protection locked="0"/>
    </xf>
    <xf numFmtId="0" fontId="12" fillId="0" borderId="5" xfId="0" applyNumberFormat="1" applyFont="1" applyBorder="1" applyAlignment="1" applyProtection="1">
      <alignment vertical="center"/>
      <protection locked="0"/>
    </xf>
    <xf numFmtId="0" fontId="12" fillId="0" borderId="6" xfId="0" applyNumberFormat="1" applyFont="1" applyBorder="1" applyAlignment="1" applyProtection="1">
      <alignment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5" xfId="0" applyFont="1" applyBorder="1" applyAlignment="1" applyProtection="1">
      <alignment horizontal="center" vertical="center"/>
    </xf>
    <xf numFmtId="0" fontId="1" fillId="0" borderId="6"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17" fillId="0" borderId="5" xfId="0" applyFont="1" applyBorder="1" applyAlignment="1">
      <alignment horizont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protection locked="0"/>
    </xf>
    <xf numFmtId="1" fontId="2" fillId="0" borderId="5" xfId="0" applyNumberFormat="1" applyFont="1" applyBorder="1" applyAlignment="1" applyProtection="1">
      <alignment horizontal="center"/>
      <protection locked="0"/>
    </xf>
    <xf numFmtId="1" fontId="2" fillId="0" borderId="6" xfId="0" applyNumberFormat="1" applyFont="1" applyBorder="1" applyAlignment="1" applyProtection="1">
      <alignment horizontal="center"/>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9" xfId="0" applyNumberFormat="1" applyFont="1" applyFill="1" applyBorder="1" applyAlignment="1" applyProtection="1">
      <alignment horizontal="center" vertical="center"/>
    </xf>
    <xf numFmtId="2" fontId="1" fillId="4" borderId="4" xfId="0" applyNumberFormat="1" applyFont="1" applyFill="1" applyBorder="1" applyAlignment="1" applyProtection="1">
      <alignment horizontal="center" vertical="center"/>
    </xf>
    <xf numFmtId="2" fontId="1" fillId="4" borderId="10" xfId="0" applyNumberFormat="1" applyFont="1" applyFill="1" applyBorder="1" applyAlignment="1" applyProtection="1">
      <alignment horizontal="center" vertical="center"/>
    </xf>
    <xf numFmtId="2" fontId="1" fillId="4" borderId="11" xfId="0" applyNumberFormat="1" applyFont="1" applyFill="1" applyBorder="1" applyAlignment="1" applyProtection="1">
      <alignment horizontal="center" vertical="center"/>
    </xf>
    <xf numFmtId="2" fontId="1" fillId="4" borderId="7" xfId="0" applyNumberFormat="1" applyFont="1" applyFill="1" applyBorder="1" applyAlignment="1" applyProtection="1">
      <alignment horizontal="center" vertical="center"/>
    </xf>
    <xf numFmtId="2" fontId="1" fillId="4" borderId="8"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0" fillId="3" borderId="2" xfId="0" applyNumberFormat="1" applyFont="1" applyFill="1" applyBorder="1" applyAlignment="1" applyProtection="1">
      <alignment horizontal="left" vertical="center" wrapText="1"/>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0" fontId="2" fillId="4" borderId="2" xfId="0" applyNumberFormat="1" applyFont="1" applyFill="1" applyBorder="1" applyAlignment="1" applyProtection="1">
      <alignment horizontal="center" vertical="center"/>
      <protection locked="0"/>
    </xf>
    <xf numFmtId="0" fontId="2" fillId="4" borderId="5" xfId="0" applyNumberFormat="1" applyFont="1" applyFill="1" applyBorder="1" applyAlignment="1" applyProtection="1">
      <alignment horizontal="center" vertical="center"/>
      <protection locked="0"/>
    </xf>
    <xf numFmtId="0" fontId="2" fillId="4" borderId="6"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0" fontId="1" fillId="0" borderId="2"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2"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1" fillId="0" borderId="0" xfId="0" applyFont="1" applyFill="1" applyBorder="1" applyAlignment="1" applyProtection="1">
      <alignment vertical="center" wrapText="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0"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9" fillId="3" borderId="2"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8" fillId="0" borderId="0" xfId="0" applyFont="1" applyAlignment="1" applyProtection="1">
      <alignment vertical="center"/>
      <protection locked="0"/>
    </xf>
    <xf numFmtId="0" fontId="2" fillId="0" borderId="0" xfId="0" applyFont="1" applyFill="1" applyBorder="1" applyAlignment="1" applyProtection="1">
      <alignment vertical="center"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0" xfId="0" applyFont="1" applyAlignment="1" applyProtection="1">
      <alignment horizontal="left" vertical="top" wrapText="1"/>
      <protection locked="0"/>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19" fillId="0" borderId="0" xfId="0" applyFont="1" applyAlignment="1" applyProtection="1">
      <alignment vertical="center" wrapText="1"/>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0" fontId="1" fillId="0" borderId="1" xfId="0" applyFont="1" applyBorder="1" applyAlignment="1" applyProtection="1">
      <alignment horizontal="center" vertical="center"/>
    </xf>
    <xf numFmtId="0" fontId="1" fillId="0" borderId="0" xfId="0" applyFont="1" applyAlignment="1" applyProtection="1">
      <alignment horizontal="center" vertical="center"/>
      <protection locked="0"/>
    </xf>
    <xf numFmtId="1" fontId="1" fillId="3" borderId="9" xfId="0" applyNumberFormat="1" applyFont="1" applyFill="1" applyBorder="1" applyAlignment="1" applyProtection="1">
      <alignment horizontal="left" vertical="center"/>
      <protection locked="0"/>
    </xf>
    <xf numFmtId="1" fontId="1" fillId="3" borderId="4" xfId="0" applyNumberFormat="1" applyFont="1" applyFill="1" applyBorder="1" applyAlignment="1" applyProtection="1">
      <alignment horizontal="left" vertical="center"/>
      <protection locked="0"/>
    </xf>
    <xf numFmtId="1" fontId="1" fillId="3" borderId="10" xfId="0" applyNumberFormat="1" applyFont="1" applyFill="1" applyBorder="1" applyAlignment="1" applyProtection="1">
      <alignment horizontal="left" vertical="center"/>
      <protection locked="0"/>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1">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341"/>
  <sheetViews>
    <sheetView tabSelected="1" workbookViewId="0">
      <selection sqref="A1:K1"/>
    </sheetView>
  </sheetViews>
  <sheetFormatPr defaultColWidth="9.1796875" defaultRowHeight="13"/>
  <cols>
    <col min="1" max="1" width="8.1796875" style="1" customWidth="1"/>
    <col min="2" max="2" width="7.1796875" style="1" customWidth="1"/>
    <col min="3" max="3" width="7.26953125" style="1" customWidth="1"/>
    <col min="4" max="5" width="4.7265625" style="1" customWidth="1"/>
    <col min="6" max="6" width="4.453125" style="1" customWidth="1"/>
    <col min="7" max="8" width="8.1796875" style="1" customWidth="1"/>
    <col min="9" max="9" width="5.453125" style="1" customWidth="1"/>
    <col min="10" max="10" width="7.453125" style="1" customWidth="1"/>
    <col min="11" max="11" width="5.7265625" style="1" customWidth="1"/>
    <col min="12" max="12" width="4.81640625" style="1" customWidth="1"/>
    <col min="13" max="13" width="5.453125" style="1" customWidth="1"/>
    <col min="14" max="14" width="5.453125" style="59" customWidth="1"/>
    <col min="15" max="15" width="5.7265625" style="1" customWidth="1"/>
    <col min="16" max="16" width="5.1796875" style="1" customWidth="1"/>
    <col min="17" max="17" width="5.453125" style="1" customWidth="1"/>
    <col min="18" max="18" width="5.7265625" style="1" customWidth="1"/>
    <col min="19" max="19" width="5.453125" style="1" customWidth="1"/>
    <col min="20" max="20" width="5.81640625" style="1" customWidth="1"/>
    <col min="21" max="21" width="9.453125" style="1" customWidth="1"/>
    <col min="22" max="16384" width="9.1796875" style="1"/>
  </cols>
  <sheetData>
    <row r="1" spans="1:21" ht="15.75" customHeight="1">
      <c r="A1" s="170" t="s">
        <v>103</v>
      </c>
      <c r="B1" s="170"/>
      <c r="C1" s="170"/>
      <c r="D1" s="170"/>
      <c r="E1" s="170"/>
      <c r="F1" s="170"/>
      <c r="G1" s="170"/>
      <c r="H1" s="170"/>
      <c r="I1" s="170"/>
      <c r="J1" s="170"/>
      <c r="K1" s="170"/>
      <c r="M1" s="236" t="s">
        <v>22</v>
      </c>
      <c r="N1" s="236"/>
      <c r="O1" s="236"/>
      <c r="P1" s="236"/>
      <c r="Q1" s="236"/>
      <c r="R1" s="236"/>
      <c r="S1" s="236"/>
      <c r="T1" s="236"/>
      <c r="U1" s="236"/>
    </row>
    <row r="2" spans="1:21" ht="6.75" customHeight="1">
      <c r="A2" s="170"/>
      <c r="B2" s="170"/>
      <c r="C2" s="170"/>
      <c r="D2" s="170"/>
      <c r="E2" s="170"/>
      <c r="F2" s="170"/>
      <c r="G2" s="170"/>
      <c r="H2" s="170"/>
      <c r="I2" s="170"/>
      <c r="J2" s="170"/>
      <c r="K2" s="170"/>
    </row>
    <row r="3" spans="1:21" ht="18" customHeight="1">
      <c r="A3" s="234" t="s">
        <v>112</v>
      </c>
      <c r="B3" s="234"/>
      <c r="C3" s="234"/>
      <c r="D3" s="234"/>
      <c r="E3" s="234"/>
      <c r="F3" s="234"/>
      <c r="G3" s="234"/>
      <c r="H3" s="234"/>
      <c r="I3" s="234"/>
      <c r="J3" s="234"/>
      <c r="K3" s="234"/>
      <c r="M3" s="242"/>
      <c r="N3" s="243"/>
      <c r="O3" s="244"/>
      <c r="P3" s="100" t="s">
        <v>38</v>
      </c>
      <c r="Q3" s="101"/>
      <c r="R3" s="102"/>
      <c r="S3" s="100" t="s">
        <v>39</v>
      </c>
      <c r="T3" s="101"/>
      <c r="U3" s="102"/>
    </row>
    <row r="4" spans="1:21" ht="17.25" customHeight="1">
      <c r="A4" s="234" t="s">
        <v>115</v>
      </c>
      <c r="B4" s="234"/>
      <c r="C4" s="234"/>
      <c r="D4" s="234"/>
      <c r="E4" s="234"/>
      <c r="F4" s="234"/>
      <c r="G4" s="234"/>
      <c r="H4" s="234"/>
      <c r="I4" s="234"/>
      <c r="J4" s="234"/>
      <c r="K4" s="234"/>
      <c r="M4" s="155" t="s">
        <v>15</v>
      </c>
      <c r="N4" s="156"/>
      <c r="O4" s="157"/>
      <c r="P4" s="249">
        <v>27</v>
      </c>
      <c r="Q4" s="250"/>
      <c r="R4" s="251"/>
      <c r="S4" s="249">
        <v>27</v>
      </c>
      <c r="T4" s="250"/>
      <c r="U4" s="251"/>
    </row>
    <row r="5" spans="1:21" ht="16.5" customHeight="1">
      <c r="A5" s="234"/>
      <c r="B5" s="234"/>
      <c r="C5" s="234"/>
      <c r="D5" s="234"/>
      <c r="E5" s="234"/>
      <c r="F5" s="234"/>
      <c r="G5" s="234"/>
      <c r="H5" s="234"/>
      <c r="I5" s="234"/>
      <c r="J5" s="234"/>
      <c r="K5" s="234"/>
      <c r="M5" s="155" t="s">
        <v>16</v>
      </c>
      <c r="N5" s="156"/>
      <c r="O5" s="157"/>
      <c r="P5" s="246">
        <v>25</v>
      </c>
      <c r="Q5" s="247"/>
      <c r="R5" s="248"/>
      <c r="S5" s="249">
        <v>24</v>
      </c>
      <c r="T5" s="250"/>
      <c r="U5" s="251"/>
    </row>
    <row r="6" spans="1:21" ht="15" customHeight="1">
      <c r="A6" s="245" t="s">
        <v>121</v>
      </c>
      <c r="B6" s="245"/>
      <c r="C6" s="245"/>
      <c r="D6" s="245"/>
      <c r="E6" s="245"/>
      <c r="F6" s="245"/>
      <c r="G6" s="245"/>
      <c r="H6" s="245"/>
      <c r="I6" s="245"/>
      <c r="J6" s="245"/>
      <c r="K6" s="245"/>
      <c r="M6" s="155" t="s">
        <v>17</v>
      </c>
      <c r="N6" s="156"/>
      <c r="O6" s="157"/>
      <c r="P6" s="246">
        <v>28</v>
      </c>
      <c r="Q6" s="247"/>
      <c r="R6" s="248"/>
      <c r="S6" s="246">
        <v>23</v>
      </c>
      <c r="T6" s="247"/>
      <c r="U6" s="248"/>
    </row>
    <row r="7" spans="1:21" ht="18" customHeight="1">
      <c r="A7" s="261" t="s">
        <v>122</v>
      </c>
      <c r="B7" s="261"/>
      <c r="C7" s="261"/>
      <c r="D7" s="261"/>
      <c r="E7" s="261"/>
      <c r="F7" s="261"/>
      <c r="G7" s="261"/>
      <c r="H7" s="261"/>
      <c r="I7" s="261"/>
      <c r="J7" s="261"/>
      <c r="K7" s="261"/>
    </row>
    <row r="8" spans="1:21" ht="18.75" customHeight="1">
      <c r="A8" s="240" t="s">
        <v>268</v>
      </c>
      <c r="B8" s="240"/>
      <c r="C8" s="240"/>
      <c r="D8" s="240"/>
      <c r="E8" s="240"/>
      <c r="F8" s="240"/>
      <c r="G8" s="240"/>
      <c r="H8" s="240"/>
      <c r="I8" s="240"/>
      <c r="J8" s="240"/>
      <c r="K8" s="240"/>
      <c r="M8" s="260" t="s">
        <v>98</v>
      </c>
      <c r="N8" s="260"/>
      <c r="O8" s="260"/>
      <c r="P8" s="260"/>
      <c r="Q8" s="260"/>
      <c r="R8" s="260"/>
      <c r="S8" s="260"/>
      <c r="T8" s="260"/>
      <c r="U8" s="260"/>
    </row>
    <row r="9" spans="1:21" ht="15" customHeight="1">
      <c r="A9" s="240" t="s">
        <v>123</v>
      </c>
      <c r="B9" s="240"/>
      <c r="C9" s="240"/>
      <c r="D9" s="240"/>
      <c r="E9" s="240"/>
      <c r="F9" s="240"/>
      <c r="G9" s="240"/>
      <c r="H9" s="240"/>
      <c r="I9" s="240"/>
      <c r="J9" s="240"/>
      <c r="K9" s="240"/>
      <c r="M9" s="260"/>
      <c r="N9" s="260"/>
      <c r="O9" s="260"/>
      <c r="P9" s="260"/>
      <c r="Q9" s="260"/>
      <c r="R9" s="260"/>
      <c r="S9" s="260"/>
      <c r="T9" s="260"/>
      <c r="U9" s="260"/>
    </row>
    <row r="10" spans="1:21" ht="16.5" customHeight="1">
      <c r="A10" s="240" t="s">
        <v>19</v>
      </c>
      <c r="B10" s="240"/>
      <c r="C10" s="240"/>
      <c r="D10" s="240"/>
      <c r="E10" s="240"/>
      <c r="F10" s="240"/>
      <c r="G10" s="240"/>
      <c r="H10" s="240"/>
      <c r="I10" s="240"/>
      <c r="J10" s="240"/>
      <c r="K10" s="240"/>
      <c r="M10" s="260"/>
      <c r="N10" s="260"/>
      <c r="O10" s="260"/>
      <c r="P10" s="260"/>
      <c r="Q10" s="260"/>
      <c r="R10" s="260"/>
      <c r="S10" s="260"/>
      <c r="T10" s="260"/>
      <c r="U10" s="260"/>
    </row>
    <row r="11" spans="1:21">
      <c r="A11" s="240" t="s">
        <v>20</v>
      </c>
      <c r="B11" s="240"/>
      <c r="C11" s="240"/>
      <c r="D11" s="240"/>
      <c r="E11" s="240"/>
      <c r="F11" s="240"/>
      <c r="G11" s="240"/>
      <c r="H11" s="240"/>
      <c r="I11" s="240"/>
      <c r="J11" s="240"/>
      <c r="K11" s="240"/>
      <c r="M11" s="260"/>
      <c r="N11" s="260"/>
      <c r="O11" s="260"/>
      <c r="P11" s="260"/>
      <c r="Q11" s="260"/>
      <c r="R11" s="260"/>
      <c r="S11" s="260"/>
      <c r="T11" s="260"/>
      <c r="U11" s="260"/>
    </row>
    <row r="12" spans="1:21" ht="10.5" customHeight="1">
      <c r="A12" s="240"/>
      <c r="B12" s="240"/>
      <c r="C12" s="240"/>
      <c r="D12" s="240"/>
      <c r="E12" s="240"/>
      <c r="F12" s="240"/>
      <c r="G12" s="240"/>
      <c r="H12" s="240"/>
      <c r="I12" s="240"/>
      <c r="J12" s="240"/>
      <c r="K12" s="240"/>
      <c r="M12" s="2"/>
      <c r="N12" s="57"/>
      <c r="O12" s="2"/>
      <c r="P12" s="2"/>
      <c r="Q12" s="2"/>
      <c r="R12" s="2"/>
      <c r="S12" s="2"/>
    </row>
    <row r="13" spans="1:21">
      <c r="A13" s="182" t="s">
        <v>0</v>
      </c>
      <c r="B13" s="182"/>
      <c r="C13" s="182"/>
      <c r="D13" s="182"/>
      <c r="E13" s="182"/>
      <c r="F13" s="182"/>
      <c r="G13" s="182"/>
      <c r="H13" s="182"/>
      <c r="I13" s="182"/>
      <c r="J13" s="182"/>
      <c r="K13" s="182"/>
      <c r="M13" s="253" t="s">
        <v>23</v>
      </c>
      <c r="N13" s="253"/>
      <c r="O13" s="253"/>
      <c r="P13" s="253"/>
      <c r="Q13" s="253"/>
      <c r="R13" s="253"/>
      <c r="S13" s="253"/>
      <c r="T13" s="253"/>
      <c r="U13" s="253"/>
    </row>
    <row r="14" spans="1:21">
      <c r="A14" s="182" t="s">
        <v>1</v>
      </c>
      <c r="B14" s="182"/>
      <c r="C14" s="182"/>
      <c r="D14" s="182"/>
      <c r="E14" s="182"/>
      <c r="F14" s="182"/>
      <c r="G14" s="182"/>
      <c r="H14" s="182"/>
      <c r="I14" s="182"/>
      <c r="J14" s="182"/>
      <c r="K14" s="182"/>
      <c r="M14" s="237" t="s">
        <v>151</v>
      </c>
      <c r="N14" s="237"/>
      <c r="O14" s="237"/>
      <c r="P14" s="237"/>
      <c r="Q14" s="237"/>
      <c r="R14" s="237"/>
      <c r="S14" s="237"/>
      <c r="T14" s="237"/>
      <c r="U14" s="237"/>
    </row>
    <row r="15" spans="1:21" ht="15" customHeight="1">
      <c r="A15" s="241" t="s">
        <v>319</v>
      </c>
      <c r="B15" s="241"/>
      <c r="C15" s="241"/>
      <c r="D15" s="241"/>
      <c r="E15" s="241"/>
      <c r="F15" s="241"/>
      <c r="G15" s="241"/>
      <c r="H15" s="241"/>
      <c r="I15" s="241"/>
      <c r="J15" s="241"/>
      <c r="K15" s="241"/>
      <c r="M15" s="237" t="s">
        <v>152</v>
      </c>
      <c r="N15" s="237"/>
      <c r="O15" s="237"/>
      <c r="P15" s="237"/>
      <c r="Q15" s="237"/>
      <c r="R15" s="237"/>
      <c r="S15" s="237"/>
      <c r="T15" s="237"/>
      <c r="U15" s="237"/>
    </row>
    <row r="16" spans="1:21" ht="15" customHeight="1">
      <c r="A16" s="252" t="s">
        <v>320</v>
      </c>
      <c r="B16" s="241"/>
      <c r="C16" s="241"/>
      <c r="D16" s="241"/>
      <c r="E16" s="241"/>
      <c r="F16" s="241"/>
      <c r="G16" s="241"/>
      <c r="H16" s="241"/>
      <c r="I16" s="241"/>
      <c r="J16" s="241"/>
      <c r="K16" s="241"/>
      <c r="M16" s="237" t="s">
        <v>153</v>
      </c>
      <c r="N16" s="237"/>
      <c r="O16" s="237"/>
      <c r="P16" s="237"/>
      <c r="Q16" s="237"/>
      <c r="R16" s="237"/>
      <c r="S16" s="237"/>
      <c r="T16" s="237"/>
      <c r="U16" s="237"/>
    </row>
    <row r="17" spans="1:21" ht="15" customHeight="1">
      <c r="A17" s="241" t="s">
        <v>321</v>
      </c>
      <c r="B17" s="241"/>
      <c r="C17" s="241"/>
      <c r="D17" s="241"/>
      <c r="E17" s="241"/>
      <c r="F17" s="241"/>
      <c r="G17" s="241"/>
      <c r="H17" s="241"/>
      <c r="I17" s="241"/>
      <c r="J17" s="241"/>
      <c r="K17" s="241"/>
      <c r="M17" s="235" t="s">
        <v>154</v>
      </c>
      <c r="N17" s="235"/>
      <c r="O17" s="235"/>
      <c r="P17" s="235"/>
      <c r="Q17" s="235"/>
      <c r="R17" s="235"/>
      <c r="S17" s="235"/>
      <c r="T17" s="235"/>
      <c r="U17" s="235"/>
    </row>
    <row r="18" spans="1:21" ht="14.25" customHeight="1">
      <c r="A18" s="241" t="s">
        <v>80</v>
      </c>
      <c r="B18" s="241"/>
      <c r="C18" s="241"/>
      <c r="D18" s="241"/>
      <c r="E18" s="241"/>
      <c r="F18" s="241"/>
      <c r="G18" s="241"/>
      <c r="H18" s="241"/>
      <c r="I18" s="241"/>
      <c r="J18" s="241"/>
      <c r="K18" s="241"/>
      <c r="M18" s="235" t="s">
        <v>155</v>
      </c>
      <c r="N18" s="235"/>
      <c r="O18" s="235"/>
      <c r="P18" s="235"/>
      <c r="Q18" s="235"/>
      <c r="R18" s="235"/>
      <c r="S18" s="235"/>
      <c r="T18" s="235"/>
      <c r="U18" s="235"/>
    </row>
    <row r="19" spans="1:21" s="60" customFormat="1" ht="14.25" customHeight="1">
      <c r="A19" s="240" t="s">
        <v>116</v>
      </c>
      <c r="B19" s="240"/>
      <c r="C19" s="240"/>
      <c r="D19" s="240"/>
      <c r="E19" s="240"/>
      <c r="F19" s="240"/>
      <c r="G19" s="240"/>
      <c r="H19" s="240"/>
      <c r="I19" s="240"/>
      <c r="J19" s="240"/>
      <c r="K19" s="240"/>
      <c r="M19" s="235"/>
      <c r="N19" s="235"/>
      <c r="O19" s="235"/>
      <c r="P19" s="235"/>
      <c r="Q19" s="235"/>
      <c r="R19" s="235"/>
      <c r="S19" s="235"/>
      <c r="T19" s="235"/>
      <c r="U19" s="235"/>
    </row>
    <row r="20" spans="1:21" ht="15" customHeight="1">
      <c r="A20" s="240" t="s">
        <v>2</v>
      </c>
      <c r="B20" s="240"/>
      <c r="C20" s="240"/>
      <c r="D20" s="240"/>
      <c r="E20" s="240"/>
      <c r="F20" s="240"/>
      <c r="G20" s="240"/>
      <c r="H20" s="240"/>
      <c r="I20" s="240"/>
      <c r="J20" s="240"/>
      <c r="K20" s="240"/>
      <c r="M20" s="235"/>
      <c r="N20" s="235"/>
      <c r="O20" s="235"/>
      <c r="P20" s="235"/>
      <c r="Q20" s="235"/>
      <c r="R20" s="235"/>
      <c r="S20" s="235"/>
      <c r="T20" s="235"/>
      <c r="U20" s="235"/>
    </row>
    <row r="21" spans="1:21" s="35" customFormat="1" ht="6.75" customHeight="1">
      <c r="A21" s="34"/>
      <c r="B21" s="34"/>
      <c r="C21" s="34"/>
      <c r="D21" s="34"/>
      <c r="E21" s="34"/>
      <c r="F21" s="34"/>
      <c r="G21" s="34"/>
      <c r="H21" s="34"/>
      <c r="I21" s="34"/>
      <c r="J21" s="34"/>
      <c r="K21" s="34"/>
      <c r="M21" s="33"/>
      <c r="N21" s="55"/>
      <c r="O21" s="33"/>
      <c r="P21" s="33"/>
      <c r="Q21" s="33"/>
      <c r="R21" s="33"/>
      <c r="S21" s="33"/>
      <c r="T21" s="33"/>
      <c r="U21" s="33"/>
    </row>
    <row r="22" spans="1:21" ht="7.5" customHeight="1">
      <c r="A22" s="263" t="s">
        <v>322</v>
      </c>
      <c r="B22" s="263"/>
      <c r="C22" s="263"/>
      <c r="D22" s="263"/>
      <c r="E22" s="263"/>
      <c r="F22" s="263"/>
      <c r="G22" s="263"/>
      <c r="H22" s="263"/>
      <c r="I22" s="263"/>
      <c r="J22" s="263"/>
      <c r="K22" s="263"/>
      <c r="M22" s="2"/>
      <c r="N22" s="57"/>
      <c r="O22" s="2"/>
      <c r="P22" s="2"/>
      <c r="Q22" s="2"/>
      <c r="R22" s="2"/>
      <c r="S22" s="2"/>
    </row>
    <row r="23" spans="1:21" ht="15" customHeight="1">
      <c r="A23" s="263"/>
      <c r="B23" s="263"/>
      <c r="C23" s="263"/>
      <c r="D23" s="263"/>
      <c r="E23" s="263"/>
      <c r="F23" s="263"/>
      <c r="G23" s="263"/>
      <c r="H23" s="263"/>
      <c r="I23" s="263"/>
      <c r="J23" s="263"/>
      <c r="K23" s="263"/>
      <c r="M23" s="260" t="s">
        <v>113</v>
      </c>
      <c r="N23" s="260"/>
      <c r="O23" s="260"/>
      <c r="P23" s="260"/>
      <c r="Q23" s="260"/>
      <c r="R23" s="260"/>
      <c r="S23" s="260"/>
      <c r="T23" s="260"/>
      <c r="U23" s="260"/>
    </row>
    <row r="24" spans="1:21" ht="15" customHeight="1">
      <c r="A24" s="263"/>
      <c r="B24" s="263"/>
      <c r="C24" s="263"/>
      <c r="D24" s="263"/>
      <c r="E24" s="263"/>
      <c r="F24" s="263"/>
      <c r="G24" s="263"/>
      <c r="H24" s="263"/>
      <c r="I24" s="263"/>
      <c r="J24" s="263"/>
      <c r="K24" s="263"/>
      <c r="M24" s="260"/>
      <c r="N24" s="260"/>
      <c r="O24" s="260"/>
      <c r="P24" s="260"/>
      <c r="Q24" s="260"/>
      <c r="R24" s="260"/>
      <c r="S24" s="260"/>
      <c r="T24" s="260"/>
      <c r="U24" s="260"/>
    </row>
    <row r="25" spans="1:21" ht="45" customHeight="1">
      <c r="A25" s="263"/>
      <c r="B25" s="263"/>
      <c r="C25" s="263"/>
      <c r="D25" s="263"/>
      <c r="E25" s="263"/>
      <c r="F25" s="263"/>
      <c r="G25" s="263"/>
      <c r="H25" s="263"/>
      <c r="I25" s="263"/>
      <c r="J25" s="263"/>
      <c r="K25" s="263"/>
      <c r="M25" s="260"/>
      <c r="N25" s="260"/>
      <c r="O25" s="260"/>
      <c r="P25" s="260"/>
      <c r="Q25" s="260"/>
      <c r="R25" s="260"/>
      <c r="S25" s="260"/>
      <c r="T25" s="260"/>
      <c r="U25" s="260"/>
    </row>
    <row r="26" spans="1:21" ht="6" customHeight="1">
      <c r="A26" s="2"/>
      <c r="B26" s="2"/>
      <c r="C26" s="2"/>
      <c r="D26" s="2"/>
      <c r="E26" s="2"/>
      <c r="F26" s="2"/>
      <c r="G26" s="2"/>
      <c r="H26" s="2"/>
      <c r="I26" s="2"/>
      <c r="J26" s="2"/>
      <c r="K26" s="2"/>
      <c r="M26" s="3"/>
      <c r="N26" s="58"/>
      <c r="O26" s="3"/>
      <c r="P26" s="3"/>
      <c r="Q26" s="3"/>
      <c r="R26" s="3"/>
      <c r="S26" s="3"/>
    </row>
    <row r="27" spans="1:21">
      <c r="A27" s="86" t="s">
        <v>18</v>
      </c>
      <c r="B27" s="86"/>
      <c r="C27" s="86"/>
      <c r="D27" s="86"/>
      <c r="E27" s="86"/>
      <c r="F27" s="86"/>
      <c r="G27" s="86"/>
      <c r="M27" s="262" t="s">
        <v>267</v>
      </c>
      <c r="N27" s="262"/>
      <c r="O27" s="262"/>
      <c r="P27" s="262"/>
      <c r="Q27" s="262"/>
      <c r="R27" s="262"/>
      <c r="S27" s="262"/>
      <c r="T27" s="262"/>
      <c r="U27" s="262"/>
    </row>
    <row r="28" spans="1:21" ht="26.25" customHeight="1">
      <c r="A28" s="4"/>
      <c r="B28" s="100" t="s">
        <v>3</v>
      </c>
      <c r="C28" s="102"/>
      <c r="D28" s="100" t="s">
        <v>4</v>
      </c>
      <c r="E28" s="101"/>
      <c r="F28" s="102"/>
      <c r="G28" s="166" t="s">
        <v>21</v>
      </c>
      <c r="H28" s="166" t="s">
        <v>11</v>
      </c>
      <c r="I28" s="100" t="s">
        <v>5</v>
      </c>
      <c r="J28" s="101"/>
      <c r="K28" s="102"/>
      <c r="M28" s="262"/>
      <c r="N28" s="262"/>
      <c r="O28" s="262"/>
      <c r="P28" s="262"/>
      <c r="Q28" s="262"/>
      <c r="R28" s="262"/>
      <c r="S28" s="262"/>
      <c r="T28" s="262"/>
      <c r="U28" s="262"/>
    </row>
    <row r="29" spans="1:21" ht="14.25" customHeight="1">
      <c r="A29" s="4"/>
      <c r="B29" s="47" t="s">
        <v>6</v>
      </c>
      <c r="C29" s="47" t="s">
        <v>7</v>
      </c>
      <c r="D29" s="47" t="s">
        <v>8</v>
      </c>
      <c r="E29" s="47" t="s">
        <v>9</v>
      </c>
      <c r="F29" s="47" t="s">
        <v>10</v>
      </c>
      <c r="G29" s="167"/>
      <c r="H29" s="167"/>
      <c r="I29" s="47" t="s">
        <v>12</v>
      </c>
      <c r="J29" s="47" t="s">
        <v>13</v>
      </c>
      <c r="K29" s="47" t="s">
        <v>14</v>
      </c>
      <c r="M29" s="262"/>
      <c r="N29" s="262"/>
      <c r="O29" s="262"/>
      <c r="P29" s="262"/>
      <c r="Q29" s="262"/>
      <c r="R29" s="262"/>
      <c r="S29" s="262"/>
      <c r="T29" s="262"/>
      <c r="U29" s="262"/>
    </row>
    <row r="30" spans="1:21" ht="17.25" customHeight="1">
      <c r="A30" s="49" t="s">
        <v>15</v>
      </c>
      <c r="B30" s="48">
        <v>14</v>
      </c>
      <c r="C30" s="48">
        <v>14</v>
      </c>
      <c r="D30" s="21">
        <v>3</v>
      </c>
      <c r="E30" s="21">
        <v>3</v>
      </c>
      <c r="F30" s="21">
        <v>2</v>
      </c>
      <c r="G30" s="21">
        <v>0</v>
      </c>
      <c r="H30" s="68">
        <v>0</v>
      </c>
      <c r="I30" s="21">
        <v>3</v>
      </c>
      <c r="J30" s="21">
        <v>1</v>
      </c>
      <c r="K30" s="21">
        <v>12</v>
      </c>
      <c r="L30" s="30"/>
      <c r="M30" s="262"/>
      <c r="N30" s="262"/>
      <c r="O30" s="262"/>
      <c r="P30" s="262"/>
      <c r="Q30" s="262"/>
      <c r="R30" s="262"/>
      <c r="S30" s="262"/>
      <c r="T30" s="262"/>
      <c r="U30" s="262"/>
    </row>
    <row r="31" spans="1:21" ht="15" customHeight="1">
      <c r="A31" s="49" t="s">
        <v>16</v>
      </c>
      <c r="B31" s="48">
        <v>14</v>
      </c>
      <c r="C31" s="48">
        <v>14</v>
      </c>
      <c r="D31" s="21">
        <v>3</v>
      </c>
      <c r="E31" s="21">
        <v>3</v>
      </c>
      <c r="F31" s="21">
        <v>2</v>
      </c>
      <c r="G31" s="21">
        <v>0</v>
      </c>
      <c r="H31" s="68">
        <v>4</v>
      </c>
      <c r="I31" s="21">
        <v>3</v>
      </c>
      <c r="J31" s="21">
        <v>1</v>
      </c>
      <c r="K31" s="21">
        <v>8</v>
      </c>
      <c r="M31" s="262"/>
      <c r="N31" s="262"/>
      <c r="O31" s="262"/>
      <c r="P31" s="262"/>
      <c r="Q31" s="262"/>
      <c r="R31" s="262"/>
      <c r="S31" s="262"/>
      <c r="T31" s="262"/>
      <c r="U31" s="262"/>
    </row>
    <row r="32" spans="1:21" ht="15.75" customHeight="1">
      <c r="A32" s="50" t="s">
        <v>17</v>
      </c>
      <c r="B32" s="48">
        <v>14</v>
      </c>
      <c r="C32" s="48">
        <v>12</v>
      </c>
      <c r="D32" s="21">
        <v>3</v>
      </c>
      <c r="E32" s="21">
        <v>3</v>
      </c>
      <c r="F32" s="21">
        <v>2</v>
      </c>
      <c r="G32" s="21">
        <v>2</v>
      </c>
      <c r="H32" s="68">
        <v>0</v>
      </c>
      <c r="I32" s="21">
        <v>3</v>
      </c>
      <c r="J32" s="21">
        <v>1</v>
      </c>
      <c r="K32" s="21">
        <v>12</v>
      </c>
      <c r="M32" s="262"/>
      <c r="N32" s="262"/>
      <c r="O32" s="262"/>
      <c r="P32" s="262"/>
      <c r="Q32" s="262"/>
      <c r="R32" s="262"/>
      <c r="S32" s="262"/>
      <c r="T32" s="262"/>
      <c r="U32" s="262"/>
    </row>
    <row r="33" spans="1:21" ht="21" customHeight="1">
      <c r="A33" s="6"/>
      <c r="B33" s="6"/>
      <c r="C33" s="6"/>
      <c r="D33" s="6"/>
      <c r="E33" s="6"/>
      <c r="F33" s="6"/>
      <c r="G33" s="6"/>
      <c r="M33" s="262"/>
      <c r="N33" s="262"/>
      <c r="O33" s="262"/>
      <c r="P33" s="262"/>
      <c r="Q33" s="262"/>
      <c r="R33" s="262"/>
      <c r="S33" s="262"/>
      <c r="T33" s="262"/>
      <c r="U33" s="262"/>
    </row>
    <row r="34" spans="1:21" ht="15" customHeight="1">
      <c r="B34" s="2"/>
      <c r="C34" s="2"/>
      <c r="D34" s="2"/>
      <c r="E34" s="2"/>
      <c r="F34" s="2"/>
      <c r="G34" s="2"/>
      <c r="M34" s="7"/>
      <c r="N34" s="56"/>
      <c r="O34" s="7"/>
      <c r="P34" s="7"/>
      <c r="Q34" s="7"/>
      <c r="R34" s="7"/>
      <c r="S34" s="7"/>
      <c r="T34" s="7"/>
    </row>
    <row r="35" spans="1:21" ht="16.5" customHeight="1">
      <c r="A35" s="238" t="s">
        <v>24</v>
      </c>
      <c r="B35" s="239"/>
      <c r="C35" s="239"/>
      <c r="D35" s="239"/>
      <c r="E35" s="239"/>
      <c r="F35" s="239"/>
      <c r="G35" s="239"/>
      <c r="H35" s="239"/>
      <c r="I35" s="239"/>
      <c r="J35" s="239"/>
      <c r="K35" s="239"/>
      <c r="L35" s="239"/>
      <c r="M35" s="239"/>
      <c r="N35" s="239"/>
      <c r="O35" s="239"/>
      <c r="P35" s="239"/>
      <c r="Q35" s="239"/>
      <c r="R35" s="239"/>
      <c r="S35" s="239"/>
      <c r="T35" s="239"/>
      <c r="U35" s="239"/>
    </row>
    <row r="36" spans="1:21" ht="8.25" hidden="1" customHeight="1">
      <c r="O36" s="8"/>
      <c r="P36" s="9" t="s">
        <v>40</v>
      </c>
      <c r="Q36" s="9" t="s">
        <v>41</v>
      </c>
      <c r="R36" s="9" t="s">
        <v>42</v>
      </c>
      <c r="S36" s="9" t="s">
        <v>43</v>
      </c>
      <c r="T36" s="9" t="s">
        <v>64</v>
      </c>
      <c r="U36" s="9"/>
    </row>
    <row r="37" spans="1:21" ht="17.25" customHeight="1">
      <c r="A37" s="171" t="s">
        <v>46</v>
      </c>
      <c r="B37" s="171"/>
      <c r="C37" s="171"/>
      <c r="D37" s="171"/>
      <c r="E37" s="171"/>
      <c r="F37" s="171"/>
      <c r="G37" s="171"/>
      <c r="H37" s="171"/>
      <c r="I37" s="171"/>
      <c r="J37" s="171"/>
      <c r="K37" s="171"/>
      <c r="L37" s="171"/>
      <c r="M37" s="171"/>
      <c r="N37" s="171"/>
      <c r="O37" s="171"/>
      <c r="P37" s="171"/>
      <c r="Q37" s="171"/>
      <c r="R37" s="171"/>
      <c r="S37" s="171"/>
      <c r="T37" s="171"/>
      <c r="U37" s="171"/>
    </row>
    <row r="38" spans="1:21" ht="25.5" customHeight="1">
      <c r="A38" s="158" t="s">
        <v>30</v>
      </c>
      <c r="B38" s="160" t="s">
        <v>29</v>
      </c>
      <c r="C38" s="161"/>
      <c r="D38" s="161"/>
      <c r="E38" s="161"/>
      <c r="F38" s="161"/>
      <c r="G38" s="161"/>
      <c r="H38" s="161"/>
      <c r="I38" s="162"/>
      <c r="J38" s="166" t="s">
        <v>44</v>
      </c>
      <c r="K38" s="100" t="s">
        <v>27</v>
      </c>
      <c r="L38" s="101"/>
      <c r="M38" s="101"/>
      <c r="N38" s="102"/>
      <c r="O38" s="183" t="s">
        <v>45</v>
      </c>
      <c r="P38" s="184"/>
      <c r="Q38" s="185"/>
      <c r="R38" s="183" t="s">
        <v>26</v>
      </c>
      <c r="S38" s="186"/>
      <c r="T38" s="187"/>
      <c r="U38" s="188" t="s">
        <v>25</v>
      </c>
    </row>
    <row r="39" spans="1:21" ht="13.5" customHeight="1">
      <c r="A39" s="159"/>
      <c r="B39" s="163"/>
      <c r="C39" s="164"/>
      <c r="D39" s="164"/>
      <c r="E39" s="164"/>
      <c r="F39" s="164"/>
      <c r="G39" s="164"/>
      <c r="H39" s="164"/>
      <c r="I39" s="165"/>
      <c r="J39" s="167"/>
      <c r="K39" s="5" t="s">
        <v>31</v>
      </c>
      <c r="L39" s="5" t="s">
        <v>32</v>
      </c>
      <c r="M39" s="5" t="s">
        <v>128</v>
      </c>
      <c r="N39" s="52" t="s">
        <v>114</v>
      </c>
      <c r="O39" s="5" t="s">
        <v>37</v>
      </c>
      <c r="P39" s="5" t="s">
        <v>8</v>
      </c>
      <c r="Q39" s="5" t="s">
        <v>34</v>
      </c>
      <c r="R39" s="5" t="s">
        <v>35</v>
      </c>
      <c r="S39" s="5" t="s">
        <v>31</v>
      </c>
      <c r="T39" s="5" t="s">
        <v>36</v>
      </c>
      <c r="U39" s="167"/>
    </row>
    <row r="40" spans="1:21">
      <c r="A40" s="44" t="s">
        <v>288</v>
      </c>
      <c r="B40" s="173" t="s">
        <v>269</v>
      </c>
      <c r="C40" s="174"/>
      <c r="D40" s="174"/>
      <c r="E40" s="174"/>
      <c r="F40" s="174"/>
      <c r="G40" s="174"/>
      <c r="H40" s="174"/>
      <c r="I40" s="175"/>
      <c r="J40" s="10">
        <v>6</v>
      </c>
      <c r="K40" s="10">
        <v>3</v>
      </c>
      <c r="L40" s="10">
        <v>2</v>
      </c>
      <c r="M40" s="10">
        <v>0</v>
      </c>
      <c r="N40" s="10">
        <v>0</v>
      </c>
      <c r="O40" s="13">
        <f>K40+L40+M40+N40</f>
        <v>5</v>
      </c>
      <c r="P40" s="14">
        <f>Q40-O40</f>
        <v>6</v>
      </c>
      <c r="Q40" s="14">
        <f>ROUND(PRODUCT(J40,25)/14,0)</f>
        <v>11</v>
      </c>
      <c r="R40" s="20"/>
      <c r="S40" s="10"/>
      <c r="T40" s="21" t="s">
        <v>36</v>
      </c>
      <c r="U40" s="10" t="s">
        <v>43</v>
      </c>
    </row>
    <row r="41" spans="1:21">
      <c r="A41" s="44" t="s">
        <v>289</v>
      </c>
      <c r="B41" s="173" t="s">
        <v>124</v>
      </c>
      <c r="C41" s="174"/>
      <c r="D41" s="174"/>
      <c r="E41" s="174"/>
      <c r="F41" s="174"/>
      <c r="G41" s="174"/>
      <c r="H41" s="174"/>
      <c r="I41" s="175"/>
      <c r="J41" s="10">
        <v>6</v>
      </c>
      <c r="K41" s="10">
        <v>3</v>
      </c>
      <c r="L41" s="10">
        <v>2</v>
      </c>
      <c r="M41" s="10">
        <v>0</v>
      </c>
      <c r="N41" s="10">
        <v>0</v>
      </c>
      <c r="O41" s="54">
        <f t="shared" ref="O41:O45" si="0">K41+L41+M41+N41</f>
        <v>5</v>
      </c>
      <c r="P41" s="14">
        <f t="shared" ref="P41:P45" si="1">Q41-O41</f>
        <v>6</v>
      </c>
      <c r="Q41" s="14">
        <f t="shared" ref="Q41:Q44" si="2">ROUND(PRODUCT(J41,25)/14,0)</f>
        <v>11</v>
      </c>
      <c r="R41" s="20" t="s">
        <v>35</v>
      </c>
      <c r="S41" s="10"/>
      <c r="T41" s="21"/>
      <c r="U41" s="10" t="s">
        <v>43</v>
      </c>
    </row>
    <row r="42" spans="1:21">
      <c r="A42" s="44" t="s">
        <v>290</v>
      </c>
      <c r="B42" s="173" t="s">
        <v>125</v>
      </c>
      <c r="C42" s="174"/>
      <c r="D42" s="174"/>
      <c r="E42" s="174"/>
      <c r="F42" s="174"/>
      <c r="G42" s="174"/>
      <c r="H42" s="174"/>
      <c r="I42" s="175"/>
      <c r="J42" s="10">
        <v>6</v>
      </c>
      <c r="K42" s="10">
        <v>2</v>
      </c>
      <c r="L42" s="10">
        <v>1</v>
      </c>
      <c r="M42" s="10">
        <v>2</v>
      </c>
      <c r="N42" s="10">
        <v>0</v>
      </c>
      <c r="O42" s="54">
        <f t="shared" si="0"/>
        <v>5</v>
      </c>
      <c r="P42" s="14">
        <f t="shared" si="1"/>
        <v>6</v>
      </c>
      <c r="Q42" s="14">
        <f t="shared" si="2"/>
        <v>11</v>
      </c>
      <c r="R42" s="20" t="s">
        <v>35</v>
      </c>
      <c r="S42" s="10"/>
      <c r="T42" s="21"/>
      <c r="U42" s="10" t="s">
        <v>40</v>
      </c>
    </row>
    <row r="43" spans="1:21">
      <c r="A43" s="44" t="s">
        <v>291</v>
      </c>
      <c r="B43" s="173" t="s">
        <v>126</v>
      </c>
      <c r="C43" s="174"/>
      <c r="D43" s="174"/>
      <c r="E43" s="174"/>
      <c r="F43" s="174"/>
      <c r="G43" s="174"/>
      <c r="H43" s="174"/>
      <c r="I43" s="175"/>
      <c r="J43" s="10">
        <v>6</v>
      </c>
      <c r="K43" s="10">
        <v>2</v>
      </c>
      <c r="L43" s="10">
        <v>2</v>
      </c>
      <c r="M43" s="10">
        <v>2</v>
      </c>
      <c r="N43" s="10">
        <v>0</v>
      </c>
      <c r="O43" s="54">
        <f t="shared" si="0"/>
        <v>6</v>
      </c>
      <c r="P43" s="14">
        <f t="shared" si="1"/>
        <v>5</v>
      </c>
      <c r="Q43" s="14">
        <f t="shared" si="2"/>
        <v>11</v>
      </c>
      <c r="R43" s="20" t="s">
        <v>35</v>
      </c>
      <c r="S43" s="10"/>
      <c r="T43" s="21"/>
      <c r="U43" s="10" t="s">
        <v>42</v>
      </c>
    </row>
    <row r="44" spans="1:21">
      <c r="A44" s="44" t="s">
        <v>292</v>
      </c>
      <c r="B44" s="173" t="s">
        <v>127</v>
      </c>
      <c r="C44" s="174"/>
      <c r="D44" s="174"/>
      <c r="E44" s="174"/>
      <c r="F44" s="174"/>
      <c r="G44" s="174"/>
      <c r="H44" s="174"/>
      <c r="I44" s="175"/>
      <c r="J44" s="10">
        <v>6</v>
      </c>
      <c r="K44" s="10">
        <v>2</v>
      </c>
      <c r="L44" s="10">
        <v>2</v>
      </c>
      <c r="M44" s="10">
        <v>0</v>
      </c>
      <c r="N44" s="10">
        <v>0</v>
      </c>
      <c r="O44" s="54">
        <f t="shared" si="0"/>
        <v>4</v>
      </c>
      <c r="P44" s="14">
        <f t="shared" si="1"/>
        <v>7</v>
      </c>
      <c r="Q44" s="14">
        <f t="shared" si="2"/>
        <v>11</v>
      </c>
      <c r="R44" s="20" t="s">
        <v>35</v>
      </c>
      <c r="S44" s="10"/>
      <c r="T44" s="21"/>
      <c r="U44" s="10" t="s">
        <v>40</v>
      </c>
    </row>
    <row r="45" spans="1:21">
      <c r="A45" s="62" t="s">
        <v>104</v>
      </c>
      <c r="B45" s="257" t="s">
        <v>78</v>
      </c>
      <c r="C45" s="258"/>
      <c r="D45" s="258"/>
      <c r="E45" s="258"/>
      <c r="F45" s="258"/>
      <c r="G45" s="258"/>
      <c r="H45" s="258"/>
      <c r="I45" s="259"/>
      <c r="J45" s="62">
        <v>2</v>
      </c>
      <c r="K45" s="62">
        <v>0</v>
      </c>
      <c r="L45" s="62">
        <v>2</v>
      </c>
      <c r="M45" s="62">
        <v>0</v>
      </c>
      <c r="N45" s="62">
        <v>0</v>
      </c>
      <c r="O45" s="62">
        <f t="shared" si="0"/>
        <v>2</v>
      </c>
      <c r="P45" s="39">
        <f t="shared" si="1"/>
        <v>2</v>
      </c>
      <c r="Q45" s="39">
        <f t="shared" ref="Q45" si="3">ROUND(PRODUCT(J45,25)/14,0)</f>
        <v>4</v>
      </c>
      <c r="R45" s="63"/>
      <c r="S45" s="62"/>
      <c r="T45" s="64" t="s">
        <v>36</v>
      </c>
      <c r="U45" s="62" t="s">
        <v>43</v>
      </c>
    </row>
    <row r="46" spans="1:21">
      <c r="A46" s="16" t="s">
        <v>28</v>
      </c>
      <c r="B46" s="112"/>
      <c r="C46" s="134"/>
      <c r="D46" s="134"/>
      <c r="E46" s="134"/>
      <c r="F46" s="134"/>
      <c r="G46" s="134"/>
      <c r="H46" s="134"/>
      <c r="I46" s="113"/>
      <c r="J46" s="16">
        <f t="shared" ref="J46:Q46" si="4">SUM(J40:J45)</f>
        <v>32</v>
      </c>
      <c r="K46" s="16">
        <f t="shared" si="4"/>
        <v>12</v>
      </c>
      <c r="L46" s="16">
        <f t="shared" si="4"/>
        <v>11</v>
      </c>
      <c r="M46" s="16">
        <f t="shared" si="4"/>
        <v>4</v>
      </c>
      <c r="N46" s="53">
        <f t="shared" si="4"/>
        <v>0</v>
      </c>
      <c r="O46" s="16">
        <f t="shared" si="4"/>
        <v>27</v>
      </c>
      <c r="P46" s="16">
        <f t="shared" si="4"/>
        <v>32</v>
      </c>
      <c r="Q46" s="16">
        <f t="shared" si="4"/>
        <v>59</v>
      </c>
      <c r="R46" s="31">
        <f>COUNTIF(R40:R45,"E")</f>
        <v>4</v>
      </c>
      <c r="S46" s="31">
        <f>COUNTIF(S40:S45,"C")</f>
        <v>0</v>
      </c>
      <c r="T46" s="31">
        <f>COUNTIF(T40:T45,"VP")</f>
        <v>2</v>
      </c>
      <c r="U46" s="45">
        <f>COUNTA(U40:U45)</f>
        <v>6</v>
      </c>
    </row>
    <row r="47" spans="1:21" ht="19.5" customHeight="1"/>
    <row r="48" spans="1:21" ht="16.5" customHeight="1">
      <c r="A48" s="171" t="s">
        <v>47</v>
      </c>
      <c r="B48" s="171"/>
      <c r="C48" s="171"/>
      <c r="D48" s="171"/>
      <c r="E48" s="171"/>
      <c r="F48" s="171"/>
      <c r="G48" s="171"/>
      <c r="H48" s="171"/>
      <c r="I48" s="171"/>
      <c r="J48" s="171"/>
      <c r="K48" s="171"/>
      <c r="L48" s="171"/>
      <c r="M48" s="171"/>
      <c r="N48" s="171"/>
      <c r="O48" s="171"/>
      <c r="P48" s="171"/>
      <c r="Q48" s="171"/>
      <c r="R48" s="171"/>
      <c r="S48" s="171"/>
      <c r="T48" s="171"/>
      <c r="U48" s="171"/>
    </row>
    <row r="49" spans="1:21" ht="26.25" customHeight="1">
      <c r="A49" s="158" t="s">
        <v>30</v>
      </c>
      <c r="B49" s="160" t="s">
        <v>29</v>
      </c>
      <c r="C49" s="161"/>
      <c r="D49" s="161"/>
      <c r="E49" s="161"/>
      <c r="F49" s="161"/>
      <c r="G49" s="161"/>
      <c r="H49" s="161"/>
      <c r="I49" s="162"/>
      <c r="J49" s="166" t="s">
        <v>44</v>
      </c>
      <c r="K49" s="100" t="s">
        <v>27</v>
      </c>
      <c r="L49" s="101"/>
      <c r="M49" s="101"/>
      <c r="N49" s="102"/>
      <c r="O49" s="183" t="s">
        <v>45</v>
      </c>
      <c r="P49" s="184"/>
      <c r="Q49" s="185"/>
      <c r="R49" s="183" t="s">
        <v>26</v>
      </c>
      <c r="S49" s="186"/>
      <c r="T49" s="187"/>
      <c r="U49" s="188" t="s">
        <v>25</v>
      </c>
    </row>
    <row r="50" spans="1:21" ht="12.75" customHeight="1">
      <c r="A50" s="159"/>
      <c r="B50" s="163"/>
      <c r="C50" s="164"/>
      <c r="D50" s="164"/>
      <c r="E50" s="164"/>
      <c r="F50" s="164"/>
      <c r="G50" s="164"/>
      <c r="H50" s="164"/>
      <c r="I50" s="165"/>
      <c r="J50" s="167"/>
      <c r="K50" s="5" t="s">
        <v>31</v>
      </c>
      <c r="L50" s="5" t="s">
        <v>32</v>
      </c>
      <c r="M50" s="5" t="s">
        <v>128</v>
      </c>
      <c r="N50" s="52" t="s">
        <v>114</v>
      </c>
      <c r="O50" s="52" t="s">
        <v>37</v>
      </c>
      <c r="P50" s="5" t="s">
        <v>8</v>
      </c>
      <c r="Q50" s="5" t="s">
        <v>34</v>
      </c>
      <c r="R50" s="5" t="s">
        <v>35</v>
      </c>
      <c r="S50" s="5" t="s">
        <v>31</v>
      </c>
      <c r="T50" s="5" t="s">
        <v>36</v>
      </c>
      <c r="U50" s="167"/>
    </row>
    <row r="51" spans="1:21">
      <c r="A51" s="29" t="s">
        <v>293</v>
      </c>
      <c r="B51" s="176" t="s">
        <v>129</v>
      </c>
      <c r="C51" s="176"/>
      <c r="D51" s="176"/>
      <c r="E51" s="176"/>
      <c r="F51" s="176"/>
      <c r="G51" s="176"/>
      <c r="H51" s="176"/>
      <c r="I51" s="176"/>
      <c r="J51" s="10">
        <v>5</v>
      </c>
      <c r="K51" s="10">
        <v>2</v>
      </c>
      <c r="L51" s="10">
        <v>1</v>
      </c>
      <c r="M51" s="10">
        <v>2</v>
      </c>
      <c r="N51" s="10">
        <v>0</v>
      </c>
      <c r="O51" s="54">
        <f>K51+L51+M51+N51</f>
        <v>5</v>
      </c>
      <c r="P51" s="14">
        <f>Q51-O51</f>
        <v>4</v>
      </c>
      <c r="Q51" s="14">
        <f>ROUND(PRODUCT(J51,25)/14,0)</f>
        <v>9</v>
      </c>
      <c r="R51" s="20" t="s">
        <v>35</v>
      </c>
      <c r="S51" s="10"/>
      <c r="T51" s="21"/>
      <c r="U51" s="10" t="s">
        <v>40</v>
      </c>
    </row>
    <row r="52" spans="1:21">
      <c r="A52" s="26" t="s">
        <v>294</v>
      </c>
      <c r="B52" s="176" t="s">
        <v>130</v>
      </c>
      <c r="C52" s="176"/>
      <c r="D52" s="176"/>
      <c r="E52" s="176"/>
      <c r="F52" s="176"/>
      <c r="G52" s="176"/>
      <c r="H52" s="176"/>
      <c r="I52" s="176"/>
      <c r="J52" s="10">
        <v>6</v>
      </c>
      <c r="K52" s="10">
        <v>2</v>
      </c>
      <c r="L52" s="10">
        <v>1</v>
      </c>
      <c r="M52" s="10">
        <v>2</v>
      </c>
      <c r="N52" s="10">
        <v>0</v>
      </c>
      <c r="O52" s="54">
        <f t="shared" ref="O52:O57" si="5">K52+L52+M52+N52</f>
        <v>5</v>
      </c>
      <c r="P52" s="14">
        <f t="shared" ref="P52:P57" si="6">Q52-O52</f>
        <v>6</v>
      </c>
      <c r="Q52" s="14">
        <f t="shared" ref="Q52:Q57" si="7">ROUND(PRODUCT(J52,25)/14,0)</f>
        <v>11</v>
      </c>
      <c r="R52" s="20" t="s">
        <v>35</v>
      </c>
      <c r="S52" s="10"/>
      <c r="T52" s="21"/>
      <c r="U52" s="10" t="s">
        <v>42</v>
      </c>
    </row>
    <row r="53" spans="1:21">
      <c r="A53" s="26" t="s">
        <v>295</v>
      </c>
      <c r="B53" s="176" t="s">
        <v>131</v>
      </c>
      <c r="C53" s="176"/>
      <c r="D53" s="176"/>
      <c r="E53" s="176"/>
      <c r="F53" s="176"/>
      <c r="G53" s="176"/>
      <c r="H53" s="176"/>
      <c r="I53" s="176"/>
      <c r="J53" s="10">
        <v>4</v>
      </c>
      <c r="K53" s="10">
        <v>2</v>
      </c>
      <c r="L53" s="10">
        <v>1</v>
      </c>
      <c r="M53" s="10">
        <v>0</v>
      </c>
      <c r="N53" s="10">
        <v>0</v>
      </c>
      <c r="O53" s="54">
        <f t="shared" si="5"/>
        <v>3</v>
      </c>
      <c r="P53" s="14">
        <f t="shared" si="6"/>
        <v>4</v>
      </c>
      <c r="Q53" s="14">
        <f t="shared" si="7"/>
        <v>7</v>
      </c>
      <c r="R53" s="20" t="s">
        <v>35</v>
      </c>
      <c r="S53" s="10"/>
      <c r="T53" s="21"/>
      <c r="U53" s="10" t="s">
        <v>40</v>
      </c>
    </row>
    <row r="54" spans="1:21">
      <c r="A54" s="26" t="s">
        <v>296</v>
      </c>
      <c r="B54" s="176" t="s">
        <v>132</v>
      </c>
      <c r="C54" s="176"/>
      <c r="D54" s="176"/>
      <c r="E54" s="176"/>
      <c r="F54" s="176"/>
      <c r="G54" s="176"/>
      <c r="H54" s="176"/>
      <c r="I54" s="176"/>
      <c r="J54" s="10">
        <v>5</v>
      </c>
      <c r="K54" s="10">
        <v>2</v>
      </c>
      <c r="L54" s="10">
        <v>2</v>
      </c>
      <c r="M54" s="10">
        <v>0</v>
      </c>
      <c r="N54" s="10">
        <v>0</v>
      </c>
      <c r="O54" s="54">
        <f t="shared" si="5"/>
        <v>4</v>
      </c>
      <c r="P54" s="14">
        <f t="shared" si="6"/>
        <v>5</v>
      </c>
      <c r="Q54" s="14">
        <f t="shared" si="7"/>
        <v>9</v>
      </c>
      <c r="R54" s="20"/>
      <c r="S54" s="10"/>
      <c r="T54" s="21" t="s">
        <v>36</v>
      </c>
      <c r="U54" s="10" t="s">
        <v>43</v>
      </c>
    </row>
    <row r="55" spans="1:21">
      <c r="A55" s="26" t="s">
        <v>297</v>
      </c>
      <c r="B55" s="176" t="s">
        <v>133</v>
      </c>
      <c r="C55" s="176"/>
      <c r="D55" s="176"/>
      <c r="E55" s="176"/>
      <c r="F55" s="176"/>
      <c r="G55" s="176"/>
      <c r="H55" s="176"/>
      <c r="I55" s="176"/>
      <c r="J55" s="10">
        <v>5</v>
      </c>
      <c r="K55" s="10">
        <v>2</v>
      </c>
      <c r="L55" s="10">
        <v>1</v>
      </c>
      <c r="M55" s="10">
        <v>1</v>
      </c>
      <c r="N55" s="10">
        <v>0</v>
      </c>
      <c r="O55" s="54">
        <f t="shared" si="5"/>
        <v>4</v>
      </c>
      <c r="P55" s="14">
        <f>Q55-O55</f>
        <v>5</v>
      </c>
      <c r="Q55" s="14">
        <f>ROUND(PRODUCT(J55,25)/14,0)</f>
        <v>9</v>
      </c>
      <c r="R55" s="20" t="s">
        <v>35</v>
      </c>
      <c r="S55" s="10"/>
      <c r="T55" s="21"/>
      <c r="U55" s="10" t="s">
        <v>43</v>
      </c>
    </row>
    <row r="56" spans="1:21">
      <c r="A56" s="26" t="s">
        <v>298</v>
      </c>
      <c r="B56" s="176" t="s">
        <v>134</v>
      </c>
      <c r="C56" s="176"/>
      <c r="D56" s="176"/>
      <c r="E56" s="176"/>
      <c r="F56" s="176"/>
      <c r="G56" s="176"/>
      <c r="H56" s="176"/>
      <c r="I56" s="176"/>
      <c r="J56" s="10">
        <v>5</v>
      </c>
      <c r="K56" s="10">
        <v>2</v>
      </c>
      <c r="L56" s="10">
        <v>1</v>
      </c>
      <c r="M56" s="10">
        <v>1</v>
      </c>
      <c r="N56" s="10">
        <v>0</v>
      </c>
      <c r="O56" s="54">
        <f t="shared" si="5"/>
        <v>4</v>
      </c>
      <c r="P56" s="14">
        <f>Q56-O56</f>
        <v>5</v>
      </c>
      <c r="Q56" s="14">
        <f>ROUND(PRODUCT(J56,25)/14,0)</f>
        <v>9</v>
      </c>
      <c r="R56" s="20"/>
      <c r="S56" s="10" t="s">
        <v>31</v>
      </c>
      <c r="T56" s="21"/>
      <c r="U56" s="10" t="s">
        <v>40</v>
      </c>
    </row>
    <row r="57" spans="1:21">
      <c r="A57" s="15" t="s">
        <v>105</v>
      </c>
      <c r="B57" s="254" t="s">
        <v>79</v>
      </c>
      <c r="C57" s="255"/>
      <c r="D57" s="255"/>
      <c r="E57" s="255"/>
      <c r="F57" s="255"/>
      <c r="G57" s="255"/>
      <c r="H57" s="255"/>
      <c r="I57" s="256"/>
      <c r="J57" s="15">
        <v>2</v>
      </c>
      <c r="K57" s="15">
        <v>0</v>
      </c>
      <c r="L57" s="15">
        <v>2</v>
      </c>
      <c r="M57" s="15">
        <v>0</v>
      </c>
      <c r="N57" s="15">
        <v>0</v>
      </c>
      <c r="O57" s="54">
        <f t="shared" si="5"/>
        <v>2</v>
      </c>
      <c r="P57" s="14">
        <f t="shared" si="6"/>
        <v>2</v>
      </c>
      <c r="Q57" s="14">
        <f t="shared" si="7"/>
        <v>4</v>
      </c>
      <c r="R57" s="63"/>
      <c r="S57" s="62"/>
      <c r="T57" s="64" t="s">
        <v>36</v>
      </c>
      <c r="U57" s="62" t="s">
        <v>43</v>
      </c>
    </row>
    <row r="58" spans="1:21">
      <c r="A58" s="16" t="s">
        <v>28</v>
      </c>
      <c r="B58" s="112"/>
      <c r="C58" s="134"/>
      <c r="D58" s="134"/>
      <c r="E58" s="134"/>
      <c r="F58" s="134"/>
      <c r="G58" s="134"/>
      <c r="H58" s="134"/>
      <c r="I58" s="113"/>
      <c r="J58" s="16">
        <f t="shared" ref="J58:Q58" si="8">SUM(J51:J57)</f>
        <v>32</v>
      </c>
      <c r="K58" s="16">
        <f t="shared" si="8"/>
        <v>12</v>
      </c>
      <c r="L58" s="16">
        <f t="shared" si="8"/>
        <v>9</v>
      </c>
      <c r="M58" s="16">
        <f t="shared" si="8"/>
        <v>6</v>
      </c>
      <c r="N58" s="53">
        <f t="shared" si="8"/>
        <v>0</v>
      </c>
      <c r="O58" s="53">
        <f t="shared" si="8"/>
        <v>27</v>
      </c>
      <c r="P58" s="16">
        <f t="shared" si="8"/>
        <v>31</v>
      </c>
      <c r="Q58" s="16">
        <f t="shared" si="8"/>
        <v>58</v>
      </c>
      <c r="R58" s="31">
        <f>COUNTIF(R51:R57,"E")</f>
        <v>4</v>
      </c>
      <c r="S58" s="31">
        <f>COUNTIF(S51:S57,"C")</f>
        <v>1</v>
      </c>
      <c r="T58" s="31">
        <f>COUNTIF(T51:T57,"VP")</f>
        <v>2</v>
      </c>
      <c r="U58" s="45">
        <f>COUNTA(U51:U57)</f>
        <v>7</v>
      </c>
    </row>
    <row r="59" spans="1:21" ht="11.25" customHeight="1"/>
    <row r="60" spans="1:21" ht="18" customHeight="1">
      <c r="A60" s="171" t="s">
        <v>48</v>
      </c>
      <c r="B60" s="171"/>
      <c r="C60" s="171"/>
      <c r="D60" s="171"/>
      <c r="E60" s="171"/>
      <c r="F60" s="171"/>
      <c r="G60" s="171"/>
      <c r="H60" s="171"/>
      <c r="I60" s="171"/>
      <c r="J60" s="171"/>
      <c r="K60" s="171"/>
      <c r="L60" s="171"/>
      <c r="M60" s="171"/>
      <c r="N60" s="171"/>
      <c r="O60" s="171"/>
      <c r="P60" s="171"/>
      <c r="Q60" s="171"/>
      <c r="R60" s="171"/>
      <c r="S60" s="171"/>
      <c r="T60" s="171"/>
      <c r="U60" s="171"/>
    </row>
    <row r="61" spans="1:21" ht="25.5" customHeight="1">
      <c r="A61" s="158" t="s">
        <v>30</v>
      </c>
      <c r="B61" s="160" t="s">
        <v>29</v>
      </c>
      <c r="C61" s="161"/>
      <c r="D61" s="161"/>
      <c r="E61" s="161"/>
      <c r="F61" s="161"/>
      <c r="G61" s="161"/>
      <c r="H61" s="161"/>
      <c r="I61" s="162"/>
      <c r="J61" s="166" t="s">
        <v>44</v>
      </c>
      <c r="K61" s="100" t="s">
        <v>27</v>
      </c>
      <c r="L61" s="101"/>
      <c r="M61" s="101"/>
      <c r="N61" s="102"/>
      <c r="O61" s="183" t="s">
        <v>45</v>
      </c>
      <c r="P61" s="184"/>
      <c r="Q61" s="185"/>
      <c r="R61" s="183" t="s">
        <v>26</v>
      </c>
      <c r="S61" s="186"/>
      <c r="T61" s="187"/>
      <c r="U61" s="188" t="s">
        <v>25</v>
      </c>
    </row>
    <row r="62" spans="1:21" ht="16.5" customHeight="1">
      <c r="A62" s="159"/>
      <c r="B62" s="163"/>
      <c r="C62" s="164"/>
      <c r="D62" s="164"/>
      <c r="E62" s="164"/>
      <c r="F62" s="164"/>
      <c r="G62" s="164"/>
      <c r="H62" s="164"/>
      <c r="I62" s="165"/>
      <c r="J62" s="167"/>
      <c r="K62" s="5" t="s">
        <v>31</v>
      </c>
      <c r="L62" s="5" t="s">
        <v>32</v>
      </c>
      <c r="M62" s="5" t="s">
        <v>128</v>
      </c>
      <c r="N62" s="52" t="s">
        <v>114</v>
      </c>
      <c r="O62" s="52" t="s">
        <v>37</v>
      </c>
      <c r="P62" s="5" t="s">
        <v>8</v>
      </c>
      <c r="Q62" s="5" t="s">
        <v>34</v>
      </c>
      <c r="R62" s="5" t="s">
        <v>35</v>
      </c>
      <c r="S62" s="5" t="s">
        <v>31</v>
      </c>
      <c r="T62" s="5" t="s">
        <v>36</v>
      </c>
      <c r="U62" s="167"/>
    </row>
    <row r="63" spans="1:21">
      <c r="A63" s="29" t="s">
        <v>299</v>
      </c>
      <c r="B63" s="176" t="s">
        <v>135</v>
      </c>
      <c r="C63" s="176"/>
      <c r="D63" s="176"/>
      <c r="E63" s="176"/>
      <c r="F63" s="176"/>
      <c r="G63" s="176"/>
      <c r="H63" s="176"/>
      <c r="I63" s="176"/>
      <c r="J63" s="10">
        <v>6</v>
      </c>
      <c r="K63" s="10">
        <v>2</v>
      </c>
      <c r="L63" s="10">
        <v>2</v>
      </c>
      <c r="M63" s="10">
        <v>2</v>
      </c>
      <c r="N63" s="10">
        <v>0</v>
      </c>
      <c r="O63" s="54">
        <f>K63+L63+M63+N63</f>
        <v>6</v>
      </c>
      <c r="P63" s="14">
        <f>Q63-O63</f>
        <v>5</v>
      </c>
      <c r="Q63" s="14">
        <f>ROUND(PRODUCT(J63,25)/14,0)</f>
        <v>11</v>
      </c>
      <c r="R63" s="20" t="s">
        <v>35</v>
      </c>
      <c r="S63" s="10"/>
      <c r="T63" s="21"/>
      <c r="U63" s="10" t="s">
        <v>42</v>
      </c>
    </row>
    <row r="64" spans="1:21">
      <c r="A64" s="26" t="s">
        <v>300</v>
      </c>
      <c r="B64" s="176" t="s">
        <v>136</v>
      </c>
      <c r="C64" s="176"/>
      <c r="D64" s="176"/>
      <c r="E64" s="176"/>
      <c r="F64" s="176"/>
      <c r="G64" s="176"/>
      <c r="H64" s="176"/>
      <c r="I64" s="176"/>
      <c r="J64" s="10">
        <v>6</v>
      </c>
      <c r="K64" s="10">
        <v>2</v>
      </c>
      <c r="L64" s="10">
        <v>0</v>
      </c>
      <c r="M64" s="10">
        <v>2</v>
      </c>
      <c r="N64" s="10">
        <v>0</v>
      </c>
      <c r="O64" s="54">
        <f t="shared" ref="O64:O68" si="9">K64+L64+M64+N64</f>
        <v>4</v>
      </c>
      <c r="P64" s="14">
        <f t="shared" ref="P64:P68" si="10">Q64-O64</f>
        <v>7</v>
      </c>
      <c r="Q64" s="14">
        <f t="shared" ref="Q64:Q68" si="11">ROUND(PRODUCT(J64,25)/14,0)</f>
        <v>11</v>
      </c>
      <c r="R64" s="20" t="s">
        <v>35</v>
      </c>
      <c r="S64" s="10"/>
      <c r="T64" s="21"/>
      <c r="U64" s="10" t="s">
        <v>40</v>
      </c>
    </row>
    <row r="65" spans="1:21">
      <c r="A65" s="26" t="s">
        <v>301</v>
      </c>
      <c r="B65" s="176" t="s">
        <v>137</v>
      </c>
      <c r="C65" s="176"/>
      <c r="D65" s="176"/>
      <c r="E65" s="176"/>
      <c r="F65" s="176"/>
      <c r="G65" s="176"/>
      <c r="H65" s="176"/>
      <c r="I65" s="176"/>
      <c r="J65" s="10">
        <v>6</v>
      </c>
      <c r="K65" s="10">
        <v>2</v>
      </c>
      <c r="L65" s="10">
        <v>1</v>
      </c>
      <c r="M65" s="10">
        <v>2</v>
      </c>
      <c r="N65" s="10">
        <v>0</v>
      </c>
      <c r="O65" s="54">
        <f t="shared" si="9"/>
        <v>5</v>
      </c>
      <c r="P65" s="14">
        <f t="shared" si="10"/>
        <v>6</v>
      </c>
      <c r="Q65" s="14">
        <f t="shared" si="11"/>
        <v>11</v>
      </c>
      <c r="R65" s="20" t="s">
        <v>35</v>
      </c>
      <c r="S65" s="10"/>
      <c r="T65" s="21"/>
      <c r="U65" s="10" t="s">
        <v>40</v>
      </c>
    </row>
    <row r="66" spans="1:21">
      <c r="A66" s="26" t="s">
        <v>302</v>
      </c>
      <c r="B66" s="176" t="s">
        <v>138</v>
      </c>
      <c r="C66" s="176"/>
      <c r="D66" s="176"/>
      <c r="E66" s="176"/>
      <c r="F66" s="176"/>
      <c r="G66" s="176"/>
      <c r="H66" s="176"/>
      <c r="I66" s="176"/>
      <c r="J66" s="10">
        <v>6</v>
      </c>
      <c r="K66" s="10">
        <v>2</v>
      </c>
      <c r="L66" s="10">
        <v>1</v>
      </c>
      <c r="M66" s="10">
        <v>1</v>
      </c>
      <c r="N66" s="10">
        <v>0</v>
      </c>
      <c r="O66" s="54">
        <f t="shared" si="9"/>
        <v>4</v>
      </c>
      <c r="P66" s="14">
        <f t="shared" si="10"/>
        <v>7</v>
      </c>
      <c r="Q66" s="14">
        <f t="shared" si="11"/>
        <v>11</v>
      </c>
      <c r="R66" s="20"/>
      <c r="S66" s="10" t="s">
        <v>31</v>
      </c>
      <c r="T66" s="21"/>
      <c r="U66" s="10" t="s">
        <v>40</v>
      </c>
    </row>
    <row r="67" spans="1:21" s="66" customFormat="1">
      <c r="A67" s="44" t="s">
        <v>303</v>
      </c>
      <c r="B67" s="176" t="s">
        <v>139</v>
      </c>
      <c r="C67" s="176"/>
      <c r="D67" s="176"/>
      <c r="E67" s="176"/>
      <c r="F67" s="176"/>
      <c r="G67" s="176"/>
      <c r="H67" s="176"/>
      <c r="I67" s="176"/>
      <c r="J67" s="10">
        <v>6</v>
      </c>
      <c r="K67" s="10">
        <v>2</v>
      </c>
      <c r="L67" s="10">
        <v>1</v>
      </c>
      <c r="M67" s="10">
        <v>1</v>
      </c>
      <c r="N67" s="10">
        <v>0</v>
      </c>
      <c r="O67" s="65">
        <f t="shared" ref="O67" si="12">K67+L67+M67+N67</f>
        <v>4</v>
      </c>
      <c r="P67" s="14">
        <f t="shared" ref="P67" si="13">Q67-O67</f>
        <v>7</v>
      </c>
      <c r="Q67" s="14">
        <f t="shared" ref="Q67" si="14">ROUND(PRODUCT(J67,25)/14,0)</f>
        <v>11</v>
      </c>
      <c r="R67" s="20" t="s">
        <v>35</v>
      </c>
      <c r="S67" s="10"/>
      <c r="T67" s="21"/>
      <c r="U67" s="10" t="s">
        <v>43</v>
      </c>
    </row>
    <row r="68" spans="1:21">
      <c r="A68" s="26" t="s">
        <v>167</v>
      </c>
      <c r="B68" s="176" t="s">
        <v>168</v>
      </c>
      <c r="C68" s="176"/>
      <c r="D68" s="176"/>
      <c r="E68" s="176"/>
      <c r="F68" s="176"/>
      <c r="G68" s="176"/>
      <c r="H68" s="176"/>
      <c r="I68" s="176"/>
      <c r="J68" s="10">
        <v>3</v>
      </c>
      <c r="K68" s="10">
        <v>0</v>
      </c>
      <c r="L68" s="10">
        <v>2</v>
      </c>
      <c r="M68" s="10">
        <v>0</v>
      </c>
      <c r="N68" s="10">
        <v>0</v>
      </c>
      <c r="O68" s="54">
        <f t="shared" si="9"/>
        <v>2</v>
      </c>
      <c r="P68" s="14">
        <f t="shared" si="10"/>
        <v>3</v>
      </c>
      <c r="Q68" s="14">
        <f t="shared" si="11"/>
        <v>5</v>
      </c>
      <c r="R68" s="20"/>
      <c r="S68" s="10" t="s">
        <v>31</v>
      </c>
      <c r="T68" s="21"/>
      <c r="U68" s="10" t="s">
        <v>43</v>
      </c>
    </row>
    <row r="69" spans="1:21">
      <c r="A69" s="16" t="s">
        <v>28</v>
      </c>
      <c r="B69" s="112"/>
      <c r="C69" s="134"/>
      <c r="D69" s="134"/>
      <c r="E69" s="134"/>
      <c r="F69" s="134"/>
      <c r="G69" s="134"/>
      <c r="H69" s="134"/>
      <c r="I69" s="113"/>
      <c r="J69" s="16">
        <f t="shared" ref="J69:Q69" si="15">SUM(J63:J68)</f>
        <v>33</v>
      </c>
      <c r="K69" s="16">
        <f t="shared" si="15"/>
        <v>10</v>
      </c>
      <c r="L69" s="16">
        <f t="shared" si="15"/>
        <v>7</v>
      </c>
      <c r="M69" s="16">
        <f t="shared" si="15"/>
        <v>8</v>
      </c>
      <c r="N69" s="53">
        <f t="shared" si="15"/>
        <v>0</v>
      </c>
      <c r="O69" s="53">
        <f t="shared" si="15"/>
        <v>25</v>
      </c>
      <c r="P69" s="16">
        <f t="shared" si="15"/>
        <v>35</v>
      </c>
      <c r="Q69" s="16">
        <f t="shared" si="15"/>
        <v>60</v>
      </c>
      <c r="R69" s="16">
        <f>COUNTIF(R63:R68,"E")</f>
        <v>4</v>
      </c>
      <c r="S69" s="16">
        <f>COUNTIF(S63:S68,"C")</f>
        <v>2</v>
      </c>
      <c r="T69" s="16">
        <f>COUNTIF(T63:T68,"VP")</f>
        <v>0</v>
      </c>
      <c r="U69" s="45">
        <f>COUNTA(U63:U68)</f>
        <v>6</v>
      </c>
    </row>
    <row r="70" spans="1:21" ht="18.75" customHeight="1">
      <c r="A70" s="171" t="s">
        <v>49</v>
      </c>
      <c r="B70" s="171"/>
      <c r="C70" s="171"/>
      <c r="D70" s="171"/>
      <c r="E70" s="171"/>
      <c r="F70" s="171"/>
      <c r="G70" s="171"/>
      <c r="H70" s="171"/>
      <c r="I70" s="171"/>
      <c r="J70" s="171"/>
      <c r="K70" s="171"/>
      <c r="L70" s="171"/>
      <c r="M70" s="171"/>
      <c r="N70" s="171"/>
      <c r="O70" s="171"/>
      <c r="P70" s="171"/>
      <c r="Q70" s="171"/>
      <c r="R70" s="171"/>
      <c r="S70" s="171"/>
      <c r="T70" s="171"/>
      <c r="U70" s="171"/>
    </row>
    <row r="71" spans="1:21" ht="24.75" customHeight="1">
      <c r="A71" s="158" t="s">
        <v>30</v>
      </c>
      <c r="B71" s="160" t="s">
        <v>29</v>
      </c>
      <c r="C71" s="161"/>
      <c r="D71" s="161"/>
      <c r="E71" s="161"/>
      <c r="F71" s="161"/>
      <c r="G71" s="161"/>
      <c r="H71" s="161"/>
      <c r="I71" s="162"/>
      <c r="J71" s="166" t="s">
        <v>44</v>
      </c>
      <c r="K71" s="100" t="s">
        <v>27</v>
      </c>
      <c r="L71" s="101"/>
      <c r="M71" s="101"/>
      <c r="N71" s="102"/>
      <c r="O71" s="183" t="s">
        <v>45</v>
      </c>
      <c r="P71" s="184"/>
      <c r="Q71" s="185"/>
      <c r="R71" s="183" t="s">
        <v>26</v>
      </c>
      <c r="S71" s="186"/>
      <c r="T71" s="187"/>
      <c r="U71" s="188" t="s">
        <v>25</v>
      </c>
    </row>
    <row r="72" spans="1:21">
      <c r="A72" s="159"/>
      <c r="B72" s="163"/>
      <c r="C72" s="164"/>
      <c r="D72" s="164"/>
      <c r="E72" s="164"/>
      <c r="F72" s="164"/>
      <c r="G72" s="164"/>
      <c r="H72" s="164"/>
      <c r="I72" s="165"/>
      <c r="J72" s="167"/>
      <c r="K72" s="5" t="s">
        <v>31</v>
      </c>
      <c r="L72" s="5" t="s">
        <v>32</v>
      </c>
      <c r="M72" s="5" t="s">
        <v>128</v>
      </c>
      <c r="N72" s="52" t="s">
        <v>114</v>
      </c>
      <c r="O72" s="52" t="s">
        <v>37</v>
      </c>
      <c r="P72" s="5" t="s">
        <v>8</v>
      </c>
      <c r="Q72" s="5" t="s">
        <v>34</v>
      </c>
      <c r="R72" s="5" t="s">
        <v>35</v>
      </c>
      <c r="S72" s="5" t="s">
        <v>31</v>
      </c>
      <c r="T72" s="5" t="s">
        <v>36</v>
      </c>
      <c r="U72" s="167"/>
    </row>
    <row r="73" spans="1:21">
      <c r="A73" s="44" t="s">
        <v>304</v>
      </c>
      <c r="B73" s="176" t="s">
        <v>140</v>
      </c>
      <c r="C73" s="176"/>
      <c r="D73" s="176"/>
      <c r="E73" s="176"/>
      <c r="F73" s="176"/>
      <c r="G73" s="176"/>
      <c r="H73" s="176"/>
      <c r="I73" s="176"/>
      <c r="J73" s="10">
        <v>6</v>
      </c>
      <c r="K73" s="10">
        <v>2</v>
      </c>
      <c r="L73" s="10">
        <v>1</v>
      </c>
      <c r="M73" s="10">
        <v>1</v>
      </c>
      <c r="N73" s="10">
        <v>1</v>
      </c>
      <c r="O73" s="54">
        <f>K73+L73+M73+N73</f>
        <v>5</v>
      </c>
      <c r="P73" s="14">
        <f>Q73-O73</f>
        <v>6</v>
      </c>
      <c r="Q73" s="14">
        <f>ROUND(PRODUCT(J73,25)/14,0)</f>
        <v>11</v>
      </c>
      <c r="R73" s="20"/>
      <c r="S73" s="10" t="s">
        <v>31</v>
      </c>
      <c r="T73" s="21"/>
      <c r="U73" s="10" t="s">
        <v>40</v>
      </c>
    </row>
    <row r="74" spans="1:21">
      <c r="A74" s="26" t="s">
        <v>305</v>
      </c>
      <c r="B74" s="176" t="s">
        <v>141</v>
      </c>
      <c r="C74" s="176"/>
      <c r="D74" s="176"/>
      <c r="E74" s="176"/>
      <c r="F74" s="176"/>
      <c r="G74" s="176"/>
      <c r="H74" s="176"/>
      <c r="I74" s="176"/>
      <c r="J74" s="10">
        <v>6</v>
      </c>
      <c r="K74" s="10">
        <v>2</v>
      </c>
      <c r="L74" s="10">
        <v>1</v>
      </c>
      <c r="M74" s="10">
        <v>1</v>
      </c>
      <c r="N74" s="10">
        <v>0</v>
      </c>
      <c r="O74" s="54">
        <f t="shared" ref="O74:O78" si="16">K74+L74+M74+N74</f>
        <v>4</v>
      </c>
      <c r="P74" s="14">
        <f t="shared" ref="P74:P78" si="17">Q74-O74</f>
        <v>7</v>
      </c>
      <c r="Q74" s="14">
        <f t="shared" ref="Q74:Q78" si="18">ROUND(PRODUCT(J74,25)/14,0)</f>
        <v>11</v>
      </c>
      <c r="R74" s="20"/>
      <c r="S74" s="10" t="s">
        <v>31</v>
      </c>
      <c r="T74" s="21"/>
      <c r="U74" s="10" t="s">
        <v>42</v>
      </c>
    </row>
    <row r="75" spans="1:21">
      <c r="A75" s="26" t="s">
        <v>306</v>
      </c>
      <c r="B75" s="176" t="s">
        <v>142</v>
      </c>
      <c r="C75" s="176"/>
      <c r="D75" s="176"/>
      <c r="E75" s="176"/>
      <c r="F75" s="176"/>
      <c r="G75" s="176"/>
      <c r="H75" s="176"/>
      <c r="I75" s="176"/>
      <c r="J75" s="10">
        <v>6</v>
      </c>
      <c r="K75" s="10">
        <v>2</v>
      </c>
      <c r="L75" s="10">
        <v>1</v>
      </c>
      <c r="M75" s="10">
        <v>1</v>
      </c>
      <c r="N75" s="10">
        <v>0</v>
      </c>
      <c r="O75" s="54">
        <f t="shared" si="16"/>
        <v>4</v>
      </c>
      <c r="P75" s="14">
        <f t="shared" si="17"/>
        <v>7</v>
      </c>
      <c r="Q75" s="14">
        <f t="shared" si="18"/>
        <v>11</v>
      </c>
      <c r="R75" s="20" t="s">
        <v>35</v>
      </c>
      <c r="S75" s="10"/>
      <c r="T75" s="21"/>
      <c r="U75" s="10" t="s">
        <v>42</v>
      </c>
    </row>
    <row r="76" spans="1:21">
      <c r="A76" s="26" t="s">
        <v>307</v>
      </c>
      <c r="B76" s="176" t="s">
        <v>143</v>
      </c>
      <c r="C76" s="176"/>
      <c r="D76" s="176"/>
      <c r="E76" s="176"/>
      <c r="F76" s="176"/>
      <c r="G76" s="176"/>
      <c r="H76" s="176"/>
      <c r="I76" s="176"/>
      <c r="J76" s="10">
        <v>6</v>
      </c>
      <c r="K76" s="10">
        <v>2</v>
      </c>
      <c r="L76" s="10">
        <v>0</v>
      </c>
      <c r="M76" s="10">
        <v>2</v>
      </c>
      <c r="N76" s="10">
        <v>0</v>
      </c>
      <c r="O76" s="54">
        <f t="shared" si="16"/>
        <v>4</v>
      </c>
      <c r="P76" s="14">
        <f t="shared" si="17"/>
        <v>7</v>
      </c>
      <c r="Q76" s="14">
        <f t="shared" si="18"/>
        <v>11</v>
      </c>
      <c r="R76" s="20" t="s">
        <v>35</v>
      </c>
      <c r="S76" s="10"/>
      <c r="T76" s="21"/>
      <c r="U76" s="10" t="s">
        <v>42</v>
      </c>
    </row>
    <row r="77" spans="1:21" s="66" customFormat="1">
      <c r="A77" s="44" t="s">
        <v>308</v>
      </c>
      <c r="B77" s="176" t="s">
        <v>144</v>
      </c>
      <c r="C77" s="176"/>
      <c r="D77" s="176"/>
      <c r="E77" s="176"/>
      <c r="F77" s="176"/>
      <c r="G77" s="176"/>
      <c r="H77" s="176"/>
      <c r="I77" s="176"/>
      <c r="J77" s="10">
        <v>6</v>
      </c>
      <c r="K77" s="10">
        <v>2</v>
      </c>
      <c r="L77" s="10">
        <v>0</v>
      </c>
      <c r="M77" s="10">
        <v>2</v>
      </c>
      <c r="N77" s="10">
        <v>1</v>
      </c>
      <c r="O77" s="65">
        <f t="shared" ref="O77" si="19">K77+L77+M77+N77</f>
        <v>5</v>
      </c>
      <c r="P77" s="14">
        <f t="shared" ref="P77" si="20">Q77-O77</f>
        <v>6</v>
      </c>
      <c r="Q77" s="14">
        <f t="shared" ref="Q77" si="21">ROUND(PRODUCT(J77,25)/14,0)</f>
        <v>11</v>
      </c>
      <c r="R77" s="20" t="s">
        <v>35</v>
      </c>
      <c r="S77" s="10"/>
      <c r="T77" s="21"/>
      <c r="U77" s="10" t="s">
        <v>40</v>
      </c>
    </row>
    <row r="78" spans="1:21">
      <c r="A78" s="26" t="s">
        <v>169</v>
      </c>
      <c r="B78" s="176" t="s">
        <v>170</v>
      </c>
      <c r="C78" s="176"/>
      <c r="D78" s="176"/>
      <c r="E78" s="176"/>
      <c r="F78" s="176"/>
      <c r="G78" s="176"/>
      <c r="H78" s="176"/>
      <c r="I78" s="176"/>
      <c r="J78" s="10">
        <v>3</v>
      </c>
      <c r="K78" s="10">
        <v>0</v>
      </c>
      <c r="L78" s="10">
        <v>2</v>
      </c>
      <c r="M78" s="10">
        <v>0</v>
      </c>
      <c r="N78" s="10">
        <v>0</v>
      </c>
      <c r="O78" s="54">
        <f t="shared" si="16"/>
        <v>2</v>
      </c>
      <c r="P78" s="14">
        <f t="shared" si="17"/>
        <v>3</v>
      </c>
      <c r="Q78" s="14">
        <f t="shared" si="18"/>
        <v>5</v>
      </c>
      <c r="R78" s="20"/>
      <c r="S78" s="10" t="s">
        <v>31</v>
      </c>
      <c r="T78" s="21"/>
      <c r="U78" s="10" t="s">
        <v>43</v>
      </c>
    </row>
    <row r="79" spans="1:21">
      <c r="A79" s="16" t="s">
        <v>28</v>
      </c>
      <c r="B79" s="112"/>
      <c r="C79" s="134"/>
      <c r="D79" s="134"/>
      <c r="E79" s="134"/>
      <c r="F79" s="134"/>
      <c r="G79" s="134"/>
      <c r="H79" s="134"/>
      <c r="I79" s="113"/>
      <c r="J79" s="16">
        <f t="shared" ref="J79:Q79" si="22">SUM(J73:J78)</f>
        <v>33</v>
      </c>
      <c r="K79" s="16">
        <f t="shared" si="22"/>
        <v>10</v>
      </c>
      <c r="L79" s="16">
        <f t="shared" si="22"/>
        <v>5</v>
      </c>
      <c r="M79" s="16">
        <f t="shared" si="22"/>
        <v>7</v>
      </c>
      <c r="N79" s="53">
        <f t="shared" si="22"/>
        <v>2</v>
      </c>
      <c r="O79" s="53">
        <f t="shared" si="22"/>
        <v>24</v>
      </c>
      <c r="P79" s="16">
        <f t="shared" si="22"/>
        <v>36</v>
      </c>
      <c r="Q79" s="16">
        <f t="shared" si="22"/>
        <v>60</v>
      </c>
      <c r="R79" s="16">
        <f>COUNTIF(R73:R78,"E")</f>
        <v>3</v>
      </c>
      <c r="S79" s="16">
        <f>COUNTIF(S73:S78,"C")</f>
        <v>3</v>
      </c>
      <c r="T79" s="16">
        <f>COUNTIF(T73:T78,"VP")</f>
        <v>0</v>
      </c>
      <c r="U79" s="45">
        <f>COUNTA(U73:U78)</f>
        <v>6</v>
      </c>
    </row>
    <row r="81" spans="1:21" ht="18" customHeight="1">
      <c r="A81" s="136" t="s">
        <v>50</v>
      </c>
      <c r="B81" s="137"/>
      <c r="C81" s="137"/>
      <c r="D81" s="137"/>
      <c r="E81" s="137"/>
      <c r="F81" s="137"/>
      <c r="G81" s="137"/>
      <c r="H81" s="137"/>
      <c r="I81" s="137"/>
      <c r="J81" s="137"/>
      <c r="K81" s="137"/>
      <c r="L81" s="137"/>
      <c r="M81" s="137"/>
      <c r="N81" s="137"/>
      <c r="O81" s="137"/>
      <c r="P81" s="137"/>
      <c r="Q81" s="137"/>
      <c r="R81" s="137"/>
      <c r="S81" s="137"/>
      <c r="T81" s="137"/>
      <c r="U81" s="138"/>
    </row>
    <row r="82" spans="1:21" ht="25.5" customHeight="1">
      <c r="A82" s="158" t="s">
        <v>30</v>
      </c>
      <c r="B82" s="160" t="s">
        <v>29</v>
      </c>
      <c r="C82" s="161"/>
      <c r="D82" s="161"/>
      <c r="E82" s="161"/>
      <c r="F82" s="161"/>
      <c r="G82" s="161"/>
      <c r="H82" s="161"/>
      <c r="I82" s="162"/>
      <c r="J82" s="166" t="s">
        <v>44</v>
      </c>
      <c r="K82" s="100" t="s">
        <v>27</v>
      </c>
      <c r="L82" s="101"/>
      <c r="M82" s="101"/>
      <c r="N82" s="102"/>
      <c r="O82" s="100" t="s">
        <v>45</v>
      </c>
      <c r="P82" s="101"/>
      <c r="Q82" s="102"/>
      <c r="R82" s="100" t="s">
        <v>26</v>
      </c>
      <c r="S82" s="101"/>
      <c r="T82" s="102"/>
      <c r="U82" s="166" t="s">
        <v>25</v>
      </c>
    </row>
    <row r="83" spans="1:21">
      <c r="A83" s="159"/>
      <c r="B83" s="163"/>
      <c r="C83" s="164"/>
      <c r="D83" s="164"/>
      <c r="E83" s="164"/>
      <c r="F83" s="164"/>
      <c r="G83" s="164"/>
      <c r="H83" s="164"/>
      <c r="I83" s="165"/>
      <c r="J83" s="167"/>
      <c r="K83" s="5" t="s">
        <v>31</v>
      </c>
      <c r="L83" s="5" t="s">
        <v>32</v>
      </c>
      <c r="M83" s="5" t="s">
        <v>128</v>
      </c>
      <c r="N83" s="52" t="s">
        <v>114</v>
      </c>
      <c r="O83" s="52" t="s">
        <v>37</v>
      </c>
      <c r="P83" s="5" t="s">
        <v>8</v>
      </c>
      <c r="Q83" s="5" t="s">
        <v>34</v>
      </c>
      <c r="R83" s="5" t="s">
        <v>35</v>
      </c>
      <c r="S83" s="5" t="s">
        <v>31</v>
      </c>
      <c r="T83" s="5" t="s">
        <v>36</v>
      </c>
      <c r="U83" s="167"/>
    </row>
    <row r="84" spans="1:21">
      <c r="A84" s="44" t="s">
        <v>309</v>
      </c>
      <c r="B84" s="176" t="s">
        <v>311</v>
      </c>
      <c r="C84" s="176"/>
      <c r="D84" s="176"/>
      <c r="E84" s="176"/>
      <c r="F84" s="176"/>
      <c r="G84" s="176"/>
      <c r="H84" s="176"/>
      <c r="I84" s="176"/>
      <c r="J84" s="10">
        <v>5</v>
      </c>
      <c r="K84" s="10">
        <v>2</v>
      </c>
      <c r="L84" s="10">
        <v>1</v>
      </c>
      <c r="M84" s="10">
        <v>2</v>
      </c>
      <c r="N84" s="10">
        <v>1</v>
      </c>
      <c r="O84" s="54">
        <f>K84+L84+M84+N84</f>
        <v>6</v>
      </c>
      <c r="P84" s="14">
        <f>Q84-O84</f>
        <v>3</v>
      </c>
      <c r="Q84" s="14">
        <f>ROUND(PRODUCT(J84,25)/14,0)</f>
        <v>9</v>
      </c>
      <c r="R84" s="20" t="s">
        <v>35</v>
      </c>
      <c r="S84" s="10"/>
      <c r="T84" s="21"/>
      <c r="U84" s="10" t="s">
        <v>40</v>
      </c>
    </row>
    <row r="85" spans="1:21">
      <c r="A85" s="26" t="s">
        <v>310</v>
      </c>
      <c r="B85" s="176" t="s">
        <v>147</v>
      </c>
      <c r="C85" s="176"/>
      <c r="D85" s="176"/>
      <c r="E85" s="176"/>
      <c r="F85" s="176"/>
      <c r="G85" s="176"/>
      <c r="H85" s="176"/>
      <c r="I85" s="176"/>
      <c r="J85" s="10">
        <v>5</v>
      </c>
      <c r="K85" s="10">
        <v>2</v>
      </c>
      <c r="L85" s="10">
        <v>2</v>
      </c>
      <c r="M85" s="10">
        <v>2</v>
      </c>
      <c r="N85" s="10">
        <v>0</v>
      </c>
      <c r="O85" s="54">
        <f t="shared" ref="O85:O90" si="23">K85+L85+M85+N85</f>
        <v>6</v>
      </c>
      <c r="P85" s="14">
        <f t="shared" ref="P85:P90" si="24">Q85-O85</f>
        <v>3</v>
      </c>
      <c r="Q85" s="14">
        <f t="shared" ref="Q85:Q90" si="25">ROUND(PRODUCT(J85,25)/14,0)</f>
        <v>9</v>
      </c>
      <c r="R85" s="20" t="s">
        <v>35</v>
      </c>
      <c r="S85" s="10"/>
      <c r="T85" s="21"/>
      <c r="U85" s="10" t="s">
        <v>40</v>
      </c>
    </row>
    <row r="86" spans="1:21">
      <c r="A86" s="26" t="s">
        <v>312</v>
      </c>
      <c r="B86" s="176" t="s">
        <v>148</v>
      </c>
      <c r="C86" s="176"/>
      <c r="D86" s="176"/>
      <c r="E86" s="176"/>
      <c r="F86" s="176"/>
      <c r="G86" s="176"/>
      <c r="H86" s="176"/>
      <c r="I86" s="176"/>
      <c r="J86" s="10">
        <v>4</v>
      </c>
      <c r="K86" s="10">
        <v>2</v>
      </c>
      <c r="L86" s="10">
        <v>0</v>
      </c>
      <c r="M86" s="10">
        <v>1</v>
      </c>
      <c r="N86" s="10">
        <v>0</v>
      </c>
      <c r="O86" s="54">
        <f t="shared" si="23"/>
        <v>3</v>
      </c>
      <c r="P86" s="14">
        <f t="shared" si="24"/>
        <v>4</v>
      </c>
      <c r="Q86" s="14">
        <f t="shared" si="25"/>
        <v>7</v>
      </c>
      <c r="R86" s="20" t="s">
        <v>35</v>
      </c>
      <c r="S86" s="10"/>
      <c r="T86" s="21"/>
      <c r="U86" s="10" t="s">
        <v>43</v>
      </c>
    </row>
    <row r="87" spans="1:21">
      <c r="A87" s="26" t="s">
        <v>313</v>
      </c>
      <c r="B87" s="176" t="s">
        <v>149</v>
      </c>
      <c r="C87" s="176"/>
      <c r="D87" s="176"/>
      <c r="E87" s="176"/>
      <c r="F87" s="176"/>
      <c r="G87" s="176"/>
      <c r="H87" s="176"/>
      <c r="I87" s="176"/>
      <c r="J87" s="10">
        <v>2</v>
      </c>
      <c r="K87" s="10">
        <v>0</v>
      </c>
      <c r="L87" s="10">
        <v>0</v>
      </c>
      <c r="M87" s="10">
        <v>2</v>
      </c>
      <c r="N87" s="10">
        <v>0</v>
      </c>
      <c r="O87" s="54">
        <f t="shared" si="23"/>
        <v>2</v>
      </c>
      <c r="P87" s="14">
        <f t="shared" si="24"/>
        <v>2</v>
      </c>
      <c r="Q87" s="14">
        <f t="shared" si="25"/>
        <v>4</v>
      </c>
      <c r="R87" s="20"/>
      <c r="S87" s="10" t="s">
        <v>31</v>
      </c>
      <c r="T87" s="21"/>
      <c r="U87" s="10" t="s">
        <v>40</v>
      </c>
    </row>
    <row r="88" spans="1:21">
      <c r="A88" s="26" t="s">
        <v>145</v>
      </c>
      <c r="B88" s="176" t="s">
        <v>106</v>
      </c>
      <c r="C88" s="176"/>
      <c r="D88" s="176"/>
      <c r="E88" s="176"/>
      <c r="F88" s="176"/>
      <c r="G88" s="176"/>
      <c r="H88" s="176"/>
      <c r="I88" s="176"/>
      <c r="J88" s="10">
        <v>4</v>
      </c>
      <c r="K88" s="10">
        <v>2</v>
      </c>
      <c r="L88" s="10">
        <v>0</v>
      </c>
      <c r="M88" s="10">
        <v>1</v>
      </c>
      <c r="N88" s="10">
        <v>2</v>
      </c>
      <c r="O88" s="54">
        <f t="shared" si="23"/>
        <v>5</v>
      </c>
      <c r="P88" s="14">
        <f t="shared" si="24"/>
        <v>2</v>
      </c>
      <c r="Q88" s="14">
        <f t="shared" si="25"/>
        <v>7</v>
      </c>
      <c r="R88" s="20"/>
      <c r="S88" s="10" t="s">
        <v>31</v>
      </c>
      <c r="T88" s="21"/>
      <c r="U88" s="10" t="s">
        <v>42</v>
      </c>
    </row>
    <row r="89" spans="1:21">
      <c r="A89" s="26" t="s">
        <v>146</v>
      </c>
      <c r="B89" s="176" t="s">
        <v>107</v>
      </c>
      <c r="C89" s="176"/>
      <c r="D89" s="176"/>
      <c r="E89" s="176"/>
      <c r="F89" s="176"/>
      <c r="G89" s="176"/>
      <c r="H89" s="176"/>
      <c r="I89" s="176"/>
      <c r="J89" s="10">
        <v>4</v>
      </c>
      <c r="K89" s="10">
        <v>2</v>
      </c>
      <c r="L89" s="10">
        <v>0</v>
      </c>
      <c r="M89" s="10">
        <v>1</v>
      </c>
      <c r="N89" s="10">
        <v>2</v>
      </c>
      <c r="O89" s="54">
        <f t="shared" si="23"/>
        <v>5</v>
      </c>
      <c r="P89" s="14">
        <f t="shared" si="24"/>
        <v>2</v>
      </c>
      <c r="Q89" s="14">
        <f t="shared" si="25"/>
        <v>7</v>
      </c>
      <c r="R89" s="20"/>
      <c r="S89" s="10" t="s">
        <v>31</v>
      </c>
      <c r="T89" s="21"/>
      <c r="U89" s="10" t="s">
        <v>43</v>
      </c>
    </row>
    <row r="90" spans="1:21">
      <c r="A90" s="26" t="s">
        <v>314</v>
      </c>
      <c r="B90" s="173" t="s">
        <v>150</v>
      </c>
      <c r="C90" s="174"/>
      <c r="D90" s="174"/>
      <c r="E90" s="174"/>
      <c r="F90" s="174"/>
      <c r="G90" s="174"/>
      <c r="H90" s="174"/>
      <c r="I90" s="175"/>
      <c r="J90" s="10">
        <v>6</v>
      </c>
      <c r="K90" s="10">
        <v>0</v>
      </c>
      <c r="L90" s="10">
        <v>0</v>
      </c>
      <c r="M90" s="10">
        <v>1</v>
      </c>
      <c r="N90" s="10">
        <v>0</v>
      </c>
      <c r="O90" s="54">
        <f t="shared" si="23"/>
        <v>1</v>
      </c>
      <c r="P90" s="14">
        <f t="shared" si="24"/>
        <v>10</v>
      </c>
      <c r="Q90" s="14">
        <f t="shared" si="25"/>
        <v>11</v>
      </c>
      <c r="R90" s="20" t="s">
        <v>35</v>
      </c>
      <c r="S90" s="10"/>
      <c r="T90" s="21"/>
      <c r="U90" s="10" t="s">
        <v>42</v>
      </c>
    </row>
    <row r="91" spans="1:21">
      <c r="A91" s="16" t="s">
        <v>28</v>
      </c>
      <c r="B91" s="112"/>
      <c r="C91" s="134"/>
      <c r="D91" s="134"/>
      <c r="E91" s="134"/>
      <c r="F91" s="134"/>
      <c r="G91" s="134"/>
      <c r="H91" s="134"/>
      <c r="I91" s="113"/>
      <c r="J91" s="16">
        <f t="shared" ref="J91:Q91" si="26">SUM(J84:J90)</f>
        <v>30</v>
      </c>
      <c r="K91" s="16">
        <f t="shared" si="26"/>
        <v>10</v>
      </c>
      <c r="L91" s="16">
        <f t="shared" si="26"/>
        <v>3</v>
      </c>
      <c r="M91" s="16">
        <f t="shared" si="26"/>
        <v>10</v>
      </c>
      <c r="N91" s="53">
        <f t="shared" si="26"/>
        <v>5</v>
      </c>
      <c r="O91" s="53">
        <f t="shared" si="26"/>
        <v>28</v>
      </c>
      <c r="P91" s="16">
        <f t="shared" si="26"/>
        <v>26</v>
      </c>
      <c r="Q91" s="16">
        <f t="shared" si="26"/>
        <v>54</v>
      </c>
      <c r="R91" s="16">
        <f>COUNTIF(R84:R90,"E")</f>
        <v>4</v>
      </c>
      <c r="S91" s="16">
        <f>COUNTIF(S84:S90,"C")</f>
        <v>3</v>
      </c>
      <c r="T91" s="16">
        <f>COUNTIF(T84:T90,"VP")</f>
        <v>0</v>
      </c>
      <c r="U91" s="45">
        <f>COUNTA(U84:U90)</f>
        <v>7</v>
      </c>
    </row>
    <row r="92" spans="1:21" ht="21.75" customHeight="1"/>
    <row r="93" spans="1:21" ht="19.5" customHeight="1">
      <c r="A93" s="136" t="s">
        <v>51</v>
      </c>
      <c r="B93" s="137"/>
      <c r="C93" s="137"/>
      <c r="D93" s="137"/>
      <c r="E93" s="137"/>
      <c r="F93" s="137"/>
      <c r="G93" s="137"/>
      <c r="H93" s="137"/>
      <c r="I93" s="137"/>
      <c r="J93" s="137"/>
      <c r="K93" s="137"/>
      <c r="L93" s="137"/>
      <c r="M93" s="137"/>
      <c r="N93" s="137"/>
      <c r="O93" s="137"/>
      <c r="P93" s="137"/>
      <c r="Q93" s="137"/>
      <c r="R93" s="137"/>
      <c r="S93" s="137"/>
      <c r="T93" s="137"/>
      <c r="U93" s="138"/>
    </row>
    <row r="94" spans="1:21" ht="25.5" customHeight="1">
      <c r="A94" s="158" t="s">
        <v>30</v>
      </c>
      <c r="B94" s="160" t="s">
        <v>29</v>
      </c>
      <c r="C94" s="161"/>
      <c r="D94" s="161"/>
      <c r="E94" s="161"/>
      <c r="F94" s="161"/>
      <c r="G94" s="161"/>
      <c r="H94" s="161"/>
      <c r="I94" s="162"/>
      <c r="J94" s="166" t="s">
        <v>44</v>
      </c>
      <c r="K94" s="100" t="s">
        <v>27</v>
      </c>
      <c r="L94" s="101"/>
      <c r="M94" s="101"/>
      <c r="N94" s="102"/>
      <c r="O94" s="100" t="s">
        <v>45</v>
      </c>
      <c r="P94" s="101"/>
      <c r="Q94" s="102"/>
      <c r="R94" s="100" t="s">
        <v>26</v>
      </c>
      <c r="S94" s="101"/>
      <c r="T94" s="102"/>
      <c r="U94" s="166" t="s">
        <v>25</v>
      </c>
    </row>
    <row r="95" spans="1:21">
      <c r="A95" s="159"/>
      <c r="B95" s="163"/>
      <c r="C95" s="164"/>
      <c r="D95" s="164"/>
      <c r="E95" s="164"/>
      <c r="F95" s="164"/>
      <c r="G95" s="164"/>
      <c r="H95" s="164"/>
      <c r="I95" s="165"/>
      <c r="J95" s="167"/>
      <c r="K95" s="5" t="s">
        <v>31</v>
      </c>
      <c r="L95" s="5" t="s">
        <v>32</v>
      </c>
      <c r="M95" s="5" t="s">
        <v>128</v>
      </c>
      <c r="N95" s="52" t="s">
        <v>114</v>
      </c>
      <c r="O95" s="5" t="s">
        <v>37</v>
      </c>
      <c r="P95" s="5" t="s">
        <v>8</v>
      </c>
      <c r="Q95" s="5" t="s">
        <v>34</v>
      </c>
      <c r="R95" s="5" t="s">
        <v>35</v>
      </c>
      <c r="S95" s="5" t="s">
        <v>31</v>
      </c>
      <c r="T95" s="5" t="s">
        <v>36</v>
      </c>
      <c r="U95" s="167"/>
    </row>
    <row r="96" spans="1:21">
      <c r="A96" s="44" t="s">
        <v>315</v>
      </c>
      <c r="B96" s="176" t="s">
        <v>159</v>
      </c>
      <c r="C96" s="176"/>
      <c r="D96" s="176"/>
      <c r="E96" s="176"/>
      <c r="F96" s="176"/>
      <c r="G96" s="176"/>
      <c r="H96" s="176"/>
      <c r="I96" s="176"/>
      <c r="J96" s="10">
        <v>5</v>
      </c>
      <c r="K96" s="10">
        <v>2</v>
      </c>
      <c r="L96" s="10">
        <v>1</v>
      </c>
      <c r="M96" s="10">
        <v>1</v>
      </c>
      <c r="N96" s="10">
        <v>0</v>
      </c>
      <c r="O96" s="54">
        <f>K96+L96+M96+N96</f>
        <v>4</v>
      </c>
      <c r="P96" s="14">
        <f>Q96-O96</f>
        <v>6</v>
      </c>
      <c r="Q96" s="14">
        <f>ROUND(PRODUCT(J96,25)/12,0)</f>
        <v>10</v>
      </c>
      <c r="R96" s="20" t="s">
        <v>35</v>
      </c>
      <c r="S96" s="10"/>
      <c r="T96" s="21"/>
      <c r="U96" s="10" t="s">
        <v>40</v>
      </c>
    </row>
    <row r="97" spans="1:21">
      <c r="A97" s="26" t="s">
        <v>316</v>
      </c>
      <c r="B97" s="176" t="s">
        <v>160</v>
      </c>
      <c r="C97" s="176"/>
      <c r="D97" s="176"/>
      <c r="E97" s="176"/>
      <c r="F97" s="176"/>
      <c r="G97" s="176"/>
      <c r="H97" s="176"/>
      <c r="I97" s="176"/>
      <c r="J97" s="10">
        <v>5</v>
      </c>
      <c r="K97" s="10">
        <v>2</v>
      </c>
      <c r="L97" s="10">
        <v>0</v>
      </c>
      <c r="M97" s="10">
        <v>2</v>
      </c>
      <c r="N97" s="10">
        <v>0</v>
      </c>
      <c r="O97" s="54">
        <f t="shared" ref="O97:O101" si="27">K97+L97+M97+N97</f>
        <v>4</v>
      </c>
      <c r="P97" s="14">
        <f t="shared" ref="P97:P101" si="28">Q97-O97</f>
        <v>6</v>
      </c>
      <c r="Q97" s="14">
        <f t="shared" ref="Q97:Q101" si="29">ROUND(PRODUCT(J97,25)/12,0)</f>
        <v>10</v>
      </c>
      <c r="R97" s="20" t="s">
        <v>35</v>
      </c>
      <c r="S97" s="10"/>
      <c r="T97" s="21"/>
      <c r="U97" s="10" t="s">
        <v>40</v>
      </c>
    </row>
    <row r="98" spans="1:21">
      <c r="A98" s="26" t="s">
        <v>317</v>
      </c>
      <c r="B98" s="176" t="s">
        <v>161</v>
      </c>
      <c r="C98" s="176"/>
      <c r="D98" s="176"/>
      <c r="E98" s="176"/>
      <c r="F98" s="176"/>
      <c r="G98" s="176"/>
      <c r="H98" s="176"/>
      <c r="I98" s="176"/>
      <c r="J98" s="10">
        <v>2</v>
      </c>
      <c r="K98" s="10">
        <v>0</v>
      </c>
      <c r="L98" s="10">
        <v>0</v>
      </c>
      <c r="M98" s="10">
        <v>1</v>
      </c>
      <c r="N98" s="10">
        <v>0</v>
      </c>
      <c r="O98" s="54">
        <f t="shared" si="27"/>
        <v>1</v>
      </c>
      <c r="P98" s="14">
        <f t="shared" si="28"/>
        <v>3</v>
      </c>
      <c r="Q98" s="14">
        <f t="shared" si="29"/>
        <v>4</v>
      </c>
      <c r="R98" s="20"/>
      <c r="S98" s="10"/>
      <c r="T98" s="21" t="s">
        <v>36</v>
      </c>
      <c r="U98" s="10" t="s">
        <v>42</v>
      </c>
    </row>
    <row r="99" spans="1:21">
      <c r="A99" s="26" t="s">
        <v>156</v>
      </c>
      <c r="B99" s="176" t="s">
        <v>108</v>
      </c>
      <c r="C99" s="176"/>
      <c r="D99" s="176"/>
      <c r="E99" s="176"/>
      <c r="F99" s="176"/>
      <c r="G99" s="176"/>
      <c r="H99" s="176"/>
      <c r="I99" s="176"/>
      <c r="J99" s="10">
        <v>7</v>
      </c>
      <c r="K99" s="10">
        <v>2</v>
      </c>
      <c r="L99" s="10">
        <v>0</v>
      </c>
      <c r="M99" s="10">
        <v>1</v>
      </c>
      <c r="N99" s="10">
        <v>2</v>
      </c>
      <c r="O99" s="54">
        <f t="shared" si="27"/>
        <v>5</v>
      </c>
      <c r="P99" s="14">
        <f t="shared" si="28"/>
        <v>10</v>
      </c>
      <c r="Q99" s="14">
        <f t="shared" si="29"/>
        <v>15</v>
      </c>
      <c r="R99" s="20"/>
      <c r="S99" s="10" t="s">
        <v>31</v>
      </c>
      <c r="T99" s="21"/>
      <c r="U99" s="10" t="s">
        <v>42</v>
      </c>
    </row>
    <row r="100" spans="1:21">
      <c r="A100" s="26" t="s">
        <v>157</v>
      </c>
      <c r="B100" s="176" t="s">
        <v>109</v>
      </c>
      <c r="C100" s="176"/>
      <c r="D100" s="176"/>
      <c r="E100" s="176"/>
      <c r="F100" s="176"/>
      <c r="G100" s="176"/>
      <c r="H100" s="176"/>
      <c r="I100" s="176"/>
      <c r="J100" s="10">
        <v>7</v>
      </c>
      <c r="K100" s="10">
        <v>2</v>
      </c>
      <c r="L100" s="10">
        <v>0</v>
      </c>
      <c r="M100" s="10">
        <v>1</v>
      </c>
      <c r="N100" s="10">
        <v>2</v>
      </c>
      <c r="O100" s="54">
        <f t="shared" si="27"/>
        <v>5</v>
      </c>
      <c r="P100" s="14">
        <f t="shared" si="28"/>
        <v>10</v>
      </c>
      <c r="Q100" s="14">
        <f t="shared" si="29"/>
        <v>15</v>
      </c>
      <c r="R100" s="20"/>
      <c r="S100" s="10" t="s">
        <v>31</v>
      </c>
      <c r="T100" s="21"/>
      <c r="U100" s="10" t="s">
        <v>42</v>
      </c>
    </row>
    <row r="101" spans="1:21">
      <c r="A101" s="26" t="s">
        <v>158</v>
      </c>
      <c r="B101" s="176" t="s">
        <v>110</v>
      </c>
      <c r="C101" s="176"/>
      <c r="D101" s="176"/>
      <c r="E101" s="176"/>
      <c r="F101" s="176"/>
      <c r="G101" s="176"/>
      <c r="H101" s="176"/>
      <c r="I101" s="176"/>
      <c r="J101" s="10">
        <v>4</v>
      </c>
      <c r="K101" s="10">
        <v>2</v>
      </c>
      <c r="L101" s="10">
        <v>0</v>
      </c>
      <c r="M101" s="10">
        <v>0</v>
      </c>
      <c r="N101" s="10">
        <v>2</v>
      </c>
      <c r="O101" s="54">
        <f t="shared" si="27"/>
        <v>4</v>
      </c>
      <c r="P101" s="14">
        <f t="shared" si="28"/>
        <v>4</v>
      </c>
      <c r="Q101" s="14">
        <f t="shared" si="29"/>
        <v>8</v>
      </c>
      <c r="R101" s="20"/>
      <c r="S101" s="10" t="s">
        <v>31</v>
      </c>
      <c r="T101" s="21"/>
      <c r="U101" s="10" t="s">
        <v>42</v>
      </c>
    </row>
    <row r="102" spans="1:21">
      <c r="A102" s="16" t="s">
        <v>28</v>
      </c>
      <c r="B102" s="112"/>
      <c r="C102" s="134"/>
      <c r="D102" s="134"/>
      <c r="E102" s="134"/>
      <c r="F102" s="134"/>
      <c r="G102" s="134"/>
      <c r="H102" s="134"/>
      <c r="I102" s="113"/>
      <c r="J102" s="16">
        <f t="shared" ref="J102:Q102" si="30">SUM(J96:J101)</f>
        <v>30</v>
      </c>
      <c r="K102" s="16">
        <f t="shared" si="30"/>
        <v>10</v>
      </c>
      <c r="L102" s="16">
        <f t="shared" si="30"/>
        <v>1</v>
      </c>
      <c r="M102" s="16">
        <f t="shared" si="30"/>
        <v>6</v>
      </c>
      <c r="N102" s="53">
        <f t="shared" si="30"/>
        <v>6</v>
      </c>
      <c r="O102" s="16">
        <f t="shared" si="30"/>
        <v>23</v>
      </c>
      <c r="P102" s="16">
        <f t="shared" si="30"/>
        <v>39</v>
      </c>
      <c r="Q102" s="16">
        <f t="shared" si="30"/>
        <v>62</v>
      </c>
      <c r="R102" s="16">
        <f>COUNTIF(R96:R101,"E")</f>
        <v>2</v>
      </c>
      <c r="S102" s="16">
        <f>COUNTIF(S96:S101,"C")</f>
        <v>3</v>
      </c>
      <c r="T102" s="16">
        <f>COUNTIF(T96:T101,"VP")</f>
        <v>1</v>
      </c>
      <c r="U102" s="45">
        <f>COUNTA(U96:U101)</f>
        <v>6</v>
      </c>
    </row>
    <row r="104" spans="1:21" ht="19.5" customHeight="1">
      <c r="A104" s="171" t="s">
        <v>52</v>
      </c>
      <c r="B104" s="171"/>
      <c r="C104" s="171"/>
      <c r="D104" s="171"/>
      <c r="E104" s="171"/>
      <c r="F104" s="171"/>
      <c r="G104" s="171"/>
      <c r="H104" s="171"/>
      <c r="I104" s="171"/>
      <c r="J104" s="171"/>
      <c r="K104" s="171"/>
      <c r="L104" s="171"/>
      <c r="M104" s="171"/>
      <c r="N104" s="171"/>
      <c r="O104" s="171"/>
      <c r="P104" s="171"/>
      <c r="Q104" s="171"/>
      <c r="R104" s="171"/>
      <c r="S104" s="171"/>
      <c r="T104" s="171"/>
      <c r="U104" s="171"/>
    </row>
    <row r="105" spans="1:21" ht="24.75" customHeight="1">
      <c r="A105" s="158" t="s">
        <v>30</v>
      </c>
      <c r="B105" s="160" t="s">
        <v>29</v>
      </c>
      <c r="C105" s="161"/>
      <c r="D105" s="161"/>
      <c r="E105" s="161"/>
      <c r="F105" s="161"/>
      <c r="G105" s="161"/>
      <c r="H105" s="161"/>
      <c r="I105" s="162"/>
      <c r="J105" s="166" t="s">
        <v>44</v>
      </c>
      <c r="K105" s="100" t="s">
        <v>27</v>
      </c>
      <c r="L105" s="101"/>
      <c r="M105" s="101"/>
      <c r="N105" s="102"/>
      <c r="O105" s="168" t="s">
        <v>45</v>
      </c>
      <c r="P105" s="169"/>
      <c r="Q105" s="169"/>
      <c r="R105" s="168" t="s">
        <v>26</v>
      </c>
      <c r="S105" s="168"/>
      <c r="T105" s="168"/>
      <c r="U105" s="168" t="s">
        <v>25</v>
      </c>
    </row>
    <row r="106" spans="1:21" ht="12.75" customHeight="1">
      <c r="A106" s="159"/>
      <c r="B106" s="163"/>
      <c r="C106" s="164"/>
      <c r="D106" s="164"/>
      <c r="E106" s="164"/>
      <c r="F106" s="164"/>
      <c r="G106" s="164"/>
      <c r="H106" s="164"/>
      <c r="I106" s="165"/>
      <c r="J106" s="167"/>
      <c r="K106" s="5" t="s">
        <v>31</v>
      </c>
      <c r="L106" s="5" t="s">
        <v>32</v>
      </c>
      <c r="M106" s="5" t="s">
        <v>128</v>
      </c>
      <c r="N106" s="52" t="s">
        <v>114</v>
      </c>
      <c r="O106" s="5" t="s">
        <v>37</v>
      </c>
      <c r="P106" s="5" t="s">
        <v>8</v>
      </c>
      <c r="Q106" s="5" t="s">
        <v>34</v>
      </c>
      <c r="R106" s="5" t="s">
        <v>35</v>
      </c>
      <c r="S106" s="5" t="s">
        <v>31</v>
      </c>
      <c r="T106" s="5" t="s">
        <v>36</v>
      </c>
      <c r="U106" s="168"/>
    </row>
    <row r="107" spans="1:21">
      <c r="A107" s="179" t="s">
        <v>162</v>
      </c>
      <c r="B107" s="180"/>
      <c r="C107" s="180"/>
      <c r="D107" s="180"/>
      <c r="E107" s="180"/>
      <c r="F107" s="180"/>
      <c r="G107" s="180"/>
      <c r="H107" s="180"/>
      <c r="I107" s="180"/>
      <c r="J107" s="180"/>
      <c r="K107" s="180"/>
      <c r="L107" s="180"/>
      <c r="M107" s="180"/>
      <c r="N107" s="180"/>
      <c r="O107" s="180"/>
      <c r="P107" s="180"/>
      <c r="Q107" s="180"/>
      <c r="R107" s="180"/>
      <c r="S107" s="180"/>
      <c r="T107" s="180"/>
      <c r="U107" s="181"/>
    </row>
    <row r="108" spans="1:21" s="66" customFormat="1" ht="13.5">
      <c r="A108" s="97" t="s">
        <v>172</v>
      </c>
      <c r="B108" s="98"/>
      <c r="C108" s="98"/>
      <c r="D108" s="98"/>
      <c r="E108" s="98"/>
      <c r="F108" s="98"/>
      <c r="G108" s="98"/>
      <c r="H108" s="98"/>
      <c r="I108" s="98"/>
      <c r="J108" s="98"/>
      <c r="K108" s="98"/>
      <c r="L108" s="98"/>
      <c r="M108" s="98"/>
      <c r="N108" s="98"/>
      <c r="O108" s="98"/>
      <c r="P108" s="98"/>
      <c r="Q108" s="98"/>
      <c r="R108" s="98"/>
      <c r="S108" s="98"/>
      <c r="T108" s="98"/>
      <c r="U108" s="99"/>
    </row>
    <row r="109" spans="1:21">
      <c r="A109" s="67" t="s">
        <v>173</v>
      </c>
      <c r="B109" s="90" t="s">
        <v>174</v>
      </c>
      <c r="C109" s="91"/>
      <c r="D109" s="91"/>
      <c r="E109" s="91"/>
      <c r="F109" s="91"/>
      <c r="G109" s="91"/>
      <c r="H109" s="91"/>
      <c r="I109" s="92"/>
      <c r="J109" s="22">
        <v>4</v>
      </c>
      <c r="K109" s="22">
        <v>2</v>
      </c>
      <c r="L109" s="22">
        <v>0</v>
      </c>
      <c r="M109" s="22">
        <v>1</v>
      </c>
      <c r="N109" s="22">
        <v>2</v>
      </c>
      <c r="O109" s="14">
        <f>K109+L109+M109+N109</f>
        <v>5</v>
      </c>
      <c r="P109" s="14">
        <f>Q109-O109</f>
        <v>2</v>
      </c>
      <c r="Q109" s="14">
        <f>ROUND(PRODUCT(J109,25)/14,0)</f>
        <v>7</v>
      </c>
      <c r="R109" s="22"/>
      <c r="S109" s="22" t="s">
        <v>31</v>
      </c>
      <c r="T109" s="23"/>
      <c r="U109" s="10" t="s">
        <v>42</v>
      </c>
    </row>
    <row r="110" spans="1:21" s="66" customFormat="1">
      <c r="A110" s="67" t="s">
        <v>175</v>
      </c>
      <c r="B110" s="90" t="s">
        <v>176</v>
      </c>
      <c r="C110" s="91"/>
      <c r="D110" s="91"/>
      <c r="E110" s="91"/>
      <c r="F110" s="91"/>
      <c r="G110" s="91"/>
      <c r="H110" s="91"/>
      <c r="I110" s="92"/>
      <c r="J110" s="22">
        <v>4</v>
      </c>
      <c r="K110" s="22">
        <v>2</v>
      </c>
      <c r="L110" s="22">
        <v>0</v>
      </c>
      <c r="M110" s="22">
        <v>1</v>
      </c>
      <c r="N110" s="22">
        <v>2</v>
      </c>
      <c r="O110" s="14">
        <f t="shared" ref="O110:O113" si="31">K110+L110+M110+N110</f>
        <v>5</v>
      </c>
      <c r="P110" s="14">
        <f t="shared" ref="P110:P112" si="32">Q110-O110</f>
        <v>2</v>
      </c>
      <c r="Q110" s="14">
        <f t="shared" ref="Q110:Q112" si="33">ROUND(PRODUCT(J110,25)/14,0)</f>
        <v>7</v>
      </c>
      <c r="R110" s="22"/>
      <c r="S110" s="22" t="s">
        <v>31</v>
      </c>
      <c r="T110" s="23"/>
      <c r="U110" s="10" t="s">
        <v>42</v>
      </c>
    </row>
    <row r="111" spans="1:21" s="66" customFormat="1">
      <c r="A111" s="67" t="s">
        <v>177</v>
      </c>
      <c r="B111" s="90" t="s">
        <v>178</v>
      </c>
      <c r="C111" s="91"/>
      <c r="D111" s="91"/>
      <c r="E111" s="91"/>
      <c r="F111" s="91"/>
      <c r="G111" s="91"/>
      <c r="H111" s="91"/>
      <c r="I111" s="92"/>
      <c r="J111" s="22">
        <v>4</v>
      </c>
      <c r="K111" s="22">
        <v>2</v>
      </c>
      <c r="L111" s="22">
        <v>0</v>
      </c>
      <c r="M111" s="22">
        <v>1</v>
      </c>
      <c r="N111" s="22">
        <v>2</v>
      </c>
      <c r="O111" s="14">
        <f t="shared" si="31"/>
        <v>5</v>
      </c>
      <c r="P111" s="14">
        <f t="shared" si="32"/>
        <v>2</v>
      </c>
      <c r="Q111" s="14">
        <f t="shared" si="33"/>
        <v>7</v>
      </c>
      <c r="R111" s="22"/>
      <c r="S111" s="22" t="s">
        <v>31</v>
      </c>
      <c r="T111" s="23"/>
      <c r="U111" s="10" t="s">
        <v>42</v>
      </c>
    </row>
    <row r="112" spans="1:21" s="66" customFormat="1">
      <c r="A112" s="67" t="s">
        <v>179</v>
      </c>
      <c r="B112" s="90" t="s">
        <v>180</v>
      </c>
      <c r="C112" s="91"/>
      <c r="D112" s="91"/>
      <c r="E112" s="91"/>
      <c r="F112" s="91"/>
      <c r="G112" s="91"/>
      <c r="H112" s="91"/>
      <c r="I112" s="92"/>
      <c r="J112" s="22">
        <v>4</v>
      </c>
      <c r="K112" s="22">
        <v>2</v>
      </c>
      <c r="L112" s="22">
        <v>0</v>
      </c>
      <c r="M112" s="22">
        <v>1</v>
      </c>
      <c r="N112" s="22">
        <v>2</v>
      </c>
      <c r="O112" s="14">
        <f t="shared" si="31"/>
        <v>5</v>
      </c>
      <c r="P112" s="14">
        <f t="shared" si="32"/>
        <v>2</v>
      </c>
      <c r="Q112" s="14">
        <f t="shared" si="33"/>
        <v>7</v>
      </c>
      <c r="R112" s="22"/>
      <c r="S112" s="22" t="s">
        <v>31</v>
      </c>
      <c r="T112" s="23"/>
      <c r="U112" s="10" t="s">
        <v>42</v>
      </c>
    </row>
    <row r="113" spans="1:21" s="66" customFormat="1" ht="12.75" customHeight="1">
      <c r="A113" s="67" t="s">
        <v>181</v>
      </c>
      <c r="B113" s="90" t="s">
        <v>182</v>
      </c>
      <c r="C113" s="91"/>
      <c r="D113" s="91"/>
      <c r="E113" s="91"/>
      <c r="F113" s="91"/>
      <c r="G113" s="91"/>
      <c r="H113" s="91"/>
      <c r="I113" s="92"/>
      <c r="J113" s="22">
        <v>4</v>
      </c>
      <c r="K113" s="22">
        <v>2</v>
      </c>
      <c r="L113" s="22">
        <v>0</v>
      </c>
      <c r="M113" s="22">
        <v>1</v>
      </c>
      <c r="N113" s="22">
        <v>2</v>
      </c>
      <c r="O113" s="14">
        <f t="shared" si="31"/>
        <v>5</v>
      </c>
      <c r="P113" s="14">
        <f>Q113-O113</f>
        <v>2</v>
      </c>
      <c r="Q113" s="14">
        <f>ROUND(PRODUCT(J113,25)/14,0)</f>
        <v>7</v>
      </c>
      <c r="R113" s="22"/>
      <c r="S113" s="22" t="s">
        <v>31</v>
      </c>
      <c r="T113" s="23"/>
      <c r="U113" s="10" t="s">
        <v>42</v>
      </c>
    </row>
    <row r="114" spans="1:21" s="66" customFormat="1" ht="13.5">
      <c r="A114" s="97" t="s">
        <v>171</v>
      </c>
      <c r="B114" s="98"/>
      <c r="C114" s="98"/>
      <c r="D114" s="98"/>
      <c r="E114" s="98"/>
      <c r="F114" s="98"/>
      <c r="G114" s="98"/>
      <c r="H114" s="98"/>
      <c r="I114" s="98"/>
      <c r="J114" s="98"/>
      <c r="K114" s="98"/>
      <c r="L114" s="98"/>
      <c r="M114" s="98"/>
      <c r="N114" s="98"/>
      <c r="O114" s="98"/>
      <c r="P114" s="98"/>
      <c r="Q114" s="98"/>
      <c r="R114" s="98"/>
      <c r="S114" s="98"/>
      <c r="T114" s="98"/>
      <c r="U114" s="99"/>
    </row>
    <row r="115" spans="1:21" s="66" customFormat="1">
      <c r="A115" s="67" t="s">
        <v>183</v>
      </c>
      <c r="B115" s="90" t="s">
        <v>184</v>
      </c>
      <c r="C115" s="91"/>
      <c r="D115" s="91"/>
      <c r="E115" s="91"/>
      <c r="F115" s="91"/>
      <c r="G115" s="91"/>
      <c r="H115" s="91"/>
      <c r="I115" s="92"/>
      <c r="J115" s="22">
        <v>4</v>
      </c>
      <c r="K115" s="22">
        <v>2</v>
      </c>
      <c r="L115" s="22">
        <v>0</v>
      </c>
      <c r="M115" s="22">
        <v>1</v>
      </c>
      <c r="N115" s="22">
        <v>2</v>
      </c>
      <c r="O115" s="14">
        <f t="shared" ref="O115" si="34">K115+L115+M115+N115</f>
        <v>5</v>
      </c>
      <c r="P115" s="14">
        <f t="shared" ref="P115" si="35">Q115-O115</f>
        <v>2</v>
      </c>
      <c r="Q115" s="14">
        <f t="shared" ref="Q115" si="36">ROUND(PRODUCT(J115,25)/14,0)</f>
        <v>7</v>
      </c>
      <c r="R115" s="22"/>
      <c r="S115" s="22" t="s">
        <v>31</v>
      </c>
      <c r="T115" s="23"/>
      <c r="U115" s="10" t="s">
        <v>42</v>
      </c>
    </row>
    <row r="116" spans="1:21" s="66" customFormat="1">
      <c r="A116" s="67" t="s">
        <v>185</v>
      </c>
      <c r="B116" s="90" t="s">
        <v>186</v>
      </c>
      <c r="C116" s="91"/>
      <c r="D116" s="91"/>
      <c r="E116" s="91"/>
      <c r="F116" s="91"/>
      <c r="G116" s="91"/>
      <c r="H116" s="91"/>
      <c r="I116" s="92"/>
      <c r="J116" s="22">
        <v>4</v>
      </c>
      <c r="K116" s="22">
        <v>2</v>
      </c>
      <c r="L116" s="22">
        <v>0</v>
      </c>
      <c r="M116" s="22">
        <v>1</v>
      </c>
      <c r="N116" s="22">
        <v>2</v>
      </c>
      <c r="O116" s="14">
        <f t="shared" ref="O116" si="37">K116+L116+M116+N116</f>
        <v>5</v>
      </c>
      <c r="P116" s="14">
        <f t="shared" ref="P116" si="38">Q116-O116</f>
        <v>2</v>
      </c>
      <c r="Q116" s="14">
        <f t="shared" ref="Q116" si="39">ROUND(PRODUCT(J116,25)/14,0)</f>
        <v>7</v>
      </c>
      <c r="R116" s="22"/>
      <c r="S116" s="22" t="s">
        <v>31</v>
      </c>
      <c r="T116" s="23"/>
      <c r="U116" s="10" t="s">
        <v>42</v>
      </c>
    </row>
    <row r="117" spans="1:21">
      <c r="A117" s="27" t="s">
        <v>187</v>
      </c>
      <c r="B117" s="90" t="s">
        <v>188</v>
      </c>
      <c r="C117" s="91"/>
      <c r="D117" s="91"/>
      <c r="E117" s="91"/>
      <c r="F117" s="91"/>
      <c r="G117" s="91"/>
      <c r="H117" s="91"/>
      <c r="I117" s="92"/>
      <c r="J117" s="22">
        <v>4</v>
      </c>
      <c r="K117" s="22">
        <v>2</v>
      </c>
      <c r="L117" s="22">
        <v>0</v>
      </c>
      <c r="M117" s="22">
        <v>1</v>
      </c>
      <c r="N117" s="22">
        <v>2</v>
      </c>
      <c r="O117" s="14">
        <f t="shared" ref="O117:O118" si="40">K117+L117+M117+N117</f>
        <v>5</v>
      </c>
      <c r="P117" s="14">
        <f t="shared" ref="P117:P148" si="41">Q117-O117</f>
        <v>2</v>
      </c>
      <c r="Q117" s="14">
        <f t="shared" ref="Q117:Q148" si="42">ROUND(PRODUCT(J117,25)/14,0)</f>
        <v>7</v>
      </c>
      <c r="R117" s="22"/>
      <c r="S117" s="22" t="s">
        <v>31</v>
      </c>
      <c r="T117" s="23"/>
      <c r="U117" s="10" t="s">
        <v>42</v>
      </c>
    </row>
    <row r="118" spans="1:21" ht="12.75" customHeight="1">
      <c r="A118" s="27" t="s">
        <v>189</v>
      </c>
      <c r="B118" s="90" t="s">
        <v>182</v>
      </c>
      <c r="C118" s="91"/>
      <c r="D118" s="91"/>
      <c r="E118" s="91"/>
      <c r="F118" s="91"/>
      <c r="G118" s="91"/>
      <c r="H118" s="91"/>
      <c r="I118" s="92"/>
      <c r="J118" s="22">
        <v>4</v>
      </c>
      <c r="K118" s="22">
        <v>2</v>
      </c>
      <c r="L118" s="22">
        <v>0</v>
      </c>
      <c r="M118" s="22">
        <v>1</v>
      </c>
      <c r="N118" s="22">
        <v>2</v>
      </c>
      <c r="O118" s="14">
        <f t="shared" si="40"/>
        <v>5</v>
      </c>
      <c r="P118" s="14">
        <f>Q118-O118</f>
        <v>2</v>
      </c>
      <c r="Q118" s="14">
        <f>ROUND(PRODUCT(J118,25)/14,0)</f>
        <v>7</v>
      </c>
      <c r="R118" s="22"/>
      <c r="S118" s="22" t="s">
        <v>31</v>
      </c>
      <c r="T118" s="23"/>
      <c r="U118" s="10" t="s">
        <v>42</v>
      </c>
    </row>
    <row r="119" spans="1:21" s="72" customFormat="1" ht="12.75" customHeight="1">
      <c r="A119" s="88" t="s">
        <v>270</v>
      </c>
      <c r="B119" s="88"/>
      <c r="C119" s="88"/>
      <c r="D119" s="88"/>
      <c r="E119" s="88"/>
      <c r="F119" s="88"/>
      <c r="G119" s="88"/>
      <c r="H119" s="88"/>
      <c r="I119" s="88"/>
      <c r="J119" s="88"/>
      <c r="K119" s="88"/>
      <c r="L119" s="88"/>
      <c r="M119" s="88"/>
      <c r="N119" s="88"/>
      <c r="O119" s="88"/>
      <c r="P119" s="88"/>
      <c r="Q119" s="88"/>
      <c r="R119" s="88"/>
      <c r="S119" s="88"/>
      <c r="T119" s="88"/>
      <c r="U119" s="89"/>
    </row>
    <row r="120" spans="1:21" s="72" customFormat="1" ht="12.75" customHeight="1">
      <c r="A120" s="71" t="s">
        <v>271</v>
      </c>
      <c r="B120" s="90" t="s">
        <v>272</v>
      </c>
      <c r="C120" s="91"/>
      <c r="D120" s="91"/>
      <c r="E120" s="91"/>
      <c r="F120" s="91"/>
      <c r="G120" s="91"/>
      <c r="H120" s="91"/>
      <c r="I120" s="92"/>
      <c r="J120" s="22">
        <v>4</v>
      </c>
      <c r="K120" s="22">
        <v>2</v>
      </c>
      <c r="L120" s="22">
        <v>0</v>
      </c>
      <c r="M120" s="22">
        <v>1</v>
      </c>
      <c r="N120" s="22">
        <v>2</v>
      </c>
      <c r="O120" s="14">
        <f t="shared" ref="O120:O121" si="43">K120+L120+M120+N120</f>
        <v>5</v>
      </c>
      <c r="P120" s="14">
        <f>Q120-O120</f>
        <v>2</v>
      </c>
      <c r="Q120" s="14">
        <f>ROUND(PRODUCT(J120,25)/14,0)</f>
        <v>7</v>
      </c>
      <c r="R120" s="22"/>
      <c r="S120" s="22" t="s">
        <v>31</v>
      </c>
      <c r="T120" s="73"/>
      <c r="U120" s="10" t="s">
        <v>42</v>
      </c>
    </row>
    <row r="121" spans="1:21" s="72" customFormat="1" ht="12.75" customHeight="1">
      <c r="A121" s="71" t="s">
        <v>273</v>
      </c>
      <c r="B121" s="90" t="s">
        <v>274</v>
      </c>
      <c r="C121" s="91"/>
      <c r="D121" s="91"/>
      <c r="E121" s="91"/>
      <c r="F121" s="91"/>
      <c r="G121" s="91"/>
      <c r="H121" s="91"/>
      <c r="I121" s="92"/>
      <c r="J121" s="22">
        <v>4</v>
      </c>
      <c r="K121" s="22">
        <v>2</v>
      </c>
      <c r="L121" s="22">
        <v>0</v>
      </c>
      <c r="M121" s="22">
        <v>1</v>
      </c>
      <c r="N121" s="22">
        <v>2</v>
      </c>
      <c r="O121" s="14">
        <f t="shared" si="43"/>
        <v>5</v>
      </c>
      <c r="P121" s="14">
        <f>Q121-O121</f>
        <v>2</v>
      </c>
      <c r="Q121" s="14">
        <f>ROUND(PRODUCT(J121,25)/14,0)</f>
        <v>7</v>
      </c>
      <c r="R121" s="22"/>
      <c r="S121" s="22" t="s">
        <v>31</v>
      </c>
      <c r="T121" s="73"/>
      <c r="U121" s="10" t="s">
        <v>42</v>
      </c>
    </row>
    <row r="122" spans="1:21">
      <c r="A122" s="144" t="s">
        <v>163</v>
      </c>
      <c r="B122" s="145"/>
      <c r="C122" s="145"/>
      <c r="D122" s="145"/>
      <c r="E122" s="145"/>
      <c r="F122" s="145"/>
      <c r="G122" s="145"/>
      <c r="H122" s="145"/>
      <c r="I122" s="145"/>
      <c r="J122" s="145"/>
      <c r="K122" s="145"/>
      <c r="L122" s="145"/>
      <c r="M122" s="145"/>
      <c r="N122" s="145"/>
      <c r="O122" s="145"/>
      <c r="P122" s="145"/>
      <c r="Q122" s="145"/>
      <c r="R122" s="145"/>
      <c r="S122" s="145"/>
      <c r="T122" s="145"/>
      <c r="U122" s="146"/>
    </row>
    <row r="123" spans="1:21" s="66" customFormat="1" ht="13.5">
      <c r="A123" s="97" t="s">
        <v>172</v>
      </c>
      <c r="B123" s="98"/>
      <c r="C123" s="98"/>
      <c r="D123" s="98"/>
      <c r="E123" s="98"/>
      <c r="F123" s="98"/>
      <c r="G123" s="98"/>
      <c r="H123" s="98"/>
      <c r="I123" s="98"/>
      <c r="J123" s="98"/>
      <c r="K123" s="98"/>
      <c r="L123" s="98"/>
      <c r="M123" s="98"/>
      <c r="N123" s="98"/>
      <c r="O123" s="98"/>
      <c r="P123" s="98"/>
      <c r="Q123" s="98"/>
      <c r="R123" s="98"/>
      <c r="S123" s="98"/>
      <c r="T123" s="98"/>
      <c r="U123" s="99"/>
    </row>
    <row r="124" spans="1:21" s="66" customFormat="1">
      <c r="A124" s="67" t="s">
        <v>190</v>
      </c>
      <c r="B124" s="90" t="s">
        <v>191</v>
      </c>
      <c r="C124" s="91"/>
      <c r="D124" s="91"/>
      <c r="E124" s="91"/>
      <c r="F124" s="91"/>
      <c r="G124" s="91"/>
      <c r="H124" s="91"/>
      <c r="I124" s="92"/>
      <c r="J124" s="22">
        <v>4</v>
      </c>
      <c r="K124" s="22">
        <v>2</v>
      </c>
      <c r="L124" s="22">
        <v>0</v>
      </c>
      <c r="M124" s="22">
        <v>1</v>
      </c>
      <c r="N124" s="22">
        <v>2</v>
      </c>
      <c r="O124" s="14">
        <f>K124+L124+M124+N124</f>
        <v>5</v>
      </c>
      <c r="P124" s="14">
        <f>Q124-O124</f>
        <v>2</v>
      </c>
      <c r="Q124" s="14">
        <f>ROUND(PRODUCT(J124,25)/14,0)</f>
        <v>7</v>
      </c>
      <c r="R124" s="22"/>
      <c r="S124" s="22" t="s">
        <v>31</v>
      </c>
      <c r="T124" s="23"/>
      <c r="U124" s="10" t="s">
        <v>42</v>
      </c>
    </row>
    <row r="125" spans="1:21" s="66" customFormat="1">
      <c r="A125" s="67" t="s">
        <v>192</v>
      </c>
      <c r="B125" s="90" t="s">
        <v>193</v>
      </c>
      <c r="C125" s="91"/>
      <c r="D125" s="91"/>
      <c r="E125" s="91"/>
      <c r="F125" s="91"/>
      <c r="G125" s="91"/>
      <c r="H125" s="91"/>
      <c r="I125" s="92"/>
      <c r="J125" s="22">
        <v>4</v>
      </c>
      <c r="K125" s="22">
        <v>2</v>
      </c>
      <c r="L125" s="22">
        <v>0</v>
      </c>
      <c r="M125" s="22">
        <v>1</v>
      </c>
      <c r="N125" s="22">
        <v>2</v>
      </c>
      <c r="O125" s="14">
        <f t="shared" ref="O125:O128" si="44">K125+L125+M125+N125</f>
        <v>5</v>
      </c>
      <c r="P125" s="14">
        <f t="shared" ref="P125:P127" si="45">Q125-O125</f>
        <v>2</v>
      </c>
      <c r="Q125" s="14">
        <f t="shared" ref="Q125:Q127" si="46">ROUND(PRODUCT(J125,25)/14,0)</f>
        <v>7</v>
      </c>
      <c r="R125" s="22"/>
      <c r="S125" s="22" t="s">
        <v>31</v>
      </c>
      <c r="T125" s="23"/>
      <c r="U125" s="10" t="s">
        <v>42</v>
      </c>
    </row>
    <row r="126" spans="1:21" s="66" customFormat="1">
      <c r="A126" s="67" t="s">
        <v>194</v>
      </c>
      <c r="B126" s="90" t="s">
        <v>195</v>
      </c>
      <c r="C126" s="91"/>
      <c r="D126" s="91"/>
      <c r="E126" s="91"/>
      <c r="F126" s="91"/>
      <c r="G126" s="91"/>
      <c r="H126" s="91"/>
      <c r="I126" s="92"/>
      <c r="J126" s="22">
        <v>4</v>
      </c>
      <c r="K126" s="22">
        <v>2</v>
      </c>
      <c r="L126" s="22">
        <v>0</v>
      </c>
      <c r="M126" s="22">
        <v>1</v>
      </c>
      <c r="N126" s="22">
        <v>2</v>
      </c>
      <c r="O126" s="14">
        <f t="shared" si="44"/>
        <v>5</v>
      </c>
      <c r="P126" s="14">
        <f t="shared" si="45"/>
        <v>2</v>
      </c>
      <c r="Q126" s="14">
        <f t="shared" si="46"/>
        <v>7</v>
      </c>
      <c r="R126" s="22"/>
      <c r="S126" s="22" t="s">
        <v>31</v>
      </c>
      <c r="T126" s="23"/>
      <c r="U126" s="10" t="s">
        <v>42</v>
      </c>
    </row>
    <row r="127" spans="1:21" s="66" customFormat="1">
      <c r="A127" s="67" t="s">
        <v>196</v>
      </c>
      <c r="B127" s="90" t="s">
        <v>197</v>
      </c>
      <c r="C127" s="91"/>
      <c r="D127" s="91"/>
      <c r="E127" s="91"/>
      <c r="F127" s="91"/>
      <c r="G127" s="91"/>
      <c r="H127" s="91"/>
      <c r="I127" s="92"/>
      <c r="J127" s="22">
        <v>4</v>
      </c>
      <c r="K127" s="22">
        <v>2</v>
      </c>
      <c r="L127" s="22">
        <v>0</v>
      </c>
      <c r="M127" s="22">
        <v>1</v>
      </c>
      <c r="N127" s="22">
        <v>2</v>
      </c>
      <c r="O127" s="14">
        <f t="shared" si="44"/>
        <v>5</v>
      </c>
      <c r="P127" s="14">
        <f t="shared" si="45"/>
        <v>2</v>
      </c>
      <c r="Q127" s="14">
        <f t="shared" si="46"/>
        <v>7</v>
      </c>
      <c r="R127" s="22"/>
      <c r="S127" s="22" t="s">
        <v>31</v>
      </c>
      <c r="T127" s="23"/>
      <c r="U127" s="10" t="s">
        <v>42</v>
      </c>
    </row>
    <row r="128" spans="1:21" s="66" customFormat="1" ht="12.75" customHeight="1">
      <c r="A128" s="67" t="s">
        <v>198</v>
      </c>
      <c r="B128" s="90" t="s">
        <v>199</v>
      </c>
      <c r="C128" s="91"/>
      <c r="D128" s="91"/>
      <c r="E128" s="91"/>
      <c r="F128" s="91"/>
      <c r="G128" s="91"/>
      <c r="H128" s="91"/>
      <c r="I128" s="92"/>
      <c r="J128" s="22">
        <v>4</v>
      </c>
      <c r="K128" s="22">
        <v>2</v>
      </c>
      <c r="L128" s="22">
        <v>0</v>
      </c>
      <c r="M128" s="22">
        <v>1</v>
      </c>
      <c r="N128" s="22">
        <v>2</v>
      </c>
      <c r="O128" s="14">
        <f t="shared" si="44"/>
        <v>5</v>
      </c>
      <c r="P128" s="14">
        <f>Q128-O128</f>
        <v>2</v>
      </c>
      <c r="Q128" s="14">
        <f>ROUND(PRODUCT(J128,25)/14,0)</f>
        <v>7</v>
      </c>
      <c r="R128" s="22"/>
      <c r="S128" s="22" t="s">
        <v>31</v>
      </c>
      <c r="T128" s="23"/>
      <c r="U128" s="10" t="s">
        <v>42</v>
      </c>
    </row>
    <row r="129" spans="1:21" s="66" customFormat="1" ht="13.5">
      <c r="A129" s="97" t="s">
        <v>171</v>
      </c>
      <c r="B129" s="98"/>
      <c r="C129" s="98"/>
      <c r="D129" s="98"/>
      <c r="E129" s="98"/>
      <c r="F129" s="98"/>
      <c r="G129" s="98"/>
      <c r="H129" s="98"/>
      <c r="I129" s="98"/>
      <c r="J129" s="98"/>
      <c r="K129" s="98"/>
      <c r="L129" s="98"/>
      <c r="M129" s="98"/>
      <c r="N129" s="98"/>
      <c r="O129" s="98"/>
      <c r="P129" s="98"/>
      <c r="Q129" s="98"/>
      <c r="R129" s="98"/>
      <c r="S129" s="98"/>
      <c r="T129" s="98"/>
      <c r="U129" s="99"/>
    </row>
    <row r="130" spans="1:21">
      <c r="A130" s="27" t="s">
        <v>200</v>
      </c>
      <c r="B130" s="90" t="s">
        <v>201</v>
      </c>
      <c r="C130" s="91"/>
      <c r="D130" s="91"/>
      <c r="E130" s="91"/>
      <c r="F130" s="91"/>
      <c r="G130" s="91"/>
      <c r="H130" s="91"/>
      <c r="I130" s="92"/>
      <c r="J130" s="22">
        <v>4</v>
      </c>
      <c r="K130" s="22">
        <v>2</v>
      </c>
      <c r="L130" s="22">
        <v>0</v>
      </c>
      <c r="M130" s="22">
        <v>1</v>
      </c>
      <c r="N130" s="22">
        <v>2</v>
      </c>
      <c r="O130" s="14">
        <f t="shared" ref="O130:O133" si="47">K130+L130+M130+N130</f>
        <v>5</v>
      </c>
      <c r="P130" s="14">
        <f t="shared" si="41"/>
        <v>2</v>
      </c>
      <c r="Q130" s="14">
        <f t="shared" si="42"/>
        <v>7</v>
      </c>
      <c r="R130" s="22"/>
      <c r="S130" s="22" t="s">
        <v>31</v>
      </c>
      <c r="T130" s="23"/>
      <c r="U130" s="10" t="s">
        <v>42</v>
      </c>
    </row>
    <row r="131" spans="1:21" s="66" customFormat="1">
      <c r="A131" s="67" t="s">
        <v>202</v>
      </c>
      <c r="B131" s="90" t="s">
        <v>203</v>
      </c>
      <c r="C131" s="91"/>
      <c r="D131" s="91"/>
      <c r="E131" s="91"/>
      <c r="F131" s="91"/>
      <c r="G131" s="91"/>
      <c r="H131" s="91"/>
      <c r="I131" s="92"/>
      <c r="J131" s="22">
        <v>4</v>
      </c>
      <c r="K131" s="22">
        <v>2</v>
      </c>
      <c r="L131" s="22">
        <v>0</v>
      </c>
      <c r="M131" s="22">
        <v>1</v>
      </c>
      <c r="N131" s="22">
        <v>2</v>
      </c>
      <c r="O131" s="14">
        <f t="shared" ref="O131" si="48">K131+L131+M131+N131</f>
        <v>5</v>
      </c>
      <c r="P131" s="14">
        <f>Q131-O131</f>
        <v>2</v>
      </c>
      <c r="Q131" s="14">
        <f>ROUND(PRODUCT(J131,25)/14,0)</f>
        <v>7</v>
      </c>
      <c r="R131" s="22"/>
      <c r="S131" s="22" t="s">
        <v>31</v>
      </c>
      <c r="T131" s="23"/>
      <c r="U131" s="10" t="s">
        <v>42</v>
      </c>
    </row>
    <row r="132" spans="1:21">
      <c r="A132" s="27" t="s">
        <v>204</v>
      </c>
      <c r="B132" s="90" t="s">
        <v>205</v>
      </c>
      <c r="C132" s="91"/>
      <c r="D132" s="91"/>
      <c r="E132" s="91"/>
      <c r="F132" s="91"/>
      <c r="G132" s="91"/>
      <c r="H132" s="91"/>
      <c r="I132" s="92"/>
      <c r="J132" s="22">
        <v>4</v>
      </c>
      <c r="K132" s="22">
        <v>2</v>
      </c>
      <c r="L132" s="22">
        <v>0</v>
      </c>
      <c r="M132" s="22">
        <v>1</v>
      </c>
      <c r="N132" s="22">
        <v>2</v>
      </c>
      <c r="O132" s="14">
        <f t="shared" si="47"/>
        <v>5</v>
      </c>
      <c r="P132" s="14">
        <f>Q132-O132</f>
        <v>2</v>
      </c>
      <c r="Q132" s="14">
        <f>ROUND(PRODUCT(J132,25)/14,0)</f>
        <v>7</v>
      </c>
      <c r="R132" s="22"/>
      <c r="S132" s="22" t="s">
        <v>31</v>
      </c>
      <c r="T132" s="23"/>
      <c r="U132" s="10" t="s">
        <v>42</v>
      </c>
    </row>
    <row r="133" spans="1:21">
      <c r="A133" s="27" t="s">
        <v>206</v>
      </c>
      <c r="B133" s="90" t="s">
        <v>207</v>
      </c>
      <c r="C133" s="91"/>
      <c r="D133" s="91"/>
      <c r="E133" s="91"/>
      <c r="F133" s="91"/>
      <c r="G133" s="91"/>
      <c r="H133" s="91"/>
      <c r="I133" s="92"/>
      <c r="J133" s="22">
        <v>4</v>
      </c>
      <c r="K133" s="22">
        <v>2</v>
      </c>
      <c r="L133" s="22">
        <v>0</v>
      </c>
      <c r="M133" s="22">
        <v>1</v>
      </c>
      <c r="N133" s="22">
        <v>2</v>
      </c>
      <c r="O133" s="14">
        <f t="shared" si="47"/>
        <v>5</v>
      </c>
      <c r="P133" s="14">
        <f t="shared" si="41"/>
        <v>2</v>
      </c>
      <c r="Q133" s="14">
        <f t="shared" si="42"/>
        <v>7</v>
      </c>
      <c r="R133" s="22"/>
      <c r="S133" s="22" t="s">
        <v>31</v>
      </c>
      <c r="T133" s="23"/>
      <c r="U133" s="10" t="s">
        <v>42</v>
      </c>
    </row>
    <row r="134" spans="1:21" s="72" customFormat="1" ht="13.5">
      <c r="A134" s="88" t="s">
        <v>270</v>
      </c>
      <c r="B134" s="88"/>
      <c r="C134" s="88"/>
      <c r="D134" s="88"/>
      <c r="E134" s="88"/>
      <c r="F134" s="88"/>
      <c r="G134" s="88"/>
      <c r="H134" s="88"/>
      <c r="I134" s="88"/>
      <c r="J134" s="88"/>
      <c r="K134" s="88"/>
      <c r="L134" s="88"/>
      <c r="M134" s="88"/>
      <c r="N134" s="88"/>
      <c r="O134" s="88"/>
      <c r="P134" s="88"/>
      <c r="Q134" s="88"/>
      <c r="R134" s="88"/>
      <c r="S134" s="88"/>
      <c r="T134" s="88"/>
      <c r="U134" s="89"/>
    </row>
    <row r="135" spans="1:21" s="72" customFormat="1">
      <c r="A135" s="71" t="s">
        <v>275</v>
      </c>
      <c r="B135" s="90" t="s">
        <v>277</v>
      </c>
      <c r="C135" s="91"/>
      <c r="D135" s="91"/>
      <c r="E135" s="91"/>
      <c r="F135" s="91"/>
      <c r="G135" s="91"/>
      <c r="H135" s="91"/>
      <c r="I135" s="92"/>
      <c r="J135" s="22">
        <v>4</v>
      </c>
      <c r="K135" s="22">
        <v>2</v>
      </c>
      <c r="L135" s="22">
        <v>0</v>
      </c>
      <c r="M135" s="22">
        <v>1</v>
      </c>
      <c r="N135" s="22">
        <v>2</v>
      </c>
      <c r="O135" s="14">
        <f t="shared" ref="O135:O136" si="49">K135+L135+M135+N135</f>
        <v>5</v>
      </c>
      <c r="P135" s="14">
        <f>Q135-O135</f>
        <v>2</v>
      </c>
      <c r="Q135" s="14">
        <f>ROUND(PRODUCT(J135,25)/14,0)</f>
        <v>7</v>
      </c>
      <c r="R135" s="22"/>
      <c r="S135" s="22" t="s">
        <v>31</v>
      </c>
      <c r="T135" s="73"/>
      <c r="U135" s="10" t="s">
        <v>43</v>
      </c>
    </row>
    <row r="136" spans="1:21" s="72" customFormat="1">
      <c r="A136" s="71" t="s">
        <v>276</v>
      </c>
      <c r="B136" s="90" t="s">
        <v>278</v>
      </c>
      <c r="C136" s="91"/>
      <c r="D136" s="91"/>
      <c r="E136" s="91"/>
      <c r="F136" s="91"/>
      <c r="G136" s="91"/>
      <c r="H136" s="91"/>
      <c r="I136" s="92"/>
      <c r="J136" s="22">
        <v>4</v>
      </c>
      <c r="K136" s="22">
        <v>2</v>
      </c>
      <c r="L136" s="22">
        <v>0</v>
      </c>
      <c r="M136" s="22">
        <v>1</v>
      </c>
      <c r="N136" s="22">
        <v>2</v>
      </c>
      <c r="O136" s="14">
        <f t="shared" si="49"/>
        <v>5</v>
      </c>
      <c r="P136" s="14">
        <f>Q136-O136</f>
        <v>2</v>
      </c>
      <c r="Q136" s="14">
        <f>ROUND(PRODUCT(J136,25)/14,0)</f>
        <v>7</v>
      </c>
      <c r="R136" s="22"/>
      <c r="S136" s="22" t="s">
        <v>31</v>
      </c>
      <c r="T136" s="73"/>
      <c r="U136" s="10" t="s">
        <v>43</v>
      </c>
    </row>
    <row r="137" spans="1:21">
      <c r="A137" s="144" t="s">
        <v>164</v>
      </c>
      <c r="B137" s="145"/>
      <c r="C137" s="145"/>
      <c r="D137" s="145"/>
      <c r="E137" s="145"/>
      <c r="F137" s="145"/>
      <c r="G137" s="145"/>
      <c r="H137" s="145"/>
      <c r="I137" s="145"/>
      <c r="J137" s="145"/>
      <c r="K137" s="145"/>
      <c r="L137" s="145"/>
      <c r="M137" s="145"/>
      <c r="N137" s="145"/>
      <c r="O137" s="145"/>
      <c r="P137" s="145"/>
      <c r="Q137" s="145"/>
      <c r="R137" s="145"/>
      <c r="S137" s="145"/>
      <c r="T137" s="145"/>
      <c r="U137" s="146"/>
    </row>
    <row r="138" spans="1:21" s="66" customFormat="1" ht="13.5">
      <c r="A138" s="97" t="s">
        <v>172</v>
      </c>
      <c r="B138" s="98"/>
      <c r="C138" s="98"/>
      <c r="D138" s="98"/>
      <c r="E138" s="98"/>
      <c r="F138" s="98"/>
      <c r="G138" s="98"/>
      <c r="H138" s="98"/>
      <c r="I138" s="98"/>
      <c r="J138" s="98"/>
      <c r="K138" s="98"/>
      <c r="L138" s="98"/>
      <c r="M138" s="98"/>
      <c r="N138" s="98"/>
      <c r="O138" s="98"/>
      <c r="P138" s="98"/>
      <c r="Q138" s="98"/>
      <c r="R138" s="98"/>
      <c r="S138" s="98"/>
      <c r="T138" s="98"/>
      <c r="U138" s="99"/>
    </row>
    <row r="139" spans="1:21" s="66" customFormat="1">
      <c r="A139" s="67" t="s">
        <v>208</v>
      </c>
      <c r="B139" s="90" t="s">
        <v>209</v>
      </c>
      <c r="C139" s="91"/>
      <c r="D139" s="91"/>
      <c r="E139" s="91"/>
      <c r="F139" s="91"/>
      <c r="G139" s="91"/>
      <c r="H139" s="91"/>
      <c r="I139" s="92"/>
      <c r="J139" s="22">
        <v>7</v>
      </c>
      <c r="K139" s="22">
        <v>2</v>
      </c>
      <c r="L139" s="22">
        <v>0</v>
      </c>
      <c r="M139" s="22">
        <v>1</v>
      </c>
      <c r="N139" s="22">
        <v>2</v>
      </c>
      <c r="O139" s="14">
        <f>K139+L139+M139+N139</f>
        <v>5</v>
      </c>
      <c r="P139" s="14">
        <f>Q139-O139</f>
        <v>8</v>
      </c>
      <c r="Q139" s="14">
        <f>ROUND(PRODUCT(J139,25)/14,0)</f>
        <v>13</v>
      </c>
      <c r="R139" s="22"/>
      <c r="S139" s="22" t="s">
        <v>31</v>
      </c>
      <c r="T139" s="23"/>
      <c r="U139" s="10" t="s">
        <v>42</v>
      </c>
    </row>
    <row r="140" spans="1:21" s="66" customFormat="1">
      <c r="A140" s="67" t="s">
        <v>210</v>
      </c>
      <c r="B140" s="90" t="s">
        <v>211</v>
      </c>
      <c r="C140" s="91"/>
      <c r="D140" s="91"/>
      <c r="E140" s="91"/>
      <c r="F140" s="91"/>
      <c r="G140" s="91"/>
      <c r="H140" s="91"/>
      <c r="I140" s="92"/>
      <c r="J140" s="22">
        <v>7</v>
      </c>
      <c r="K140" s="22">
        <v>2</v>
      </c>
      <c r="L140" s="22">
        <v>0</v>
      </c>
      <c r="M140" s="22">
        <v>1</v>
      </c>
      <c r="N140" s="22">
        <v>2</v>
      </c>
      <c r="O140" s="14">
        <f t="shared" ref="O140:O143" si="50">K140+L140+M140+N140</f>
        <v>5</v>
      </c>
      <c r="P140" s="14">
        <f t="shared" ref="P140:P142" si="51">Q140-O140</f>
        <v>8</v>
      </c>
      <c r="Q140" s="14">
        <f t="shared" ref="Q140:Q142" si="52">ROUND(PRODUCT(J140,25)/14,0)</f>
        <v>13</v>
      </c>
      <c r="R140" s="22"/>
      <c r="S140" s="22" t="s">
        <v>31</v>
      </c>
      <c r="T140" s="23"/>
      <c r="U140" s="10" t="s">
        <v>42</v>
      </c>
    </row>
    <row r="141" spans="1:21" s="66" customFormat="1">
      <c r="A141" s="67" t="s">
        <v>212</v>
      </c>
      <c r="B141" s="90" t="s">
        <v>213</v>
      </c>
      <c r="C141" s="91"/>
      <c r="D141" s="91"/>
      <c r="E141" s="91"/>
      <c r="F141" s="91"/>
      <c r="G141" s="91"/>
      <c r="H141" s="91"/>
      <c r="I141" s="92"/>
      <c r="J141" s="22">
        <v>7</v>
      </c>
      <c r="K141" s="22">
        <v>2</v>
      </c>
      <c r="L141" s="22">
        <v>0</v>
      </c>
      <c r="M141" s="22">
        <v>1</v>
      </c>
      <c r="N141" s="22">
        <v>2</v>
      </c>
      <c r="O141" s="14">
        <f t="shared" si="50"/>
        <v>5</v>
      </c>
      <c r="P141" s="14">
        <f t="shared" si="51"/>
        <v>8</v>
      </c>
      <c r="Q141" s="14">
        <f t="shared" si="52"/>
        <v>13</v>
      </c>
      <c r="R141" s="22"/>
      <c r="S141" s="22" t="s">
        <v>31</v>
      </c>
      <c r="T141" s="23"/>
      <c r="U141" s="10" t="s">
        <v>42</v>
      </c>
    </row>
    <row r="142" spans="1:21" s="66" customFormat="1">
      <c r="A142" s="67" t="s">
        <v>214</v>
      </c>
      <c r="B142" s="90" t="s">
        <v>215</v>
      </c>
      <c r="C142" s="91"/>
      <c r="D142" s="91"/>
      <c r="E142" s="91"/>
      <c r="F142" s="91"/>
      <c r="G142" s="91"/>
      <c r="H142" s="91"/>
      <c r="I142" s="92"/>
      <c r="J142" s="22">
        <v>7</v>
      </c>
      <c r="K142" s="22">
        <v>2</v>
      </c>
      <c r="L142" s="22">
        <v>0</v>
      </c>
      <c r="M142" s="22">
        <v>1</v>
      </c>
      <c r="N142" s="22">
        <v>2</v>
      </c>
      <c r="O142" s="14">
        <f t="shared" si="50"/>
        <v>5</v>
      </c>
      <c r="P142" s="14">
        <f t="shared" si="51"/>
        <v>8</v>
      </c>
      <c r="Q142" s="14">
        <f t="shared" si="52"/>
        <v>13</v>
      </c>
      <c r="R142" s="22"/>
      <c r="S142" s="22" t="s">
        <v>31</v>
      </c>
      <c r="T142" s="23"/>
      <c r="U142" s="10" t="s">
        <v>42</v>
      </c>
    </row>
    <row r="143" spans="1:21" s="66" customFormat="1" ht="12.75" customHeight="1">
      <c r="A143" s="67" t="s">
        <v>216</v>
      </c>
      <c r="B143" s="90" t="s">
        <v>217</v>
      </c>
      <c r="C143" s="91"/>
      <c r="D143" s="91"/>
      <c r="E143" s="91"/>
      <c r="F143" s="91"/>
      <c r="G143" s="91"/>
      <c r="H143" s="91"/>
      <c r="I143" s="92"/>
      <c r="J143" s="22">
        <v>7</v>
      </c>
      <c r="K143" s="22">
        <v>2</v>
      </c>
      <c r="L143" s="22">
        <v>0</v>
      </c>
      <c r="M143" s="22">
        <v>1</v>
      </c>
      <c r="N143" s="22">
        <v>2</v>
      </c>
      <c r="O143" s="14">
        <f t="shared" si="50"/>
        <v>5</v>
      </c>
      <c r="P143" s="14">
        <f>Q143-O143</f>
        <v>8</v>
      </c>
      <c r="Q143" s="14">
        <f>ROUND(PRODUCT(J143,25)/14,0)</f>
        <v>13</v>
      </c>
      <c r="R143" s="22"/>
      <c r="S143" s="22" t="s">
        <v>31</v>
      </c>
      <c r="T143" s="23"/>
      <c r="U143" s="10" t="s">
        <v>42</v>
      </c>
    </row>
    <row r="144" spans="1:21" s="66" customFormat="1" ht="13.5">
      <c r="A144" s="97" t="s">
        <v>171</v>
      </c>
      <c r="B144" s="98"/>
      <c r="C144" s="98"/>
      <c r="D144" s="98"/>
      <c r="E144" s="98"/>
      <c r="F144" s="98"/>
      <c r="G144" s="98"/>
      <c r="H144" s="98"/>
      <c r="I144" s="98"/>
      <c r="J144" s="98"/>
      <c r="K144" s="98"/>
      <c r="L144" s="98"/>
      <c r="M144" s="98"/>
      <c r="N144" s="98"/>
      <c r="O144" s="98"/>
      <c r="P144" s="98"/>
      <c r="Q144" s="98"/>
      <c r="R144" s="98"/>
      <c r="S144" s="98"/>
      <c r="T144" s="98"/>
      <c r="U144" s="99"/>
    </row>
    <row r="145" spans="1:21" s="66" customFormat="1">
      <c r="A145" s="67" t="s">
        <v>218</v>
      </c>
      <c r="B145" s="90" t="s">
        <v>219</v>
      </c>
      <c r="C145" s="91"/>
      <c r="D145" s="91"/>
      <c r="E145" s="91"/>
      <c r="F145" s="91"/>
      <c r="G145" s="91"/>
      <c r="H145" s="91"/>
      <c r="I145" s="92"/>
      <c r="J145" s="22">
        <v>7</v>
      </c>
      <c r="K145" s="22">
        <v>2</v>
      </c>
      <c r="L145" s="22">
        <v>0</v>
      </c>
      <c r="M145" s="22">
        <v>1</v>
      </c>
      <c r="N145" s="22">
        <v>2</v>
      </c>
      <c r="O145" s="14">
        <f t="shared" ref="O145" si="53">K145+L145+M145+N145</f>
        <v>5</v>
      </c>
      <c r="P145" s="14">
        <f t="shared" ref="P145" si="54">Q145-O145</f>
        <v>8</v>
      </c>
      <c r="Q145" s="14">
        <f t="shared" ref="Q145" si="55">ROUND(PRODUCT(J145,25)/14,0)</f>
        <v>13</v>
      </c>
      <c r="R145" s="22"/>
      <c r="S145" s="22" t="s">
        <v>31</v>
      </c>
      <c r="T145" s="23"/>
      <c r="U145" s="10" t="s">
        <v>42</v>
      </c>
    </row>
    <row r="146" spans="1:21">
      <c r="A146" s="27" t="s">
        <v>220</v>
      </c>
      <c r="B146" s="90" t="s">
        <v>221</v>
      </c>
      <c r="C146" s="91"/>
      <c r="D146" s="91"/>
      <c r="E146" s="91"/>
      <c r="F146" s="91"/>
      <c r="G146" s="91"/>
      <c r="H146" s="91"/>
      <c r="I146" s="92"/>
      <c r="J146" s="22">
        <v>7</v>
      </c>
      <c r="K146" s="22">
        <v>2</v>
      </c>
      <c r="L146" s="22">
        <v>0</v>
      </c>
      <c r="M146" s="22">
        <v>1</v>
      </c>
      <c r="N146" s="22">
        <v>2</v>
      </c>
      <c r="O146" s="14">
        <f t="shared" ref="O146:O148" si="56">K146+L146+M146+N146</f>
        <v>5</v>
      </c>
      <c r="P146" s="14">
        <f t="shared" si="41"/>
        <v>8</v>
      </c>
      <c r="Q146" s="14">
        <f t="shared" si="42"/>
        <v>13</v>
      </c>
      <c r="R146" s="22"/>
      <c r="S146" s="22" t="s">
        <v>31</v>
      </c>
      <c r="T146" s="23"/>
      <c r="U146" s="10" t="s">
        <v>42</v>
      </c>
    </row>
    <row r="147" spans="1:21">
      <c r="A147" s="27" t="s">
        <v>222</v>
      </c>
      <c r="B147" s="90" t="s">
        <v>223</v>
      </c>
      <c r="C147" s="91"/>
      <c r="D147" s="91"/>
      <c r="E147" s="91"/>
      <c r="F147" s="91"/>
      <c r="G147" s="91"/>
      <c r="H147" s="91"/>
      <c r="I147" s="92"/>
      <c r="J147" s="22">
        <v>7</v>
      </c>
      <c r="K147" s="22">
        <v>2</v>
      </c>
      <c r="L147" s="22">
        <v>0</v>
      </c>
      <c r="M147" s="22">
        <v>1</v>
      </c>
      <c r="N147" s="22">
        <v>2</v>
      </c>
      <c r="O147" s="14">
        <f t="shared" si="56"/>
        <v>5</v>
      </c>
      <c r="P147" s="14">
        <f t="shared" si="41"/>
        <v>8</v>
      </c>
      <c r="Q147" s="14">
        <f t="shared" si="42"/>
        <v>13</v>
      </c>
      <c r="R147" s="22"/>
      <c r="S147" s="22" t="s">
        <v>31</v>
      </c>
      <c r="T147" s="23"/>
      <c r="U147" s="10" t="s">
        <v>42</v>
      </c>
    </row>
    <row r="148" spans="1:21">
      <c r="A148" s="27" t="s">
        <v>224</v>
      </c>
      <c r="B148" s="90" t="s">
        <v>225</v>
      </c>
      <c r="C148" s="91"/>
      <c r="D148" s="91"/>
      <c r="E148" s="91"/>
      <c r="F148" s="91"/>
      <c r="G148" s="91"/>
      <c r="H148" s="91"/>
      <c r="I148" s="92"/>
      <c r="J148" s="22">
        <v>7</v>
      </c>
      <c r="K148" s="22">
        <v>2</v>
      </c>
      <c r="L148" s="22">
        <v>0</v>
      </c>
      <c r="M148" s="22">
        <v>1</v>
      </c>
      <c r="N148" s="22">
        <v>2</v>
      </c>
      <c r="O148" s="14">
        <f t="shared" si="56"/>
        <v>5</v>
      </c>
      <c r="P148" s="14">
        <f t="shared" si="41"/>
        <v>8</v>
      </c>
      <c r="Q148" s="14">
        <f t="shared" si="42"/>
        <v>13</v>
      </c>
      <c r="R148" s="22"/>
      <c r="S148" s="22" t="s">
        <v>31</v>
      </c>
      <c r="T148" s="23"/>
      <c r="U148" s="10" t="s">
        <v>42</v>
      </c>
    </row>
    <row r="149" spans="1:21" s="72" customFormat="1" ht="13.5">
      <c r="A149" s="88" t="s">
        <v>270</v>
      </c>
      <c r="B149" s="88"/>
      <c r="C149" s="88"/>
      <c r="D149" s="88"/>
      <c r="E149" s="88"/>
      <c r="F149" s="88"/>
      <c r="G149" s="88"/>
      <c r="H149" s="88"/>
      <c r="I149" s="88"/>
      <c r="J149" s="88"/>
      <c r="K149" s="88"/>
      <c r="L149" s="88"/>
      <c r="M149" s="88"/>
      <c r="N149" s="88"/>
      <c r="O149" s="88"/>
      <c r="P149" s="88"/>
      <c r="Q149" s="88"/>
      <c r="R149" s="88"/>
      <c r="S149" s="88"/>
      <c r="T149" s="88"/>
      <c r="U149" s="89"/>
    </row>
    <row r="150" spans="1:21" s="72" customFormat="1">
      <c r="A150" s="71" t="s">
        <v>218</v>
      </c>
      <c r="B150" s="90" t="s">
        <v>219</v>
      </c>
      <c r="C150" s="91"/>
      <c r="D150" s="91"/>
      <c r="E150" s="91"/>
      <c r="F150" s="91"/>
      <c r="G150" s="91"/>
      <c r="H150" s="91"/>
      <c r="I150" s="92"/>
      <c r="J150" s="22">
        <v>7</v>
      </c>
      <c r="K150" s="22">
        <v>2</v>
      </c>
      <c r="L150" s="22">
        <v>0</v>
      </c>
      <c r="M150" s="22">
        <v>1</v>
      </c>
      <c r="N150" s="22">
        <v>2</v>
      </c>
      <c r="O150" s="14">
        <f t="shared" ref="O150:O151" si="57">K150+L150+M150+N150</f>
        <v>5</v>
      </c>
      <c r="P150" s="14">
        <f>Q150-O150</f>
        <v>8</v>
      </c>
      <c r="Q150" s="14">
        <f>ROUND(PRODUCT(J150,25)/14,0)</f>
        <v>13</v>
      </c>
      <c r="R150" s="22"/>
      <c r="S150" s="22" t="s">
        <v>31</v>
      </c>
      <c r="T150" s="73"/>
      <c r="U150" s="10" t="s">
        <v>42</v>
      </c>
    </row>
    <row r="151" spans="1:21" s="72" customFormat="1">
      <c r="A151" s="71" t="s">
        <v>208</v>
      </c>
      <c r="B151" s="90" t="s">
        <v>209</v>
      </c>
      <c r="C151" s="91"/>
      <c r="D151" s="91"/>
      <c r="E151" s="91"/>
      <c r="F151" s="91"/>
      <c r="G151" s="91"/>
      <c r="H151" s="91"/>
      <c r="I151" s="92"/>
      <c r="J151" s="22">
        <v>7</v>
      </c>
      <c r="K151" s="22">
        <v>2</v>
      </c>
      <c r="L151" s="22">
        <v>0</v>
      </c>
      <c r="M151" s="22">
        <v>1</v>
      </c>
      <c r="N151" s="22">
        <v>2</v>
      </c>
      <c r="O151" s="14">
        <f t="shared" si="57"/>
        <v>5</v>
      </c>
      <c r="P151" s="14">
        <f>Q151-O151</f>
        <v>8</v>
      </c>
      <c r="Q151" s="14">
        <f>ROUND(PRODUCT(J151,25)/14,0)</f>
        <v>13</v>
      </c>
      <c r="R151" s="22"/>
      <c r="S151" s="22" t="s">
        <v>31</v>
      </c>
      <c r="T151" s="73"/>
      <c r="U151" s="10" t="s">
        <v>42</v>
      </c>
    </row>
    <row r="152" spans="1:21" ht="13" customHeight="1">
      <c r="A152" s="147" t="s">
        <v>165</v>
      </c>
      <c r="B152" s="148"/>
      <c r="C152" s="148"/>
      <c r="D152" s="148"/>
      <c r="E152" s="148"/>
      <c r="F152" s="148"/>
      <c r="G152" s="148"/>
      <c r="H152" s="148"/>
      <c r="I152" s="148"/>
      <c r="J152" s="148"/>
      <c r="K152" s="148"/>
      <c r="L152" s="148"/>
      <c r="M152" s="148"/>
      <c r="N152" s="148"/>
      <c r="O152" s="148"/>
      <c r="P152" s="148"/>
      <c r="Q152" s="148"/>
      <c r="R152" s="148"/>
      <c r="S152" s="148"/>
      <c r="T152" s="148"/>
      <c r="U152" s="149"/>
    </row>
    <row r="153" spans="1:21" s="66" customFormat="1" ht="13.5">
      <c r="A153" s="97" t="s">
        <v>172</v>
      </c>
      <c r="B153" s="98"/>
      <c r="C153" s="98"/>
      <c r="D153" s="98"/>
      <c r="E153" s="98"/>
      <c r="F153" s="98"/>
      <c r="G153" s="98"/>
      <c r="H153" s="98"/>
      <c r="I153" s="98"/>
      <c r="J153" s="98"/>
      <c r="K153" s="98"/>
      <c r="L153" s="98"/>
      <c r="M153" s="98"/>
      <c r="N153" s="98"/>
      <c r="O153" s="98"/>
      <c r="P153" s="98"/>
      <c r="Q153" s="98"/>
      <c r="R153" s="98"/>
      <c r="S153" s="98"/>
      <c r="T153" s="98"/>
      <c r="U153" s="99"/>
    </row>
    <row r="154" spans="1:21" s="66" customFormat="1">
      <c r="A154" s="67" t="s">
        <v>226</v>
      </c>
      <c r="B154" s="90" t="s">
        <v>227</v>
      </c>
      <c r="C154" s="91"/>
      <c r="D154" s="91"/>
      <c r="E154" s="91"/>
      <c r="F154" s="91"/>
      <c r="G154" s="91"/>
      <c r="H154" s="91"/>
      <c r="I154" s="92"/>
      <c r="J154" s="22">
        <v>7</v>
      </c>
      <c r="K154" s="22">
        <v>2</v>
      </c>
      <c r="L154" s="22">
        <v>0</v>
      </c>
      <c r="M154" s="22">
        <v>1</v>
      </c>
      <c r="N154" s="22">
        <v>2</v>
      </c>
      <c r="O154" s="14">
        <f>K154+L154+M154+N154</f>
        <v>5</v>
      </c>
      <c r="P154" s="14">
        <f>Q154-O154</f>
        <v>8</v>
      </c>
      <c r="Q154" s="14">
        <f>ROUND(PRODUCT(J154,25)/14,0)</f>
        <v>13</v>
      </c>
      <c r="R154" s="22"/>
      <c r="S154" s="22" t="s">
        <v>31</v>
      </c>
      <c r="T154" s="23"/>
      <c r="U154" s="10" t="s">
        <v>42</v>
      </c>
    </row>
    <row r="155" spans="1:21" s="66" customFormat="1">
      <c r="A155" s="67" t="s">
        <v>228</v>
      </c>
      <c r="B155" s="90" t="s">
        <v>229</v>
      </c>
      <c r="C155" s="91"/>
      <c r="D155" s="91"/>
      <c r="E155" s="91"/>
      <c r="F155" s="91"/>
      <c r="G155" s="91"/>
      <c r="H155" s="91"/>
      <c r="I155" s="92"/>
      <c r="J155" s="22">
        <v>7</v>
      </c>
      <c r="K155" s="22">
        <v>2</v>
      </c>
      <c r="L155" s="22">
        <v>0</v>
      </c>
      <c r="M155" s="22">
        <v>1</v>
      </c>
      <c r="N155" s="22">
        <v>2</v>
      </c>
      <c r="O155" s="14">
        <f t="shared" ref="O155:O158" si="58">K155+L155+M155+N155</f>
        <v>5</v>
      </c>
      <c r="P155" s="14">
        <f t="shared" ref="P155:P157" si="59">Q155-O155</f>
        <v>8</v>
      </c>
      <c r="Q155" s="14">
        <f t="shared" ref="Q155:Q157" si="60">ROUND(PRODUCT(J155,25)/14,0)</f>
        <v>13</v>
      </c>
      <c r="R155" s="22"/>
      <c r="S155" s="22" t="s">
        <v>31</v>
      </c>
      <c r="T155" s="23"/>
      <c r="U155" s="10" t="s">
        <v>42</v>
      </c>
    </row>
    <row r="156" spans="1:21" s="66" customFormat="1">
      <c r="A156" s="67" t="s">
        <v>230</v>
      </c>
      <c r="B156" s="90" t="s">
        <v>231</v>
      </c>
      <c r="C156" s="91"/>
      <c r="D156" s="91"/>
      <c r="E156" s="91"/>
      <c r="F156" s="91"/>
      <c r="G156" s="91"/>
      <c r="H156" s="91"/>
      <c r="I156" s="92"/>
      <c r="J156" s="22">
        <v>7</v>
      </c>
      <c r="K156" s="22">
        <v>2</v>
      </c>
      <c r="L156" s="22">
        <v>0</v>
      </c>
      <c r="M156" s="22">
        <v>1</v>
      </c>
      <c r="N156" s="22">
        <v>2</v>
      </c>
      <c r="O156" s="14">
        <f t="shared" si="58"/>
        <v>5</v>
      </c>
      <c r="P156" s="14">
        <f t="shared" si="59"/>
        <v>8</v>
      </c>
      <c r="Q156" s="14">
        <f t="shared" si="60"/>
        <v>13</v>
      </c>
      <c r="R156" s="22"/>
      <c r="S156" s="22" t="s">
        <v>31</v>
      </c>
      <c r="T156" s="23"/>
      <c r="U156" s="10" t="s">
        <v>42</v>
      </c>
    </row>
    <row r="157" spans="1:21" s="66" customFormat="1">
      <c r="A157" s="67" t="s">
        <v>232</v>
      </c>
      <c r="B157" s="90" t="s">
        <v>233</v>
      </c>
      <c r="C157" s="91"/>
      <c r="D157" s="91"/>
      <c r="E157" s="91"/>
      <c r="F157" s="91"/>
      <c r="G157" s="91"/>
      <c r="H157" s="91"/>
      <c r="I157" s="92"/>
      <c r="J157" s="22">
        <v>7</v>
      </c>
      <c r="K157" s="22">
        <v>2</v>
      </c>
      <c r="L157" s="22">
        <v>0</v>
      </c>
      <c r="M157" s="22">
        <v>1</v>
      </c>
      <c r="N157" s="22">
        <v>2</v>
      </c>
      <c r="O157" s="14">
        <f t="shared" si="58"/>
        <v>5</v>
      </c>
      <c r="P157" s="14">
        <f t="shared" si="59"/>
        <v>8</v>
      </c>
      <c r="Q157" s="14">
        <f t="shared" si="60"/>
        <v>13</v>
      </c>
      <c r="R157" s="22"/>
      <c r="S157" s="22" t="s">
        <v>31</v>
      </c>
      <c r="T157" s="23"/>
      <c r="U157" s="10" t="s">
        <v>42</v>
      </c>
    </row>
    <row r="158" spans="1:21" s="66" customFormat="1" ht="12.75" customHeight="1">
      <c r="A158" s="67" t="s">
        <v>234</v>
      </c>
      <c r="B158" s="90" t="s">
        <v>235</v>
      </c>
      <c r="C158" s="91"/>
      <c r="D158" s="91"/>
      <c r="E158" s="91"/>
      <c r="F158" s="91"/>
      <c r="G158" s="91"/>
      <c r="H158" s="91"/>
      <c r="I158" s="92"/>
      <c r="J158" s="22">
        <v>7</v>
      </c>
      <c r="K158" s="22">
        <v>2</v>
      </c>
      <c r="L158" s="22">
        <v>0</v>
      </c>
      <c r="M158" s="22">
        <v>1</v>
      </c>
      <c r="N158" s="22">
        <v>2</v>
      </c>
      <c r="O158" s="14">
        <f t="shared" si="58"/>
        <v>5</v>
      </c>
      <c r="P158" s="14">
        <f>Q158-O158</f>
        <v>8</v>
      </c>
      <c r="Q158" s="14">
        <f>ROUND(PRODUCT(J158,25)/14,0)</f>
        <v>13</v>
      </c>
      <c r="R158" s="22"/>
      <c r="S158" s="22" t="s">
        <v>31</v>
      </c>
      <c r="T158" s="23"/>
      <c r="U158" s="10" t="s">
        <v>42</v>
      </c>
    </row>
    <row r="159" spans="1:21" s="66" customFormat="1" ht="13.5">
      <c r="A159" s="97" t="s">
        <v>171</v>
      </c>
      <c r="B159" s="98"/>
      <c r="C159" s="98"/>
      <c r="D159" s="98"/>
      <c r="E159" s="98"/>
      <c r="F159" s="98"/>
      <c r="G159" s="98"/>
      <c r="H159" s="98"/>
      <c r="I159" s="98"/>
      <c r="J159" s="98"/>
      <c r="K159" s="98"/>
      <c r="L159" s="98"/>
      <c r="M159" s="98"/>
      <c r="N159" s="98"/>
      <c r="O159" s="98"/>
      <c r="P159" s="98"/>
      <c r="Q159" s="98"/>
      <c r="R159" s="98"/>
      <c r="S159" s="98"/>
      <c r="T159" s="98"/>
      <c r="U159" s="99"/>
    </row>
    <row r="160" spans="1:21" s="66" customFormat="1">
      <c r="A160" s="67" t="s">
        <v>236</v>
      </c>
      <c r="B160" s="90" t="s">
        <v>237</v>
      </c>
      <c r="C160" s="91"/>
      <c r="D160" s="91"/>
      <c r="E160" s="91"/>
      <c r="F160" s="91"/>
      <c r="G160" s="91"/>
      <c r="H160" s="91"/>
      <c r="I160" s="92"/>
      <c r="J160" s="22">
        <v>7</v>
      </c>
      <c r="K160" s="22">
        <v>2</v>
      </c>
      <c r="L160" s="22">
        <v>0</v>
      </c>
      <c r="M160" s="22">
        <v>1</v>
      </c>
      <c r="N160" s="22">
        <v>2</v>
      </c>
      <c r="O160" s="14">
        <f t="shared" ref="O160:O161" si="61">K160+L160+M160+N160</f>
        <v>5</v>
      </c>
      <c r="P160" s="14">
        <f t="shared" ref="P160:P161" si="62">Q160-O160</f>
        <v>8</v>
      </c>
      <c r="Q160" s="14">
        <f t="shared" ref="Q160:Q161" si="63">ROUND(PRODUCT(J160,25)/14,0)</f>
        <v>13</v>
      </c>
      <c r="R160" s="22"/>
      <c r="S160" s="22" t="s">
        <v>31</v>
      </c>
      <c r="T160" s="23"/>
      <c r="U160" s="10" t="s">
        <v>42</v>
      </c>
    </row>
    <row r="161" spans="1:21" s="66" customFormat="1">
      <c r="A161" s="67" t="s">
        <v>204</v>
      </c>
      <c r="B161" s="90" t="s">
        <v>205</v>
      </c>
      <c r="C161" s="91"/>
      <c r="D161" s="91"/>
      <c r="E161" s="91"/>
      <c r="F161" s="91"/>
      <c r="G161" s="91"/>
      <c r="H161" s="91"/>
      <c r="I161" s="92"/>
      <c r="J161" s="22">
        <v>7</v>
      </c>
      <c r="K161" s="22">
        <v>2</v>
      </c>
      <c r="L161" s="22">
        <v>0</v>
      </c>
      <c r="M161" s="22">
        <v>1</v>
      </c>
      <c r="N161" s="22">
        <v>2</v>
      </c>
      <c r="O161" s="14">
        <f t="shared" si="61"/>
        <v>5</v>
      </c>
      <c r="P161" s="14">
        <f t="shared" si="62"/>
        <v>8</v>
      </c>
      <c r="Q161" s="14">
        <f t="shared" si="63"/>
        <v>13</v>
      </c>
      <c r="R161" s="22"/>
      <c r="S161" s="22" t="s">
        <v>31</v>
      </c>
      <c r="T161" s="23"/>
      <c r="U161" s="10" t="s">
        <v>42</v>
      </c>
    </row>
    <row r="162" spans="1:21">
      <c r="A162" s="27" t="s">
        <v>238</v>
      </c>
      <c r="B162" s="90" t="s">
        <v>239</v>
      </c>
      <c r="C162" s="91"/>
      <c r="D162" s="91"/>
      <c r="E162" s="91"/>
      <c r="F162" s="91"/>
      <c r="G162" s="91"/>
      <c r="H162" s="91"/>
      <c r="I162" s="92"/>
      <c r="J162" s="22">
        <v>7</v>
      </c>
      <c r="K162" s="22">
        <v>2</v>
      </c>
      <c r="L162" s="22">
        <v>0</v>
      </c>
      <c r="M162" s="22">
        <v>1</v>
      </c>
      <c r="N162" s="22">
        <v>2</v>
      </c>
      <c r="O162" s="14">
        <f t="shared" ref="O162:O164" si="64">K162+L162+M162+N162</f>
        <v>5</v>
      </c>
      <c r="P162" s="14">
        <f>Q162-O162</f>
        <v>8</v>
      </c>
      <c r="Q162" s="14">
        <f>ROUND(PRODUCT(J162,25)/14,0)</f>
        <v>13</v>
      </c>
      <c r="R162" s="22"/>
      <c r="S162" s="22" t="s">
        <v>31</v>
      </c>
      <c r="T162" s="23"/>
      <c r="U162" s="10" t="s">
        <v>42</v>
      </c>
    </row>
    <row r="163" spans="1:21">
      <c r="A163" s="27" t="s">
        <v>240</v>
      </c>
      <c r="B163" s="90" t="s">
        <v>241</v>
      </c>
      <c r="C163" s="91"/>
      <c r="D163" s="91"/>
      <c r="E163" s="91"/>
      <c r="F163" s="91"/>
      <c r="G163" s="91"/>
      <c r="H163" s="91"/>
      <c r="I163" s="92"/>
      <c r="J163" s="22">
        <v>7</v>
      </c>
      <c r="K163" s="22">
        <v>2</v>
      </c>
      <c r="L163" s="22">
        <v>0</v>
      </c>
      <c r="M163" s="22">
        <v>1</v>
      </c>
      <c r="N163" s="22">
        <v>2</v>
      </c>
      <c r="O163" s="14">
        <f t="shared" si="64"/>
        <v>5</v>
      </c>
      <c r="P163" s="14">
        <f t="shared" ref="P163:P178" si="65">Q163-O163</f>
        <v>8</v>
      </c>
      <c r="Q163" s="14">
        <f t="shared" ref="Q163:Q175" si="66">ROUND(PRODUCT(J163,25)/14,0)</f>
        <v>13</v>
      </c>
      <c r="R163" s="22"/>
      <c r="S163" s="22" t="s">
        <v>31</v>
      </c>
      <c r="T163" s="23"/>
      <c r="U163" s="10" t="s">
        <v>42</v>
      </c>
    </row>
    <row r="164" spans="1:21" ht="15" customHeight="1">
      <c r="A164" s="27" t="s">
        <v>242</v>
      </c>
      <c r="B164" s="90" t="s">
        <v>243</v>
      </c>
      <c r="C164" s="91"/>
      <c r="D164" s="91"/>
      <c r="E164" s="91"/>
      <c r="F164" s="91"/>
      <c r="G164" s="91"/>
      <c r="H164" s="91"/>
      <c r="I164" s="92"/>
      <c r="J164" s="22">
        <v>7</v>
      </c>
      <c r="K164" s="22">
        <v>2</v>
      </c>
      <c r="L164" s="22">
        <v>0</v>
      </c>
      <c r="M164" s="22">
        <v>1</v>
      </c>
      <c r="N164" s="22">
        <v>2</v>
      </c>
      <c r="O164" s="14">
        <f t="shared" si="64"/>
        <v>5</v>
      </c>
      <c r="P164" s="14">
        <f t="shared" si="65"/>
        <v>8</v>
      </c>
      <c r="Q164" s="14">
        <f t="shared" si="66"/>
        <v>13</v>
      </c>
      <c r="R164" s="22"/>
      <c r="S164" s="22" t="s">
        <v>31</v>
      </c>
      <c r="T164" s="23"/>
      <c r="U164" s="10" t="s">
        <v>42</v>
      </c>
    </row>
    <row r="165" spans="1:21" s="72" customFormat="1" ht="15" customHeight="1">
      <c r="A165" s="88" t="s">
        <v>270</v>
      </c>
      <c r="B165" s="88"/>
      <c r="C165" s="88"/>
      <c r="D165" s="88"/>
      <c r="E165" s="88"/>
      <c r="F165" s="88"/>
      <c r="G165" s="88"/>
      <c r="H165" s="88"/>
      <c r="I165" s="88"/>
      <c r="J165" s="88"/>
      <c r="K165" s="88"/>
      <c r="L165" s="88"/>
      <c r="M165" s="88"/>
      <c r="N165" s="88"/>
      <c r="O165" s="88"/>
      <c r="P165" s="88"/>
      <c r="Q165" s="88"/>
      <c r="R165" s="88"/>
      <c r="S165" s="88"/>
      <c r="T165" s="88"/>
      <c r="U165" s="89"/>
    </row>
    <row r="166" spans="1:21" s="72" customFormat="1" ht="15" customHeight="1">
      <c r="A166" s="71" t="s">
        <v>238</v>
      </c>
      <c r="B166" s="90" t="s">
        <v>239</v>
      </c>
      <c r="C166" s="91"/>
      <c r="D166" s="91"/>
      <c r="E166" s="91"/>
      <c r="F166" s="91"/>
      <c r="G166" s="91"/>
      <c r="H166" s="91"/>
      <c r="I166" s="92"/>
      <c r="J166" s="22">
        <v>7</v>
      </c>
      <c r="K166" s="22">
        <v>2</v>
      </c>
      <c r="L166" s="22">
        <v>0</v>
      </c>
      <c r="M166" s="22">
        <v>1</v>
      </c>
      <c r="N166" s="22">
        <v>2</v>
      </c>
      <c r="O166" s="14">
        <f t="shared" ref="O166:O167" si="67">K166+L166+M166+N166</f>
        <v>5</v>
      </c>
      <c r="P166" s="14">
        <f>Q166-O166</f>
        <v>8</v>
      </c>
      <c r="Q166" s="14">
        <f>ROUND(PRODUCT(J166,25)/14,0)</f>
        <v>13</v>
      </c>
      <c r="R166" s="22"/>
      <c r="S166" s="22" t="s">
        <v>31</v>
      </c>
      <c r="T166" s="23"/>
      <c r="U166" s="10" t="s">
        <v>42</v>
      </c>
    </row>
    <row r="167" spans="1:21" s="72" customFormat="1" ht="15" customHeight="1">
      <c r="A167" s="71" t="s">
        <v>230</v>
      </c>
      <c r="B167" s="90" t="s">
        <v>231</v>
      </c>
      <c r="C167" s="91"/>
      <c r="D167" s="91"/>
      <c r="E167" s="91"/>
      <c r="F167" s="91"/>
      <c r="G167" s="91"/>
      <c r="H167" s="91"/>
      <c r="I167" s="92"/>
      <c r="J167" s="22">
        <v>7</v>
      </c>
      <c r="K167" s="22">
        <v>2</v>
      </c>
      <c r="L167" s="22">
        <v>0</v>
      </c>
      <c r="M167" s="22">
        <v>1</v>
      </c>
      <c r="N167" s="22">
        <v>2</v>
      </c>
      <c r="O167" s="14">
        <f t="shared" si="67"/>
        <v>5</v>
      </c>
      <c r="P167" s="14">
        <f t="shared" ref="P167" si="68">Q167-O167</f>
        <v>8</v>
      </c>
      <c r="Q167" s="14">
        <f t="shared" ref="Q167" si="69">ROUND(PRODUCT(J167,25)/14,0)</f>
        <v>13</v>
      </c>
      <c r="R167" s="22"/>
      <c r="S167" s="22" t="s">
        <v>31</v>
      </c>
      <c r="T167" s="23"/>
      <c r="U167" s="10" t="s">
        <v>42</v>
      </c>
    </row>
    <row r="168" spans="1:21">
      <c r="A168" s="147" t="s">
        <v>166</v>
      </c>
      <c r="B168" s="148"/>
      <c r="C168" s="148"/>
      <c r="D168" s="148"/>
      <c r="E168" s="148"/>
      <c r="F168" s="148"/>
      <c r="G168" s="148"/>
      <c r="H168" s="148"/>
      <c r="I168" s="148"/>
      <c r="J168" s="148"/>
      <c r="K168" s="148"/>
      <c r="L168" s="148"/>
      <c r="M168" s="148"/>
      <c r="N168" s="148"/>
      <c r="O168" s="148"/>
      <c r="P168" s="148"/>
      <c r="Q168" s="148"/>
      <c r="R168" s="148"/>
      <c r="S168" s="148"/>
      <c r="T168" s="148"/>
      <c r="U168" s="149"/>
    </row>
    <row r="169" spans="1:21" s="66" customFormat="1" ht="13.5">
      <c r="A169" s="97" t="s">
        <v>172</v>
      </c>
      <c r="B169" s="98"/>
      <c r="C169" s="98"/>
      <c r="D169" s="98"/>
      <c r="E169" s="98"/>
      <c r="F169" s="98"/>
      <c r="G169" s="98"/>
      <c r="H169" s="98"/>
      <c r="I169" s="98"/>
      <c r="J169" s="98"/>
      <c r="K169" s="98"/>
      <c r="L169" s="98"/>
      <c r="M169" s="98"/>
      <c r="N169" s="98"/>
      <c r="O169" s="98"/>
      <c r="P169" s="98"/>
      <c r="Q169" s="98"/>
      <c r="R169" s="98"/>
      <c r="S169" s="98"/>
      <c r="T169" s="98"/>
      <c r="U169" s="99"/>
    </row>
    <row r="170" spans="1:21" s="66" customFormat="1">
      <c r="A170" s="67" t="s">
        <v>244</v>
      </c>
      <c r="B170" s="90" t="s">
        <v>245</v>
      </c>
      <c r="C170" s="91"/>
      <c r="D170" s="91"/>
      <c r="E170" s="91"/>
      <c r="F170" s="91"/>
      <c r="G170" s="91"/>
      <c r="H170" s="91"/>
      <c r="I170" s="92"/>
      <c r="J170" s="22">
        <v>4</v>
      </c>
      <c r="K170" s="22">
        <v>2</v>
      </c>
      <c r="L170" s="22">
        <v>0</v>
      </c>
      <c r="M170" s="22">
        <v>0</v>
      </c>
      <c r="N170" s="22">
        <v>2</v>
      </c>
      <c r="O170" s="14">
        <f>K170+L170+M170+N170</f>
        <v>4</v>
      </c>
      <c r="P170" s="14">
        <f>Q170-O170</f>
        <v>3</v>
      </c>
      <c r="Q170" s="14">
        <f>ROUND(PRODUCT(J170,25)/14,0)</f>
        <v>7</v>
      </c>
      <c r="R170" s="22"/>
      <c r="S170" s="22" t="s">
        <v>31</v>
      </c>
      <c r="T170" s="23"/>
      <c r="U170" s="10" t="s">
        <v>43</v>
      </c>
    </row>
    <row r="171" spans="1:21" s="66" customFormat="1">
      <c r="A171" s="67" t="s">
        <v>246</v>
      </c>
      <c r="B171" s="90" t="s">
        <v>247</v>
      </c>
      <c r="C171" s="91"/>
      <c r="D171" s="91"/>
      <c r="E171" s="91"/>
      <c r="F171" s="91"/>
      <c r="G171" s="91"/>
      <c r="H171" s="91"/>
      <c r="I171" s="92"/>
      <c r="J171" s="22">
        <v>4</v>
      </c>
      <c r="K171" s="22">
        <v>2</v>
      </c>
      <c r="L171" s="22">
        <v>0</v>
      </c>
      <c r="M171" s="22">
        <v>0</v>
      </c>
      <c r="N171" s="22">
        <v>2</v>
      </c>
      <c r="O171" s="14">
        <f t="shared" ref="O171:O172" si="70">K171+L171+M171+N171</f>
        <v>4</v>
      </c>
      <c r="P171" s="14">
        <f t="shared" ref="P171" si="71">Q171-O171</f>
        <v>3</v>
      </c>
      <c r="Q171" s="14">
        <f t="shared" ref="Q171" si="72">ROUND(PRODUCT(J171,25)/14,0)</f>
        <v>7</v>
      </c>
      <c r="R171" s="22"/>
      <c r="S171" s="22" t="s">
        <v>31</v>
      </c>
      <c r="T171" s="23"/>
      <c r="U171" s="10" t="s">
        <v>43</v>
      </c>
    </row>
    <row r="172" spans="1:21" s="66" customFormat="1" ht="12.75" customHeight="1">
      <c r="A172" s="67" t="s">
        <v>248</v>
      </c>
      <c r="B172" s="90" t="s">
        <v>249</v>
      </c>
      <c r="C172" s="91"/>
      <c r="D172" s="91"/>
      <c r="E172" s="91"/>
      <c r="F172" s="91"/>
      <c r="G172" s="91"/>
      <c r="H172" s="91"/>
      <c r="I172" s="92"/>
      <c r="J172" s="22">
        <v>4</v>
      </c>
      <c r="K172" s="22">
        <v>2</v>
      </c>
      <c r="L172" s="22">
        <v>0</v>
      </c>
      <c r="M172" s="22">
        <v>0</v>
      </c>
      <c r="N172" s="22">
        <v>2</v>
      </c>
      <c r="O172" s="14">
        <f t="shared" si="70"/>
        <v>4</v>
      </c>
      <c r="P172" s="14">
        <f>Q172-O172</f>
        <v>3</v>
      </c>
      <c r="Q172" s="14">
        <f>ROUND(PRODUCT(J172,25)/14,0)</f>
        <v>7</v>
      </c>
      <c r="R172" s="22"/>
      <c r="S172" s="22" t="s">
        <v>31</v>
      </c>
      <c r="T172" s="23"/>
      <c r="U172" s="10" t="s">
        <v>43</v>
      </c>
    </row>
    <row r="173" spans="1:21" s="66" customFormat="1" ht="13.5">
      <c r="A173" s="97" t="s">
        <v>171</v>
      </c>
      <c r="B173" s="98"/>
      <c r="C173" s="98"/>
      <c r="D173" s="98"/>
      <c r="E173" s="98"/>
      <c r="F173" s="98"/>
      <c r="G173" s="98"/>
      <c r="H173" s="98"/>
      <c r="I173" s="98"/>
      <c r="J173" s="98"/>
      <c r="K173" s="98"/>
      <c r="L173" s="98"/>
      <c r="M173" s="98"/>
      <c r="N173" s="98"/>
      <c r="O173" s="98"/>
      <c r="P173" s="98"/>
      <c r="Q173" s="98"/>
      <c r="R173" s="98"/>
      <c r="S173" s="98"/>
      <c r="T173" s="98"/>
      <c r="U173" s="99"/>
    </row>
    <row r="174" spans="1:21">
      <c r="A174" s="27" t="s">
        <v>250</v>
      </c>
      <c r="B174" s="90" t="s">
        <v>245</v>
      </c>
      <c r="C174" s="91"/>
      <c r="D174" s="91"/>
      <c r="E174" s="91"/>
      <c r="F174" s="91"/>
      <c r="G174" s="91"/>
      <c r="H174" s="91"/>
      <c r="I174" s="92"/>
      <c r="J174" s="22">
        <v>4</v>
      </c>
      <c r="K174" s="22">
        <v>2</v>
      </c>
      <c r="L174" s="22">
        <v>0</v>
      </c>
      <c r="M174" s="22">
        <v>0</v>
      </c>
      <c r="N174" s="22">
        <v>2</v>
      </c>
      <c r="O174" s="14">
        <f t="shared" ref="O174:O176" si="73">K174+L174+M174+N174</f>
        <v>4</v>
      </c>
      <c r="P174" s="14">
        <f>Q174-O174</f>
        <v>3</v>
      </c>
      <c r="Q174" s="14">
        <f>ROUND(PRODUCT(J174,25)/14,0)</f>
        <v>7</v>
      </c>
      <c r="R174" s="22"/>
      <c r="S174" s="22" t="s">
        <v>31</v>
      </c>
      <c r="T174" s="23"/>
      <c r="U174" s="10" t="s">
        <v>43</v>
      </c>
    </row>
    <row r="175" spans="1:21">
      <c r="A175" s="27" t="s">
        <v>251</v>
      </c>
      <c r="B175" s="90" t="s">
        <v>247</v>
      </c>
      <c r="C175" s="91"/>
      <c r="D175" s="91"/>
      <c r="E175" s="91"/>
      <c r="F175" s="91"/>
      <c r="G175" s="91"/>
      <c r="H175" s="91"/>
      <c r="I175" s="92"/>
      <c r="J175" s="22">
        <v>4</v>
      </c>
      <c r="K175" s="22">
        <v>2</v>
      </c>
      <c r="L175" s="22">
        <v>0</v>
      </c>
      <c r="M175" s="22">
        <v>0</v>
      </c>
      <c r="N175" s="22">
        <v>2</v>
      </c>
      <c r="O175" s="14">
        <f t="shared" si="73"/>
        <v>4</v>
      </c>
      <c r="P175" s="14">
        <f t="shared" si="65"/>
        <v>3</v>
      </c>
      <c r="Q175" s="14">
        <f t="shared" si="66"/>
        <v>7</v>
      </c>
      <c r="R175" s="22"/>
      <c r="S175" s="22" t="s">
        <v>31</v>
      </c>
      <c r="T175" s="23"/>
      <c r="U175" s="10" t="s">
        <v>43</v>
      </c>
    </row>
    <row r="176" spans="1:21">
      <c r="A176" s="27" t="s">
        <v>252</v>
      </c>
      <c r="B176" s="90" t="s">
        <v>249</v>
      </c>
      <c r="C176" s="91"/>
      <c r="D176" s="91"/>
      <c r="E176" s="91"/>
      <c r="F176" s="91"/>
      <c r="G176" s="91"/>
      <c r="H176" s="91"/>
      <c r="I176" s="92"/>
      <c r="J176" s="22">
        <v>4</v>
      </c>
      <c r="K176" s="22">
        <v>2</v>
      </c>
      <c r="L176" s="22">
        <v>0</v>
      </c>
      <c r="M176" s="22">
        <v>0</v>
      </c>
      <c r="N176" s="22">
        <v>2</v>
      </c>
      <c r="O176" s="14">
        <f t="shared" si="73"/>
        <v>4</v>
      </c>
      <c r="P176" s="14">
        <f>Q176-O176</f>
        <v>3</v>
      </c>
      <c r="Q176" s="14">
        <f>ROUND(PRODUCT(J176,25)/14,0)</f>
        <v>7</v>
      </c>
      <c r="R176" s="22"/>
      <c r="S176" s="22" t="s">
        <v>31</v>
      </c>
      <c r="T176" s="23"/>
      <c r="U176" s="10" t="s">
        <v>43</v>
      </c>
    </row>
    <row r="177" spans="1:21" ht="13" hidden="1" customHeight="1">
      <c r="A177" s="147" t="s">
        <v>111</v>
      </c>
      <c r="B177" s="177"/>
      <c r="C177" s="177"/>
      <c r="D177" s="177"/>
      <c r="E177" s="177"/>
      <c r="F177" s="177"/>
      <c r="G177" s="177"/>
      <c r="H177" s="177"/>
      <c r="I177" s="177"/>
      <c r="J177" s="177"/>
      <c r="K177" s="177"/>
      <c r="L177" s="177"/>
      <c r="M177" s="177"/>
      <c r="N177" s="177"/>
      <c r="O177" s="177"/>
      <c r="P177" s="177"/>
      <c r="Q177" s="177"/>
      <c r="R177" s="177"/>
      <c r="S177" s="177"/>
      <c r="T177" s="177"/>
      <c r="U177" s="178"/>
    </row>
    <row r="178" spans="1:21" ht="13" hidden="1" customHeight="1">
      <c r="A178" s="27"/>
      <c r="B178" s="90"/>
      <c r="C178" s="91"/>
      <c r="D178" s="91"/>
      <c r="E178" s="91"/>
      <c r="F178" s="91"/>
      <c r="G178" s="91"/>
      <c r="H178" s="91"/>
      <c r="I178" s="92"/>
      <c r="J178" s="22">
        <v>0</v>
      </c>
      <c r="K178" s="22">
        <v>0</v>
      </c>
      <c r="L178" s="22">
        <v>0</v>
      </c>
      <c r="M178" s="22">
        <v>0</v>
      </c>
      <c r="N178" s="22">
        <v>0</v>
      </c>
      <c r="O178" s="14">
        <f t="shared" ref="O178:O180" si="74">K178+L178+M178+N178</f>
        <v>0</v>
      </c>
      <c r="P178" s="14">
        <f t="shared" si="65"/>
        <v>0</v>
      </c>
      <c r="Q178" s="14">
        <f>ROUND(PRODUCT(J178,25)/12,0)</f>
        <v>0</v>
      </c>
      <c r="R178" s="22"/>
      <c r="S178" s="22"/>
      <c r="T178" s="23"/>
      <c r="U178" s="10"/>
    </row>
    <row r="179" spans="1:21" ht="13" hidden="1" customHeight="1">
      <c r="A179" s="27"/>
      <c r="B179" s="90"/>
      <c r="C179" s="91"/>
      <c r="D179" s="91"/>
      <c r="E179" s="91"/>
      <c r="F179" s="91"/>
      <c r="G179" s="91"/>
      <c r="H179" s="91"/>
      <c r="I179" s="92"/>
      <c r="J179" s="22">
        <v>0</v>
      </c>
      <c r="K179" s="22">
        <v>0</v>
      </c>
      <c r="L179" s="22">
        <v>0</v>
      </c>
      <c r="M179" s="22">
        <v>0</v>
      </c>
      <c r="N179" s="22">
        <v>0</v>
      </c>
      <c r="O179" s="14">
        <f t="shared" si="74"/>
        <v>0</v>
      </c>
      <c r="P179" s="14">
        <f>Q179-O179</f>
        <v>0</v>
      </c>
      <c r="Q179" s="14">
        <f>ROUND(PRODUCT(J179,25)/12,0)</f>
        <v>0</v>
      </c>
      <c r="R179" s="22"/>
      <c r="S179" s="22"/>
      <c r="T179" s="23"/>
      <c r="U179" s="10"/>
    </row>
    <row r="180" spans="1:21" ht="13" hidden="1" customHeight="1">
      <c r="A180" s="75"/>
      <c r="B180" s="268"/>
      <c r="C180" s="269"/>
      <c r="D180" s="269"/>
      <c r="E180" s="269"/>
      <c r="F180" s="269"/>
      <c r="G180" s="269"/>
      <c r="H180" s="269"/>
      <c r="I180" s="270"/>
      <c r="J180" s="76">
        <v>0</v>
      </c>
      <c r="K180" s="76">
        <v>0</v>
      </c>
      <c r="L180" s="76">
        <v>0</v>
      </c>
      <c r="M180" s="76">
        <v>0</v>
      </c>
      <c r="N180" s="76">
        <v>0</v>
      </c>
      <c r="O180" s="77">
        <f t="shared" si="74"/>
        <v>0</v>
      </c>
      <c r="P180" s="77">
        <f>Q180-O180</f>
        <v>0</v>
      </c>
      <c r="Q180" s="77">
        <f>ROUND(PRODUCT(J180,25)/12,0)</f>
        <v>0</v>
      </c>
      <c r="R180" s="76"/>
      <c r="S180" s="76"/>
      <c r="T180" s="78"/>
      <c r="U180" s="74"/>
    </row>
    <row r="181" spans="1:21" s="72" customFormat="1" ht="13.5">
      <c r="A181" s="87" t="s">
        <v>270</v>
      </c>
      <c r="B181" s="88"/>
      <c r="C181" s="88"/>
      <c r="D181" s="88"/>
      <c r="E181" s="88"/>
      <c r="F181" s="88"/>
      <c r="G181" s="88"/>
      <c r="H181" s="88"/>
      <c r="I181" s="88"/>
      <c r="J181" s="88"/>
      <c r="K181" s="88"/>
      <c r="L181" s="88"/>
      <c r="M181" s="88"/>
      <c r="N181" s="88"/>
      <c r="O181" s="88"/>
      <c r="P181" s="88"/>
      <c r="Q181" s="88"/>
      <c r="R181" s="88"/>
      <c r="S181" s="88"/>
      <c r="T181" s="88"/>
      <c r="U181" s="89"/>
    </row>
    <row r="182" spans="1:21" s="72" customFormat="1">
      <c r="A182" s="71" t="s">
        <v>279</v>
      </c>
      <c r="B182" s="90" t="s">
        <v>178</v>
      </c>
      <c r="C182" s="91"/>
      <c r="D182" s="91"/>
      <c r="E182" s="91"/>
      <c r="F182" s="91"/>
      <c r="G182" s="91"/>
      <c r="H182" s="91"/>
      <c r="I182" s="92"/>
      <c r="J182" s="22">
        <v>4</v>
      </c>
      <c r="K182" s="22">
        <v>2</v>
      </c>
      <c r="L182" s="22">
        <v>0</v>
      </c>
      <c r="M182" s="22">
        <v>1</v>
      </c>
      <c r="N182" s="22">
        <v>2</v>
      </c>
      <c r="O182" s="14">
        <f t="shared" ref="O182:O183" si="75">K182+L182+M182+N182</f>
        <v>5</v>
      </c>
      <c r="P182" s="14">
        <f>Q182-O182</f>
        <v>2</v>
      </c>
      <c r="Q182" s="14">
        <f>ROUND(PRODUCT(J182,25)/14,0)</f>
        <v>7</v>
      </c>
      <c r="R182" s="22"/>
      <c r="S182" s="22" t="s">
        <v>31</v>
      </c>
      <c r="T182" s="23"/>
      <c r="U182" s="10" t="s">
        <v>42</v>
      </c>
    </row>
    <row r="183" spans="1:21" s="72" customFormat="1">
      <c r="A183" s="71" t="s">
        <v>280</v>
      </c>
      <c r="B183" s="90" t="s">
        <v>281</v>
      </c>
      <c r="C183" s="91"/>
      <c r="D183" s="91"/>
      <c r="E183" s="91"/>
      <c r="F183" s="91"/>
      <c r="G183" s="91"/>
      <c r="H183" s="91"/>
      <c r="I183" s="92"/>
      <c r="J183" s="22">
        <v>4</v>
      </c>
      <c r="K183" s="22">
        <v>2</v>
      </c>
      <c r="L183" s="22">
        <v>0</v>
      </c>
      <c r="M183" s="22">
        <v>1</v>
      </c>
      <c r="N183" s="22">
        <v>2</v>
      </c>
      <c r="O183" s="14">
        <f t="shared" si="75"/>
        <v>5</v>
      </c>
      <c r="P183" s="14">
        <f t="shared" ref="P183" si="76">Q183-O183</f>
        <v>2</v>
      </c>
      <c r="Q183" s="14">
        <f t="shared" ref="Q183" si="77">ROUND(PRODUCT(J183,25)/14,0)</f>
        <v>7</v>
      </c>
      <c r="R183" s="22"/>
      <c r="S183" s="22" t="s">
        <v>31</v>
      </c>
      <c r="T183" s="23"/>
      <c r="U183" s="10" t="s">
        <v>42</v>
      </c>
    </row>
    <row r="184" spans="1:21" ht="20.25" customHeight="1">
      <c r="A184" s="225" t="s">
        <v>118</v>
      </c>
      <c r="B184" s="226"/>
      <c r="C184" s="226"/>
      <c r="D184" s="226"/>
      <c r="E184" s="226"/>
      <c r="F184" s="226"/>
      <c r="G184" s="226"/>
      <c r="H184" s="226"/>
      <c r="I184" s="227"/>
      <c r="J184" s="17">
        <f t="shared" ref="J184:Q184" si="78">SUM(J109,J130,J146,J162,J174,J178)</f>
        <v>26</v>
      </c>
      <c r="K184" s="16">
        <f t="shared" si="78"/>
        <v>10</v>
      </c>
      <c r="L184" s="16">
        <f t="shared" si="78"/>
        <v>0</v>
      </c>
      <c r="M184" s="16">
        <f t="shared" si="78"/>
        <v>4</v>
      </c>
      <c r="N184" s="53">
        <f t="shared" si="78"/>
        <v>10</v>
      </c>
      <c r="O184" s="16">
        <f t="shared" si="78"/>
        <v>24</v>
      </c>
      <c r="P184" s="17">
        <f t="shared" si="78"/>
        <v>23</v>
      </c>
      <c r="Q184" s="17">
        <f t="shared" si="78"/>
        <v>47</v>
      </c>
      <c r="R184" s="18">
        <f>COUNTIF(R109,"E")+COUNTIF(R130,"E")+COUNTIF(R146,"E")+COUNTIF(R162,"E")+COUNTIF(R174,"E")+COUNTIF(R178,"E")</f>
        <v>0</v>
      </c>
      <c r="S184" s="19">
        <f>COUNTIF(S109,"C")+COUNTIF(S130,"C")+COUNTIF(S146,"C")+COUNTIF(S162,"C")+COUNTIF(S174,"C")+COUNTIF(S178,"C")</f>
        <v>5</v>
      </c>
      <c r="T184" s="19">
        <f>COUNTIF(T109,"VP")+COUNTIF(T130,"VP")+COUNTIF(T146,"VP")+COUNTIF(T162,"VP")+COUNTIF(T174,"VP")+COUNTIF(T178,"VP")</f>
        <v>0</v>
      </c>
      <c r="U184" s="61">
        <f>COUNTA(U109,U130,U146,U162,U174,U178)</f>
        <v>5</v>
      </c>
    </row>
    <row r="185" spans="1:21" ht="16.5" customHeight="1">
      <c r="A185" s="228" t="s">
        <v>54</v>
      </c>
      <c r="B185" s="229"/>
      <c r="C185" s="229"/>
      <c r="D185" s="229"/>
      <c r="E185" s="229"/>
      <c r="F185" s="229"/>
      <c r="G185" s="229"/>
      <c r="H185" s="229"/>
      <c r="I185" s="229"/>
      <c r="J185" s="230"/>
      <c r="K185" s="17">
        <f t="shared" ref="K185:Q185" si="79">SUM(K109,K130)*14+SUM(K146,K162,K174,K178)*12</f>
        <v>128</v>
      </c>
      <c r="L185" s="17">
        <f t="shared" si="79"/>
        <v>0</v>
      </c>
      <c r="M185" s="17">
        <f t="shared" si="79"/>
        <v>52</v>
      </c>
      <c r="N185" s="17">
        <f t="shared" si="79"/>
        <v>128</v>
      </c>
      <c r="O185" s="17">
        <f t="shared" si="79"/>
        <v>308</v>
      </c>
      <c r="P185" s="17">
        <f t="shared" si="79"/>
        <v>284</v>
      </c>
      <c r="Q185" s="17">
        <f t="shared" si="79"/>
        <v>592</v>
      </c>
      <c r="R185" s="103"/>
      <c r="S185" s="104"/>
      <c r="T185" s="104"/>
      <c r="U185" s="105"/>
    </row>
    <row r="186" spans="1:21" ht="16.5" customHeight="1">
      <c r="A186" s="231"/>
      <c r="B186" s="232"/>
      <c r="C186" s="232"/>
      <c r="D186" s="232"/>
      <c r="E186" s="232"/>
      <c r="F186" s="232"/>
      <c r="G186" s="232"/>
      <c r="H186" s="232"/>
      <c r="I186" s="232"/>
      <c r="J186" s="233"/>
      <c r="K186" s="109">
        <f>SUM(K185:N185)</f>
        <v>308</v>
      </c>
      <c r="L186" s="110"/>
      <c r="M186" s="110"/>
      <c r="N186" s="111"/>
      <c r="O186" s="109">
        <f>SUM(O185:Q185)</f>
        <v>1184</v>
      </c>
      <c r="P186" s="110"/>
      <c r="Q186" s="111"/>
      <c r="R186" s="106"/>
      <c r="S186" s="107"/>
      <c r="T186" s="107"/>
      <c r="U186" s="108"/>
    </row>
    <row r="187" spans="1:21" ht="21" customHeight="1">
      <c r="A187" s="155" t="s">
        <v>117</v>
      </c>
      <c r="B187" s="156"/>
      <c r="C187" s="156"/>
      <c r="D187" s="156"/>
      <c r="E187" s="156"/>
      <c r="F187" s="156"/>
      <c r="G187" s="156"/>
      <c r="H187" s="156"/>
      <c r="I187" s="156"/>
      <c r="J187" s="157"/>
      <c r="K187" s="141">
        <f>U184/SUM(U46,U58,U69,U79,U91,U102)</f>
        <v>0.13157894736842105</v>
      </c>
      <c r="L187" s="142"/>
      <c r="M187" s="142"/>
      <c r="N187" s="142"/>
      <c r="O187" s="142"/>
      <c r="P187" s="142"/>
      <c r="Q187" s="142"/>
      <c r="R187" s="142"/>
      <c r="S187" s="142"/>
      <c r="T187" s="142"/>
      <c r="U187" s="143"/>
    </row>
    <row r="188" spans="1:21" ht="24" customHeight="1">
      <c r="A188" s="152" t="s">
        <v>119</v>
      </c>
      <c r="B188" s="153"/>
      <c r="C188" s="153"/>
      <c r="D188" s="153"/>
      <c r="E188" s="153"/>
      <c r="F188" s="153"/>
      <c r="G188" s="153"/>
      <c r="H188" s="153"/>
      <c r="I188" s="153"/>
      <c r="J188" s="154"/>
      <c r="K188" s="141">
        <f>K186/(SUM(O46,O58,O69,O79,O91)*14+O102*12)</f>
        <v>0.14597156398104266</v>
      </c>
      <c r="L188" s="142"/>
      <c r="M188" s="142"/>
      <c r="N188" s="142"/>
      <c r="O188" s="142"/>
      <c r="P188" s="142"/>
      <c r="Q188" s="142"/>
      <c r="R188" s="142"/>
      <c r="S188" s="142"/>
      <c r="T188" s="142"/>
      <c r="U188" s="143"/>
    </row>
    <row r="189" spans="1:21" s="66" customFormat="1" ht="24" customHeight="1">
      <c r="A189" s="69"/>
      <c r="B189" s="69"/>
      <c r="C189" s="69"/>
      <c r="D189" s="69"/>
      <c r="E189" s="69"/>
      <c r="F189" s="69"/>
      <c r="G189" s="69"/>
      <c r="H189" s="69"/>
      <c r="I189" s="69"/>
      <c r="J189" s="69"/>
      <c r="K189" s="70"/>
      <c r="L189" s="70"/>
      <c r="M189" s="70"/>
      <c r="N189" s="70"/>
      <c r="O189" s="70"/>
      <c r="P189" s="70"/>
      <c r="Q189" s="70"/>
      <c r="R189" s="70"/>
      <c r="S189" s="70"/>
      <c r="T189" s="70"/>
      <c r="U189" s="70"/>
    </row>
    <row r="190" spans="1:21" ht="19.5" customHeight="1">
      <c r="A190" s="171" t="s">
        <v>55</v>
      </c>
      <c r="B190" s="171"/>
      <c r="C190" s="171"/>
      <c r="D190" s="171"/>
      <c r="E190" s="171"/>
      <c r="F190" s="171"/>
      <c r="G190" s="171"/>
      <c r="H190" s="171"/>
      <c r="I190" s="171"/>
      <c r="J190" s="171"/>
      <c r="K190" s="171"/>
      <c r="L190" s="171"/>
      <c r="M190" s="171"/>
      <c r="N190" s="171"/>
      <c r="O190" s="171"/>
      <c r="P190" s="171"/>
      <c r="Q190" s="171"/>
      <c r="R190" s="171"/>
      <c r="S190" s="171"/>
      <c r="T190" s="171"/>
      <c r="U190" s="171"/>
    </row>
    <row r="191" spans="1:21" ht="22.5" customHeight="1">
      <c r="A191" s="158" t="s">
        <v>30</v>
      </c>
      <c r="B191" s="160" t="s">
        <v>29</v>
      </c>
      <c r="C191" s="161"/>
      <c r="D191" s="161"/>
      <c r="E191" s="161"/>
      <c r="F191" s="161"/>
      <c r="G191" s="161"/>
      <c r="H191" s="161"/>
      <c r="I191" s="162"/>
      <c r="J191" s="166" t="s">
        <v>44</v>
      </c>
      <c r="K191" s="100" t="s">
        <v>27</v>
      </c>
      <c r="L191" s="101"/>
      <c r="M191" s="101"/>
      <c r="N191" s="102"/>
      <c r="O191" s="168" t="s">
        <v>45</v>
      </c>
      <c r="P191" s="169"/>
      <c r="Q191" s="169"/>
      <c r="R191" s="168" t="s">
        <v>26</v>
      </c>
      <c r="S191" s="168"/>
      <c r="T191" s="168"/>
      <c r="U191" s="168" t="s">
        <v>25</v>
      </c>
    </row>
    <row r="192" spans="1:21" ht="16.5" customHeight="1">
      <c r="A192" s="159"/>
      <c r="B192" s="163"/>
      <c r="C192" s="164"/>
      <c r="D192" s="164"/>
      <c r="E192" s="164"/>
      <c r="F192" s="164"/>
      <c r="G192" s="164"/>
      <c r="H192" s="164"/>
      <c r="I192" s="165"/>
      <c r="J192" s="167"/>
      <c r="K192" s="5" t="s">
        <v>31</v>
      </c>
      <c r="L192" s="5" t="s">
        <v>32</v>
      </c>
      <c r="M192" s="5" t="s">
        <v>33</v>
      </c>
      <c r="N192" s="52" t="s">
        <v>114</v>
      </c>
      <c r="O192" s="11" t="s">
        <v>37</v>
      </c>
      <c r="P192" s="11" t="s">
        <v>8</v>
      </c>
      <c r="Q192" s="11" t="s">
        <v>34</v>
      </c>
      <c r="R192" s="11" t="s">
        <v>35</v>
      </c>
      <c r="S192" s="11" t="s">
        <v>31</v>
      </c>
      <c r="T192" s="11" t="s">
        <v>36</v>
      </c>
      <c r="U192" s="168"/>
    </row>
    <row r="193" spans="1:21" ht="16.5" customHeight="1">
      <c r="A193" s="172" t="s">
        <v>56</v>
      </c>
      <c r="B193" s="172"/>
      <c r="C193" s="172"/>
      <c r="D193" s="172"/>
      <c r="E193" s="172"/>
      <c r="F193" s="172"/>
      <c r="G193" s="172"/>
      <c r="H193" s="172"/>
      <c r="I193" s="172"/>
      <c r="J193" s="172"/>
      <c r="K193" s="172"/>
      <c r="L193" s="172"/>
      <c r="M193" s="172"/>
      <c r="N193" s="172"/>
      <c r="O193" s="172"/>
      <c r="P193" s="172"/>
      <c r="Q193" s="172"/>
      <c r="R193" s="172"/>
      <c r="S193" s="172"/>
      <c r="T193" s="172"/>
      <c r="U193" s="172"/>
    </row>
    <row r="194" spans="1:21">
      <c r="A194" s="27" t="s">
        <v>253</v>
      </c>
      <c r="B194" s="93" t="s">
        <v>254</v>
      </c>
      <c r="C194" s="93"/>
      <c r="D194" s="93"/>
      <c r="E194" s="93"/>
      <c r="F194" s="93"/>
      <c r="G194" s="93"/>
      <c r="H194" s="93"/>
      <c r="I194" s="93"/>
      <c r="J194" s="22">
        <v>3</v>
      </c>
      <c r="K194" s="22">
        <v>2</v>
      </c>
      <c r="L194" s="22">
        <v>0</v>
      </c>
      <c r="M194" s="22">
        <v>0</v>
      </c>
      <c r="N194" s="22">
        <v>1</v>
      </c>
      <c r="O194" s="14">
        <f t="shared" ref="O194:O197" si="80">K194+L194+M194+N194</f>
        <v>3</v>
      </c>
      <c r="P194" s="14">
        <f>Q194-O194</f>
        <v>2</v>
      </c>
      <c r="Q194" s="14">
        <f>ROUND(PRODUCT(J194,25)/14,0)</f>
        <v>5</v>
      </c>
      <c r="R194" s="22"/>
      <c r="S194" s="22" t="s">
        <v>31</v>
      </c>
      <c r="T194" s="23"/>
      <c r="U194" s="10" t="s">
        <v>40</v>
      </c>
    </row>
    <row r="195" spans="1:21">
      <c r="A195" s="27" t="s">
        <v>255</v>
      </c>
      <c r="B195" s="90" t="s">
        <v>256</v>
      </c>
      <c r="C195" s="91"/>
      <c r="D195" s="91"/>
      <c r="E195" s="91"/>
      <c r="F195" s="91"/>
      <c r="G195" s="91"/>
      <c r="H195" s="91"/>
      <c r="I195" s="92"/>
      <c r="J195" s="22">
        <v>4</v>
      </c>
      <c r="K195" s="22">
        <v>2</v>
      </c>
      <c r="L195" s="22">
        <v>0</v>
      </c>
      <c r="M195" s="22">
        <v>2</v>
      </c>
      <c r="N195" s="22">
        <v>0</v>
      </c>
      <c r="O195" s="14">
        <f t="shared" si="80"/>
        <v>4</v>
      </c>
      <c r="P195" s="14">
        <f t="shared" ref="P195" si="81">Q195-O195</f>
        <v>3</v>
      </c>
      <c r="Q195" s="14">
        <f t="shared" ref="Q195" si="82">ROUND(PRODUCT(J195,25)/14,0)</f>
        <v>7</v>
      </c>
      <c r="R195" s="22"/>
      <c r="S195" s="22" t="s">
        <v>31</v>
      </c>
      <c r="T195" s="23"/>
      <c r="U195" s="10" t="s">
        <v>40</v>
      </c>
    </row>
    <row r="196" spans="1:21" s="72" customFormat="1">
      <c r="A196" s="71" t="s">
        <v>282</v>
      </c>
      <c r="B196" s="93" t="s">
        <v>283</v>
      </c>
      <c r="C196" s="93"/>
      <c r="D196" s="93"/>
      <c r="E196" s="93"/>
      <c r="F196" s="93"/>
      <c r="G196" s="93"/>
      <c r="H196" s="93"/>
      <c r="I196" s="93"/>
      <c r="J196" s="22">
        <v>3</v>
      </c>
      <c r="K196" s="22">
        <v>2</v>
      </c>
      <c r="L196" s="22">
        <v>0</v>
      </c>
      <c r="M196" s="22">
        <v>0</v>
      </c>
      <c r="N196" s="22">
        <v>1</v>
      </c>
      <c r="O196" s="14">
        <f t="shared" ref="O196" si="83">K196+L196+M196+N196</f>
        <v>3</v>
      </c>
      <c r="P196" s="14">
        <f>Q196-O196</f>
        <v>2</v>
      </c>
      <c r="Q196" s="14">
        <f>ROUND(PRODUCT(J196,25)/14,0)</f>
        <v>5</v>
      </c>
      <c r="R196" s="22"/>
      <c r="S196" s="22" t="s">
        <v>31</v>
      </c>
      <c r="T196" s="23"/>
      <c r="U196" s="10" t="s">
        <v>43</v>
      </c>
    </row>
    <row r="197" spans="1:21" ht="12.75" customHeight="1">
      <c r="A197" s="27" t="s">
        <v>257</v>
      </c>
      <c r="B197" s="90" t="s">
        <v>258</v>
      </c>
      <c r="C197" s="91"/>
      <c r="D197" s="91"/>
      <c r="E197" s="91"/>
      <c r="F197" s="91"/>
      <c r="G197" s="91"/>
      <c r="H197" s="91"/>
      <c r="I197" s="92"/>
      <c r="J197" s="22">
        <v>3</v>
      </c>
      <c r="K197" s="22">
        <v>1</v>
      </c>
      <c r="L197" s="22">
        <v>0</v>
      </c>
      <c r="M197" s="22">
        <v>2</v>
      </c>
      <c r="N197" s="22">
        <v>0</v>
      </c>
      <c r="O197" s="14">
        <f t="shared" si="80"/>
        <v>3</v>
      </c>
      <c r="P197" s="14">
        <f>Q197-O197</f>
        <v>2</v>
      </c>
      <c r="Q197" s="14">
        <f>ROUND(PRODUCT(J197,25)/14,0)</f>
        <v>5</v>
      </c>
      <c r="R197" s="22"/>
      <c r="S197" s="22" t="s">
        <v>31</v>
      </c>
      <c r="T197" s="23"/>
      <c r="U197" s="10" t="s">
        <v>40</v>
      </c>
    </row>
    <row r="198" spans="1:21" ht="15.75" customHeight="1">
      <c r="A198" s="147" t="s">
        <v>57</v>
      </c>
      <c r="B198" s="177"/>
      <c r="C198" s="177"/>
      <c r="D198" s="177"/>
      <c r="E198" s="177"/>
      <c r="F198" s="177"/>
      <c r="G198" s="177"/>
      <c r="H198" s="177"/>
      <c r="I198" s="177"/>
      <c r="J198" s="177"/>
      <c r="K198" s="177"/>
      <c r="L198" s="177"/>
      <c r="M198" s="177"/>
      <c r="N198" s="177"/>
      <c r="O198" s="177"/>
      <c r="P198" s="177"/>
      <c r="Q198" s="177"/>
      <c r="R198" s="177"/>
      <c r="S198" s="177"/>
      <c r="T198" s="177"/>
      <c r="U198" s="178"/>
    </row>
    <row r="199" spans="1:21" ht="12.75" customHeight="1">
      <c r="A199" s="27" t="s">
        <v>259</v>
      </c>
      <c r="B199" s="90" t="s">
        <v>260</v>
      </c>
      <c r="C199" s="91"/>
      <c r="D199" s="91"/>
      <c r="E199" s="91"/>
      <c r="F199" s="91"/>
      <c r="G199" s="91"/>
      <c r="H199" s="91"/>
      <c r="I199" s="92"/>
      <c r="J199" s="22">
        <v>3</v>
      </c>
      <c r="K199" s="22">
        <v>0</v>
      </c>
      <c r="L199" s="22">
        <v>2</v>
      </c>
      <c r="M199" s="22">
        <v>0</v>
      </c>
      <c r="N199" s="22">
        <v>1</v>
      </c>
      <c r="O199" s="14">
        <f t="shared" ref="O199:O201" si="84">K199+L199+M199+N199</f>
        <v>3</v>
      </c>
      <c r="P199" s="14">
        <f>Q199-O199</f>
        <v>2</v>
      </c>
      <c r="Q199" s="14">
        <f>ROUND(PRODUCT(J199,25)/14,0)</f>
        <v>5</v>
      </c>
      <c r="R199" s="22"/>
      <c r="S199" s="22" t="s">
        <v>31</v>
      </c>
      <c r="T199" s="23"/>
      <c r="U199" s="10" t="s">
        <v>43</v>
      </c>
    </row>
    <row r="200" spans="1:21" s="72" customFormat="1" ht="12.75" customHeight="1">
      <c r="A200" s="79" t="s">
        <v>284</v>
      </c>
      <c r="B200" s="94" t="s">
        <v>285</v>
      </c>
      <c r="C200" s="95"/>
      <c r="D200" s="95"/>
      <c r="E200" s="95"/>
      <c r="F200" s="95"/>
      <c r="G200" s="95"/>
      <c r="H200" s="95"/>
      <c r="I200" s="96"/>
      <c r="J200" s="80">
        <v>3</v>
      </c>
      <c r="K200" s="80">
        <v>2</v>
      </c>
      <c r="L200" s="80">
        <v>0</v>
      </c>
      <c r="M200" s="80">
        <v>0</v>
      </c>
      <c r="N200" s="80">
        <v>1</v>
      </c>
      <c r="O200" s="81">
        <v>3</v>
      </c>
      <c r="P200" s="81">
        <v>2</v>
      </c>
      <c r="Q200" s="81">
        <v>5</v>
      </c>
      <c r="R200" s="80"/>
      <c r="S200" s="80" t="s">
        <v>31</v>
      </c>
      <c r="T200" s="82"/>
      <c r="U200" s="83" t="s">
        <v>40</v>
      </c>
    </row>
    <row r="201" spans="1:21" ht="12.75" customHeight="1">
      <c r="A201" s="27" t="s">
        <v>261</v>
      </c>
      <c r="B201" s="90" t="s">
        <v>262</v>
      </c>
      <c r="C201" s="91"/>
      <c r="D201" s="91"/>
      <c r="E201" s="91"/>
      <c r="F201" s="91"/>
      <c r="G201" s="91"/>
      <c r="H201" s="91"/>
      <c r="I201" s="92"/>
      <c r="J201" s="22">
        <v>3</v>
      </c>
      <c r="K201" s="22">
        <v>2</v>
      </c>
      <c r="L201" s="22">
        <v>0</v>
      </c>
      <c r="M201" s="22">
        <v>2</v>
      </c>
      <c r="N201" s="22">
        <v>0</v>
      </c>
      <c r="O201" s="14">
        <f t="shared" si="84"/>
        <v>4</v>
      </c>
      <c r="P201" s="14">
        <f t="shared" ref="P201" si="85">Q201-O201</f>
        <v>1</v>
      </c>
      <c r="Q201" s="14">
        <f t="shared" ref="Q201" si="86">ROUND(PRODUCT(J201,25)/14,0)</f>
        <v>5</v>
      </c>
      <c r="R201" s="22"/>
      <c r="S201" s="22" t="s">
        <v>31</v>
      </c>
      <c r="T201" s="23"/>
      <c r="U201" s="10" t="s">
        <v>40</v>
      </c>
    </row>
    <row r="202" spans="1:21" ht="17.25" hidden="1" customHeight="1">
      <c r="A202" s="147" t="s">
        <v>58</v>
      </c>
      <c r="B202" s="177"/>
      <c r="C202" s="177"/>
      <c r="D202" s="177"/>
      <c r="E202" s="177"/>
      <c r="F202" s="177"/>
      <c r="G202" s="177"/>
      <c r="H202" s="177"/>
      <c r="I202" s="177"/>
      <c r="J202" s="177"/>
      <c r="K202" s="177"/>
      <c r="L202" s="177"/>
      <c r="M202" s="177"/>
      <c r="N202" s="177"/>
      <c r="O202" s="177"/>
      <c r="P202" s="177"/>
      <c r="Q202" s="177"/>
      <c r="R202" s="177"/>
      <c r="S202" s="177"/>
      <c r="T202" s="177"/>
      <c r="U202" s="178"/>
    </row>
    <row r="203" spans="1:21" ht="12.75" hidden="1" customHeight="1">
      <c r="A203" s="27"/>
      <c r="B203" s="90"/>
      <c r="C203" s="91"/>
      <c r="D203" s="91"/>
      <c r="E203" s="91"/>
      <c r="F203" s="91"/>
      <c r="G203" s="91"/>
      <c r="H203" s="91"/>
      <c r="I203" s="92"/>
      <c r="J203" s="22">
        <v>0</v>
      </c>
      <c r="K203" s="22">
        <v>0</v>
      </c>
      <c r="L203" s="22">
        <v>0</v>
      </c>
      <c r="M203" s="22">
        <v>0</v>
      </c>
      <c r="N203" s="22">
        <v>0</v>
      </c>
      <c r="O203" s="14">
        <f t="shared" ref="O203:O205" si="87">K203+L203+M203+N203</f>
        <v>0</v>
      </c>
      <c r="P203" s="14">
        <f>Q203-O203</f>
        <v>0</v>
      </c>
      <c r="Q203" s="14">
        <f>ROUND(PRODUCT(J203,25)/14,0)</f>
        <v>0</v>
      </c>
      <c r="R203" s="22"/>
      <c r="S203" s="22"/>
      <c r="T203" s="23"/>
      <c r="U203" s="10"/>
    </row>
    <row r="204" spans="1:21" ht="12.75" hidden="1" customHeight="1">
      <c r="A204" s="27"/>
      <c r="B204" s="90"/>
      <c r="C204" s="91"/>
      <c r="D204" s="91"/>
      <c r="E204" s="91"/>
      <c r="F204" s="91"/>
      <c r="G204" s="91"/>
      <c r="H204" s="91"/>
      <c r="I204" s="92"/>
      <c r="J204" s="22">
        <v>0</v>
      </c>
      <c r="K204" s="22">
        <v>0</v>
      </c>
      <c r="L204" s="22">
        <v>0</v>
      </c>
      <c r="M204" s="22">
        <v>0</v>
      </c>
      <c r="N204" s="22">
        <v>0</v>
      </c>
      <c r="O204" s="14">
        <f t="shared" si="87"/>
        <v>0</v>
      </c>
      <c r="P204" s="14">
        <f t="shared" ref="P204" si="88">Q204-O204</f>
        <v>0</v>
      </c>
      <c r="Q204" s="14">
        <f>ROUND(PRODUCT(J204,25)/14,0)</f>
        <v>0</v>
      </c>
      <c r="R204" s="22"/>
      <c r="S204" s="22"/>
      <c r="T204" s="23"/>
      <c r="U204" s="10"/>
    </row>
    <row r="205" spans="1:21" ht="12.75" hidden="1" customHeight="1">
      <c r="A205" s="27"/>
      <c r="B205" s="90"/>
      <c r="C205" s="91"/>
      <c r="D205" s="91"/>
      <c r="E205" s="91"/>
      <c r="F205" s="91"/>
      <c r="G205" s="91"/>
      <c r="H205" s="91"/>
      <c r="I205" s="92"/>
      <c r="J205" s="22">
        <v>0</v>
      </c>
      <c r="K205" s="22">
        <v>0</v>
      </c>
      <c r="L205" s="22">
        <v>0</v>
      </c>
      <c r="M205" s="22">
        <v>0</v>
      </c>
      <c r="N205" s="22">
        <v>0</v>
      </c>
      <c r="O205" s="14">
        <f t="shared" si="87"/>
        <v>0</v>
      </c>
      <c r="P205" s="14">
        <f>Q205-O205</f>
        <v>0</v>
      </c>
      <c r="Q205" s="14">
        <f>ROUND(PRODUCT(J205,25)/14,0)</f>
        <v>0</v>
      </c>
      <c r="R205" s="22"/>
      <c r="S205" s="22"/>
      <c r="T205" s="23"/>
      <c r="U205" s="10"/>
    </row>
    <row r="206" spans="1:21" ht="18" hidden="1" customHeight="1">
      <c r="A206" s="147" t="s">
        <v>59</v>
      </c>
      <c r="B206" s="148"/>
      <c r="C206" s="148"/>
      <c r="D206" s="148"/>
      <c r="E206" s="148"/>
      <c r="F206" s="148"/>
      <c r="G206" s="148"/>
      <c r="H206" s="148"/>
      <c r="I206" s="148"/>
      <c r="J206" s="148"/>
      <c r="K206" s="148"/>
      <c r="L206" s="148"/>
      <c r="M206" s="148"/>
      <c r="N206" s="148"/>
      <c r="O206" s="148"/>
      <c r="P206" s="148"/>
      <c r="Q206" s="148"/>
      <c r="R206" s="148"/>
      <c r="S206" s="148"/>
      <c r="T206" s="148"/>
      <c r="U206" s="149"/>
    </row>
    <row r="207" spans="1:21" ht="12.75" hidden="1" customHeight="1">
      <c r="A207" s="27"/>
      <c r="B207" s="93"/>
      <c r="C207" s="93"/>
      <c r="D207" s="93"/>
      <c r="E207" s="93"/>
      <c r="F207" s="93"/>
      <c r="G207" s="93"/>
      <c r="H207" s="93"/>
      <c r="I207" s="93"/>
      <c r="J207" s="22">
        <v>0</v>
      </c>
      <c r="K207" s="22">
        <v>0</v>
      </c>
      <c r="L207" s="22">
        <v>0</v>
      </c>
      <c r="M207" s="22">
        <v>0</v>
      </c>
      <c r="N207" s="22">
        <v>0</v>
      </c>
      <c r="O207" s="14">
        <f t="shared" ref="O207:O209" si="89">K207+L207+M207+N207</f>
        <v>0</v>
      </c>
      <c r="P207" s="14">
        <f>Q207-O207</f>
        <v>0</v>
      </c>
      <c r="Q207" s="14">
        <f>ROUND(PRODUCT(J207,25)/14,0)</f>
        <v>0</v>
      </c>
      <c r="R207" s="22"/>
      <c r="S207" s="22"/>
      <c r="T207" s="23"/>
      <c r="U207" s="10"/>
    </row>
    <row r="208" spans="1:21" hidden="1">
      <c r="A208" s="27"/>
      <c r="B208" s="90"/>
      <c r="C208" s="91"/>
      <c r="D208" s="91"/>
      <c r="E208" s="91"/>
      <c r="F208" s="91"/>
      <c r="G208" s="91"/>
      <c r="H208" s="91"/>
      <c r="I208" s="92"/>
      <c r="J208" s="22">
        <v>0</v>
      </c>
      <c r="K208" s="22">
        <v>0</v>
      </c>
      <c r="L208" s="22">
        <v>0</v>
      </c>
      <c r="M208" s="22">
        <v>0</v>
      </c>
      <c r="N208" s="22">
        <v>0</v>
      </c>
      <c r="O208" s="14">
        <f t="shared" si="89"/>
        <v>0</v>
      </c>
      <c r="P208" s="14">
        <f t="shared" ref="P208" si="90">Q208-O208</f>
        <v>0</v>
      </c>
      <c r="Q208" s="14">
        <f t="shared" ref="Q208" si="91">ROUND(PRODUCT(J208,25)/14,0)</f>
        <v>0</v>
      </c>
      <c r="R208" s="22"/>
      <c r="S208" s="22"/>
      <c r="T208" s="23"/>
      <c r="U208" s="10"/>
    </row>
    <row r="209" spans="1:21" hidden="1">
      <c r="A209" s="27"/>
      <c r="B209" s="90"/>
      <c r="C209" s="91"/>
      <c r="D209" s="91"/>
      <c r="E209" s="91"/>
      <c r="F209" s="91"/>
      <c r="G209" s="91"/>
      <c r="H209" s="91"/>
      <c r="I209" s="92"/>
      <c r="J209" s="22">
        <v>0</v>
      </c>
      <c r="K209" s="22">
        <v>0</v>
      </c>
      <c r="L209" s="22">
        <v>0</v>
      </c>
      <c r="M209" s="22">
        <v>0</v>
      </c>
      <c r="N209" s="22">
        <v>0</v>
      </c>
      <c r="O209" s="14">
        <f t="shared" si="89"/>
        <v>0</v>
      </c>
      <c r="P209" s="14">
        <f>Q209-O209</f>
        <v>0</v>
      </c>
      <c r="Q209" s="14">
        <f>ROUND(PRODUCT(J209,25)/14,0)</f>
        <v>0</v>
      </c>
      <c r="R209" s="22"/>
      <c r="S209" s="22"/>
      <c r="T209" s="23"/>
      <c r="U209" s="10"/>
    </row>
    <row r="210" spans="1:21" ht="18" hidden="1" customHeight="1">
      <c r="A210" s="147" t="s">
        <v>60</v>
      </c>
      <c r="B210" s="148"/>
      <c r="C210" s="148"/>
      <c r="D210" s="148"/>
      <c r="E210" s="148"/>
      <c r="F210" s="148"/>
      <c r="G210" s="148"/>
      <c r="H210" s="148"/>
      <c r="I210" s="148"/>
      <c r="J210" s="148"/>
      <c r="K210" s="148"/>
      <c r="L210" s="148"/>
      <c r="M210" s="148"/>
      <c r="N210" s="148"/>
      <c r="O210" s="148"/>
      <c r="P210" s="148"/>
      <c r="Q210" s="148"/>
      <c r="R210" s="148"/>
      <c r="S210" s="148"/>
      <c r="T210" s="148"/>
      <c r="U210" s="149"/>
    </row>
    <row r="211" spans="1:21" hidden="1">
      <c r="A211" s="27"/>
      <c r="B211" s="90"/>
      <c r="C211" s="91"/>
      <c r="D211" s="91"/>
      <c r="E211" s="91"/>
      <c r="F211" s="91"/>
      <c r="G211" s="91"/>
      <c r="H211" s="91"/>
      <c r="I211" s="92"/>
      <c r="J211" s="22">
        <v>0</v>
      </c>
      <c r="K211" s="22">
        <v>0</v>
      </c>
      <c r="L211" s="22">
        <v>0</v>
      </c>
      <c r="M211" s="22">
        <v>0</v>
      </c>
      <c r="N211" s="22">
        <v>0</v>
      </c>
      <c r="O211" s="14">
        <f t="shared" ref="O211:O213" si="92">K211+L211+M211+N211</f>
        <v>0</v>
      </c>
      <c r="P211" s="14">
        <f>Q211-O211</f>
        <v>0</v>
      </c>
      <c r="Q211" s="14">
        <f>ROUND(PRODUCT(J211,25)/14,0)</f>
        <v>0</v>
      </c>
      <c r="R211" s="22"/>
      <c r="S211" s="22"/>
      <c r="T211" s="23"/>
      <c r="U211" s="10"/>
    </row>
    <row r="212" spans="1:21" hidden="1">
      <c r="A212" s="27"/>
      <c r="B212" s="90"/>
      <c r="C212" s="91"/>
      <c r="D212" s="91"/>
      <c r="E212" s="91"/>
      <c r="F212" s="91"/>
      <c r="G212" s="91"/>
      <c r="H212" s="91"/>
      <c r="I212" s="92"/>
      <c r="J212" s="22">
        <v>0</v>
      </c>
      <c r="K212" s="22">
        <v>0</v>
      </c>
      <c r="L212" s="22">
        <v>0</v>
      </c>
      <c r="M212" s="22">
        <v>0</v>
      </c>
      <c r="N212" s="22">
        <v>0</v>
      </c>
      <c r="O212" s="14">
        <f t="shared" si="92"/>
        <v>0</v>
      </c>
      <c r="P212" s="14">
        <f t="shared" ref="P212" si="93">Q212-O212</f>
        <v>0</v>
      </c>
      <c r="Q212" s="14">
        <f t="shared" ref="Q212" si="94">ROUND(PRODUCT(J212,25)/14,0)</f>
        <v>0</v>
      </c>
      <c r="R212" s="22"/>
      <c r="S212" s="22"/>
      <c r="T212" s="23"/>
      <c r="U212" s="10"/>
    </row>
    <row r="213" spans="1:21" hidden="1">
      <c r="A213" s="27"/>
      <c r="B213" s="90"/>
      <c r="C213" s="91"/>
      <c r="D213" s="91"/>
      <c r="E213" s="91"/>
      <c r="F213" s="91"/>
      <c r="G213" s="91"/>
      <c r="H213" s="91"/>
      <c r="I213" s="92"/>
      <c r="J213" s="22">
        <v>0</v>
      </c>
      <c r="K213" s="22">
        <v>0</v>
      </c>
      <c r="L213" s="22">
        <v>0</v>
      </c>
      <c r="M213" s="22">
        <v>0</v>
      </c>
      <c r="N213" s="22">
        <v>0</v>
      </c>
      <c r="O213" s="14">
        <f t="shared" si="92"/>
        <v>0</v>
      </c>
      <c r="P213" s="14">
        <f>Q213-O213</f>
        <v>0</v>
      </c>
      <c r="Q213" s="14">
        <f>ROUND(PRODUCT(J213,25)/14,0)</f>
        <v>0</v>
      </c>
      <c r="R213" s="22"/>
      <c r="S213" s="22"/>
      <c r="T213" s="23"/>
      <c r="U213" s="10"/>
    </row>
    <row r="214" spans="1:21" ht="18.75" customHeight="1">
      <c r="A214" s="147" t="s">
        <v>60</v>
      </c>
      <c r="B214" s="177"/>
      <c r="C214" s="177"/>
      <c r="D214" s="177"/>
      <c r="E214" s="177"/>
      <c r="F214" s="177"/>
      <c r="G214" s="177"/>
      <c r="H214" s="177"/>
      <c r="I214" s="177"/>
      <c r="J214" s="177"/>
      <c r="K214" s="177"/>
      <c r="L214" s="177"/>
      <c r="M214" s="177"/>
      <c r="N214" s="177"/>
      <c r="O214" s="177"/>
      <c r="P214" s="177"/>
      <c r="Q214" s="177"/>
      <c r="R214" s="177"/>
      <c r="S214" s="177"/>
      <c r="T214" s="177"/>
      <c r="U214" s="178"/>
    </row>
    <row r="215" spans="1:21">
      <c r="A215" s="27" t="s">
        <v>263</v>
      </c>
      <c r="B215" s="90" t="s">
        <v>264</v>
      </c>
      <c r="C215" s="91"/>
      <c r="D215" s="91"/>
      <c r="E215" s="91"/>
      <c r="F215" s="91"/>
      <c r="G215" s="91"/>
      <c r="H215" s="91"/>
      <c r="I215" s="92"/>
      <c r="J215" s="22">
        <v>3</v>
      </c>
      <c r="K215" s="22">
        <v>1</v>
      </c>
      <c r="L215" s="22">
        <v>0</v>
      </c>
      <c r="M215" s="22">
        <v>1</v>
      </c>
      <c r="N215" s="22">
        <v>0</v>
      </c>
      <c r="O215" s="14">
        <f t="shared" ref="O215" si="95">K215+L215+M215+N215</f>
        <v>2</v>
      </c>
      <c r="P215" s="14">
        <f>Q215-O215</f>
        <v>4</v>
      </c>
      <c r="Q215" s="14">
        <f>ROUND(PRODUCT(J215,25)/12,0)</f>
        <v>6</v>
      </c>
      <c r="R215" s="22"/>
      <c r="S215" s="22" t="s">
        <v>31</v>
      </c>
      <c r="T215" s="23"/>
      <c r="U215" s="10" t="s">
        <v>43</v>
      </c>
    </row>
    <row r="216" spans="1:21" s="84" customFormat="1" ht="14.15" customHeight="1">
      <c r="A216" s="140" t="s">
        <v>61</v>
      </c>
      <c r="B216" s="140"/>
      <c r="C216" s="140"/>
      <c r="D216" s="140"/>
      <c r="E216" s="140"/>
      <c r="F216" s="140"/>
      <c r="G216" s="140"/>
      <c r="H216" s="140"/>
      <c r="I216" s="140"/>
      <c r="J216" s="140"/>
      <c r="K216" s="140"/>
      <c r="L216" s="140"/>
      <c r="M216" s="140"/>
      <c r="N216" s="140"/>
      <c r="O216" s="140"/>
      <c r="P216" s="140"/>
      <c r="Q216" s="140"/>
      <c r="R216" s="140"/>
      <c r="S216" s="140"/>
      <c r="T216" s="140"/>
      <c r="U216" s="140"/>
    </row>
    <row r="217" spans="1:21" s="72" customFormat="1">
      <c r="A217" s="79" t="s">
        <v>286</v>
      </c>
      <c r="B217" s="94" t="s">
        <v>287</v>
      </c>
      <c r="C217" s="95"/>
      <c r="D217" s="95"/>
      <c r="E217" s="95"/>
      <c r="F217" s="95"/>
      <c r="G217" s="95"/>
      <c r="H217" s="95"/>
      <c r="I217" s="96"/>
      <c r="J217" s="80">
        <v>3</v>
      </c>
      <c r="K217" s="80">
        <v>2</v>
      </c>
      <c r="L217" s="80">
        <v>1</v>
      </c>
      <c r="M217" s="80">
        <v>0</v>
      </c>
      <c r="N217" s="80">
        <v>0</v>
      </c>
      <c r="O217" s="81">
        <v>3</v>
      </c>
      <c r="P217" s="81">
        <v>2</v>
      </c>
      <c r="Q217" s="81">
        <v>5</v>
      </c>
      <c r="R217" s="80"/>
      <c r="S217" s="80" t="s">
        <v>31</v>
      </c>
      <c r="T217" s="82"/>
      <c r="U217" s="83" t="s">
        <v>40</v>
      </c>
    </row>
    <row r="218" spans="1:21" ht="18" customHeight="1">
      <c r="A218" s="225" t="s">
        <v>118</v>
      </c>
      <c r="B218" s="226"/>
      <c r="C218" s="226"/>
      <c r="D218" s="226"/>
      <c r="E218" s="226"/>
      <c r="F218" s="226"/>
      <c r="G218" s="226"/>
      <c r="H218" s="226"/>
      <c r="I218" s="227"/>
      <c r="J218" s="17">
        <f t="shared" ref="J218:Q218" si="96">SUM(J194:J197,J199:J201,J203:J205,J207:J209,J211:J213,J215:J215)</f>
        <v>25</v>
      </c>
      <c r="K218" s="17">
        <f t="shared" si="96"/>
        <v>12</v>
      </c>
      <c r="L218" s="17">
        <f t="shared" si="96"/>
        <v>2</v>
      </c>
      <c r="M218" s="17">
        <f t="shared" si="96"/>
        <v>7</v>
      </c>
      <c r="N218" s="17">
        <f t="shared" si="96"/>
        <v>4</v>
      </c>
      <c r="O218" s="17">
        <f t="shared" si="96"/>
        <v>25</v>
      </c>
      <c r="P218" s="17">
        <f t="shared" si="96"/>
        <v>18</v>
      </c>
      <c r="Q218" s="17">
        <f t="shared" si="96"/>
        <v>43</v>
      </c>
      <c r="R218" s="17">
        <f>COUNTIF(R194:R197,"E")+COUNTIF(R199:R201,"E")+COUNTIF(R203:R205,"E")+COUNTIF(R207:R209,"E")+COUNTIF(R211:R213,"E")+COUNTIF(R215:R215,"E")</f>
        <v>0</v>
      </c>
      <c r="S218" s="17">
        <f>COUNTIF(S194:S197,"C")+COUNTIF(S199:S201,"C")+COUNTIF(S203:S205,"C")+COUNTIF(S207:S209,"C")+COUNTIF(S211:S213,"C")+COUNTIF(S215:S215,"C")</f>
        <v>8</v>
      </c>
      <c r="T218" s="17">
        <f>COUNTIF(T194:T197,"VP")+COUNTIF(T199:T201,"VP")+COUNTIF(T203:T205,"VP")+COUNTIF(T207:T209,"VP")+COUNTIF(T211:T213,"VP")+COUNTIF(T215:T215,"VP")</f>
        <v>0</v>
      </c>
      <c r="U218" s="61">
        <f>COUNTA(U194:U197,U199:U201,U203:U205,U207:U209,U211:U213,U215:U215)</f>
        <v>8</v>
      </c>
    </row>
    <row r="219" spans="1:21" ht="16.5" customHeight="1">
      <c r="A219" s="228" t="s">
        <v>54</v>
      </c>
      <c r="B219" s="229"/>
      <c r="C219" s="229"/>
      <c r="D219" s="229"/>
      <c r="E219" s="229"/>
      <c r="F219" s="229"/>
      <c r="G219" s="229"/>
      <c r="H219" s="229"/>
      <c r="I219" s="229"/>
      <c r="J219" s="230"/>
      <c r="K219" s="17">
        <f t="shared" ref="K219:Q219" si="97">SUM(K194:K197,K199:K201,K203:K205,K207:K209,K211:K213)*14+SUM(K215:K215)*12</f>
        <v>166</v>
      </c>
      <c r="L219" s="17">
        <f t="shared" si="97"/>
        <v>28</v>
      </c>
      <c r="M219" s="17">
        <f t="shared" si="97"/>
        <v>96</v>
      </c>
      <c r="N219" s="17">
        <f t="shared" si="97"/>
        <v>56</v>
      </c>
      <c r="O219" s="17">
        <f t="shared" si="97"/>
        <v>346</v>
      </c>
      <c r="P219" s="17">
        <f t="shared" si="97"/>
        <v>244</v>
      </c>
      <c r="Q219" s="17">
        <f t="shared" si="97"/>
        <v>590</v>
      </c>
      <c r="R219" s="103"/>
      <c r="S219" s="104"/>
      <c r="T219" s="104"/>
      <c r="U219" s="105"/>
    </row>
    <row r="220" spans="1:21" ht="15" customHeight="1">
      <c r="A220" s="231"/>
      <c r="B220" s="232"/>
      <c r="C220" s="232"/>
      <c r="D220" s="232"/>
      <c r="E220" s="232"/>
      <c r="F220" s="232"/>
      <c r="G220" s="232"/>
      <c r="H220" s="232"/>
      <c r="I220" s="232"/>
      <c r="J220" s="233"/>
      <c r="K220" s="109">
        <f>SUM(K219:M219)</f>
        <v>290</v>
      </c>
      <c r="L220" s="110"/>
      <c r="M220" s="110"/>
      <c r="N220" s="111"/>
      <c r="O220" s="109">
        <f>SUM(O219:P219)</f>
        <v>590</v>
      </c>
      <c r="P220" s="110"/>
      <c r="Q220" s="111"/>
      <c r="R220" s="106"/>
      <c r="S220" s="107"/>
      <c r="T220" s="107"/>
      <c r="U220" s="108"/>
    </row>
    <row r="221" spans="1:21" ht="19.5" customHeight="1">
      <c r="A221" s="155" t="s">
        <v>117</v>
      </c>
      <c r="B221" s="156"/>
      <c r="C221" s="156"/>
      <c r="D221" s="156"/>
      <c r="E221" s="156"/>
      <c r="F221" s="156"/>
      <c r="G221" s="156"/>
      <c r="H221" s="156"/>
      <c r="I221" s="156"/>
      <c r="J221" s="157"/>
      <c r="K221" s="141">
        <f>U218/SUM(U46,U58,U69,U79,U91,U102)</f>
        <v>0.21052631578947367</v>
      </c>
      <c r="L221" s="142"/>
      <c r="M221" s="142"/>
      <c r="N221" s="142"/>
      <c r="O221" s="142"/>
      <c r="P221" s="142"/>
      <c r="Q221" s="142"/>
      <c r="R221" s="142"/>
      <c r="S221" s="142"/>
      <c r="T221" s="142"/>
      <c r="U221" s="143"/>
    </row>
    <row r="222" spans="1:21" ht="18.75" customHeight="1">
      <c r="A222" s="152" t="s">
        <v>119</v>
      </c>
      <c r="B222" s="153"/>
      <c r="C222" s="153"/>
      <c r="D222" s="153"/>
      <c r="E222" s="153"/>
      <c r="F222" s="153"/>
      <c r="G222" s="153"/>
      <c r="H222" s="153"/>
      <c r="I222" s="153"/>
      <c r="J222" s="154"/>
      <c r="K222" s="141">
        <f>K220/(SUM(O46,O58,O69,O79,O91)*14+O102*12)</f>
        <v>0.13744075829383887</v>
      </c>
      <c r="L222" s="142"/>
      <c r="M222" s="142"/>
      <c r="N222" s="142"/>
      <c r="O222" s="142"/>
      <c r="P222" s="142"/>
      <c r="Q222" s="142"/>
      <c r="R222" s="142"/>
      <c r="S222" s="142"/>
      <c r="T222" s="142"/>
      <c r="U222" s="143"/>
    </row>
    <row r="223" spans="1:21" s="66" customFormat="1" ht="18.75" customHeight="1">
      <c r="A223" s="69"/>
      <c r="B223" s="69"/>
      <c r="C223" s="69"/>
      <c r="D223" s="69"/>
      <c r="E223" s="69"/>
      <c r="F223" s="69"/>
      <c r="G223" s="69"/>
      <c r="H223" s="69"/>
      <c r="I223" s="69"/>
      <c r="J223" s="69"/>
      <c r="K223" s="70"/>
      <c r="L223" s="70"/>
      <c r="M223" s="70"/>
      <c r="N223" s="70"/>
      <c r="O223" s="70"/>
      <c r="P223" s="70"/>
      <c r="Q223" s="70"/>
      <c r="R223" s="70"/>
      <c r="S223" s="70"/>
      <c r="T223" s="70"/>
      <c r="U223" s="70"/>
    </row>
    <row r="224" spans="1:21" s="66" customFormat="1" ht="18.75" customHeight="1">
      <c r="A224" s="69"/>
      <c r="B224" s="69"/>
      <c r="C224" s="69"/>
      <c r="D224" s="69"/>
      <c r="E224" s="69"/>
      <c r="F224" s="69"/>
      <c r="G224" s="69"/>
      <c r="H224" s="69"/>
      <c r="I224" s="69"/>
      <c r="J224" s="69"/>
      <c r="K224" s="70"/>
      <c r="L224" s="70"/>
      <c r="M224" s="70"/>
      <c r="N224" s="70"/>
      <c r="O224" s="70"/>
      <c r="P224" s="70"/>
      <c r="Q224" s="70"/>
      <c r="R224" s="70"/>
      <c r="S224" s="70"/>
      <c r="T224" s="70"/>
      <c r="U224" s="70"/>
    </row>
    <row r="225" spans="1:21" ht="24" customHeight="1">
      <c r="A225" s="239" t="s">
        <v>62</v>
      </c>
      <c r="B225" s="267"/>
      <c r="C225" s="267"/>
      <c r="D225" s="267"/>
      <c r="E225" s="267"/>
      <c r="F225" s="267"/>
      <c r="G225" s="267"/>
      <c r="H225" s="267"/>
      <c r="I225" s="267"/>
      <c r="J225" s="267"/>
      <c r="K225" s="267"/>
      <c r="L225" s="267"/>
      <c r="M225" s="267"/>
      <c r="N225" s="267"/>
      <c r="O225" s="267"/>
      <c r="P225" s="267"/>
      <c r="Q225" s="267"/>
      <c r="R225" s="267"/>
      <c r="S225" s="267"/>
      <c r="T225" s="267"/>
      <c r="U225" s="267"/>
    </row>
    <row r="226" spans="1:21" ht="16.5" customHeight="1">
      <c r="A226" s="224" t="s">
        <v>65</v>
      </c>
      <c r="B226" s="266"/>
      <c r="C226" s="266"/>
      <c r="D226" s="266"/>
      <c r="E226" s="266"/>
      <c r="F226" s="266"/>
      <c r="G226" s="266"/>
      <c r="H226" s="266"/>
      <c r="I226" s="266"/>
      <c r="J226" s="266"/>
      <c r="K226" s="266"/>
      <c r="L226" s="266"/>
      <c r="M226" s="266"/>
      <c r="N226" s="266"/>
      <c r="O226" s="266"/>
      <c r="P226" s="266"/>
      <c r="Q226" s="266"/>
      <c r="R226" s="266"/>
      <c r="S226" s="266"/>
      <c r="T226" s="266"/>
      <c r="U226" s="266"/>
    </row>
    <row r="227" spans="1:21" ht="27.75" customHeight="1">
      <c r="A227" s="224" t="s">
        <v>30</v>
      </c>
      <c r="B227" s="224" t="s">
        <v>29</v>
      </c>
      <c r="C227" s="224"/>
      <c r="D227" s="224"/>
      <c r="E227" s="224"/>
      <c r="F227" s="224"/>
      <c r="G227" s="224"/>
      <c r="H227" s="224"/>
      <c r="I227" s="224"/>
      <c r="J227" s="139" t="s">
        <v>44</v>
      </c>
      <c r="K227" s="114" t="s">
        <v>27</v>
      </c>
      <c r="L227" s="115"/>
      <c r="M227" s="115"/>
      <c r="N227" s="116"/>
      <c r="O227" s="139" t="s">
        <v>45</v>
      </c>
      <c r="P227" s="139"/>
      <c r="Q227" s="139"/>
      <c r="R227" s="139" t="s">
        <v>26</v>
      </c>
      <c r="S227" s="139"/>
      <c r="T227" s="139"/>
      <c r="U227" s="139" t="s">
        <v>25</v>
      </c>
    </row>
    <row r="228" spans="1:21">
      <c r="A228" s="224"/>
      <c r="B228" s="224"/>
      <c r="C228" s="224"/>
      <c r="D228" s="224"/>
      <c r="E228" s="224"/>
      <c r="F228" s="224"/>
      <c r="G228" s="224"/>
      <c r="H228" s="224"/>
      <c r="I228" s="224"/>
      <c r="J228" s="139"/>
      <c r="K228" s="25" t="s">
        <v>31</v>
      </c>
      <c r="L228" s="25" t="s">
        <v>32</v>
      </c>
      <c r="M228" s="25" t="s">
        <v>33</v>
      </c>
      <c r="N228" s="51" t="s">
        <v>114</v>
      </c>
      <c r="O228" s="25" t="s">
        <v>37</v>
      </c>
      <c r="P228" s="25" t="s">
        <v>8</v>
      </c>
      <c r="Q228" s="25" t="s">
        <v>34</v>
      </c>
      <c r="R228" s="25" t="s">
        <v>35</v>
      </c>
      <c r="S228" s="25" t="s">
        <v>31</v>
      </c>
      <c r="T228" s="25" t="s">
        <v>36</v>
      </c>
      <c r="U228" s="139"/>
    </row>
    <row r="229" spans="1:21" ht="17.25" customHeight="1">
      <c r="A229" s="112" t="s">
        <v>63</v>
      </c>
      <c r="B229" s="134"/>
      <c r="C229" s="134"/>
      <c r="D229" s="134"/>
      <c r="E229" s="134"/>
      <c r="F229" s="134"/>
      <c r="G229" s="134"/>
      <c r="H229" s="134"/>
      <c r="I229" s="134"/>
      <c r="J229" s="134"/>
      <c r="K229" s="134"/>
      <c r="L229" s="134"/>
      <c r="M229" s="134"/>
      <c r="N229" s="134"/>
      <c r="O229" s="134"/>
      <c r="P229" s="134"/>
      <c r="Q229" s="134"/>
      <c r="R229" s="134"/>
      <c r="S229" s="134"/>
      <c r="T229" s="134"/>
      <c r="U229" s="113"/>
    </row>
    <row r="230" spans="1:21">
      <c r="A230" s="28" t="str">
        <f t="shared" ref="A230:A242" si="98">IF(ISNA(INDEX($A$37:$U$220,MATCH($B230,$B$37:$B$220,0),1)),"",INDEX($A$37:$U$220,MATCH($B230,$B$37:$B$220,0),1))</f>
        <v>MLG5004</v>
      </c>
      <c r="B230" s="176" t="s">
        <v>125</v>
      </c>
      <c r="C230" s="176"/>
      <c r="D230" s="176"/>
      <c r="E230" s="176"/>
      <c r="F230" s="176"/>
      <c r="G230" s="176"/>
      <c r="H230" s="176"/>
      <c r="I230" s="176"/>
      <c r="J230" s="14">
        <f t="shared" ref="J230:J242" si="99">IF(ISNA(INDEX($A$37:$U$220,MATCH($B230,$B$37:$B$220,0),10)),"",INDEX($A$37:$U$220,MATCH($B230,$B$37:$B$220,0),10))</f>
        <v>6</v>
      </c>
      <c r="K230" s="14">
        <f t="shared" ref="K230:K242" si="100">IF(ISNA(INDEX($A$37:$U$220,MATCH($B230,$B$37:$B$220,0),11)),"",INDEX($A$37:$U$220,MATCH($B230,$B$37:$B$220,0),11))</f>
        <v>2</v>
      </c>
      <c r="L230" s="14">
        <f t="shared" ref="L230:L242" si="101">IF(ISNA(INDEX($A$37:$U$220,MATCH($B230,$B$37:$B$220,0),12)),"",INDEX($A$37:$U$220,MATCH($B230,$B$37:$B$220,0),12))</f>
        <v>1</v>
      </c>
      <c r="M230" s="14">
        <f t="shared" ref="M230:M242" si="102">IF(ISNA(INDEX($A$37:$U$220,MATCH($B230,$B$37:$B$220,0),13)),"",INDEX($A$37:$U$220,MATCH($B230,$B$37:$B$220,0),13))</f>
        <v>2</v>
      </c>
      <c r="N230" s="14">
        <f t="shared" ref="N230:N242" si="103">IF(ISNA(INDEX($A$37:$U$220,MATCH($B230,$B$37:$B$220,0),14)),"",INDEX($A$37:$U$220,MATCH($B230,$B$37:$B$220,0),14))</f>
        <v>0</v>
      </c>
      <c r="O230" s="14">
        <f t="shared" ref="O230:O242" si="104">IF(ISNA(INDEX($A$37:$U$220,MATCH($B230,$B$37:$B$220,0),15)),"",INDEX($A$37:$U$220,MATCH($B230,$B$37:$B$220,0),15))</f>
        <v>5</v>
      </c>
      <c r="P230" s="14">
        <f t="shared" ref="P230:P242" si="105">IF(ISNA(INDEX($A$37:$U$220,MATCH($B230,$B$37:$B$220,0),16)),"",INDEX($A$37:$U$220,MATCH($B230,$B$37:$B$220,0),16))</f>
        <v>6</v>
      </c>
      <c r="Q230" s="14">
        <f t="shared" ref="Q230:Q242" si="106">IF(ISNA(INDEX($A$37:$U$220,MATCH($B230,$B$37:$B$220,0),17)),"",INDEX($A$37:$U$220,MATCH($B230,$B$37:$B$220,0),17))</f>
        <v>11</v>
      </c>
      <c r="R230" s="24" t="str">
        <f>IF(ISNA(INDEX($A$37:$U$220,MATCH($B230,$B$37:$B$220,0),18)),"",INDEX($A$37:$U$220,MATCH($B230,$B$37:$B$220,0),18))</f>
        <v>E</v>
      </c>
      <c r="S230" s="24">
        <f t="shared" ref="S230:S242" si="107">IF(ISNA(INDEX($A$37:$U$220,MATCH($B230,$B$37:$B$220,0),19)),"",INDEX($A$37:$U$220,MATCH($B230,$B$37:$B$220,0),19))</f>
        <v>0</v>
      </c>
      <c r="T230" s="24">
        <f t="shared" ref="T230:T242" si="108">IF(ISNA(INDEX($A$37:$U$220,MATCH($B230,$B$37:$B$220,0),20)),"",INDEX($A$37:$U$220,MATCH($B230,$B$37:$B$220,0),20))</f>
        <v>0</v>
      </c>
      <c r="U230" s="24" t="str">
        <f t="shared" ref="U230:U242" si="109">IF(ISNA(INDEX($A$37:$U$220,MATCH($B230,$B$37:$B$220,0),21)),"",INDEX($A$37:$U$220,MATCH($B230,$B$37:$B$220,0),21))</f>
        <v>DF</v>
      </c>
    </row>
    <row r="231" spans="1:21" ht="15" customHeight="1">
      <c r="A231" s="28" t="str">
        <f t="shared" si="98"/>
        <v>MLG5055</v>
      </c>
      <c r="B231" s="176" t="s">
        <v>127</v>
      </c>
      <c r="C231" s="176"/>
      <c r="D231" s="176"/>
      <c r="E231" s="176"/>
      <c r="F231" s="176"/>
      <c r="G231" s="176"/>
      <c r="H231" s="176"/>
      <c r="I231" s="176"/>
      <c r="J231" s="14">
        <f t="shared" si="99"/>
        <v>6</v>
      </c>
      <c r="K231" s="14">
        <f t="shared" si="100"/>
        <v>2</v>
      </c>
      <c r="L231" s="14">
        <f t="shared" si="101"/>
        <v>2</v>
      </c>
      <c r="M231" s="14">
        <f t="shared" si="102"/>
        <v>0</v>
      </c>
      <c r="N231" s="14">
        <f t="shared" si="103"/>
        <v>0</v>
      </c>
      <c r="O231" s="14">
        <f t="shared" si="104"/>
        <v>4</v>
      </c>
      <c r="P231" s="14">
        <f t="shared" si="105"/>
        <v>7</v>
      </c>
      <c r="Q231" s="14">
        <f t="shared" si="106"/>
        <v>11</v>
      </c>
      <c r="R231" s="24" t="s">
        <v>35</v>
      </c>
      <c r="S231" s="24">
        <f t="shared" si="107"/>
        <v>0</v>
      </c>
      <c r="T231" s="24">
        <f t="shared" si="108"/>
        <v>0</v>
      </c>
      <c r="U231" s="24" t="str">
        <f t="shared" si="109"/>
        <v>DF</v>
      </c>
    </row>
    <row r="232" spans="1:21" s="46" customFormat="1">
      <c r="A232" s="28" t="str">
        <f t="shared" si="98"/>
        <v>MLG5007</v>
      </c>
      <c r="B232" s="176" t="s">
        <v>129</v>
      </c>
      <c r="C232" s="176"/>
      <c r="D232" s="176"/>
      <c r="E232" s="176"/>
      <c r="F232" s="176"/>
      <c r="G232" s="176"/>
      <c r="H232" s="176"/>
      <c r="I232" s="176"/>
      <c r="J232" s="14">
        <f t="shared" si="99"/>
        <v>5</v>
      </c>
      <c r="K232" s="14">
        <f t="shared" si="100"/>
        <v>2</v>
      </c>
      <c r="L232" s="14">
        <f t="shared" si="101"/>
        <v>1</v>
      </c>
      <c r="M232" s="14">
        <f t="shared" si="102"/>
        <v>2</v>
      </c>
      <c r="N232" s="14">
        <f t="shared" si="103"/>
        <v>0</v>
      </c>
      <c r="O232" s="14">
        <f t="shared" si="104"/>
        <v>5</v>
      </c>
      <c r="P232" s="14">
        <f t="shared" si="105"/>
        <v>4</v>
      </c>
      <c r="Q232" s="14">
        <f t="shared" si="106"/>
        <v>9</v>
      </c>
      <c r="R232" s="24" t="str">
        <f t="shared" ref="R232:R242" si="110">IF(ISNA(INDEX($A$37:$U$220,MATCH($B232,$B$37:$B$220,0),18)),"",INDEX($A$37:$U$220,MATCH($B232,$B$37:$B$220,0),18))</f>
        <v>E</v>
      </c>
      <c r="S232" s="24">
        <f t="shared" si="107"/>
        <v>0</v>
      </c>
      <c r="T232" s="24">
        <f t="shared" si="108"/>
        <v>0</v>
      </c>
      <c r="U232" s="24" t="str">
        <f t="shared" si="109"/>
        <v>DF</v>
      </c>
    </row>
    <row r="233" spans="1:21" s="60" customFormat="1">
      <c r="A233" s="28" t="str">
        <f t="shared" si="98"/>
        <v>MLG5022</v>
      </c>
      <c r="B233" s="176" t="s">
        <v>131</v>
      </c>
      <c r="C233" s="176"/>
      <c r="D233" s="176"/>
      <c r="E233" s="176"/>
      <c r="F233" s="176"/>
      <c r="G233" s="176"/>
      <c r="H233" s="176"/>
      <c r="I233" s="176"/>
      <c r="J233" s="14">
        <f t="shared" si="99"/>
        <v>4</v>
      </c>
      <c r="K233" s="14">
        <f t="shared" si="100"/>
        <v>2</v>
      </c>
      <c r="L233" s="14">
        <f t="shared" si="101"/>
        <v>1</v>
      </c>
      <c r="M233" s="14">
        <f t="shared" si="102"/>
        <v>0</v>
      </c>
      <c r="N233" s="14">
        <f t="shared" si="103"/>
        <v>0</v>
      </c>
      <c r="O233" s="14">
        <f t="shared" si="104"/>
        <v>3</v>
      </c>
      <c r="P233" s="14">
        <f t="shared" si="105"/>
        <v>4</v>
      </c>
      <c r="Q233" s="14">
        <f t="shared" si="106"/>
        <v>7</v>
      </c>
      <c r="R233" s="24" t="str">
        <f t="shared" si="110"/>
        <v>E</v>
      </c>
      <c r="S233" s="24">
        <f t="shared" si="107"/>
        <v>0</v>
      </c>
      <c r="T233" s="24">
        <f t="shared" si="108"/>
        <v>0</v>
      </c>
      <c r="U233" s="24" t="str">
        <f t="shared" si="109"/>
        <v>DF</v>
      </c>
    </row>
    <row r="234" spans="1:21">
      <c r="A234" s="28" t="str">
        <f t="shared" si="98"/>
        <v>MLG5025</v>
      </c>
      <c r="B234" s="176" t="s">
        <v>134</v>
      </c>
      <c r="C234" s="176"/>
      <c r="D234" s="176"/>
      <c r="E234" s="176"/>
      <c r="F234" s="176"/>
      <c r="G234" s="176"/>
      <c r="H234" s="176"/>
      <c r="I234" s="176"/>
      <c r="J234" s="14">
        <f t="shared" si="99"/>
        <v>5</v>
      </c>
      <c r="K234" s="14">
        <f t="shared" si="100"/>
        <v>2</v>
      </c>
      <c r="L234" s="14">
        <f t="shared" si="101"/>
        <v>1</v>
      </c>
      <c r="M234" s="14">
        <f t="shared" si="102"/>
        <v>1</v>
      </c>
      <c r="N234" s="14">
        <f t="shared" si="103"/>
        <v>0</v>
      </c>
      <c r="O234" s="14">
        <f t="shared" si="104"/>
        <v>4</v>
      </c>
      <c r="P234" s="14">
        <f t="shared" si="105"/>
        <v>5</v>
      </c>
      <c r="Q234" s="14">
        <f t="shared" si="106"/>
        <v>9</v>
      </c>
      <c r="R234" s="24">
        <f t="shared" si="110"/>
        <v>0</v>
      </c>
      <c r="S234" s="24" t="str">
        <f t="shared" si="107"/>
        <v>C</v>
      </c>
      <c r="T234" s="24">
        <f t="shared" si="108"/>
        <v>0</v>
      </c>
      <c r="U234" s="24" t="str">
        <f t="shared" si="109"/>
        <v>DF</v>
      </c>
    </row>
    <row r="235" spans="1:21">
      <c r="A235" s="28" t="str">
        <f t="shared" si="98"/>
        <v>MLG5002</v>
      </c>
      <c r="B235" s="176" t="s">
        <v>136</v>
      </c>
      <c r="C235" s="176"/>
      <c r="D235" s="176"/>
      <c r="E235" s="176"/>
      <c r="F235" s="176"/>
      <c r="G235" s="176"/>
      <c r="H235" s="176"/>
      <c r="I235" s="176"/>
      <c r="J235" s="14">
        <f t="shared" si="99"/>
        <v>6</v>
      </c>
      <c r="K235" s="14">
        <f t="shared" si="100"/>
        <v>2</v>
      </c>
      <c r="L235" s="14">
        <f t="shared" si="101"/>
        <v>0</v>
      </c>
      <c r="M235" s="14">
        <f t="shared" si="102"/>
        <v>2</v>
      </c>
      <c r="N235" s="14">
        <f t="shared" si="103"/>
        <v>0</v>
      </c>
      <c r="O235" s="14">
        <f t="shared" si="104"/>
        <v>4</v>
      </c>
      <c r="P235" s="14">
        <f t="shared" si="105"/>
        <v>7</v>
      </c>
      <c r="Q235" s="14">
        <f t="shared" si="106"/>
        <v>11</v>
      </c>
      <c r="R235" s="24" t="str">
        <f t="shared" si="110"/>
        <v>E</v>
      </c>
      <c r="S235" s="24">
        <f t="shared" si="107"/>
        <v>0</v>
      </c>
      <c r="T235" s="24">
        <f t="shared" si="108"/>
        <v>0</v>
      </c>
      <c r="U235" s="24" t="str">
        <f t="shared" si="109"/>
        <v>DF</v>
      </c>
    </row>
    <row r="236" spans="1:21">
      <c r="A236" s="28" t="str">
        <f t="shared" si="98"/>
        <v>MLG5027</v>
      </c>
      <c r="B236" s="176" t="s">
        <v>137</v>
      </c>
      <c r="C236" s="176"/>
      <c r="D236" s="176"/>
      <c r="E236" s="176"/>
      <c r="F236" s="176"/>
      <c r="G236" s="176"/>
      <c r="H236" s="176"/>
      <c r="I236" s="176"/>
      <c r="J236" s="14">
        <f t="shared" si="99"/>
        <v>6</v>
      </c>
      <c r="K236" s="14">
        <f t="shared" si="100"/>
        <v>2</v>
      </c>
      <c r="L236" s="14">
        <f t="shared" si="101"/>
        <v>1</v>
      </c>
      <c r="M236" s="14">
        <f t="shared" si="102"/>
        <v>2</v>
      </c>
      <c r="N236" s="14">
        <f t="shared" si="103"/>
        <v>0</v>
      </c>
      <c r="O236" s="14">
        <f t="shared" si="104"/>
        <v>5</v>
      </c>
      <c r="P236" s="14">
        <f t="shared" si="105"/>
        <v>6</v>
      </c>
      <c r="Q236" s="14">
        <f t="shared" si="106"/>
        <v>11</v>
      </c>
      <c r="R236" s="24" t="str">
        <f t="shared" si="110"/>
        <v>E</v>
      </c>
      <c r="S236" s="24">
        <f t="shared" si="107"/>
        <v>0</v>
      </c>
      <c r="T236" s="24">
        <f t="shared" si="108"/>
        <v>0</v>
      </c>
      <c r="U236" s="24" t="str">
        <f t="shared" si="109"/>
        <v>DF</v>
      </c>
    </row>
    <row r="237" spans="1:21">
      <c r="A237" s="28" t="str">
        <f t="shared" si="98"/>
        <v>MLG5009</v>
      </c>
      <c r="B237" s="176" t="s">
        <v>138</v>
      </c>
      <c r="C237" s="176"/>
      <c r="D237" s="176"/>
      <c r="E237" s="176"/>
      <c r="F237" s="176"/>
      <c r="G237" s="176"/>
      <c r="H237" s="176"/>
      <c r="I237" s="176"/>
      <c r="J237" s="14">
        <f t="shared" si="99"/>
        <v>6</v>
      </c>
      <c r="K237" s="14">
        <f t="shared" si="100"/>
        <v>2</v>
      </c>
      <c r="L237" s="14">
        <f t="shared" si="101"/>
        <v>1</v>
      </c>
      <c r="M237" s="14">
        <f t="shared" si="102"/>
        <v>1</v>
      </c>
      <c r="N237" s="14">
        <f t="shared" si="103"/>
        <v>0</v>
      </c>
      <c r="O237" s="14">
        <f t="shared" si="104"/>
        <v>4</v>
      </c>
      <c r="P237" s="14">
        <f t="shared" si="105"/>
        <v>7</v>
      </c>
      <c r="Q237" s="14">
        <f t="shared" si="106"/>
        <v>11</v>
      </c>
      <c r="R237" s="24">
        <f t="shared" si="110"/>
        <v>0</v>
      </c>
      <c r="S237" s="24" t="str">
        <f t="shared" si="107"/>
        <v>C</v>
      </c>
      <c r="T237" s="24">
        <f t="shared" si="108"/>
        <v>0</v>
      </c>
      <c r="U237" s="24" t="str">
        <f t="shared" si="109"/>
        <v>DF</v>
      </c>
    </row>
    <row r="238" spans="1:21">
      <c r="A238" s="28" t="str">
        <f t="shared" si="98"/>
        <v>MLG5011</v>
      </c>
      <c r="B238" s="176" t="s">
        <v>140</v>
      </c>
      <c r="C238" s="176"/>
      <c r="D238" s="176"/>
      <c r="E238" s="176"/>
      <c r="F238" s="176"/>
      <c r="G238" s="176"/>
      <c r="H238" s="176"/>
      <c r="I238" s="176"/>
      <c r="J238" s="14">
        <f t="shared" si="99"/>
        <v>6</v>
      </c>
      <c r="K238" s="14">
        <f t="shared" si="100"/>
        <v>2</v>
      </c>
      <c r="L238" s="14">
        <f t="shared" si="101"/>
        <v>1</v>
      </c>
      <c r="M238" s="14">
        <f t="shared" si="102"/>
        <v>1</v>
      </c>
      <c r="N238" s="14">
        <f t="shared" si="103"/>
        <v>1</v>
      </c>
      <c r="O238" s="14">
        <f t="shared" si="104"/>
        <v>5</v>
      </c>
      <c r="P238" s="14">
        <f t="shared" si="105"/>
        <v>6</v>
      </c>
      <c r="Q238" s="14">
        <f t="shared" si="106"/>
        <v>11</v>
      </c>
      <c r="R238" s="24">
        <f t="shared" si="110"/>
        <v>0</v>
      </c>
      <c r="S238" s="24" t="str">
        <f t="shared" si="107"/>
        <v>C</v>
      </c>
      <c r="T238" s="24">
        <f t="shared" si="108"/>
        <v>0</v>
      </c>
      <c r="U238" s="24" t="str">
        <f t="shared" si="109"/>
        <v>DF</v>
      </c>
    </row>
    <row r="239" spans="1:21" s="66" customFormat="1">
      <c r="A239" s="28" t="str">
        <f t="shared" si="98"/>
        <v>MLG5013</v>
      </c>
      <c r="B239" s="176" t="s">
        <v>144</v>
      </c>
      <c r="C239" s="176"/>
      <c r="D239" s="176"/>
      <c r="E239" s="176"/>
      <c r="F239" s="176"/>
      <c r="G239" s="176"/>
      <c r="H239" s="176"/>
      <c r="I239" s="176"/>
      <c r="J239" s="14">
        <f t="shared" si="99"/>
        <v>6</v>
      </c>
      <c r="K239" s="14">
        <f t="shared" si="100"/>
        <v>2</v>
      </c>
      <c r="L239" s="14">
        <f t="shared" si="101"/>
        <v>0</v>
      </c>
      <c r="M239" s="14">
        <f t="shared" si="102"/>
        <v>2</v>
      </c>
      <c r="N239" s="14">
        <f t="shared" si="103"/>
        <v>1</v>
      </c>
      <c r="O239" s="14">
        <f t="shared" si="104"/>
        <v>5</v>
      </c>
      <c r="P239" s="14">
        <f t="shared" si="105"/>
        <v>6</v>
      </c>
      <c r="Q239" s="14">
        <f t="shared" si="106"/>
        <v>11</v>
      </c>
      <c r="R239" s="24" t="str">
        <f t="shared" si="110"/>
        <v>E</v>
      </c>
      <c r="S239" s="24">
        <f t="shared" si="107"/>
        <v>0</v>
      </c>
      <c r="T239" s="24">
        <f t="shared" si="108"/>
        <v>0</v>
      </c>
      <c r="U239" s="24" t="str">
        <f t="shared" si="109"/>
        <v>DF</v>
      </c>
    </row>
    <row r="240" spans="1:21" s="66" customFormat="1">
      <c r="A240" s="28" t="str">
        <f t="shared" si="98"/>
        <v>MLG5077</v>
      </c>
      <c r="B240" s="176" t="s">
        <v>311</v>
      </c>
      <c r="C240" s="176"/>
      <c r="D240" s="176"/>
      <c r="E240" s="176"/>
      <c r="F240" s="176"/>
      <c r="G240" s="176"/>
      <c r="H240" s="176"/>
      <c r="I240" s="176"/>
      <c r="J240" s="14">
        <f t="shared" si="99"/>
        <v>5</v>
      </c>
      <c r="K240" s="14">
        <f t="shared" si="100"/>
        <v>2</v>
      </c>
      <c r="L240" s="14">
        <f t="shared" si="101"/>
        <v>1</v>
      </c>
      <c r="M240" s="14">
        <f t="shared" si="102"/>
        <v>2</v>
      </c>
      <c r="N240" s="14">
        <f t="shared" si="103"/>
        <v>1</v>
      </c>
      <c r="O240" s="14">
        <f t="shared" si="104"/>
        <v>6</v>
      </c>
      <c r="P240" s="14">
        <f t="shared" si="105"/>
        <v>3</v>
      </c>
      <c r="Q240" s="14">
        <f t="shared" si="106"/>
        <v>9</v>
      </c>
      <c r="R240" s="24" t="str">
        <f t="shared" si="110"/>
        <v>E</v>
      </c>
      <c r="S240" s="24">
        <f t="shared" si="107"/>
        <v>0</v>
      </c>
      <c r="T240" s="24">
        <f t="shared" si="108"/>
        <v>0</v>
      </c>
      <c r="U240" s="24" t="str">
        <f t="shared" si="109"/>
        <v>DF</v>
      </c>
    </row>
    <row r="241" spans="1:21">
      <c r="A241" s="28" t="str">
        <f t="shared" si="98"/>
        <v>MLG5023</v>
      </c>
      <c r="B241" s="176" t="s">
        <v>147</v>
      </c>
      <c r="C241" s="176"/>
      <c r="D241" s="176"/>
      <c r="E241" s="176"/>
      <c r="F241" s="176"/>
      <c r="G241" s="176"/>
      <c r="H241" s="176"/>
      <c r="I241" s="176"/>
      <c r="J241" s="14">
        <f t="shared" si="99"/>
        <v>5</v>
      </c>
      <c r="K241" s="14">
        <f t="shared" si="100"/>
        <v>2</v>
      </c>
      <c r="L241" s="14">
        <f t="shared" si="101"/>
        <v>2</v>
      </c>
      <c r="M241" s="14">
        <f t="shared" si="102"/>
        <v>2</v>
      </c>
      <c r="N241" s="14">
        <f t="shared" si="103"/>
        <v>0</v>
      </c>
      <c r="O241" s="14">
        <f t="shared" si="104"/>
        <v>6</v>
      </c>
      <c r="P241" s="14">
        <f t="shared" si="105"/>
        <v>3</v>
      </c>
      <c r="Q241" s="14">
        <f t="shared" si="106"/>
        <v>9</v>
      </c>
      <c r="R241" s="24" t="str">
        <f t="shared" si="110"/>
        <v>E</v>
      </c>
      <c r="S241" s="24">
        <f t="shared" si="107"/>
        <v>0</v>
      </c>
      <c r="T241" s="24">
        <f t="shared" si="108"/>
        <v>0</v>
      </c>
      <c r="U241" s="24" t="str">
        <f t="shared" si="109"/>
        <v>DF</v>
      </c>
    </row>
    <row r="242" spans="1:21">
      <c r="A242" s="28" t="str">
        <f t="shared" si="98"/>
        <v>MLG5012</v>
      </c>
      <c r="B242" s="176" t="s">
        <v>149</v>
      </c>
      <c r="C242" s="176"/>
      <c r="D242" s="176"/>
      <c r="E242" s="176"/>
      <c r="F242" s="176"/>
      <c r="G242" s="176"/>
      <c r="H242" s="176"/>
      <c r="I242" s="176"/>
      <c r="J242" s="14">
        <f t="shared" si="99"/>
        <v>2</v>
      </c>
      <c r="K242" s="14">
        <f t="shared" si="100"/>
        <v>0</v>
      </c>
      <c r="L242" s="14">
        <f t="shared" si="101"/>
        <v>0</v>
      </c>
      <c r="M242" s="14">
        <f t="shared" si="102"/>
        <v>2</v>
      </c>
      <c r="N242" s="14">
        <f t="shared" si="103"/>
        <v>0</v>
      </c>
      <c r="O242" s="14">
        <f t="shared" si="104"/>
        <v>2</v>
      </c>
      <c r="P242" s="14">
        <f t="shared" si="105"/>
        <v>2</v>
      </c>
      <c r="Q242" s="14">
        <f t="shared" si="106"/>
        <v>4</v>
      </c>
      <c r="R242" s="24">
        <f t="shared" si="110"/>
        <v>0</v>
      </c>
      <c r="S242" s="24" t="str">
        <f t="shared" si="107"/>
        <v>C</v>
      </c>
      <c r="T242" s="24">
        <f t="shared" si="108"/>
        <v>0</v>
      </c>
      <c r="U242" s="24" t="str">
        <f t="shared" si="109"/>
        <v>DF</v>
      </c>
    </row>
    <row r="243" spans="1:21">
      <c r="A243" s="16" t="s">
        <v>28</v>
      </c>
      <c r="B243" s="221"/>
      <c r="C243" s="222"/>
      <c r="D243" s="222"/>
      <c r="E243" s="222"/>
      <c r="F243" s="222"/>
      <c r="G243" s="222"/>
      <c r="H243" s="222"/>
      <c r="I243" s="223"/>
      <c r="J243" s="17">
        <f>IF(ISNA(SUM(J230:J242)),"",SUM(J230:J242))</f>
        <v>68</v>
      </c>
      <c r="K243" s="17">
        <f t="shared" ref="K243:Q243" si="111">SUM(K230:K242)</f>
        <v>24</v>
      </c>
      <c r="L243" s="17">
        <f t="shared" si="111"/>
        <v>12</v>
      </c>
      <c r="M243" s="17">
        <f t="shared" si="111"/>
        <v>19</v>
      </c>
      <c r="N243" s="17">
        <f t="shared" si="111"/>
        <v>3</v>
      </c>
      <c r="O243" s="17">
        <f t="shared" si="111"/>
        <v>58</v>
      </c>
      <c r="P243" s="17">
        <f t="shared" si="111"/>
        <v>66</v>
      </c>
      <c r="Q243" s="17">
        <f t="shared" si="111"/>
        <v>124</v>
      </c>
      <c r="R243" s="16">
        <f>COUNTIF(R230:R242,"E")</f>
        <v>9</v>
      </c>
      <c r="S243" s="16">
        <f>COUNTIF(S230:S242,"C")</f>
        <v>4</v>
      </c>
      <c r="T243" s="16">
        <f>COUNTIF(T230:T242,"VP")</f>
        <v>0</v>
      </c>
      <c r="U243" s="45">
        <f>COUNTA(U230:U242)</f>
        <v>13</v>
      </c>
    </row>
    <row r="244" spans="1:21" ht="17.25" customHeight="1">
      <c r="A244" s="112" t="s">
        <v>75</v>
      </c>
      <c r="B244" s="134"/>
      <c r="C244" s="134"/>
      <c r="D244" s="134"/>
      <c r="E244" s="134"/>
      <c r="F244" s="134"/>
      <c r="G244" s="134"/>
      <c r="H244" s="134"/>
      <c r="I244" s="134"/>
      <c r="J244" s="134"/>
      <c r="K244" s="134"/>
      <c r="L244" s="134"/>
      <c r="M244" s="134"/>
      <c r="N244" s="134"/>
      <c r="O244" s="134"/>
      <c r="P244" s="134"/>
      <c r="Q244" s="134"/>
      <c r="R244" s="134"/>
      <c r="S244" s="134"/>
      <c r="T244" s="134"/>
      <c r="U244" s="113"/>
    </row>
    <row r="245" spans="1:21">
      <c r="A245" s="28" t="str">
        <f>IF(ISNA(INDEX($A$37:$U$220,MATCH($B245,$B$37:$B$220,0),1)),"",INDEX($A$37:$U$220,MATCH($B245,$B$37:$B$220,0),1))</f>
        <v>MLG5014</v>
      </c>
      <c r="B245" s="176" t="s">
        <v>159</v>
      </c>
      <c r="C245" s="176"/>
      <c r="D245" s="176"/>
      <c r="E245" s="176"/>
      <c r="F245" s="176"/>
      <c r="G245" s="176"/>
      <c r="H245" s="176"/>
      <c r="I245" s="176"/>
      <c r="J245" s="14">
        <f>IF(ISNA(INDEX($A$37:$U$220,MATCH($B245,$B$37:$B$220,0),10)),"",INDEX($A$37:$U$220,MATCH($B245,$B$37:$B$220,0),10))</f>
        <v>5</v>
      </c>
      <c r="K245" s="14">
        <f>IF(ISNA(INDEX($A$37:$U$220,MATCH($B245,$B$37:$B$220,0),11)),"",INDEX($A$37:$U$220,MATCH($B245,$B$37:$B$220,0),11))</f>
        <v>2</v>
      </c>
      <c r="L245" s="14">
        <f>IF(ISNA(INDEX($A$37:$U$220,MATCH($B245,$B$37:$B$220,0),12)),"",INDEX($A$37:$U$220,MATCH($B245,$B$37:$B$220,0),12))</f>
        <v>1</v>
      </c>
      <c r="M245" s="14">
        <f>IF(ISNA(INDEX($A$37:$U$220,MATCH($B245,$B$37:$B$220,0),13)),"",INDEX($A$37:$U$220,MATCH($B245,$B$37:$B$220,0),13))</f>
        <v>1</v>
      </c>
      <c r="N245" s="14">
        <f>IF(ISNA(INDEX($A$37:$U$220,MATCH($B245,$B$37:$B$220,0),14)),"",INDEX($A$37:$U$220,MATCH($B245,$B$37:$B$220,0),14))</f>
        <v>0</v>
      </c>
      <c r="O245" s="14">
        <f>IF(ISNA(INDEX($A$37:$U$220,MATCH($B245,$B$37:$B$220,0),15)),"",INDEX($A$37:$U$220,MATCH($B245,$B$37:$B$220,0),15))</f>
        <v>4</v>
      </c>
      <c r="P245" s="14">
        <f>IF(ISNA(INDEX($A$37:$U$220,MATCH($B245,$B$37:$B$220,0),16)),"",INDEX($A$37:$U$220,MATCH($B245,$B$37:$B$220,0),16))</f>
        <v>6</v>
      </c>
      <c r="Q245" s="14">
        <f>IF(ISNA(INDEX($A$37:$U$220,MATCH($B245,$B$37:$B$220,0),17)),"",INDEX($A$37:$U$220,MATCH($B245,$B$37:$B$220,0),17))</f>
        <v>10</v>
      </c>
      <c r="R245" s="24" t="str">
        <f>IF(ISNA(INDEX($A$37:$U$220,MATCH($B245,$B$37:$B$220,0),18)),"",INDEX($A$37:$U$220,MATCH($B245,$B$37:$B$220,0),18))</f>
        <v>E</v>
      </c>
      <c r="S245" s="24">
        <f>IF(ISNA(INDEX($A$37:$U$220,MATCH($B245,$B$37:$B$220,0),19)),"",INDEX($A$37:$U$220,MATCH($B245,$B$37:$B$220,0),19))</f>
        <v>0</v>
      </c>
      <c r="T245" s="24">
        <f>IF(ISNA(INDEX($A$37:$U$220,MATCH($B245,$B$37:$B$220,0),20)),"",INDEX($A$37:$U$220,MATCH($B245,$B$37:$B$220,0),20))</f>
        <v>0</v>
      </c>
      <c r="U245" s="24" t="str">
        <f>IF(ISNA(INDEX($A$37:$U$220,MATCH($B245,$B$37:$B$220,0),21)),"",INDEX($A$37:$U$220,MATCH($B245,$B$37:$B$220,0),21))</f>
        <v>DF</v>
      </c>
    </row>
    <row r="246" spans="1:21" ht="13" customHeight="1">
      <c r="A246" s="28" t="str">
        <f>IF(ISNA(INDEX($A$37:$U$220,MATCH($B246,$B$37:$B$220,0),1)),"",INDEX($A$37:$U$220,MATCH($B246,$B$37:$B$220,0),1))</f>
        <v>MLG0028</v>
      </c>
      <c r="B246" s="176" t="s">
        <v>160</v>
      </c>
      <c r="C246" s="176"/>
      <c r="D246" s="176"/>
      <c r="E246" s="176"/>
      <c r="F246" s="176"/>
      <c r="G246" s="176"/>
      <c r="H246" s="176"/>
      <c r="I246" s="176"/>
      <c r="J246" s="14">
        <f>IF(ISNA(INDEX($A$37:$U$220,MATCH($B246,$B$37:$B$220,0),10)),"",INDEX($A$37:$U$220,MATCH($B246,$B$37:$B$220,0),10))</f>
        <v>5</v>
      </c>
      <c r="K246" s="14">
        <f>IF(ISNA(INDEX($A$37:$U$220,MATCH($B246,$B$37:$B$220,0),11)),"",INDEX($A$37:$U$220,MATCH($B246,$B$37:$B$220,0),11))</f>
        <v>2</v>
      </c>
      <c r="L246" s="14">
        <f>IF(ISNA(INDEX($A$37:$U$220,MATCH($B246,$B$37:$B$220,0),12)),"",INDEX($A$37:$U$220,MATCH($B246,$B$37:$B$220,0),12))</f>
        <v>0</v>
      </c>
      <c r="M246" s="14">
        <f>IF(ISNA(INDEX($A$37:$U$220,MATCH($B246,$B$37:$B$220,0),13)),"",INDEX($A$37:$U$220,MATCH($B246,$B$37:$B$220,0),13))</f>
        <v>2</v>
      </c>
      <c r="N246" s="14">
        <f>IF(ISNA(INDEX($A$37:$U$220,MATCH($B246,$B$37:$B$220,0),14)),"",INDEX($A$37:$U$220,MATCH($B246,$B$37:$B$220,0),14))</f>
        <v>0</v>
      </c>
      <c r="O246" s="14">
        <f>IF(ISNA(INDEX($A$37:$U$220,MATCH($B246,$B$37:$B$220,0),15)),"",INDEX($A$37:$U$220,MATCH($B246,$B$37:$B$220,0),15))</f>
        <v>4</v>
      </c>
      <c r="P246" s="14">
        <f>IF(ISNA(INDEX($A$37:$U$220,MATCH($B246,$B$37:$B$220,0),16)),"",INDEX($A$37:$U$220,MATCH($B246,$B$37:$B$220,0),16))</f>
        <v>6</v>
      </c>
      <c r="Q246" s="14">
        <f>IF(ISNA(INDEX($A$37:$U$220,MATCH($B246,$B$37:$B$220,0),17)),"",INDEX($A$37:$U$220,MATCH($B246,$B$37:$B$220,0),17))</f>
        <v>10</v>
      </c>
      <c r="R246" s="24" t="str">
        <f>IF(ISNA(INDEX($A$37:$U$220,MATCH($B246,$B$37:$B$220,0),18)),"",INDEX($A$37:$U$220,MATCH($B246,$B$37:$B$220,0),18))</f>
        <v>E</v>
      </c>
      <c r="S246" s="24">
        <f>IF(ISNA(INDEX($A$37:$U$220,MATCH($B246,$B$37:$B$220,0),19)),"",INDEX($A$37:$U$220,MATCH($B246,$B$37:$B$220,0),19))</f>
        <v>0</v>
      </c>
      <c r="T246" s="24">
        <f>IF(ISNA(INDEX($A$37:$U$220,MATCH($B246,$B$37:$B$220,0),20)),"",INDEX($A$37:$U$220,MATCH($B246,$B$37:$B$220,0),20))</f>
        <v>0</v>
      </c>
      <c r="U246" s="24" t="str">
        <f>IF(ISNA(INDEX($A$37:$U$220,MATCH($B246,$B$37:$B$220,0),21)),"",INDEX($A$37:$U$220,MATCH($B246,$B$37:$B$220,0),21))</f>
        <v>DF</v>
      </c>
    </row>
    <row r="247" spans="1:21">
      <c r="A247" s="16" t="s">
        <v>28</v>
      </c>
      <c r="B247" s="224"/>
      <c r="C247" s="224"/>
      <c r="D247" s="224"/>
      <c r="E247" s="224"/>
      <c r="F247" s="224"/>
      <c r="G247" s="224"/>
      <c r="H247" s="224"/>
      <c r="I247" s="224"/>
      <c r="J247" s="17">
        <f t="shared" ref="J247:Q247" si="112">SUM(J245:J246)</f>
        <v>10</v>
      </c>
      <c r="K247" s="17">
        <f t="shared" si="112"/>
        <v>4</v>
      </c>
      <c r="L247" s="17">
        <f t="shared" si="112"/>
        <v>1</v>
      </c>
      <c r="M247" s="17">
        <f t="shared" si="112"/>
        <v>3</v>
      </c>
      <c r="N247" s="17">
        <f t="shared" si="112"/>
        <v>0</v>
      </c>
      <c r="O247" s="17">
        <f t="shared" si="112"/>
        <v>8</v>
      </c>
      <c r="P247" s="17">
        <f t="shared" si="112"/>
        <v>12</v>
      </c>
      <c r="Q247" s="17">
        <f t="shared" si="112"/>
        <v>20</v>
      </c>
      <c r="R247" s="16">
        <f>COUNTIF(R245:R246,"E")</f>
        <v>2</v>
      </c>
      <c r="S247" s="16">
        <f>COUNTIF(S245:S246,"C")</f>
        <v>0</v>
      </c>
      <c r="T247" s="16">
        <f>COUNTIF(T245:T246,"VP")</f>
        <v>0</v>
      </c>
      <c r="U247" s="45">
        <f>COUNTA(U245:U246)</f>
        <v>2</v>
      </c>
    </row>
    <row r="248" spans="1:21" ht="27" customHeight="1">
      <c r="A248" s="225" t="s">
        <v>118</v>
      </c>
      <c r="B248" s="226"/>
      <c r="C248" s="226"/>
      <c r="D248" s="226"/>
      <c r="E248" s="226"/>
      <c r="F248" s="226"/>
      <c r="G248" s="226"/>
      <c r="H248" s="226"/>
      <c r="I248" s="227"/>
      <c r="J248" s="17">
        <f t="shared" ref="J248:U248" si="113">SUM(J243,J247)</f>
        <v>78</v>
      </c>
      <c r="K248" s="17">
        <f t="shared" si="113"/>
        <v>28</v>
      </c>
      <c r="L248" s="17">
        <f t="shared" si="113"/>
        <v>13</v>
      </c>
      <c r="M248" s="17">
        <f t="shared" si="113"/>
        <v>22</v>
      </c>
      <c r="N248" s="17">
        <f t="shared" si="113"/>
        <v>3</v>
      </c>
      <c r="O248" s="17">
        <f t="shared" si="113"/>
        <v>66</v>
      </c>
      <c r="P248" s="17">
        <f t="shared" si="113"/>
        <v>78</v>
      </c>
      <c r="Q248" s="17">
        <f t="shared" si="113"/>
        <v>144</v>
      </c>
      <c r="R248" s="17">
        <f t="shared" si="113"/>
        <v>11</v>
      </c>
      <c r="S248" s="17">
        <f t="shared" si="113"/>
        <v>4</v>
      </c>
      <c r="T248" s="17">
        <f t="shared" si="113"/>
        <v>0</v>
      </c>
      <c r="U248" s="61">
        <f t="shared" si="113"/>
        <v>15</v>
      </c>
    </row>
    <row r="249" spans="1:21" ht="16.5" customHeight="1">
      <c r="A249" s="228" t="s">
        <v>54</v>
      </c>
      <c r="B249" s="229"/>
      <c r="C249" s="229"/>
      <c r="D249" s="229"/>
      <c r="E249" s="229"/>
      <c r="F249" s="229"/>
      <c r="G249" s="229"/>
      <c r="H249" s="229"/>
      <c r="I249" s="229"/>
      <c r="J249" s="230"/>
      <c r="K249" s="17">
        <f t="shared" ref="K249:Q249" si="114">K243*14+K247*12</f>
        <v>384</v>
      </c>
      <c r="L249" s="17">
        <f t="shared" si="114"/>
        <v>180</v>
      </c>
      <c r="M249" s="17">
        <f t="shared" si="114"/>
        <v>302</v>
      </c>
      <c r="N249" s="17">
        <f t="shared" si="114"/>
        <v>42</v>
      </c>
      <c r="O249" s="17">
        <f t="shared" si="114"/>
        <v>908</v>
      </c>
      <c r="P249" s="17">
        <f t="shared" si="114"/>
        <v>1068</v>
      </c>
      <c r="Q249" s="17">
        <f t="shared" si="114"/>
        <v>1976</v>
      </c>
      <c r="R249" s="103"/>
      <c r="S249" s="104"/>
      <c r="T249" s="104"/>
      <c r="U249" s="105"/>
    </row>
    <row r="250" spans="1:21" ht="15.75" customHeight="1">
      <c r="A250" s="231"/>
      <c r="B250" s="232"/>
      <c r="C250" s="232"/>
      <c r="D250" s="232"/>
      <c r="E250" s="232"/>
      <c r="F250" s="232"/>
      <c r="G250" s="232"/>
      <c r="H250" s="232"/>
      <c r="I250" s="232"/>
      <c r="J250" s="233"/>
      <c r="K250" s="109">
        <f>SUM(K249:N249)</f>
        <v>908</v>
      </c>
      <c r="L250" s="110"/>
      <c r="M250" s="110"/>
      <c r="N250" s="111"/>
      <c r="O250" s="109">
        <f>SUM(O249:P249)</f>
        <v>1976</v>
      </c>
      <c r="P250" s="110"/>
      <c r="Q250" s="111"/>
      <c r="R250" s="106"/>
      <c r="S250" s="107"/>
      <c r="T250" s="107"/>
      <c r="U250" s="108"/>
    </row>
    <row r="251" spans="1:21" s="60" customFormat="1" ht="17.25" customHeight="1">
      <c r="A251" s="155" t="s">
        <v>117</v>
      </c>
      <c r="B251" s="156"/>
      <c r="C251" s="156"/>
      <c r="D251" s="156"/>
      <c r="E251" s="156"/>
      <c r="F251" s="156"/>
      <c r="G251" s="156"/>
      <c r="H251" s="156"/>
      <c r="I251" s="156"/>
      <c r="J251" s="157"/>
      <c r="K251" s="141">
        <f>U248/SUM(U46,U58,U69,U79,U91,U102)</f>
        <v>0.39473684210526316</v>
      </c>
      <c r="L251" s="142"/>
      <c r="M251" s="142"/>
      <c r="N251" s="142"/>
      <c r="O251" s="142"/>
      <c r="P251" s="142"/>
      <c r="Q251" s="142"/>
      <c r="R251" s="142"/>
      <c r="S251" s="142"/>
      <c r="T251" s="142"/>
      <c r="U251" s="143"/>
    </row>
    <row r="252" spans="1:21" ht="20.25" customHeight="1">
      <c r="A252" s="152" t="s">
        <v>119</v>
      </c>
      <c r="B252" s="153"/>
      <c r="C252" s="153"/>
      <c r="D252" s="153"/>
      <c r="E252" s="153"/>
      <c r="F252" s="153"/>
      <c r="G252" s="153"/>
      <c r="H252" s="153"/>
      <c r="I252" s="153"/>
      <c r="J252" s="154"/>
      <c r="K252" s="141">
        <f>K250/(SUM(O46,O58,O69,O79,O91)*14+O102*12)</f>
        <v>0.43033175355450237</v>
      </c>
      <c r="L252" s="142"/>
      <c r="M252" s="142"/>
      <c r="N252" s="142"/>
      <c r="O252" s="142"/>
      <c r="P252" s="142"/>
      <c r="Q252" s="142"/>
      <c r="R252" s="142"/>
      <c r="S252" s="142"/>
      <c r="T252" s="142"/>
      <c r="U252" s="143"/>
    </row>
    <row r="254" spans="1:21" ht="44.25" customHeight="1">
      <c r="B254" s="2"/>
      <c r="C254" s="2"/>
      <c r="D254" s="2"/>
      <c r="E254" s="2"/>
      <c r="F254" s="2"/>
      <c r="G254" s="2"/>
      <c r="M254" s="7"/>
      <c r="N254" s="56"/>
      <c r="O254" s="7"/>
      <c r="P254" s="7"/>
      <c r="Q254" s="7"/>
      <c r="R254" s="7"/>
      <c r="S254" s="7"/>
      <c r="T254" s="7"/>
    </row>
    <row r="255" spans="1:21" ht="23.25" customHeight="1">
      <c r="A255" s="112" t="s">
        <v>318</v>
      </c>
      <c r="B255" s="134"/>
      <c r="C255" s="134"/>
      <c r="D255" s="134"/>
      <c r="E255" s="134"/>
      <c r="F255" s="134"/>
      <c r="G255" s="134"/>
      <c r="H255" s="134"/>
      <c r="I255" s="134"/>
      <c r="J255" s="134"/>
      <c r="K255" s="134"/>
      <c r="L255" s="134"/>
      <c r="M255" s="134"/>
      <c r="N255" s="134"/>
      <c r="O255" s="134"/>
      <c r="P255" s="134"/>
      <c r="Q255" s="134"/>
      <c r="R255" s="134"/>
      <c r="S255" s="134"/>
      <c r="T255" s="134"/>
      <c r="U255" s="113"/>
    </row>
    <row r="256" spans="1:21" ht="21.75" customHeight="1">
      <c r="A256" s="224" t="s">
        <v>30</v>
      </c>
      <c r="B256" s="224" t="s">
        <v>29</v>
      </c>
      <c r="C256" s="224"/>
      <c r="D256" s="224"/>
      <c r="E256" s="224"/>
      <c r="F256" s="224"/>
      <c r="G256" s="224"/>
      <c r="H256" s="224"/>
      <c r="I256" s="224"/>
      <c r="J256" s="139" t="s">
        <v>44</v>
      </c>
      <c r="K256" s="114" t="s">
        <v>27</v>
      </c>
      <c r="L256" s="115"/>
      <c r="M256" s="115"/>
      <c r="N256" s="116"/>
      <c r="O256" s="139" t="s">
        <v>45</v>
      </c>
      <c r="P256" s="139"/>
      <c r="Q256" s="139"/>
      <c r="R256" s="139" t="s">
        <v>26</v>
      </c>
      <c r="S256" s="139"/>
      <c r="T256" s="139"/>
      <c r="U256" s="139" t="s">
        <v>25</v>
      </c>
    </row>
    <row r="257" spans="1:21">
      <c r="A257" s="224"/>
      <c r="B257" s="224"/>
      <c r="C257" s="224"/>
      <c r="D257" s="224"/>
      <c r="E257" s="224"/>
      <c r="F257" s="224"/>
      <c r="G257" s="224"/>
      <c r="H257" s="224"/>
      <c r="I257" s="224"/>
      <c r="J257" s="139"/>
      <c r="K257" s="25" t="s">
        <v>31</v>
      </c>
      <c r="L257" s="25" t="s">
        <v>32</v>
      </c>
      <c r="M257" s="25" t="s">
        <v>33</v>
      </c>
      <c r="N257" s="51" t="s">
        <v>114</v>
      </c>
      <c r="O257" s="25" t="s">
        <v>37</v>
      </c>
      <c r="P257" s="25" t="s">
        <v>8</v>
      </c>
      <c r="Q257" s="25" t="s">
        <v>34</v>
      </c>
      <c r="R257" s="25" t="s">
        <v>35</v>
      </c>
      <c r="S257" s="25" t="s">
        <v>31</v>
      </c>
      <c r="T257" s="25" t="s">
        <v>36</v>
      </c>
      <c r="U257" s="139"/>
    </row>
    <row r="258" spans="1:21">
      <c r="A258" s="112" t="s">
        <v>63</v>
      </c>
      <c r="B258" s="134"/>
      <c r="C258" s="134"/>
      <c r="D258" s="134"/>
      <c r="E258" s="134"/>
      <c r="F258" s="134"/>
      <c r="G258" s="134"/>
      <c r="H258" s="134"/>
      <c r="I258" s="134"/>
      <c r="J258" s="134"/>
      <c r="K258" s="134"/>
      <c r="L258" s="134"/>
      <c r="M258" s="134"/>
      <c r="N258" s="134"/>
      <c r="O258" s="134"/>
      <c r="P258" s="134"/>
      <c r="Q258" s="134"/>
      <c r="R258" s="134"/>
      <c r="S258" s="134"/>
      <c r="T258" s="134"/>
      <c r="U258" s="113"/>
    </row>
    <row r="259" spans="1:21">
      <c r="A259" s="28" t="str">
        <f t="shared" ref="A259:A267" si="115">IF(ISNA(INDEX($A$37:$U$220,MATCH($B259,$B$37:$B$220,0),1)),"",INDEX($A$37:$U$220,MATCH($B259,$B$37:$B$220,0),1))</f>
        <v>MLG5005</v>
      </c>
      <c r="B259" s="176" t="s">
        <v>126</v>
      </c>
      <c r="C259" s="176"/>
      <c r="D259" s="176"/>
      <c r="E259" s="176"/>
      <c r="F259" s="176"/>
      <c r="G259" s="176"/>
      <c r="H259" s="176"/>
      <c r="I259" s="176"/>
      <c r="J259" s="14">
        <f t="shared" ref="J259:J267" si="116">IF(ISNA(INDEX($A$37:$U$220,MATCH($B259,$B$37:$B$220,0),10)),"",INDEX($A$37:$U$220,MATCH($B259,$B$37:$B$220,0),10))</f>
        <v>6</v>
      </c>
      <c r="K259" s="14">
        <f t="shared" ref="K259:K267" si="117">IF(ISNA(INDEX($A$37:$U$220,MATCH($B259,$B$37:$B$220,0),11)),"",INDEX($A$37:$U$220,MATCH($B259,$B$37:$B$220,0),11))</f>
        <v>2</v>
      </c>
      <c r="L259" s="14">
        <f t="shared" ref="L259:L267" si="118">IF(ISNA(INDEX($A$37:$U$220,MATCH($B259,$B$37:$B$220,0),12)),"",INDEX($A$37:$U$220,MATCH($B259,$B$37:$B$220,0),12))</f>
        <v>2</v>
      </c>
      <c r="M259" s="14">
        <f t="shared" ref="M259:M267" si="119">IF(ISNA(INDEX($A$37:$U$220,MATCH($B259,$B$37:$B$220,0),13)),"",INDEX($A$37:$U$220,MATCH($B259,$B$37:$B$220,0),13))</f>
        <v>2</v>
      </c>
      <c r="N259" s="14">
        <f t="shared" ref="N259:N267" si="120">IF(ISNA(INDEX($A$37:$U$220,MATCH($B259,$B$37:$B$220,0),14)),"",INDEX($A$37:$U$220,MATCH($B259,$B$37:$B$220,0),14))</f>
        <v>0</v>
      </c>
      <c r="O259" s="14">
        <f t="shared" ref="O259:O267" si="121">IF(ISNA(INDEX($A$37:$U$220,MATCH($B259,$B$37:$B$220,0),15)),"",INDEX($A$37:$U$220,MATCH($B259,$B$37:$B$220,0),15))</f>
        <v>6</v>
      </c>
      <c r="P259" s="14">
        <f t="shared" ref="P259:P267" si="122">IF(ISNA(INDEX($A$37:$U$220,MATCH($B259,$B$37:$B$220,0),16)),"",INDEX($A$37:$U$220,MATCH($B259,$B$37:$B$220,0),16))</f>
        <v>5</v>
      </c>
      <c r="Q259" s="14">
        <f t="shared" ref="Q259:Q267" si="123">IF(ISNA(INDEX($A$37:$U$220,MATCH($B259,$B$37:$B$220,0),17)),"",INDEX($A$37:$U$220,MATCH($B259,$B$37:$B$220,0),17))</f>
        <v>11</v>
      </c>
      <c r="R259" s="24" t="str">
        <f t="shared" ref="R259:R267" si="124">IF(ISNA(INDEX($A$37:$U$220,MATCH($B259,$B$37:$B$220,0),18)),"",INDEX($A$37:$U$220,MATCH($B259,$B$37:$B$220,0),18))</f>
        <v>E</v>
      </c>
      <c r="S259" s="24">
        <f t="shared" ref="S259:S267" si="125">IF(ISNA(INDEX($A$37:$U$220,MATCH($B259,$B$37:$B$220,0),19)),"",INDEX($A$37:$U$220,MATCH($B259,$B$37:$B$220,0),19))</f>
        <v>0</v>
      </c>
      <c r="T259" s="24">
        <f t="shared" ref="T259:T267" si="126">IF(ISNA(INDEX($A$37:$U$220,MATCH($B259,$B$37:$B$220,0),20)),"",INDEX($A$37:$U$220,MATCH($B259,$B$37:$B$220,0),20))</f>
        <v>0</v>
      </c>
      <c r="U259" s="24" t="str">
        <f t="shared" ref="U259:U267" si="127">IF(ISNA(INDEX($A$37:$U$220,MATCH($B259,$B$37:$B$220,0),21)),"",INDEX($A$37:$U$220,MATCH($B259,$B$37:$B$220,0),21))</f>
        <v>DS</v>
      </c>
    </row>
    <row r="260" spans="1:21">
      <c r="A260" s="28" t="str">
        <f t="shared" si="115"/>
        <v>MLG5006</v>
      </c>
      <c r="B260" s="176" t="s">
        <v>130</v>
      </c>
      <c r="C260" s="176"/>
      <c r="D260" s="176"/>
      <c r="E260" s="176"/>
      <c r="F260" s="176"/>
      <c r="G260" s="176"/>
      <c r="H260" s="176"/>
      <c r="I260" s="176"/>
      <c r="J260" s="14">
        <f t="shared" si="116"/>
        <v>6</v>
      </c>
      <c r="K260" s="14">
        <f t="shared" si="117"/>
        <v>2</v>
      </c>
      <c r="L260" s="14">
        <f t="shared" si="118"/>
        <v>1</v>
      </c>
      <c r="M260" s="14">
        <f t="shared" si="119"/>
        <v>2</v>
      </c>
      <c r="N260" s="14">
        <f t="shared" si="120"/>
        <v>0</v>
      </c>
      <c r="O260" s="14">
        <f t="shared" si="121"/>
        <v>5</v>
      </c>
      <c r="P260" s="14">
        <f t="shared" si="122"/>
        <v>6</v>
      </c>
      <c r="Q260" s="14">
        <f t="shared" si="123"/>
        <v>11</v>
      </c>
      <c r="R260" s="24" t="str">
        <f t="shared" si="124"/>
        <v>E</v>
      </c>
      <c r="S260" s="24">
        <f t="shared" si="125"/>
        <v>0</v>
      </c>
      <c r="T260" s="24">
        <f t="shared" si="126"/>
        <v>0</v>
      </c>
      <c r="U260" s="24" t="str">
        <f t="shared" si="127"/>
        <v>DS</v>
      </c>
    </row>
    <row r="261" spans="1:21">
      <c r="A261" s="28" t="str">
        <f t="shared" si="115"/>
        <v>MLG5008</v>
      </c>
      <c r="B261" s="176" t="s">
        <v>135</v>
      </c>
      <c r="C261" s="176"/>
      <c r="D261" s="176"/>
      <c r="E261" s="176"/>
      <c r="F261" s="176"/>
      <c r="G261" s="176"/>
      <c r="H261" s="176"/>
      <c r="I261" s="176"/>
      <c r="J261" s="14">
        <f t="shared" si="116"/>
        <v>6</v>
      </c>
      <c r="K261" s="14">
        <f t="shared" si="117"/>
        <v>2</v>
      </c>
      <c r="L261" s="14">
        <f t="shared" si="118"/>
        <v>2</v>
      </c>
      <c r="M261" s="14">
        <f t="shared" si="119"/>
        <v>2</v>
      </c>
      <c r="N261" s="14">
        <f t="shared" si="120"/>
        <v>0</v>
      </c>
      <c r="O261" s="14">
        <f t="shared" si="121"/>
        <v>6</v>
      </c>
      <c r="P261" s="14">
        <f t="shared" si="122"/>
        <v>5</v>
      </c>
      <c r="Q261" s="14">
        <f t="shared" si="123"/>
        <v>11</v>
      </c>
      <c r="R261" s="24" t="str">
        <f t="shared" si="124"/>
        <v>E</v>
      </c>
      <c r="S261" s="24">
        <f t="shared" si="125"/>
        <v>0</v>
      </c>
      <c r="T261" s="24">
        <f t="shared" si="126"/>
        <v>0</v>
      </c>
      <c r="U261" s="24" t="str">
        <f t="shared" si="127"/>
        <v>DS</v>
      </c>
    </row>
    <row r="262" spans="1:21" ht="13" customHeight="1">
      <c r="A262" s="28" t="str">
        <f t="shared" si="115"/>
        <v>MLG5028</v>
      </c>
      <c r="B262" s="176" t="s">
        <v>141</v>
      </c>
      <c r="C262" s="176"/>
      <c r="D262" s="176"/>
      <c r="E262" s="176"/>
      <c r="F262" s="176"/>
      <c r="G262" s="176"/>
      <c r="H262" s="176"/>
      <c r="I262" s="176"/>
      <c r="J262" s="14">
        <f t="shared" si="116"/>
        <v>6</v>
      </c>
      <c r="K262" s="14">
        <f t="shared" si="117"/>
        <v>2</v>
      </c>
      <c r="L262" s="14">
        <f t="shared" si="118"/>
        <v>1</v>
      </c>
      <c r="M262" s="14">
        <f t="shared" si="119"/>
        <v>1</v>
      </c>
      <c r="N262" s="14">
        <f t="shared" si="120"/>
        <v>0</v>
      </c>
      <c r="O262" s="14">
        <f t="shared" si="121"/>
        <v>4</v>
      </c>
      <c r="P262" s="14">
        <f t="shared" si="122"/>
        <v>7</v>
      </c>
      <c r="Q262" s="14">
        <f t="shared" si="123"/>
        <v>11</v>
      </c>
      <c r="R262" s="24">
        <f t="shared" si="124"/>
        <v>0</v>
      </c>
      <c r="S262" s="24" t="str">
        <f t="shared" si="125"/>
        <v>C</v>
      </c>
      <c r="T262" s="24">
        <f t="shared" si="126"/>
        <v>0</v>
      </c>
      <c r="U262" s="24" t="str">
        <f t="shared" si="127"/>
        <v>DS</v>
      </c>
    </row>
    <row r="263" spans="1:21">
      <c r="A263" s="28" t="str">
        <f t="shared" si="115"/>
        <v>MLG5029</v>
      </c>
      <c r="B263" s="176" t="s">
        <v>142</v>
      </c>
      <c r="C263" s="176"/>
      <c r="D263" s="176"/>
      <c r="E263" s="176"/>
      <c r="F263" s="176"/>
      <c r="G263" s="176"/>
      <c r="H263" s="176"/>
      <c r="I263" s="176"/>
      <c r="J263" s="14">
        <f t="shared" si="116"/>
        <v>6</v>
      </c>
      <c r="K263" s="14">
        <f t="shared" si="117"/>
        <v>2</v>
      </c>
      <c r="L263" s="14">
        <f t="shared" si="118"/>
        <v>1</v>
      </c>
      <c r="M263" s="14">
        <f t="shared" si="119"/>
        <v>1</v>
      </c>
      <c r="N263" s="14">
        <f t="shared" si="120"/>
        <v>0</v>
      </c>
      <c r="O263" s="14">
        <f t="shared" si="121"/>
        <v>4</v>
      </c>
      <c r="P263" s="14">
        <f t="shared" si="122"/>
        <v>7</v>
      </c>
      <c r="Q263" s="14">
        <f t="shared" si="123"/>
        <v>11</v>
      </c>
      <c r="R263" s="24" t="str">
        <f t="shared" si="124"/>
        <v>E</v>
      </c>
      <c r="S263" s="24">
        <f t="shared" si="125"/>
        <v>0</v>
      </c>
      <c r="T263" s="24">
        <f t="shared" si="126"/>
        <v>0</v>
      </c>
      <c r="U263" s="24" t="str">
        <f t="shared" si="127"/>
        <v>DS</v>
      </c>
    </row>
    <row r="264" spans="1:21">
      <c r="A264" s="28" t="str">
        <f t="shared" si="115"/>
        <v>MLG5015</v>
      </c>
      <c r="B264" s="176" t="s">
        <v>143</v>
      </c>
      <c r="C264" s="176"/>
      <c r="D264" s="176"/>
      <c r="E264" s="176"/>
      <c r="F264" s="176"/>
      <c r="G264" s="176"/>
      <c r="H264" s="176"/>
      <c r="I264" s="176"/>
      <c r="J264" s="14">
        <f t="shared" si="116"/>
        <v>6</v>
      </c>
      <c r="K264" s="14">
        <f t="shared" si="117"/>
        <v>2</v>
      </c>
      <c r="L264" s="14">
        <f t="shared" si="118"/>
        <v>0</v>
      </c>
      <c r="M264" s="14">
        <f t="shared" si="119"/>
        <v>2</v>
      </c>
      <c r="N264" s="14">
        <f t="shared" si="120"/>
        <v>0</v>
      </c>
      <c r="O264" s="14">
        <f t="shared" si="121"/>
        <v>4</v>
      </c>
      <c r="P264" s="14">
        <f t="shared" si="122"/>
        <v>7</v>
      </c>
      <c r="Q264" s="14">
        <f t="shared" si="123"/>
        <v>11</v>
      </c>
      <c r="R264" s="24" t="str">
        <f t="shared" si="124"/>
        <v>E</v>
      </c>
      <c r="S264" s="24">
        <f t="shared" si="125"/>
        <v>0</v>
      </c>
      <c r="T264" s="24">
        <f t="shared" si="126"/>
        <v>0</v>
      </c>
      <c r="U264" s="24" t="str">
        <f t="shared" si="127"/>
        <v>DS</v>
      </c>
    </row>
    <row r="265" spans="1:21">
      <c r="A265" s="28" t="str">
        <f t="shared" si="115"/>
        <v>MLG7001</v>
      </c>
      <c r="B265" s="176" t="s">
        <v>150</v>
      </c>
      <c r="C265" s="176"/>
      <c r="D265" s="176"/>
      <c r="E265" s="176"/>
      <c r="F265" s="176"/>
      <c r="G265" s="176"/>
      <c r="H265" s="176"/>
      <c r="I265" s="176"/>
      <c r="J265" s="14">
        <f t="shared" si="116"/>
        <v>6</v>
      </c>
      <c r="K265" s="14">
        <f t="shared" si="117"/>
        <v>0</v>
      </c>
      <c r="L265" s="14">
        <f t="shared" si="118"/>
        <v>0</v>
      </c>
      <c r="M265" s="14">
        <f t="shared" si="119"/>
        <v>1</v>
      </c>
      <c r="N265" s="14">
        <f t="shared" si="120"/>
        <v>0</v>
      </c>
      <c r="O265" s="14">
        <f t="shared" si="121"/>
        <v>1</v>
      </c>
      <c r="P265" s="14">
        <f t="shared" si="122"/>
        <v>10</v>
      </c>
      <c r="Q265" s="14">
        <f t="shared" si="123"/>
        <v>11</v>
      </c>
      <c r="R265" s="24" t="str">
        <f t="shared" si="124"/>
        <v>E</v>
      </c>
      <c r="S265" s="24">
        <f t="shared" si="125"/>
        <v>0</v>
      </c>
      <c r="T265" s="24">
        <f t="shared" si="126"/>
        <v>0</v>
      </c>
      <c r="U265" s="24" t="str">
        <f t="shared" si="127"/>
        <v>DS</v>
      </c>
    </row>
    <row r="266" spans="1:21">
      <c r="A266" s="28" t="str">
        <f t="shared" si="115"/>
        <v>MLX7102</v>
      </c>
      <c r="B266" s="176" t="s">
        <v>106</v>
      </c>
      <c r="C266" s="176"/>
      <c r="D266" s="176"/>
      <c r="E266" s="176"/>
      <c r="F266" s="176"/>
      <c r="G266" s="176"/>
      <c r="H266" s="176"/>
      <c r="I266" s="176"/>
      <c r="J266" s="14">
        <f t="shared" si="116"/>
        <v>4</v>
      </c>
      <c r="K266" s="14">
        <f t="shared" si="117"/>
        <v>2</v>
      </c>
      <c r="L266" s="14">
        <f t="shared" si="118"/>
        <v>0</v>
      </c>
      <c r="M266" s="14">
        <f t="shared" si="119"/>
        <v>1</v>
      </c>
      <c r="N266" s="14">
        <f t="shared" si="120"/>
        <v>2</v>
      </c>
      <c r="O266" s="14">
        <f t="shared" si="121"/>
        <v>5</v>
      </c>
      <c r="P266" s="14">
        <f t="shared" si="122"/>
        <v>2</v>
      </c>
      <c r="Q266" s="14">
        <f t="shared" si="123"/>
        <v>7</v>
      </c>
      <c r="R266" s="24">
        <f t="shared" si="124"/>
        <v>0</v>
      </c>
      <c r="S266" s="24" t="str">
        <f t="shared" si="125"/>
        <v>C</v>
      </c>
      <c r="T266" s="24">
        <f t="shared" si="126"/>
        <v>0</v>
      </c>
      <c r="U266" s="24" t="str">
        <f t="shared" si="127"/>
        <v>DS</v>
      </c>
    </row>
    <row r="267" spans="1:21">
      <c r="A267" s="28" t="str">
        <f t="shared" si="115"/>
        <v>MLX7103</v>
      </c>
      <c r="B267" s="176" t="s">
        <v>107</v>
      </c>
      <c r="C267" s="176"/>
      <c r="D267" s="176"/>
      <c r="E267" s="176"/>
      <c r="F267" s="176"/>
      <c r="G267" s="176"/>
      <c r="H267" s="176"/>
      <c r="I267" s="176"/>
      <c r="J267" s="14">
        <f t="shared" si="116"/>
        <v>4</v>
      </c>
      <c r="K267" s="14">
        <f t="shared" si="117"/>
        <v>2</v>
      </c>
      <c r="L267" s="14">
        <f t="shared" si="118"/>
        <v>0</v>
      </c>
      <c r="M267" s="14">
        <f t="shared" si="119"/>
        <v>1</v>
      </c>
      <c r="N267" s="14">
        <f t="shared" si="120"/>
        <v>2</v>
      </c>
      <c r="O267" s="14">
        <f t="shared" si="121"/>
        <v>5</v>
      </c>
      <c r="P267" s="14">
        <f t="shared" si="122"/>
        <v>2</v>
      </c>
      <c r="Q267" s="14">
        <f t="shared" si="123"/>
        <v>7</v>
      </c>
      <c r="R267" s="24">
        <f t="shared" si="124"/>
        <v>0</v>
      </c>
      <c r="S267" s="24" t="str">
        <f t="shared" si="125"/>
        <v>C</v>
      </c>
      <c r="T267" s="24">
        <f t="shared" si="126"/>
        <v>0</v>
      </c>
      <c r="U267" s="24" t="str">
        <f t="shared" si="127"/>
        <v>DC</v>
      </c>
    </row>
    <row r="268" spans="1:21">
      <c r="A268" s="16" t="s">
        <v>28</v>
      </c>
      <c r="B268" s="221"/>
      <c r="C268" s="222"/>
      <c r="D268" s="222"/>
      <c r="E268" s="222"/>
      <c r="F268" s="222"/>
      <c r="G268" s="222"/>
      <c r="H268" s="222"/>
      <c r="I268" s="223"/>
      <c r="J268" s="17">
        <f t="shared" ref="J268:Q268" si="128">SUM(J259:J267)</f>
        <v>50</v>
      </c>
      <c r="K268" s="17">
        <f t="shared" si="128"/>
        <v>16</v>
      </c>
      <c r="L268" s="17">
        <f t="shared" si="128"/>
        <v>7</v>
      </c>
      <c r="M268" s="17">
        <f t="shared" si="128"/>
        <v>13</v>
      </c>
      <c r="N268" s="17">
        <f t="shared" si="128"/>
        <v>4</v>
      </c>
      <c r="O268" s="17">
        <f t="shared" si="128"/>
        <v>40</v>
      </c>
      <c r="P268" s="17">
        <f t="shared" si="128"/>
        <v>51</v>
      </c>
      <c r="Q268" s="17">
        <f t="shared" si="128"/>
        <v>91</v>
      </c>
      <c r="R268" s="16">
        <f>COUNTIF(R259:R267,"E")</f>
        <v>6</v>
      </c>
      <c r="S268" s="16">
        <f>COUNTIF(S259:S267,"C")</f>
        <v>3</v>
      </c>
      <c r="T268" s="16">
        <f>COUNTIF(T259:T267,"VP")</f>
        <v>0</v>
      </c>
      <c r="U268" s="45">
        <f>COUNTA(U259:U267)</f>
        <v>9</v>
      </c>
    </row>
    <row r="269" spans="1:21" ht="13" customHeight="1">
      <c r="A269" s="112" t="s">
        <v>76</v>
      </c>
      <c r="B269" s="134"/>
      <c r="C269" s="134"/>
      <c r="D269" s="134"/>
      <c r="E269" s="134"/>
      <c r="F269" s="134"/>
      <c r="G269" s="134"/>
      <c r="H269" s="134"/>
      <c r="I269" s="134"/>
      <c r="J269" s="134"/>
      <c r="K269" s="134"/>
      <c r="L269" s="134"/>
      <c r="M269" s="134"/>
      <c r="N269" s="134"/>
      <c r="O269" s="134"/>
      <c r="P269" s="134"/>
      <c r="Q269" s="134"/>
      <c r="R269" s="134"/>
      <c r="S269" s="134"/>
      <c r="T269" s="134"/>
      <c r="U269" s="113"/>
    </row>
    <row r="270" spans="1:21">
      <c r="A270" s="28" t="str">
        <f>IF(ISNA(INDEX($A$37:$U$220,MATCH($B270,$B$37:$B$220,0),1)),"",INDEX($A$37:$U$220,MATCH($B270,$B$37:$B$220,0),1))</f>
        <v>MLG2001</v>
      </c>
      <c r="B270" s="176" t="s">
        <v>161</v>
      </c>
      <c r="C270" s="176"/>
      <c r="D270" s="176"/>
      <c r="E270" s="176"/>
      <c r="F270" s="176"/>
      <c r="G270" s="176"/>
      <c r="H270" s="176"/>
      <c r="I270" s="176"/>
      <c r="J270" s="14">
        <f>IF(ISNA(INDEX($A$37:$U$220,MATCH($B270,$B$37:$B$220,0),10)),"",INDEX($A$37:$U$220,MATCH($B270,$B$37:$B$220,0),10))</f>
        <v>2</v>
      </c>
      <c r="K270" s="14">
        <f>IF(ISNA(INDEX($A$37:$U$220,MATCH($B270,$B$37:$B$220,0),11)),"",INDEX($A$37:$U$220,MATCH($B270,$B$37:$B$220,0),11))</f>
        <v>0</v>
      </c>
      <c r="L270" s="14">
        <f>IF(ISNA(INDEX($A$37:$U$220,MATCH($B270,$B$37:$B$220,0),12)),"",INDEX($A$37:$U$220,MATCH($B270,$B$37:$B$220,0),12))</f>
        <v>0</v>
      </c>
      <c r="M270" s="14">
        <f>IF(ISNA(INDEX($A$37:$U$220,MATCH($B270,$B$37:$B$220,0),13)),"",INDEX($A$37:$U$220,MATCH($B270,$B$37:$B$220,0),13))</f>
        <v>1</v>
      </c>
      <c r="N270" s="14">
        <f>IF(ISNA(INDEX($A$37:$U$220,MATCH($B270,$B$37:$B$220,0),14)),"",INDEX($A$37:$U$220,MATCH($B270,$B$37:$B$220,0),14))</f>
        <v>0</v>
      </c>
      <c r="O270" s="14">
        <f>IF(ISNA(INDEX($A$37:$U$220,MATCH($B270,$B$37:$B$220,0),15)),"",INDEX($A$37:$U$220,MATCH($B270,$B$37:$B$220,0),15))</f>
        <v>1</v>
      </c>
      <c r="P270" s="14">
        <f>IF(ISNA(INDEX($A$37:$U$220,MATCH($B270,$B$37:$B$220,0),16)),"",INDEX($A$37:$U$220,MATCH($B270,$B$37:$B$220,0),16))</f>
        <v>3</v>
      </c>
      <c r="Q270" s="14">
        <f>IF(ISNA(INDEX($A$37:$U$220,MATCH($B270,$B$37:$B$220,0),17)),"",INDEX($A$37:$U$220,MATCH($B270,$B$37:$B$220,0),17))</f>
        <v>4</v>
      </c>
      <c r="R270" s="24">
        <f>IF(ISNA(INDEX($A$37:$U$220,MATCH($B270,$B$37:$B$220,0),18)),"",INDEX($A$37:$U$220,MATCH($B270,$B$37:$B$220,0),18))</f>
        <v>0</v>
      </c>
      <c r="S270" s="24">
        <f>IF(ISNA(INDEX($A$37:$U$220,MATCH($B270,$B$37:$B$220,0),19)),"",INDEX($A$37:$U$220,MATCH($B270,$B$37:$B$220,0),19))</f>
        <v>0</v>
      </c>
      <c r="T270" s="24" t="str">
        <f>IF(ISNA(INDEX($A$37:$U$220,MATCH($B270,$B$37:$B$220,0),20)),"",INDEX($A$37:$U$220,MATCH($B270,$B$37:$B$220,0),20))</f>
        <v>VP</v>
      </c>
      <c r="U270" s="24" t="str">
        <f>IF(ISNA(INDEX($A$37:$U$220,MATCH($B270,$B$37:$B$220,0),21)),"",INDEX($A$37:$U$220,MATCH($B270,$B$37:$B$220,0),21))</f>
        <v>DS</v>
      </c>
    </row>
    <row r="271" spans="1:21">
      <c r="A271" s="28" t="str">
        <f>IF(ISNA(INDEX($A$37:$U$220,MATCH($B271,$B$37:$B$220,0),1)),"",INDEX($A$37:$U$220,MATCH($B271,$B$37:$B$220,0),1))</f>
        <v>MLX7104</v>
      </c>
      <c r="B271" s="176" t="s">
        <v>108</v>
      </c>
      <c r="C271" s="176"/>
      <c r="D271" s="176"/>
      <c r="E271" s="176"/>
      <c r="F271" s="176"/>
      <c r="G271" s="176"/>
      <c r="H271" s="176"/>
      <c r="I271" s="176"/>
      <c r="J271" s="14">
        <f>IF(ISNA(INDEX($A$37:$U$220,MATCH($B271,$B$37:$B$220,0),10)),"",INDEX($A$37:$U$220,MATCH($B271,$B$37:$B$220,0),10))</f>
        <v>7</v>
      </c>
      <c r="K271" s="14">
        <f>IF(ISNA(INDEX($A$37:$U$220,MATCH($B271,$B$37:$B$220,0),11)),"",INDEX($A$37:$U$220,MATCH($B271,$B$37:$B$220,0),11))</f>
        <v>2</v>
      </c>
      <c r="L271" s="14">
        <f>IF(ISNA(INDEX($A$37:$U$220,MATCH($B271,$B$37:$B$220,0),12)),"",INDEX($A$37:$U$220,MATCH($B271,$B$37:$B$220,0),12))</f>
        <v>0</v>
      </c>
      <c r="M271" s="14">
        <f>IF(ISNA(INDEX($A$37:$U$220,MATCH($B271,$B$37:$B$220,0),13)),"",INDEX($A$37:$U$220,MATCH($B271,$B$37:$B$220,0),13))</f>
        <v>1</v>
      </c>
      <c r="N271" s="14">
        <f>IF(ISNA(INDEX($A$37:$U$220,MATCH($B271,$B$37:$B$220,0),14)),"",INDEX($A$37:$U$220,MATCH($B271,$B$37:$B$220,0),14))</f>
        <v>2</v>
      </c>
      <c r="O271" s="14">
        <f>IF(ISNA(INDEX($A$37:$U$220,MATCH($B271,$B$37:$B$220,0),15)),"",INDEX($A$37:$U$220,MATCH($B271,$B$37:$B$220,0),15))</f>
        <v>5</v>
      </c>
      <c r="P271" s="14">
        <f>IF(ISNA(INDEX($A$37:$U$220,MATCH($B271,$B$37:$B$220,0),16)),"",INDEX($A$37:$U$220,MATCH($B271,$B$37:$B$220,0),16))</f>
        <v>10</v>
      </c>
      <c r="Q271" s="14">
        <f>IF(ISNA(INDEX($A$37:$U$220,MATCH($B271,$B$37:$B$220,0),17)),"",INDEX($A$37:$U$220,MATCH($B271,$B$37:$B$220,0),17))</f>
        <v>15</v>
      </c>
      <c r="R271" s="24">
        <f>IF(ISNA(INDEX($A$37:$U$220,MATCH($B271,$B$37:$B$220,0),18)),"",INDEX($A$37:$U$220,MATCH($B271,$B$37:$B$220,0),18))</f>
        <v>0</v>
      </c>
      <c r="S271" s="24" t="str">
        <f>IF(ISNA(INDEX($A$37:$U$220,MATCH($B271,$B$37:$B$220,0),19)),"",INDEX($A$37:$U$220,MATCH($B271,$B$37:$B$220,0),19))</f>
        <v>C</v>
      </c>
      <c r="T271" s="24">
        <f>IF(ISNA(INDEX($A$37:$U$220,MATCH($B271,$B$37:$B$220,0),20)),"",INDEX($A$37:$U$220,MATCH($B271,$B$37:$B$220,0),20))</f>
        <v>0</v>
      </c>
      <c r="U271" s="24" t="str">
        <f>IF(ISNA(INDEX($A$37:$U$220,MATCH($B271,$B$37:$B$220,0),21)),"",INDEX($A$37:$U$220,MATCH($B271,$B$37:$B$220,0),21))</f>
        <v>DS</v>
      </c>
    </row>
    <row r="272" spans="1:21">
      <c r="A272" s="28" t="str">
        <f>IF(ISNA(INDEX($A$37:$U$220,MATCH($B272,$B$37:$B$220,0),1)),"",INDEX($A$37:$U$220,MATCH($B272,$B$37:$B$220,0),1))</f>
        <v>MLX7105</v>
      </c>
      <c r="B272" s="176" t="s">
        <v>109</v>
      </c>
      <c r="C272" s="176"/>
      <c r="D272" s="176"/>
      <c r="E272" s="176"/>
      <c r="F272" s="176"/>
      <c r="G272" s="176"/>
      <c r="H272" s="176"/>
      <c r="I272" s="176"/>
      <c r="J272" s="14">
        <f>IF(ISNA(INDEX($A$37:$U$220,MATCH($B272,$B$37:$B$220,0),10)),"",INDEX($A$37:$U$220,MATCH($B272,$B$37:$B$220,0),10))</f>
        <v>7</v>
      </c>
      <c r="K272" s="14">
        <f>IF(ISNA(INDEX($A$37:$U$220,MATCH($B272,$B$37:$B$220,0),11)),"",INDEX($A$37:$U$220,MATCH($B272,$B$37:$B$220,0),11))</f>
        <v>2</v>
      </c>
      <c r="L272" s="14">
        <f>IF(ISNA(INDEX($A$37:$U$220,MATCH($B272,$B$37:$B$220,0),12)),"",INDEX($A$37:$U$220,MATCH($B272,$B$37:$B$220,0),12))</f>
        <v>0</v>
      </c>
      <c r="M272" s="14">
        <f>IF(ISNA(INDEX($A$37:$U$220,MATCH($B272,$B$37:$B$220,0),13)),"",INDEX($A$37:$U$220,MATCH($B272,$B$37:$B$220,0),13))</f>
        <v>1</v>
      </c>
      <c r="N272" s="14">
        <f>IF(ISNA(INDEX($A$37:$U$220,MATCH($B272,$B$37:$B$220,0),14)),"",INDEX($A$37:$U$220,MATCH($B272,$B$37:$B$220,0),14))</f>
        <v>2</v>
      </c>
      <c r="O272" s="14">
        <f>IF(ISNA(INDEX($A$37:$U$220,MATCH($B272,$B$37:$B$220,0),15)),"",INDEX($A$37:$U$220,MATCH($B272,$B$37:$B$220,0),15))</f>
        <v>5</v>
      </c>
      <c r="P272" s="14">
        <f>IF(ISNA(INDEX($A$37:$U$220,MATCH($B272,$B$37:$B$220,0),16)),"",INDEX($A$37:$U$220,MATCH($B272,$B$37:$B$220,0),16))</f>
        <v>10</v>
      </c>
      <c r="Q272" s="14">
        <f>IF(ISNA(INDEX($A$37:$U$220,MATCH($B272,$B$37:$B$220,0),17)),"",INDEX($A$37:$U$220,MATCH($B272,$B$37:$B$220,0),17))</f>
        <v>15</v>
      </c>
      <c r="R272" s="24">
        <f>IF(ISNA(INDEX($A$37:$U$220,MATCH($B272,$B$37:$B$220,0),18)),"",INDEX($A$37:$U$220,MATCH($B272,$B$37:$B$220,0),18))</f>
        <v>0</v>
      </c>
      <c r="S272" s="24" t="str">
        <f>IF(ISNA(INDEX($A$37:$U$220,MATCH($B272,$B$37:$B$220,0),19)),"",INDEX($A$37:$U$220,MATCH($B272,$B$37:$B$220,0),19))</f>
        <v>C</v>
      </c>
      <c r="T272" s="24">
        <f>IF(ISNA(INDEX($A$37:$U$220,MATCH($B272,$B$37:$B$220,0),20)),"",INDEX($A$37:$U$220,MATCH($B272,$B$37:$B$220,0),20))</f>
        <v>0</v>
      </c>
      <c r="U272" s="24" t="str">
        <f>IF(ISNA(INDEX($A$37:$U$220,MATCH($B272,$B$37:$B$220,0),21)),"",INDEX($A$37:$U$220,MATCH($B272,$B$37:$B$220,0),21))</f>
        <v>DS</v>
      </c>
    </row>
    <row r="273" spans="1:21">
      <c r="A273" s="16" t="s">
        <v>28</v>
      </c>
      <c r="B273" s="224"/>
      <c r="C273" s="224"/>
      <c r="D273" s="224"/>
      <c r="E273" s="224"/>
      <c r="F273" s="224"/>
      <c r="G273" s="224"/>
      <c r="H273" s="224"/>
      <c r="I273" s="224"/>
      <c r="J273" s="17">
        <f t="shared" ref="J273:Q273" si="129">SUM(J270:J272)</f>
        <v>16</v>
      </c>
      <c r="K273" s="17">
        <f t="shared" si="129"/>
        <v>4</v>
      </c>
      <c r="L273" s="17">
        <f t="shared" si="129"/>
        <v>0</v>
      </c>
      <c r="M273" s="17">
        <f t="shared" si="129"/>
        <v>3</v>
      </c>
      <c r="N273" s="17">
        <f t="shared" si="129"/>
        <v>4</v>
      </c>
      <c r="O273" s="17">
        <f t="shared" si="129"/>
        <v>11</v>
      </c>
      <c r="P273" s="17">
        <f t="shared" si="129"/>
        <v>23</v>
      </c>
      <c r="Q273" s="17">
        <f t="shared" si="129"/>
        <v>34</v>
      </c>
      <c r="R273" s="16">
        <f>COUNTIF(R270:R272,"E")</f>
        <v>0</v>
      </c>
      <c r="S273" s="16">
        <f>COUNTIF(S270:S272,"C")</f>
        <v>2</v>
      </c>
      <c r="T273" s="16">
        <f>COUNTIF(T270:T272,"VP")</f>
        <v>1</v>
      </c>
      <c r="U273" s="45">
        <f>COUNTA(U270:U272)</f>
        <v>3</v>
      </c>
    </row>
    <row r="274" spans="1:21" ht="18" customHeight="1">
      <c r="A274" s="225" t="s">
        <v>118</v>
      </c>
      <c r="B274" s="226"/>
      <c r="C274" s="226"/>
      <c r="D274" s="226"/>
      <c r="E274" s="226"/>
      <c r="F274" s="226"/>
      <c r="G274" s="226"/>
      <c r="H274" s="226"/>
      <c r="I274" s="227"/>
      <c r="J274" s="17">
        <f t="shared" ref="J274:U274" si="130">SUM(J268,J273)</f>
        <v>66</v>
      </c>
      <c r="K274" s="17">
        <f t="shared" si="130"/>
        <v>20</v>
      </c>
      <c r="L274" s="17">
        <f t="shared" si="130"/>
        <v>7</v>
      </c>
      <c r="M274" s="17">
        <f t="shared" si="130"/>
        <v>16</v>
      </c>
      <c r="N274" s="17">
        <f t="shared" si="130"/>
        <v>8</v>
      </c>
      <c r="O274" s="17">
        <f t="shared" si="130"/>
        <v>51</v>
      </c>
      <c r="P274" s="17">
        <f t="shared" si="130"/>
        <v>74</v>
      </c>
      <c r="Q274" s="17">
        <f t="shared" si="130"/>
        <v>125</v>
      </c>
      <c r="R274" s="17">
        <f t="shared" si="130"/>
        <v>6</v>
      </c>
      <c r="S274" s="17">
        <f t="shared" si="130"/>
        <v>5</v>
      </c>
      <c r="T274" s="17">
        <f t="shared" si="130"/>
        <v>1</v>
      </c>
      <c r="U274" s="61">
        <f t="shared" si="130"/>
        <v>12</v>
      </c>
    </row>
    <row r="275" spans="1:21" ht="13.5" customHeight="1">
      <c r="A275" s="228" t="s">
        <v>54</v>
      </c>
      <c r="B275" s="229"/>
      <c r="C275" s="229"/>
      <c r="D275" s="229"/>
      <c r="E275" s="229"/>
      <c r="F275" s="229"/>
      <c r="G275" s="229"/>
      <c r="H275" s="229"/>
      <c r="I275" s="229"/>
      <c r="J275" s="230"/>
      <c r="K275" s="17">
        <f t="shared" ref="K275:Q275" si="131">K268*14+K273*12</f>
        <v>272</v>
      </c>
      <c r="L275" s="17">
        <f t="shared" si="131"/>
        <v>98</v>
      </c>
      <c r="M275" s="17">
        <f t="shared" si="131"/>
        <v>218</v>
      </c>
      <c r="N275" s="17">
        <f t="shared" si="131"/>
        <v>104</v>
      </c>
      <c r="O275" s="17">
        <f t="shared" si="131"/>
        <v>692</v>
      </c>
      <c r="P275" s="17">
        <f t="shared" si="131"/>
        <v>990</v>
      </c>
      <c r="Q275" s="17">
        <f t="shared" si="131"/>
        <v>1682</v>
      </c>
      <c r="R275" s="103"/>
      <c r="S275" s="104"/>
      <c r="T275" s="104"/>
      <c r="U275" s="105"/>
    </row>
    <row r="276" spans="1:21" ht="16.5" customHeight="1">
      <c r="A276" s="231"/>
      <c r="B276" s="232"/>
      <c r="C276" s="232"/>
      <c r="D276" s="232"/>
      <c r="E276" s="232"/>
      <c r="F276" s="232"/>
      <c r="G276" s="232"/>
      <c r="H276" s="232"/>
      <c r="I276" s="232"/>
      <c r="J276" s="233"/>
      <c r="K276" s="109">
        <f>SUM(K275:N275)</f>
        <v>692</v>
      </c>
      <c r="L276" s="110"/>
      <c r="M276" s="110"/>
      <c r="N276" s="111"/>
      <c r="O276" s="109">
        <f>SUM(O275:P275)</f>
        <v>1682</v>
      </c>
      <c r="P276" s="110"/>
      <c r="Q276" s="111"/>
      <c r="R276" s="106"/>
      <c r="S276" s="107"/>
      <c r="T276" s="107"/>
      <c r="U276" s="108"/>
    </row>
    <row r="277" spans="1:21" ht="21.75" customHeight="1">
      <c r="A277" s="155" t="s">
        <v>117</v>
      </c>
      <c r="B277" s="156"/>
      <c r="C277" s="156"/>
      <c r="D277" s="156"/>
      <c r="E277" s="156"/>
      <c r="F277" s="156"/>
      <c r="G277" s="156"/>
      <c r="H277" s="156"/>
      <c r="I277" s="156"/>
      <c r="J277" s="157"/>
      <c r="K277" s="141">
        <f>U274/SUM(U46,U58,U69,U79,U91,U102)</f>
        <v>0.31578947368421051</v>
      </c>
      <c r="L277" s="142"/>
      <c r="M277" s="142"/>
      <c r="N277" s="142"/>
      <c r="O277" s="142"/>
      <c r="P277" s="142"/>
      <c r="Q277" s="142"/>
      <c r="R277" s="142"/>
      <c r="S277" s="142"/>
      <c r="T277" s="142"/>
      <c r="U277" s="143"/>
    </row>
    <row r="278" spans="1:21" s="60" customFormat="1" ht="22.5" customHeight="1">
      <c r="A278" s="152" t="s">
        <v>119</v>
      </c>
      <c r="B278" s="153"/>
      <c r="C278" s="153"/>
      <c r="D278" s="153"/>
      <c r="E278" s="153"/>
      <c r="F278" s="153"/>
      <c r="G278" s="153"/>
      <c r="H278" s="153"/>
      <c r="I278" s="153"/>
      <c r="J278" s="154"/>
      <c r="K278" s="141">
        <f>K276/(SUM(O46,O58,O69,O79,O91)*14+O102*12)</f>
        <v>0.32796208530805687</v>
      </c>
      <c r="L278" s="142"/>
      <c r="M278" s="142"/>
      <c r="N278" s="142"/>
      <c r="O278" s="142"/>
      <c r="P278" s="142"/>
      <c r="Q278" s="142"/>
      <c r="R278" s="142"/>
      <c r="S278" s="142"/>
      <c r="T278" s="142"/>
      <c r="U278" s="143"/>
    </row>
    <row r="279" spans="1:21" s="66" customFormat="1" ht="22.5" customHeight="1">
      <c r="A279" s="69"/>
      <c r="B279" s="69"/>
      <c r="C279" s="69"/>
      <c r="D279" s="69"/>
      <c r="E279" s="69"/>
      <c r="F279" s="69"/>
      <c r="G279" s="69"/>
      <c r="H279" s="69"/>
      <c r="I279" s="69"/>
      <c r="J279" s="69"/>
      <c r="K279" s="70"/>
      <c r="L279" s="70"/>
      <c r="M279" s="70"/>
      <c r="N279" s="70"/>
      <c r="O279" s="70"/>
      <c r="P279" s="70"/>
      <c r="Q279" s="70"/>
      <c r="R279" s="70"/>
      <c r="S279" s="70"/>
      <c r="T279" s="70"/>
      <c r="U279" s="70"/>
    </row>
    <row r="280" spans="1:21" s="66" customFormat="1" ht="22.5" customHeight="1">
      <c r="A280" s="69"/>
      <c r="B280" s="69"/>
      <c r="C280" s="69"/>
      <c r="D280" s="69"/>
      <c r="E280" s="69"/>
      <c r="F280" s="69"/>
      <c r="G280" s="69"/>
      <c r="H280" s="69"/>
      <c r="I280" s="69"/>
      <c r="J280" s="69"/>
      <c r="K280" s="70"/>
      <c r="L280" s="70"/>
      <c r="M280" s="70"/>
      <c r="N280" s="70"/>
      <c r="O280" s="70"/>
      <c r="P280" s="70"/>
      <c r="Q280" s="70"/>
      <c r="R280" s="70"/>
      <c r="S280" s="70"/>
      <c r="T280" s="70"/>
      <c r="U280" s="70"/>
    </row>
    <row r="281" spans="1:21" s="66" customFormat="1" ht="22.5" customHeight="1">
      <c r="A281" s="69"/>
      <c r="B281" s="69"/>
      <c r="C281" s="69"/>
      <c r="D281" s="69"/>
      <c r="E281" s="69"/>
      <c r="F281" s="69"/>
      <c r="G281" s="69"/>
      <c r="H281" s="69"/>
      <c r="I281" s="69"/>
      <c r="J281" s="69"/>
      <c r="K281" s="70"/>
      <c r="L281" s="70"/>
      <c r="M281" s="70"/>
      <c r="N281" s="70"/>
      <c r="O281" s="70"/>
      <c r="P281" s="70"/>
      <c r="Q281" s="70"/>
      <c r="R281" s="70"/>
      <c r="S281" s="70"/>
      <c r="T281" s="70"/>
      <c r="U281" s="70"/>
    </row>
    <row r="282" spans="1:21" s="66" customFormat="1" ht="22.5" customHeight="1">
      <c r="A282" s="69"/>
      <c r="B282" s="69"/>
      <c r="C282" s="69"/>
      <c r="D282" s="69"/>
      <c r="E282" s="69"/>
      <c r="F282" s="69"/>
      <c r="G282" s="69"/>
      <c r="H282" s="69"/>
      <c r="I282" s="69"/>
      <c r="J282" s="69"/>
      <c r="K282" s="70"/>
      <c r="L282" s="70"/>
      <c r="M282" s="70"/>
      <c r="N282" s="70"/>
      <c r="O282" s="70"/>
      <c r="P282" s="70"/>
      <c r="Q282" s="70"/>
      <c r="R282" s="70"/>
      <c r="S282" s="70"/>
      <c r="T282" s="70"/>
      <c r="U282" s="70"/>
    </row>
    <row r="283" spans="1:21" s="66" customFormat="1" ht="22.5" customHeight="1">
      <c r="A283" s="69"/>
      <c r="B283" s="69"/>
      <c r="C283" s="69"/>
      <c r="D283" s="69"/>
      <c r="E283" s="69"/>
      <c r="F283" s="69"/>
      <c r="G283" s="69"/>
      <c r="H283" s="69"/>
      <c r="I283" s="69"/>
      <c r="J283" s="69"/>
      <c r="K283" s="70"/>
      <c r="L283" s="70"/>
      <c r="M283" s="70"/>
      <c r="N283" s="70"/>
      <c r="O283" s="70"/>
      <c r="P283" s="70"/>
      <c r="Q283" s="70"/>
      <c r="R283" s="70"/>
      <c r="S283" s="70"/>
      <c r="T283" s="70"/>
      <c r="U283" s="70"/>
    </row>
    <row r="284" spans="1:21" ht="28.5" customHeight="1"/>
    <row r="285" spans="1:21" ht="22.5" customHeight="1">
      <c r="A285" s="112" t="s">
        <v>265</v>
      </c>
      <c r="B285" s="134"/>
      <c r="C285" s="134"/>
      <c r="D285" s="134"/>
      <c r="E285" s="134"/>
      <c r="F285" s="134"/>
      <c r="G285" s="134"/>
      <c r="H285" s="134"/>
      <c r="I285" s="134"/>
      <c r="J285" s="134"/>
      <c r="K285" s="134"/>
      <c r="L285" s="134"/>
      <c r="M285" s="134"/>
      <c r="N285" s="134"/>
      <c r="O285" s="134"/>
      <c r="P285" s="134"/>
      <c r="Q285" s="134"/>
      <c r="R285" s="134"/>
      <c r="S285" s="134"/>
      <c r="T285" s="134"/>
      <c r="U285" s="113"/>
    </row>
    <row r="286" spans="1:21" ht="23.25" customHeight="1">
      <c r="A286" s="224" t="s">
        <v>30</v>
      </c>
      <c r="B286" s="224" t="s">
        <v>29</v>
      </c>
      <c r="C286" s="224"/>
      <c r="D286" s="224"/>
      <c r="E286" s="224"/>
      <c r="F286" s="224"/>
      <c r="G286" s="224"/>
      <c r="H286" s="224"/>
      <c r="I286" s="224"/>
      <c r="J286" s="139" t="s">
        <v>44</v>
      </c>
      <c r="K286" s="114" t="s">
        <v>27</v>
      </c>
      <c r="L286" s="115"/>
      <c r="M286" s="115"/>
      <c r="N286" s="116"/>
      <c r="O286" s="139" t="s">
        <v>45</v>
      </c>
      <c r="P286" s="139"/>
      <c r="Q286" s="139"/>
      <c r="R286" s="139" t="s">
        <v>26</v>
      </c>
      <c r="S286" s="139"/>
      <c r="T286" s="139"/>
      <c r="U286" s="139" t="s">
        <v>25</v>
      </c>
    </row>
    <row r="287" spans="1:21" ht="18" customHeight="1">
      <c r="A287" s="224"/>
      <c r="B287" s="224"/>
      <c r="C287" s="224"/>
      <c r="D287" s="224"/>
      <c r="E287" s="224"/>
      <c r="F287" s="224"/>
      <c r="G287" s="224"/>
      <c r="H287" s="224"/>
      <c r="I287" s="224"/>
      <c r="J287" s="139"/>
      <c r="K287" s="25" t="s">
        <v>31</v>
      </c>
      <c r="L287" s="25" t="s">
        <v>32</v>
      </c>
      <c r="M287" s="25" t="s">
        <v>33</v>
      </c>
      <c r="N287" s="51" t="s">
        <v>114</v>
      </c>
      <c r="O287" s="25" t="s">
        <v>37</v>
      </c>
      <c r="P287" s="25" t="s">
        <v>8</v>
      </c>
      <c r="Q287" s="25" t="s">
        <v>34</v>
      </c>
      <c r="R287" s="25" t="s">
        <v>35</v>
      </c>
      <c r="S287" s="25" t="s">
        <v>31</v>
      </c>
      <c r="T287" s="25" t="s">
        <v>36</v>
      </c>
      <c r="U287" s="139"/>
    </row>
    <row r="288" spans="1:21" ht="19.5" customHeight="1">
      <c r="A288" s="112" t="s">
        <v>63</v>
      </c>
      <c r="B288" s="134"/>
      <c r="C288" s="134"/>
      <c r="D288" s="134"/>
      <c r="E288" s="134"/>
      <c r="F288" s="134"/>
      <c r="G288" s="134"/>
      <c r="H288" s="134"/>
      <c r="I288" s="134"/>
      <c r="J288" s="134"/>
      <c r="K288" s="134"/>
      <c r="L288" s="134"/>
      <c r="M288" s="134"/>
      <c r="N288" s="134"/>
      <c r="O288" s="134"/>
      <c r="P288" s="134"/>
      <c r="Q288" s="134"/>
      <c r="R288" s="134"/>
      <c r="S288" s="134"/>
      <c r="T288" s="134"/>
      <c r="U288" s="113"/>
    </row>
    <row r="289" spans="1:21" ht="13" customHeight="1">
      <c r="A289" s="28" t="str">
        <f t="shared" ref="A289:A298" si="132">IF(ISNA(INDEX($A$37:$U$220,MATCH($B289,$B$37:$B$220,0),1)),"",INDEX($A$37:$U$220,MATCH($B289,$B$37:$B$220,0),1))</f>
        <v>MLG0020</v>
      </c>
      <c r="B289" s="176" t="s">
        <v>269</v>
      </c>
      <c r="C289" s="176"/>
      <c r="D289" s="176"/>
      <c r="E289" s="176"/>
      <c r="F289" s="176"/>
      <c r="G289" s="176"/>
      <c r="H289" s="176"/>
      <c r="I289" s="176"/>
      <c r="J289" s="14">
        <f t="shared" ref="J289:J298" si="133">IF(ISNA(INDEX($A$37:$U$220,MATCH($B289,$B$37:$B$220,0),10)),"",INDEX($A$37:$U$220,MATCH($B289,$B$37:$B$220,0),10))</f>
        <v>6</v>
      </c>
      <c r="K289" s="14">
        <f t="shared" ref="K289:K298" si="134">IF(ISNA(INDEX($A$37:$U$220,MATCH($B289,$B$37:$B$220,0),11)),"",INDEX($A$37:$U$220,MATCH($B289,$B$37:$B$220,0),11))</f>
        <v>3</v>
      </c>
      <c r="L289" s="14">
        <f t="shared" ref="L289:L298" si="135">IF(ISNA(INDEX($A$37:$U$220,MATCH($B289,$B$37:$B$220,0),12)),"",INDEX($A$37:$U$220,MATCH($B289,$B$37:$B$220,0),12))</f>
        <v>2</v>
      </c>
      <c r="M289" s="14">
        <f t="shared" ref="M289:M298" si="136">IF(ISNA(INDEX($A$37:$U$220,MATCH($B289,$B$37:$B$220,0),13)),"",INDEX($A$37:$U$220,MATCH($B289,$B$37:$B$220,0),13))</f>
        <v>0</v>
      </c>
      <c r="N289" s="14">
        <f t="shared" ref="N289:N298" si="137">IF(ISNA(INDEX($A$37:$U$220,MATCH($B289,$B$37:$B$220,0),14)),"",INDEX($A$37:$U$220,MATCH($B289,$B$37:$B$220,0),14))</f>
        <v>0</v>
      </c>
      <c r="O289" s="14">
        <f t="shared" ref="O289:O298" si="138">IF(ISNA(INDEX($A$37:$U$220,MATCH($B289,$B$37:$B$220,0),15)),"",INDEX($A$37:$U$220,MATCH($B289,$B$37:$B$220,0),15))</f>
        <v>5</v>
      </c>
      <c r="P289" s="14">
        <f t="shared" ref="P289:P298" si="139">IF(ISNA(INDEX($A$37:$U$220,MATCH($B289,$B$37:$B$220,0),16)),"",INDEX($A$37:$U$220,MATCH($B289,$B$37:$B$220,0),16))</f>
        <v>6</v>
      </c>
      <c r="Q289" s="14">
        <f t="shared" ref="Q289:Q298" si="140">IF(ISNA(INDEX($A$37:$U$220,MATCH($B289,$B$37:$B$220,0),17)),"",INDEX($A$37:$U$220,MATCH($B289,$B$37:$B$220,0),17))</f>
        <v>11</v>
      </c>
      <c r="R289" s="24">
        <f t="shared" ref="R289:R298" si="141">IF(ISNA(INDEX($A$37:$U$220,MATCH($B289,$B$37:$B$220,0),18)),"",INDEX($A$37:$U$220,MATCH($B289,$B$37:$B$220,0),18))</f>
        <v>0</v>
      </c>
      <c r="S289" s="24">
        <f t="shared" ref="S289:S298" si="142">IF(ISNA(INDEX($A$37:$U$220,MATCH($B289,$B$37:$B$220,0),19)),"",INDEX($A$37:$U$220,MATCH($B289,$B$37:$B$220,0),19))</f>
        <v>0</v>
      </c>
      <c r="T289" s="24" t="str">
        <f t="shared" ref="T289:T298" si="143">IF(ISNA(INDEX($A$37:$U$220,MATCH($B289,$B$37:$B$220,0),20)),"",INDEX($A$37:$U$220,MATCH($B289,$B$37:$B$220,0),20))</f>
        <v>VP</v>
      </c>
      <c r="U289" s="24" t="str">
        <f t="shared" ref="U289:U298" si="144">IF(ISNA(INDEX($A$37:$U$220,MATCH($B289,$B$37:$B$220,0),21)),"",INDEX($A$37:$U$220,MATCH($B289,$B$37:$B$220,0),21))</f>
        <v>DC</v>
      </c>
    </row>
    <row r="290" spans="1:21">
      <c r="A290" s="28" t="str">
        <f t="shared" si="132"/>
        <v>MLG0002</v>
      </c>
      <c r="B290" s="176" t="s">
        <v>124</v>
      </c>
      <c r="C290" s="176"/>
      <c r="D290" s="176"/>
      <c r="E290" s="176"/>
      <c r="F290" s="176"/>
      <c r="G290" s="176"/>
      <c r="H290" s="176"/>
      <c r="I290" s="176"/>
      <c r="J290" s="14">
        <f t="shared" si="133"/>
        <v>6</v>
      </c>
      <c r="K290" s="14">
        <f t="shared" si="134"/>
        <v>3</v>
      </c>
      <c r="L290" s="14">
        <f t="shared" si="135"/>
        <v>2</v>
      </c>
      <c r="M290" s="14">
        <f t="shared" si="136"/>
        <v>0</v>
      </c>
      <c r="N290" s="14">
        <f t="shared" si="137"/>
        <v>0</v>
      </c>
      <c r="O290" s="14">
        <f t="shared" si="138"/>
        <v>5</v>
      </c>
      <c r="P290" s="14">
        <f t="shared" si="139"/>
        <v>6</v>
      </c>
      <c r="Q290" s="14">
        <f t="shared" si="140"/>
        <v>11</v>
      </c>
      <c r="R290" s="24" t="str">
        <f t="shared" si="141"/>
        <v>E</v>
      </c>
      <c r="S290" s="24">
        <f t="shared" si="142"/>
        <v>0</v>
      </c>
      <c r="T290" s="24">
        <f t="shared" si="143"/>
        <v>0</v>
      </c>
      <c r="U290" s="24" t="str">
        <f t="shared" si="144"/>
        <v>DC</v>
      </c>
    </row>
    <row r="291" spans="1:21">
      <c r="A291" s="28" t="str">
        <f t="shared" si="132"/>
        <v>YLU0011</v>
      </c>
      <c r="B291" s="176" t="s">
        <v>78</v>
      </c>
      <c r="C291" s="176"/>
      <c r="D291" s="176"/>
      <c r="E291" s="176"/>
      <c r="F291" s="176"/>
      <c r="G291" s="176"/>
      <c r="H291" s="176"/>
      <c r="I291" s="176"/>
      <c r="J291" s="14">
        <f t="shared" si="133"/>
        <v>2</v>
      </c>
      <c r="K291" s="14">
        <f t="shared" si="134"/>
        <v>0</v>
      </c>
      <c r="L291" s="14">
        <f t="shared" si="135"/>
        <v>2</v>
      </c>
      <c r="M291" s="14">
        <f t="shared" si="136"/>
        <v>0</v>
      </c>
      <c r="N291" s="14">
        <f t="shared" si="137"/>
        <v>0</v>
      </c>
      <c r="O291" s="14">
        <f t="shared" si="138"/>
        <v>2</v>
      </c>
      <c r="P291" s="14">
        <f t="shared" si="139"/>
        <v>2</v>
      </c>
      <c r="Q291" s="14">
        <f t="shared" si="140"/>
        <v>4</v>
      </c>
      <c r="R291" s="24">
        <f t="shared" si="141"/>
        <v>0</v>
      </c>
      <c r="S291" s="24">
        <f t="shared" si="142"/>
        <v>0</v>
      </c>
      <c r="T291" s="24" t="str">
        <f t="shared" si="143"/>
        <v>VP</v>
      </c>
      <c r="U291" s="24" t="str">
        <f t="shared" si="144"/>
        <v>DC</v>
      </c>
    </row>
    <row r="292" spans="1:21">
      <c r="A292" s="28" t="str">
        <f t="shared" si="132"/>
        <v>MLG0014</v>
      </c>
      <c r="B292" s="176" t="s">
        <v>132</v>
      </c>
      <c r="C292" s="176"/>
      <c r="D292" s="176"/>
      <c r="E292" s="176"/>
      <c r="F292" s="176"/>
      <c r="G292" s="176"/>
      <c r="H292" s="176"/>
      <c r="I292" s="176"/>
      <c r="J292" s="14">
        <f t="shared" si="133"/>
        <v>5</v>
      </c>
      <c r="K292" s="14">
        <f t="shared" si="134"/>
        <v>2</v>
      </c>
      <c r="L292" s="14">
        <f t="shared" si="135"/>
        <v>2</v>
      </c>
      <c r="M292" s="14">
        <f t="shared" si="136"/>
        <v>0</v>
      </c>
      <c r="N292" s="14">
        <f t="shared" si="137"/>
        <v>0</v>
      </c>
      <c r="O292" s="14">
        <f t="shared" si="138"/>
        <v>4</v>
      </c>
      <c r="P292" s="14">
        <f t="shared" si="139"/>
        <v>5</v>
      </c>
      <c r="Q292" s="14">
        <f t="shared" si="140"/>
        <v>9</v>
      </c>
      <c r="R292" s="24">
        <f t="shared" si="141"/>
        <v>0</v>
      </c>
      <c r="S292" s="24">
        <f t="shared" si="142"/>
        <v>0</v>
      </c>
      <c r="T292" s="24" t="str">
        <f t="shared" si="143"/>
        <v>VP</v>
      </c>
      <c r="U292" s="24" t="str">
        <f t="shared" si="144"/>
        <v>DC</v>
      </c>
    </row>
    <row r="293" spans="1:21">
      <c r="A293" s="28" t="str">
        <f t="shared" si="132"/>
        <v>MLG0010</v>
      </c>
      <c r="B293" s="176" t="s">
        <v>133</v>
      </c>
      <c r="C293" s="176"/>
      <c r="D293" s="176"/>
      <c r="E293" s="176"/>
      <c r="F293" s="176"/>
      <c r="G293" s="176"/>
      <c r="H293" s="176"/>
      <c r="I293" s="176"/>
      <c r="J293" s="14">
        <f t="shared" si="133"/>
        <v>5</v>
      </c>
      <c r="K293" s="14">
        <f t="shared" si="134"/>
        <v>2</v>
      </c>
      <c r="L293" s="14">
        <f t="shared" si="135"/>
        <v>1</v>
      </c>
      <c r="M293" s="14">
        <f t="shared" si="136"/>
        <v>1</v>
      </c>
      <c r="N293" s="14">
        <f t="shared" si="137"/>
        <v>0</v>
      </c>
      <c r="O293" s="14">
        <f t="shared" si="138"/>
        <v>4</v>
      </c>
      <c r="P293" s="14">
        <f t="shared" si="139"/>
        <v>5</v>
      </c>
      <c r="Q293" s="14">
        <f t="shared" si="140"/>
        <v>9</v>
      </c>
      <c r="R293" s="24" t="str">
        <f t="shared" si="141"/>
        <v>E</v>
      </c>
      <c r="S293" s="24">
        <f t="shared" si="142"/>
        <v>0</v>
      </c>
      <c r="T293" s="24">
        <f t="shared" si="143"/>
        <v>0</v>
      </c>
      <c r="U293" s="24" t="str">
        <f t="shared" si="144"/>
        <v>DC</v>
      </c>
    </row>
    <row r="294" spans="1:21">
      <c r="A294" s="28" t="str">
        <f t="shared" si="132"/>
        <v>YLU0012</v>
      </c>
      <c r="B294" s="176" t="s">
        <v>79</v>
      </c>
      <c r="C294" s="176"/>
      <c r="D294" s="176"/>
      <c r="E294" s="176"/>
      <c r="F294" s="176"/>
      <c r="G294" s="176"/>
      <c r="H294" s="176"/>
      <c r="I294" s="176"/>
      <c r="J294" s="14">
        <f t="shared" si="133"/>
        <v>2</v>
      </c>
      <c r="K294" s="14">
        <f t="shared" si="134"/>
        <v>0</v>
      </c>
      <c r="L294" s="14">
        <f t="shared" si="135"/>
        <v>2</v>
      </c>
      <c r="M294" s="14">
        <f t="shared" si="136"/>
        <v>0</v>
      </c>
      <c r="N294" s="14">
        <f t="shared" si="137"/>
        <v>0</v>
      </c>
      <c r="O294" s="14">
        <f t="shared" si="138"/>
        <v>2</v>
      </c>
      <c r="P294" s="14">
        <f t="shared" si="139"/>
        <v>2</v>
      </c>
      <c r="Q294" s="14">
        <f t="shared" si="140"/>
        <v>4</v>
      </c>
      <c r="R294" s="24">
        <f t="shared" si="141"/>
        <v>0</v>
      </c>
      <c r="S294" s="24">
        <f t="shared" si="142"/>
        <v>0</v>
      </c>
      <c r="T294" s="24" t="str">
        <f t="shared" si="143"/>
        <v>VP</v>
      </c>
      <c r="U294" s="24" t="str">
        <f t="shared" si="144"/>
        <v>DC</v>
      </c>
    </row>
    <row r="295" spans="1:21">
      <c r="A295" s="28" t="str">
        <f t="shared" si="132"/>
        <v>MLG0031</v>
      </c>
      <c r="B295" s="176" t="s">
        <v>139</v>
      </c>
      <c r="C295" s="176"/>
      <c r="D295" s="176"/>
      <c r="E295" s="176"/>
      <c r="F295" s="176"/>
      <c r="G295" s="176"/>
      <c r="H295" s="176"/>
      <c r="I295" s="176"/>
      <c r="J295" s="14">
        <f t="shared" si="133"/>
        <v>6</v>
      </c>
      <c r="K295" s="14">
        <f t="shared" si="134"/>
        <v>2</v>
      </c>
      <c r="L295" s="14">
        <f t="shared" si="135"/>
        <v>1</v>
      </c>
      <c r="M295" s="14">
        <f t="shared" si="136"/>
        <v>1</v>
      </c>
      <c r="N295" s="14">
        <f t="shared" si="137"/>
        <v>0</v>
      </c>
      <c r="O295" s="14">
        <f t="shared" si="138"/>
        <v>4</v>
      </c>
      <c r="P295" s="14">
        <f t="shared" si="139"/>
        <v>7</v>
      </c>
      <c r="Q295" s="14">
        <f t="shared" si="140"/>
        <v>11</v>
      </c>
      <c r="R295" s="24" t="str">
        <f t="shared" si="141"/>
        <v>E</v>
      </c>
      <c r="S295" s="24">
        <f t="shared" si="142"/>
        <v>0</v>
      </c>
      <c r="T295" s="24">
        <f t="shared" si="143"/>
        <v>0</v>
      </c>
      <c r="U295" s="24" t="str">
        <f t="shared" si="144"/>
        <v>DC</v>
      </c>
    </row>
    <row r="296" spans="1:21">
      <c r="A296" s="28" t="str">
        <f t="shared" si="132"/>
        <v>LLU0011</v>
      </c>
      <c r="B296" s="176" t="s">
        <v>168</v>
      </c>
      <c r="C296" s="176"/>
      <c r="D296" s="176"/>
      <c r="E296" s="176"/>
      <c r="F296" s="176"/>
      <c r="G296" s="176"/>
      <c r="H296" s="176"/>
      <c r="I296" s="176"/>
      <c r="J296" s="14">
        <f t="shared" si="133"/>
        <v>3</v>
      </c>
      <c r="K296" s="14">
        <f t="shared" si="134"/>
        <v>0</v>
      </c>
      <c r="L296" s="14">
        <f t="shared" si="135"/>
        <v>2</v>
      </c>
      <c r="M296" s="14">
        <f t="shared" si="136"/>
        <v>0</v>
      </c>
      <c r="N296" s="14">
        <f t="shared" si="137"/>
        <v>0</v>
      </c>
      <c r="O296" s="14">
        <f t="shared" si="138"/>
        <v>2</v>
      </c>
      <c r="P296" s="14">
        <f t="shared" si="139"/>
        <v>3</v>
      </c>
      <c r="Q296" s="14">
        <f t="shared" si="140"/>
        <v>5</v>
      </c>
      <c r="R296" s="24">
        <f t="shared" si="141"/>
        <v>0</v>
      </c>
      <c r="S296" s="24" t="str">
        <f t="shared" si="142"/>
        <v>C</v>
      </c>
      <c r="T296" s="24">
        <f t="shared" si="143"/>
        <v>0</v>
      </c>
      <c r="U296" s="24" t="str">
        <f t="shared" si="144"/>
        <v>DC</v>
      </c>
    </row>
    <row r="297" spans="1:21">
      <c r="A297" s="28" t="str">
        <f t="shared" si="132"/>
        <v>LLU0012</v>
      </c>
      <c r="B297" s="176" t="s">
        <v>170</v>
      </c>
      <c r="C297" s="176"/>
      <c r="D297" s="176"/>
      <c r="E297" s="176"/>
      <c r="F297" s="176"/>
      <c r="G297" s="176"/>
      <c r="H297" s="176"/>
      <c r="I297" s="176"/>
      <c r="J297" s="14">
        <f t="shared" si="133"/>
        <v>3</v>
      </c>
      <c r="K297" s="14">
        <f t="shared" si="134"/>
        <v>0</v>
      </c>
      <c r="L297" s="14">
        <f t="shared" si="135"/>
        <v>2</v>
      </c>
      <c r="M297" s="14">
        <f t="shared" si="136"/>
        <v>0</v>
      </c>
      <c r="N297" s="14">
        <f t="shared" si="137"/>
        <v>0</v>
      </c>
      <c r="O297" s="14">
        <f t="shared" si="138"/>
        <v>2</v>
      </c>
      <c r="P297" s="14">
        <f t="shared" si="139"/>
        <v>3</v>
      </c>
      <c r="Q297" s="14">
        <f t="shared" si="140"/>
        <v>5</v>
      </c>
      <c r="R297" s="24">
        <f t="shared" si="141"/>
        <v>0</v>
      </c>
      <c r="S297" s="24" t="str">
        <f t="shared" si="142"/>
        <v>C</v>
      </c>
      <c r="T297" s="24">
        <f t="shared" si="143"/>
        <v>0</v>
      </c>
      <c r="U297" s="24" t="str">
        <f t="shared" si="144"/>
        <v>DC</v>
      </c>
    </row>
    <row r="298" spans="1:21">
      <c r="A298" s="28" t="str">
        <f t="shared" si="132"/>
        <v>MLG5078</v>
      </c>
      <c r="B298" s="176" t="s">
        <v>148</v>
      </c>
      <c r="C298" s="176"/>
      <c r="D298" s="176"/>
      <c r="E298" s="176"/>
      <c r="F298" s="176"/>
      <c r="G298" s="176"/>
      <c r="H298" s="176"/>
      <c r="I298" s="176"/>
      <c r="J298" s="14">
        <f t="shared" si="133"/>
        <v>4</v>
      </c>
      <c r="K298" s="14">
        <f t="shared" si="134"/>
        <v>2</v>
      </c>
      <c r="L298" s="14">
        <f t="shared" si="135"/>
        <v>0</v>
      </c>
      <c r="M298" s="14">
        <f t="shared" si="136"/>
        <v>1</v>
      </c>
      <c r="N298" s="14">
        <f t="shared" si="137"/>
        <v>0</v>
      </c>
      <c r="O298" s="14">
        <f t="shared" si="138"/>
        <v>3</v>
      </c>
      <c r="P298" s="14">
        <f t="shared" si="139"/>
        <v>4</v>
      </c>
      <c r="Q298" s="14">
        <f t="shared" si="140"/>
        <v>7</v>
      </c>
      <c r="R298" s="24" t="str">
        <f t="shared" si="141"/>
        <v>E</v>
      </c>
      <c r="S298" s="24">
        <f t="shared" si="142"/>
        <v>0</v>
      </c>
      <c r="T298" s="24">
        <f t="shared" si="143"/>
        <v>0</v>
      </c>
      <c r="U298" s="24" t="str">
        <f t="shared" si="144"/>
        <v>DC</v>
      </c>
    </row>
    <row r="299" spans="1:21">
      <c r="A299" s="16" t="s">
        <v>28</v>
      </c>
      <c r="B299" s="221"/>
      <c r="C299" s="222"/>
      <c r="D299" s="222"/>
      <c r="E299" s="222"/>
      <c r="F299" s="222"/>
      <c r="G299" s="222"/>
      <c r="H299" s="222"/>
      <c r="I299" s="223"/>
      <c r="J299" s="17">
        <f t="shared" ref="J299:Q299" si="145">SUM(J289:J298)</f>
        <v>42</v>
      </c>
      <c r="K299" s="17">
        <f t="shared" si="145"/>
        <v>14</v>
      </c>
      <c r="L299" s="17">
        <f t="shared" si="145"/>
        <v>16</v>
      </c>
      <c r="M299" s="17">
        <f t="shared" si="145"/>
        <v>3</v>
      </c>
      <c r="N299" s="17">
        <f t="shared" si="145"/>
        <v>0</v>
      </c>
      <c r="O299" s="17">
        <f t="shared" si="145"/>
        <v>33</v>
      </c>
      <c r="P299" s="17">
        <f t="shared" si="145"/>
        <v>43</v>
      </c>
      <c r="Q299" s="17">
        <f t="shared" si="145"/>
        <v>76</v>
      </c>
      <c r="R299" s="16">
        <f>COUNTIF(R289:R298,"E")</f>
        <v>4</v>
      </c>
      <c r="S299" s="16">
        <f>COUNTIF(S289:S298,"C")</f>
        <v>2</v>
      </c>
      <c r="T299" s="16">
        <f>COUNTIF(T289:T298,"VP")</f>
        <v>4</v>
      </c>
      <c r="U299" s="45">
        <f>COUNTA(U289:U298)</f>
        <v>10</v>
      </c>
    </row>
    <row r="300" spans="1:21" ht="19.5" customHeight="1">
      <c r="A300" s="112" t="s">
        <v>76</v>
      </c>
      <c r="B300" s="134"/>
      <c r="C300" s="134"/>
      <c r="D300" s="134"/>
      <c r="E300" s="134"/>
      <c r="F300" s="134"/>
      <c r="G300" s="134"/>
      <c r="H300" s="134"/>
      <c r="I300" s="134"/>
      <c r="J300" s="134"/>
      <c r="K300" s="134"/>
      <c r="L300" s="134"/>
      <c r="M300" s="134"/>
      <c r="N300" s="134"/>
      <c r="O300" s="134"/>
      <c r="P300" s="134"/>
      <c r="Q300" s="134"/>
      <c r="R300" s="134"/>
      <c r="S300" s="134"/>
      <c r="T300" s="134"/>
      <c r="U300" s="113"/>
    </row>
    <row r="301" spans="1:21">
      <c r="A301" s="28" t="str">
        <f>IF(ISNA(INDEX($A$37:$U$220,MATCH($B301,$B$37:$B$220,0),1)),"",INDEX($A$37:$U$220,MATCH($B301,$B$37:$B$220,0),1))</f>
        <v>MLX7106</v>
      </c>
      <c r="B301" s="176" t="s">
        <v>110</v>
      </c>
      <c r="C301" s="176"/>
      <c r="D301" s="176"/>
      <c r="E301" s="176"/>
      <c r="F301" s="176"/>
      <c r="G301" s="176"/>
      <c r="H301" s="176"/>
      <c r="I301" s="176"/>
      <c r="J301" s="14">
        <f>IF(ISNA(INDEX($A$37:$U$220,MATCH($B301,$B$37:$B$220,0),10)),"",INDEX($A$37:$U$220,MATCH($B301,$B$37:$B$220,0),10))</f>
        <v>4</v>
      </c>
      <c r="K301" s="14">
        <f>IF(ISNA(INDEX($A$37:$U$220,MATCH($B301,$B$37:$B$220,0),11)),"",INDEX($A$37:$U$220,MATCH($B301,$B$37:$B$220,0),11))</f>
        <v>2</v>
      </c>
      <c r="L301" s="14">
        <f>IF(ISNA(INDEX($A$37:$U$220,MATCH($B301,$B$37:$B$220,0),12)),"",INDEX($A$37:$U$220,MATCH($B301,$B$37:$B$220,0),12))</f>
        <v>0</v>
      </c>
      <c r="M301" s="14">
        <f>IF(ISNA(INDEX($A$37:$U$220,MATCH($B301,$B$37:$B$220,0),13)),"",INDEX($A$37:$U$220,MATCH($B301,$B$37:$B$220,0),13))</f>
        <v>0</v>
      </c>
      <c r="N301" s="14">
        <f>IF(ISNA(INDEX($A$37:$U$220,MATCH($B301,$B$37:$B$220,0),14)),"",INDEX($A$37:$U$220,MATCH($B301,$B$37:$B$220,0),14))</f>
        <v>2</v>
      </c>
      <c r="O301" s="14">
        <f>IF(ISNA(INDEX($A$37:$U$220,MATCH($B301,$B$37:$B$220,0),15)),"",INDEX($A$37:$U$220,MATCH($B301,$B$37:$B$220,0),15))</f>
        <v>4</v>
      </c>
      <c r="P301" s="14">
        <f>IF(ISNA(INDEX($A$37:$U$220,MATCH($B301,$B$37:$B$220,0),16)),"",INDEX($A$37:$U$220,MATCH($B301,$B$37:$B$220,0),16))</f>
        <v>4</v>
      </c>
      <c r="Q301" s="14">
        <f>IF(ISNA(INDEX($A$37:$U$220,MATCH($B301,$B$37:$B$220,0),17)),"",INDEX($A$37:$U$220,MATCH($B301,$B$37:$B$220,0),17))</f>
        <v>8</v>
      </c>
      <c r="R301" s="24">
        <f>IF(ISNA(INDEX($A$37:$U$220,MATCH($B301,$B$37:$B$220,0),18)),"",INDEX($A$37:$U$220,MATCH($B301,$B$37:$B$220,0),18))</f>
        <v>0</v>
      </c>
      <c r="S301" s="24" t="str">
        <f>IF(ISNA(INDEX($A$37:$U$220,MATCH($B301,$B$37:$B$220,0),19)),"",INDEX($A$37:$U$220,MATCH($B301,$B$37:$B$220,0),19))</f>
        <v>C</v>
      </c>
      <c r="T301" s="24">
        <f>IF(ISNA(INDEX($A$37:$U$220,MATCH($B301,$B$37:$B$220,0),20)),"",INDEX($A$37:$U$220,MATCH($B301,$B$37:$B$220,0),20))</f>
        <v>0</v>
      </c>
      <c r="U301" s="24" t="str">
        <f>IF(ISNA(INDEX($A$37:$U$220,MATCH($B301,$B$37:$B$220,0),21)),"",INDEX($A$37:$U$220,MATCH($B301,$B$37:$B$220,0),21))</f>
        <v>DS</v>
      </c>
    </row>
    <row r="302" spans="1:21">
      <c r="A302" s="16" t="s">
        <v>28</v>
      </c>
      <c r="B302" s="224"/>
      <c r="C302" s="224"/>
      <c r="D302" s="224"/>
      <c r="E302" s="224"/>
      <c r="F302" s="224"/>
      <c r="G302" s="224"/>
      <c r="H302" s="224"/>
      <c r="I302" s="224"/>
      <c r="J302" s="17">
        <f t="shared" ref="J302:Q302" si="146">SUM(J301:J301)</f>
        <v>4</v>
      </c>
      <c r="K302" s="17">
        <f t="shared" si="146"/>
        <v>2</v>
      </c>
      <c r="L302" s="17">
        <f t="shared" si="146"/>
        <v>0</v>
      </c>
      <c r="M302" s="17">
        <f t="shared" si="146"/>
        <v>0</v>
      </c>
      <c r="N302" s="17">
        <f t="shared" si="146"/>
        <v>2</v>
      </c>
      <c r="O302" s="17">
        <f t="shared" si="146"/>
        <v>4</v>
      </c>
      <c r="P302" s="17">
        <f t="shared" si="146"/>
        <v>4</v>
      </c>
      <c r="Q302" s="17">
        <f t="shared" si="146"/>
        <v>8</v>
      </c>
      <c r="R302" s="16">
        <f>COUNTIF(R301:R301,"E")</f>
        <v>0</v>
      </c>
      <c r="S302" s="16">
        <f>COUNTIF(S301:S301,"C")</f>
        <v>1</v>
      </c>
      <c r="T302" s="16">
        <f>COUNTIF(T301:T301,"VP")</f>
        <v>0</v>
      </c>
      <c r="U302" s="45">
        <f>COUNTA(U301:U301)</f>
        <v>1</v>
      </c>
    </row>
    <row r="303" spans="1:21" ht="20.25" customHeight="1">
      <c r="A303" s="225" t="s">
        <v>118</v>
      </c>
      <c r="B303" s="226"/>
      <c r="C303" s="226"/>
      <c r="D303" s="226"/>
      <c r="E303" s="226"/>
      <c r="F303" s="226"/>
      <c r="G303" s="226"/>
      <c r="H303" s="226"/>
      <c r="I303" s="227"/>
      <c r="J303" s="17">
        <f t="shared" ref="J303:U303" si="147">SUM(J299,J302)</f>
        <v>46</v>
      </c>
      <c r="K303" s="17">
        <f t="shared" si="147"/>
        <v>16</v>
      </c>
      <c r="L303" s="17">
        <f t="shared" si="147"/>
        <v>16</v>
      </c>
      <c r="M303" s="17">
        <f t="shared" si="147"/>
        <v>3</v>
      </c>
      <c r="N303" s="17">
        <f t="shared" si="147"/>
        <v>2</v>
      </c>
      <c r="O303" s="17">
        <f t="shared" si="147"/>
        <v>37</v>
      </c>
      <c r="P303" s="17">
        <f t="shared" si="147"/>
        <v>47</v>
      </c>
      <c r="Q303" s="17">
        <f t="shared" si="147"/>
        <v>84</v>
      </c>
      <c r="R303" s="17">
        <f t="shared" si="147"/>
        <v>4</v>
      </c>
      <c r="S303" s="17">
        <f t="shared" si="147"/>
        <v>3</v>
      </c>
      <c r="T303" s="17">
        <f t="shared" si="147"/>
        <v>4</v>
      </c>
      <c r="U303" s="61">
        <f t="shared" si="147"/>
        <v>11</v>
      </c>
    </row>
    <row r="304" spans="1:21" ht="17.25" customHeight="1">
      <c r="A304" s="228" t="s">
        <v>54</v>
      </c>
      <c r="B304" s="229"/>
      <c r="C304" s="229"/>
      <c r="D304" s="229"/>
      <c r="E304" s="229"/>
      <c r="F304" s="229"/>
      <c r="G304" s="229"/>
      <c r="H304" s="229"/>
      <c r="I304" s="229"/>
      <c r="J304" s="230"/>
      <c r="K304" s="17">
        <f t="shared" ref="K304:Q304" si="148">K299*14+K302*12</f>
        <v>220</v>
      </c>
      <c r="L304" s="17">
        <f t="shared" si="148"/>
        <v>224</v>
      </c>
      <c r="M304" s="17">
        <f t="shared" si="148"/>
        <v>42</v>
      </c>
      <c r="N304" s="17">
        <f t="shared" si="148"/>
        <v>24</v>
      </c>
      <c r="O304" s="17">
        <f t="shared" si="148"/>
        <v>510</v>
      </c>
      <c r="P304" s="17">
        <f t="shared" si="148"/>
        <v>650</v>
      </c>
      <c r="Q304" s="17">
        <f t="shared" si="148"/>
        <v>1160</v>
      </c>
      <c r="R304" s="103"/>
      <c r="S304" s="104"/>
      <c r="T304" s="104"/>
      <c r="U304" s="105"/>
    </row>
    <row r="305" spans="1:21" ht="15" customHeight="1">
      <c r="A305" s="231"/>
      <c r="B305" s="232"/>
      <c r="C305" s="232"/>
      <c r="D305" s="232"/>
      <c r="E305" s="232"/>
      <c r="F305" s="232"/>
      <c r="G305" s="232"/>
      <c r="H305" s="232"/>
      <c r="I305" s="232"/>
      <c r="J305" s="233"/>
      <c r="K305" s="109">
        <f>SUM(K304:N304)</f>
        <v>510</v>
      </c>
      <c r="L305" s="110"/>
      <c r="M305" s="110"/>
      <c r="N305" s="111"/>
      <c r="O305" s="109">
        <f>SUM(O304:P304)</f>
        <v>1160</v>
      </c>
      <c r="P305" s="110"/>
      <c r="Q305" s="111"/>
      <c r="R305" s="106"/>
      <c r="S305" s="107"/>
      <c r="T305" s="107"/>
      <c r="U305" s="108"/>
    </row>
    <row r="306" spans="1:21" ht="19.5" customHeight="1">
      <c r="A306" s="155" t="s">
        <v>117</v>
      </c>
      <c r="B306" s="156"/>
      <c r="C306" s="156"/>
      <c r="D306" s="156"/>
      <c r="E306" s="156"/>
      <c r="F306" s="156"/>
      <c r="G306" s="156"/>
      <c r="H306" s="156"/>
      <c r="I306" s="156"/>
      <c r="J306" s="157"/>
      <c r="K306" s="141">
        <f>U303/SUM(U46,U58,U69,U79,U91,U102)</f>
        <v>0.28947368421052633</v>
      </c>
      <c r="L306" s="142"/>
      <c r="M306" s="142"/>
      <c r="N306" s="142"/>
      <c r="O306" s="142"/>
      <c r="P306" s="142"/>
      <c r="Q306" s="142"/>
      <c r="R306" s="142"/>
      <c r="S306" s="142"/>
      <c r="T306" s="142"/>
      <c r="U306" s="143"/>
    </row>
    <row r="307" spans="1:21" ht="21.75" customHeight="1">
      <c r="A307" s="152" t="s">
        <v>120</v>
      </c>
      <c r="B307" s="153"/>
      <c r="C307" s="153"/>
      <c r="D307" s="153"/>
      <c r="E307" s="153"/>
      <c r="F307" s="153"/>
      <c r="G307" s="153"/>
      <c r="H307" s="153"/>
      <c r="I307" s="153"/>
      <c r="J307" s="154"/>
      <c r="K307" s="141">
        <f>K305/(SUM(O46,O58,O69,O79,O91)*14+O102*12)</f>
        <v>0.24170616113744076</v>
      </c>
      <c r="L307" s="142"/>
      <c r="M307" s="142"/>
      <c r="N307" s="142"/>
      <c r="O307" s="142"/>
      <c r="P307" s="142"/>
      <c r="Q307" s="142"/>
      <c r="R307" s="142"/>
      <c r="S307" s="142"/>
      <c r="T307" s="142"/>
      <c r="U307" s="143"/>
    </row>
    <row r="308" spans="1:21" ht="7.5" customHeight="1"/>
    <row r="309" spans="1:21" ht="18" customHeight="1"/>
    <row r="310" spans="1:21">
      <c r="A310" s="86" t="s">
        <v>77</v>
      </c>
      <c r="B310" s="86"/>
    </row>
    <row r="311" spans="1:21">
      <c r="A311" s="139" t="s">
        <v>30</v>
      </c>
      <c r="B311" s="122" t="s">
        <v>66</v>
      </c>
      <c r="C311" s="123"/>
      <c r="D311" s="123"/>
      <c r="E311" s="123"/>
      <c r="F311" s="123"/>
      <c r="G311" s="124"/>
      <c r="H311" s="122" t="s">
        <v>69</v>
      </c>
      <c r="I311" s="124"/>
      <c r="J311" s="114" t="s">
        <v>70</v>
      </c>
      <c r="K311" s="115"/>
      <c r="L311" s="115"/>
      <c r="M311" s="115"/>
      <c r="N311" s="115"/>
      <c r="O311" s="115"/>
      <c r="P311" s="116"/>
      <c r="Q311" s="122" t="s">
        <v>53</v>
      </c>
      <c r="R311" s="124"/>
      <c r="S311" s="114" t="s">
        <v>71</v>
      </c>
      <c r="T311" s="115"/>
      <c r="U311" s="116"/>
    </row>
    <row r="312" spans="1:21">
      <c r="A312" s="139"/>
      <c r="B312" s="125"/>
      <c r="C312" s="126"/>
      <c r="D312" s="126"/>
      <c r="E312" s="126"/>
      <c r="F312" s="126"/>
      <c r="G312" s="127"/>
      <c r="H312" s="125"/>
      <c r="I312" s="127"/>
      <c r="J312" s="114" t="s">
        <v>37</v>
      </c>
      <c r="K312" s="116"/>
      <c r="L312" s="114" t="s">
        <v>8</v>
      </c>
      <c r="M312" s="115"/>
      <c r="N312" s="116"/>
      <c r="O312" s="114" t="s">
        <v>34</v>
      </c>
      <c r="P312" s="116"/>
      <c r="Q312" s="125"/>
      <c r="R312" s="127"/>
      <c r="S312" s="25" t="s">
        <v>72</v>
      </c>
      <c r="T312" s="25" t="s">
        <v>73</v>
      </c>
      <c r="U312" s="25" t="s">
        <v>74</v>
      </c>
    </row>
    <row r="313" spans="1:21">
      <c r="A313" s="25">
        <v>1</v>
      </c>
      <c r="B313" s="114" t="s">
        <v>67</v>
      </c>
      <c r="C313" s="115"/>
      <c r="D313" s="115"/>
      <c r="E313" s="115"/>
      <c r="F313" s="115"/>
      <c r="G313" s="116"/>
      <c r="H313" s="119">
        <f>J313</f>
        <v>1802</v>
      </c>
      <c r="I313" s="119"/>
      <c r="J313" s="128">
        <f>(SUM(O46+O58+O69+O79+O91)*14+O102*12)-J314</f>
        <v>1802</v>
      </c>
      <c r="K313" s="130"/>
      <c r="L313" s="128">
        <f>(SUM(P46+P58+P69+P79+P91)*14+P102*12)-L314</f>
        <v>2424</v>
      </c>
      <c r="M313" s="129"/>
      <c r="N313" s="130"/>
      <c r="O313" s="128">
        <f>(SUM(Q46+Q58+Q69+Q79+Q91)*14+Q102*12)-O314</f>
        <v>4226</v>
      </c>
      <c r="P313" s="130"/>
      <c r="Q313" s="120">
        <f>H313/H315</f>
        <v>0.85402843601895739</v>
      </c>
      <c r="R313" s="121"/>
      <c r="S313" s="13">
        <f>J46+J58-S314</f>
        <v>64</v>
      </c>
      <c r="T313" s="13">
        <f>J69+J79-T314</f>
        <v>66</v>
      </c>
      <c r="U313" s="13">
        <f>J91+J102-U314</f>
        <v>34</v>
      </c>
    </row>
    <row r="314" spans="1:21" ht="12.75" customHeight="1">
      <c r="A314" s="25">
        <v>2</v>
      </c>
      <c r="B314" s="114" t="s">
        <v>68</v>
      </c>
      <c r="C314" s="115"/>
      <c r="D314" s="115"/>
      <c r="E314" s="115"/>
      <c r="F314" s="115"/>
      <c r="G314" s="116"/>
      <c r="H314" s="119">
        <f>J314</f>
        <v>308</v>
      </c>
      <c r="I314" s="119"/>
      <c r="J314" s="131">
        <f>O185</f>
        <v>308</v>
      </c>
      <c r="K314" s="135"/>
      <c r="L314" s="131">
        <f>P185</f>
        <v>284</v>
      </c>
      <c r="M314" s="132"/>
      <c r="N314" s="133"/>
      <c r="O314" s="264">
        <f>SUM(J314:M314)</f>
        <v>592</v>
      </c>
      <c r="P314" s="265"/>
      <c r="Q314" s="120">
        <f>H314/H315</f>
        <v>0.14597156398104266</v>
      </c>
      <c r="R314" s="121"/>
      <c r="S314" s="12">
        <v>0</v>
      </c>
      <c r="T314" s="12">
        <v>0</v>
      </c>
      <c r="U314" s="12">
        <f>8+18</f>
        <v>26</v>
      </c>
    </row>
    <row r="315" spans="1:21">
      <c r="A315" s="114" t="s">
        <v>28</v>
      </c>
      <c r="B315" s="115"/>
      <c r="C315" s="115"/>
      <c r="D315" s="115"/>
      <c r="E315" s="115"/>
      <c r="F315" s="115"/>
      <c r="G315" s="116"/>
      <c r="H315" s="139">
        <f>SUM(H313:I314)</f>
        <v>2110</v>
      </c>
      <c r="I315" s="139"/>
      <c r="J315" s="139">
        <f>SUM(J313:K314)</f>
        <v>2110</v>
      </c>
      <c r="K315" s="139"/>
      <c r="L315" s="112">
        <f>SUM(L313:N314)</f>
        <v>2708</v>
      </c>
      <c r="M315" s="134"/>
      <c r="N315" s="113"/>
      <c r="O315" s="112">
        <f>SUM(O313:P314)</f>
        <v>4818</v>
      </c>
      <c r="P315" s="113"/>
      <c r="Q315" s="117">
        <f>SUM(Q313:R314)</f>
        <v>1</v>
      </c>
      <c r="R315" s="118"/>
      <c r="S315" s="16">
        <f>SUM(S313:S314)</f>
        <v>64</v>
      </c>
      <c r="T315" s="16">
        <f>SUM(T313:T314)</f>
        <v>66</v>
      </c>
      <c r="U315" s="16">
        <f>SUM(U313:U314)</f>
        <v>60</v>
      </c>
    </row>
    <row r="317" spans="1:21" ht="9.75" customHeight="1">
      <c r="B317" s="2"/>
      <c r="C317" s="2"/>
      <c r="D317" s="2"/>
      <c r="E317" s="2"/>
      <c r="F317" s="2"/>
      <c r="G317" s="2"/>
      <c r="M317" s="7"/>
      <c r="N317" s="56"/>
      <c r="O317" s="7"/>
      <c r="P317" s="7"/>
      <c r="Q317" s="7"/>
      <c r="R317" s="7"/>
      <c r="S317" s="7"/>
      <c r="T317" s="7"/>
    </row>
    <row r="318" spans="1:21" ht="19.5" customHeight="1">
      <c r="A318" s="170" t="s">
        <v>99</v>
      </c>
      <c r="B318" s="170"/>
      <c r="C318" s="170"/>
      <c r="D318" s="170"/>
      <c r="E318" s="170"/>
      <c r="F318" s="170"/>
      <c r="G318" s="170"/>
      <c r="H318" s="170"/>
      <c r="I318" s="170"/>
      <c r="J318" s="170"/>
      <c r="K318" s="170"/>
      <c r="L318" s="170"/>
      <c r="M318" s="170"/>
      <c r="N318" s="170"/>
      <c r="O318" s="170"/>
      <c r="P318" s="170"/>
      <c r="Q318" s="170"/>
      <c r="R318" s="170"/>
      <c r="S318" s="170"/>
      <c r="T318" s="170"/>
      <c r="U318" s="170"/>
    </row>
    <row r="319" spans="1:21" ht="5.25" customHeight="1"/>
    <row r="320" spans="1:21" ht="17.25" customHeight="1">
      <c r="A320" s="136" t="s">
        <v>82</v>
      </c>
      <c r="B320" s="137"/>
      <c r="C320" s="137"/>
      <c r="D320" s="137"/>
      <c r="E320" s="137"/>
      <c r="F320" s="137"/>
      <c r="G320" s="137"/>
      <c r="H320" s="137"/>
      <c r="I320" s="137"/>
      <c r="J320" s="137"/>
      <c r="K320" s="137"/>
      <c r="L320" s="137"/>
      <c r="M320" s="137"/>
      <c r="N320" s="137"/>
      <c r="O320" s="137"/>
      <c r="P320" s="137"/>
      <c r="Q320" s="137"/>
      <c r="R320" s="137"/>
      <c r="S320" s="137"/>
      <c r="T320" s="137"/>
      <c r="U320" s="138"/>
    </row>
    <row r="321" spans="1:21" ht="26.25" customHeight="1">
      <c r="A321" s="158" t="s">
        <v>30</v>
      </c>
      <c r="B321" s="160" t="s">
        <v>29</v>
      </c>
      <c r="C321" s="161"/>
      <c r="D321" s="161"/>
      <c r="E321" s="161"/>
      <c r="F321" s="161"/>
      <c r="G321" s="161"/>
      <c r="H321" s="161"/>
      <c r="I321" s="162"/>
      <c r="J321" s="166" t="s">
        <v>44</v>
      </c>
      <c r="K321" s="100" t="s">
        <v>27</v>
      </c>
      <c r="L321" s="101"/>
      <c r="M321" s="101"/>
      <c r="N321" s="102"/>
      <c r="O321" s="168" t="s">
        <v>45</v>
      </c>
      <c r="P321" s="169"/>
      <c r="Q321" s="169"/>
      <c r="R321" s="168" t="s">
        <v>26</v>
      </c>
      <c r="S321" s="168"/>
      <c r="T321" s="168"/>
      <c r="U321" s="168" t="s">
        <v>25</v>
      </c>
    </row>
    <row r="322" spans="1:21" ht="12.75" customHeight="1">
      <c r="A322" s="159"/>
      <c r="B322" s="163"/>
      <c r="C322" s="164"/>
      <c r="D322" s="164"/>
      <c r="E322" s="164"/>
      <c r="F322" s="164"/>
      <c r="G322" s="164"/>
      <c r="H322" s="164"/>
      <c r="I322" s="165"/>
      <c r="J322" s="167"/>
      <c r="K322" s="32" t="s">
        <v>31</v>
      </c>
      <c r="L322" s="32" t="s">
        <v>32</v>
      </c>
      <c r="M322" s="100" t="s">
        <v>33</v>
      </c>
      <c r="N322" s="102"/>
      <c r="O322" s="32" t="s">
        <v>37</v>
      </c>
      <c r="P322" s="32" t="s">
        <v>8</v>
      </c>
      <c r="Q322" s="32" t="s">
        <v>34</v>
      </c>
      <c r="R322" s="32" t="s">
        <v>35</v>
      </c>
      <c r="S322" s="32" t="s">
        <v>31</v>
      </c>
      <c r="T322" s="32" t="s">
        <v>36</v>
      </c>
      <c r="U322" s="168"/>
    </row>
    <row r="323" spans="1:21" ht="15.75" customHeight="1">
      <c r="A323" s="216" t="s">
        <v>56</v>
      </c>
      <c r="B323" s="217"/>
      <c r="C323" s="217"/>
      <c r="D323" s="217"/>
      <c r="E323" s="217"/>
      <c r="F323" s="217"/>
      <c r="G323" s="217"/>
      <c r="H323" s="217"/>
      <c r="I323" s="217"/>
      <c r="J323" s="217"/>
      <c r="K323" s="217"/>
      <c r="L323" s="217"/>
      <c r="M323" s="217"/>
      <c r="N323" s="217"/>
      <c r="O323" s="217"/>
      <c r="P323" s="217"/>
      <c r="Q323" s="217"/>
      <c r="R323" s="217"/>
      <c r="S323" s="217"/>
      <c r="T323" s="217"/>
      <c r="U323" s="218"/>
    </row>
    <row r="324" spans="1:21" ht="15.75" customHeight="1">
      <c r="A324" s="37" t="s">
        <v>83</v>
      </c>
      <c r="B324" s="219" t="s">
        <v>85</v>
      </c>
      <c r="C324" s="219"/>
      <c r="D324" s="219"/>
      <c r="E324" s="219"/>
      <c r="F324" s="219"/>
      <c r="G324" s="219"/>
      <c r="H324" s="219"/>
      <c r="I324" s="219"/>
      <c r="J324" s="38">
        <v>5</v>
      </c>
      <c r="K324" s="38">
        <v>2</v>
      </c>
      <c r="L324" s="38">
        <v>2</v>
      </c>
      <c r="M324" s="150">
        <v>0</v>
      </c>
      <c r="N324" s="151"/>
      <c r="O324" s="39">
        <f>K324+L324+M324</f>
        <v>4</v>
      </c>
      <c r="P324" s="39">
        <f>Q324-O324</f>
        <v>5</v>
      </c>
      <c r="Q324" s="39">
        <f>ROUND(PRODUCT(J324,25)/14,0)</f>
        <v>9</v>
      </c>
      <c r="R324" s="38" t="s">
        <v>35</v>
      </c>
      <c r="S324" s="38"/>
      <c r="T324" s="40"/>
      <c r="U324" s="40" t="s">
        <v>100</v>
      </c>
    </row>
    <row r="325" spans="1:21" ht="15.75" customHeight="1">
      <c r="A325" s="192" t="s">
        <v>57</v>
      </c>
      <c r="B325" s="193"/>
      <c r="C325" s="193"/>
      <c r="D325" s="193"/>
      <c r="E325" s="193"/>
      <c r="F325" s="193"/>
      <c r="G325" s="193"/>
      <c r="H325" s="193"/>
      <c r="I325" s="193"/>
      <c r="J325" s="193"/>
      <c r="K325" s="193"/>
      <c r="L325" s="193"/>
      <c r="M325" s="193"/>
      <c r="N325" s="193"/>
      <c r="O325" s="193"/>
      <c r="P325" s="193"/>
      <c r="Q325" s="193"/>
      <c r="R325" s="193"/>
      <c r="S325" s="193"/>
      <c r="T325" s="193"/>
      <c r="U325" s="194"/>
    </row>
    <row r="326" spans="1:21" ht="42" customHeight="1">
      <c r="A326" s="37" t="s">
        <v>84</v>
      </c>
      <c r="B326" s="220" t="s">
        <v>86</v>
      </c>
      <c r="C326" s="190"/>
      <c r="D326" s="190"/>
      <c r="E326" s="190"/>
      <c r="F326" s="190"/>
      <c r="G326" s="190"/>
      <c r="H326" s="190"/>
      <c r="I326" s="191"/>
      <c r="J326" s="38">
        <v>5</v>
      </c>
      <c r="K326" s="38">
        <v>2</v>
      </c>
      <c r="L326" s="38">
        <v>2</v>
      </c>
      <c r="M326" s="150">
        <v>0</v>
      </c>
      <c r="N326" s="151"/>
      <c r="O326" s="39">
        <f>K326+L326+M326</f>
        <v>4</v>
      </c>
      <c r="P326" s="39">
        <f>Q326-O326</f>
        <v>5</v>
      </c>
      <c r="Q326" s="39">
        <f>ROUND(PRODUCT(J326,25)/14,0)</f>
        <v>9</v>
      </c>
      <c r="R326" s="38" t="s">
        <v>35</v>
      </c>
      <c r="S326" s="38"/>
      <c r="T326" s="40"/>
      <c r="U326" s="40" t="s">
        <v>100</v>
      </c>
    </row>
    <row r="327" spans="1:21" ht="17.25" customHeight="1">
      <c r="A327" s="192" t="s">
        <v>58</v>
      </c>
      <c r="B327" s="193"/>
      <c r="C327" s="193"/>
      <c r="D327" s="193"/>
      <c r="E327" s="193"/>
      <c r="F327" s="193"/>
      <c r="G327" s="193"/>
      <c r="H327" s="193"/>
      <c r="I327" s="193"/>
      <c r="J327" s="193"/>
      <c r="K327" s="193"/>
      <c r="L327" s="193"/>
      <c r="M327" s="193"/>
      <c r="N327" s="193"/>
      <c r="O327" s="193"/>
      <c r="P327" s="193"/>
      <c r="Q327" s="193"/>
      <c r="R327" s="193"/>
      <c r="S327" s="193"/>
      <c r="T327" s="193"/>
      <c r="U327" s="194"/>
    </row>
    <row r="328" spans="1:21" ht="40.5" customHeight="1">
      <c r="A328" s="37" t="s">
        <v>88</v>
      </c>
      <c r="B328" s="220" t="s">
        <v>87</v>
      </c>
      <c r="C328" s="190"/>
      <c r="D328" s="190"/>
      <c r="E328" s="190"/>
      <c r="F328" s="190"/>
      <c r="G328" s="190"/>
      <c r="H328" s="190"/>
      <c r="I328" s="191"/>
      <c r="J328" s="38">
        <v>5</v>
      </c>
      <c r="K328" s="38">
        <v>2</v>
      </c>
      <c r="L328" s="38">
        <v>2</v>
      </c>
      <c r="M328" s="150">
        <v>0</v>
      </c>
      <c r="N328" s="151"/>
      <c r="O328" s="39">
        <f>K328+L328+M328</f>
        <v>4</v>
      </c>
      <c r="P328" s="39">
        <f>Q328-O328</f>
        <v>5</v>
      </c>
      <c r="Q328" s="39">
        <f>ROUND(PRODUCT(J328,25)/14,0)</f>
        <v>9</v>
      </c>
      <c r="R328" s="38" t="s">
        <v>35</v>
      </c>
      <c r="S328" s="38"/>
      <c r="T328" s="40"/>
      <c r="U328" s="40" t="s">
        <v>100</v>
      </c>
    </row>
    <row r="329" spans="1:21" ht="17.25" customHeight="1">
      <c r="A329" s="147" t="s">
        <v>59</v>
      </c>
      <c r="B329" s="177"/>
      <c r="C329" s="177"/>
      <c r="D329" s="177"/>
      <c r="E329" s="177"/>
      <c r="F329" s="177"/>
      <c r="G329" s="177"/>
      <c r="H329" s="177"/>
      <c r="I329" s="177"/>
      <c r="J329" s="177"/>
      <c r="K329" s="177"/>
      <c r="L329" s="177"/>
      <c r="M329" s="177"/>
      <c r="N329" s="177"/>
      <c r="O329" s="177"/>
      <c r="P329" s="177"/>
      <c r="Q329" s="177"/>
      <c r="R329" s="177"/>
      <c r="S329" s="177"/>
      <c r="T329" s="177"/>
      <c r="U329" s="178"/>
    </row>
    <row r="330" spans="1:21" s="36" customFormat="1" ht="43.5" customHeight="1">
      <c r="A330" s="37" t="s">
        <v>89</v>
      </c>
      <c r="B330" s="213" t="s">
        <v>266</v>
      </c>
      <c r="C330" s="214"/>
      <c r="D330" s="214"/>
      <c r="E330" s="214"/>
      <c r="F330" s="214"/>
      <c r="G330" s="214"/>
      <c r="H330" s="214"/>
      <c r="I330" s="215"/>
      <c r="J330" s="38">
        <v>5</v>
      </c>
      <c r="K330" s="38">
        <v>2</v>
      </c>
      <c r="L330" s="38">
        <v>2</v>
      </c>
      <c r="M330" s="150">
        <v>0</v>
      </c>
      <c r="N330" s="151"/>
      <c r="O330" s="39">
        <f>K330+L330+M330</f>
        <v>4</v>
      </c>
      <c r="P330" s="39">
        <f>Q330-O330</f>
        <v>5</v>
      </c>
      <c r="Q330" s="39">
        <f>ROUND(PRODUCT(J330,25)/14,0)</f>
        <v>9</v>
      </c>
      <c r="R330" s="38" t="s">
        <v>35</v>
      </c>
      <c r="S330" s="38"/>
      <c r="T330" s="40"/>
      <c r="U330" s="43" t="s">
        <v>101</v>
      </c>
    </row>
    <row r="331" spans="1:21" ht="17.25" customHeight="1">
      <c r="A331" s="147" t="s">
        <v>60</v>
      </c>
      <c r="B331" s="177"/>
      <c r="C331" s="177"/>
      <c r="D331" s="177"/>
      <c r="E331" s="177"/>
      <c r="F331" s="177"/>
      <c r="G331" s="177"/>
      <c r="H331" s="177"/>
      <c r="I331" s="177"/>
      <c r="J331" s="177"/>
      <c r="K331" s="177"/>
      <c r="L331" s="177"/>
      <c r="M331" s="177"/>
      <c r="N331" s="177"/>
      <c r="O331" s="177"/>
      <c r="P331" s="177"/>
      <c r="Q331" s="177"/>
      <c r="R331" s="177"/>
      <c r="S331" s="177"/>
      <c r="T331" s="177"/>
      <c r="U331" s="178"/>
    </row>
    <row r="332" spans="1:21" ht="17.25" customHeight="1">
      <c r="A332" s="37" t="s">
        <v>90</v>
      </c>
      <c r="B332" s="189" t="s">
        <v>91</v>
      </c>
      <c r="C332" s="190"/>
      <c r="D332" s="190"/>
      <c r="E332" s="190"/>
      <c r="F332" s="190"/>
      <c r="G332" s="190"/>
      <c r="H332" s="190"/>
      <c r="I332" s="191"/>
      <c r="J332" s="38">
        <v>2</v>
      </c>
      <c r="K332" s="38">
        <v>1</v>
      </c>
      <c r="L332" s="38">
        <v>1</v>
      </c>
      <c r="M332" s="150">
        <v>0</v>
      </c>
      <c r="N332" s="151"/>
      <c r="O332" s="39">
        <f>K332+L332+M332</f>
        <v>2</v>
      </c>
      <c r="P332" s="39">
        <f>Q332-O332</f>
        <v>2</v>
      </c>
      <c r="Q332" s="39">
        <f>ROUND(PRODUCT(J332,25)/14,0)</f>
        <v>4</v>
      </c>
      <c r="R332" s="38"/>
      <c r="S332" s="38" t="s">
        <v>31</v>
      </c>
      <c r="T332" s="40"/>
      <c r="U332" s="43" t="s">
        <v>101</v>
      </c>
    </row>
    <row r="333" spans="1:21" ht="17.25" customHeight="1">
      <c r="A333" s="37" t="s">
        <v>93</v>
      </c>
      <c r="B333" s="189" t="s">
        <v>92</v>
      </c>
      <c r="C333" s="190"/>
      <c r="D333" s="190"/>
      <c r="E333" s="190"/>
      <c r="F333" s="190"/>
      <c r="G333" s="190"/>
      <c r="H333" s="190"/>
      <c r="I333" s="191"/>
      <c r="J333" s="38">
        <v>3</v>
      </c>
      <c r="K333" s="38">
        <v>0</v>
      </c>
      <c r="L333" s="38">
        <v>0</v>
      </c>
      <c r="M333" s="150">
        <v>3</v>
      </c>
      <c r="N333" s="151"/>
      <c r="O333" s="39">
        <f>K333+L333+M333</f>
        <v>3</v>
      </c>
      <c r="P333" s="39">
        <f t="shared" ref="P333" si="149">Q333-O333</f>
        <v>2</v>
      </c>
      <c r="Q333" s="39">
        <f t="shared" ref="Q333" si="150">ROUND(PRODUCT(J333,25)/14,0)</f>
        <v>5</v>
      </c>
      <c r="R333" s="38"/>
      <c r="S333" s="38" t="s">
        <v>31</v>
      </c>
      <c r="T333" s="40"/>
      <c r="U333" s="43" t="s">
        <v>101</v>
      </c>
    </row>
    <row r="334" spans="1:21" ht="17.25" customHeight="1">
      <c r="A334" s="192" t="s">
        <v>61</v>
      </c>
      <c r="B334" s="193"/>
      <c r="C334" s="193"/>
      <c r="D334" s="193"/>
      <c r="E334" s="193"/>
      <c r="F334" s="193"/>
      <c r="G334" s="193"/>
      <c r="H334" s="193"/>
      <c r="I334" s="193"/>
      <c r="J334" s="193"/>
      <c r="K334" s="193"/>
      <c r="L334" s="193"/>
      <c r="M334" s="193"/>
      <c r="N334" s="193"/>
      <c r="O334" s="193"/>
      <c r="P334" s="193"/>
      <c r="Q334" s="193"/>
      <c r="R334" s="193"/>
      <c r="S334" s="193"/>
      <c r="T334" s="193"/>
      <c r="U334" s="194"/>
    </row>
    <row r="335" spans="1:21" ht="17.25" customHeight="1">
      <c r="A335" s="37" t="s">
        <v>94</v>
      </c>
      <c r="B335" s="189" t="s">
        <v>96</v>
      </c>
      <c r="C335" s="190"/>
      <c r="D335" s="190"/>
      <c r="E335" s="190"/>
      <c r="F335" s="190"/>
      <c r="G335" s="190"/>
      <c r="H335" s="190"/>
      <c r="I335" s="191"/>
      <c r="J335" s="38">
        <v>3</v>
      </c>
      <c r="K335" s="38">
        <v>1</v>
      </c>
      <c r="L335" s="38">
        <v>1</v>
      </c>
      <c r="M335" s="150">
        <v>0</v>
      </c>
      <c r="N335" s="151"/>
      <c r="O335" s="39">
        <f>K335+L335+M335</f>
        <v>2</v>
      </c>
      <c r="P335" s="39">
        <f>Q335-O335</f>
        <v>4</v>
      </c>
      <c r="Q335" s="39">
        <f>ROUND(PRODUCT(J335,25)/12,0)</f>
        <v>6</v>
      </c>
      <c r="R335" s="38" t="s">
        <v>35</v>
      </c>
      <c r="S335" s="38"/>
      <c r="T335" s="40"/>
      <c r="U335" s="40" t="s">
        <v>100</v>
      </c>
    </row>
    <row r="336" spans="1:21" ht="17.25" customHeight="1">
      <c r="A336" s="37" t="s">
        <v>95</v>
      </c>
      <c r="B336" s="189" t="s">
        <v>97</v>
      </c>
      <c r="C336" s="190"/>
      <c r="D336" s="190"/>
      <c r="E336" s="190"/>
      <c r="F336" s="190"/>
      <c r="G336" s="190"/>
      <c r="H336" s="190"/>
      <c r="I336" s="191"/>
      <c r="J336" s="38">
        <v>2</v>
      </c>
      <c r="K336" s="38">
        <v>0</v>
      </c>
      <c r="L336" s="38">
        <v>0</v>
      </c>
      <c r="M336" s="150">
        <v>3</v>
      </c>
      <c r="N336" s="151"/>
      <c r="O336" s="39">
        <f>K336+L336+M336</f>
        <v>3</v>
      </c>
      <c r="P336" s="39">
        <f t="shared" ref="P336" si="151">Q336-O336</f>
        <v>1</v>
      </c>
      <c r="Q336" s="39">
        <f t="shared" ref="Q336" si="152">ROUND(PRODUCT(J336,25)/12,0)</f>
        <v>4</v>
      </c>
      <c r="R336" s="38"/>
      <c r="S336" s="38" t="s">
        <v>31</v>
      </c>
      <c r="T336" s="40"/>
      <c r="U336" s="43" t="s">
        <v>101</v>
      </c>
    </row>
    <row r="337" spans="1:21" ht="29.25" customHeight="1">
      <c r="A337" s="195" t="s">
        <v>81</v>
      </c>
      <c r="B337" s="196"/>
      <c r="C337" s="196"/>
      <c r="D337" s="196"/>
      <c r="E337" s="196"/>
      <c r="F337" s="196"/>
      <c r="G337" s="196"/>
      <c r="H337" s="196"/>
      <c r="I337" s="197"/>
      <c r="J337" s="41">
        <f>SUM(J324,J326,J328,J330,J332:J333,J335:J336)</f>
        <v>30</v>
      </c>
      <c r="K337" s="41">
        <f t="shared" ref="K337:Q337" si="153">SUM(K324,K326,K328,K330,K332:K333,K335:K336)</f>
        <v>10</v>
      </c>
      <c r="L337" s="41">
        <f t="shared" si="153"/>
        <v>10</v>
      </c>
      <c r="M337" s="210">
        <f t="shared" si="153"/>
        <v>6</v>
      </c>
      <c r="N337" s="212"/>
      <c r="O337" s="41">
        <f t="shared" si="153"/>
        <v>26</v>
      </c>
      <c r="P337" s="41">
        <f t="shared" si="153"/>
        <v>29</v>
      </c>
      <c r="Q337" s="41">
        <f t="shared" si="153"/>
        <v>55</v>
      </c>
      <c r="R337" s="41">
        <f>COUNTIF(R324,"E")+COUNTIF(R326,"E")+COUNTIF(R328,"E")+COUNTIF(R330,"E")+COUNTIF(R332:R333,"E")+COUNTIF(R335:R336,"E")</f>
        <v>5</v>
      </c>
      <c r="S337" s="41">
        <f>COUNTIF(S324,"C")+COUNTIF(S326,"C")+COUNTIF(S328,"C")+COUNTIF(S330,"C")+COUNTIF(S332:S333,"C")+COUNTIF(S335:S336,"C")</f>
        <v>3</v>
      </c>
      <c r="T337" s="41">
        <f>COUNTIF(T324,"VP")+COUNTIF(T326,"VP")+COUNTIF(T328,"VP")+COUNTIF(T330,"VP")+COUNTIF(T332:T333,"VP")+COUNTIF(T335:T336,"VP")</f>
        <v>0</v>
      </c>
      <c r="U337" s="42"/>
    </row>
    <row r="338" spans="1:21" ht="17.25" customHeight="1">
      <c r="A338" s="198" t="s">
        <v>54</v>
      </c>
      <c r="B338" s="199"/>
      <c r="C338" s="199"/>
      <c r="D338" s="199"/>
      <c r="E338" s="199"/>
      <c r="F338" s="199"/>
      <c r="G338" s="199"/>
      <c r="H338" s="199"/>
      <c r="I338" s="199"/>
      <c r="J338" s="200"/>
      <c r="K338" s="41">
        <f>SUM(K324,K326,K328,K330,K332,K333)*14+SUM(K335,K336)*12</f>
        <v>138</v>
      </c>
      <c r="L338" s="41">
        <f t="shared" ref="L338:Q338" si="154">SUM(L324,L326,L328,L330,L332,L333)*14+SUM(L335,L336)*12</f>
        <v>138</v>
      </c>
      <c r="M338" s="210">
        <f t="shared" si="154"/>
        <v>78</v>
      </c>
      <c r="N338" s="212"/>
      <c r="O338" s="41">
        <f t="shared" si="154"/>
        <v>354</v>
      </c>
      <c r="P338" s="41">
        <f t="shared" si="154"/>
        <v>396</v>
      </c>
      <c r="Q338" s="41">
        <f t="shared" si="154"/>
        <v>750</v>
      </c>
      <c r="R338" s="204"/>
      <c r="S338" s="205"/>
      <c r="T338" s="205"/>
      <c r="U338" s="206"/>
    </row>
    <row r="339" spans="1:21" ht="14.25" customHeight="1">
      <c r="A339" s="201"/>
      <c r="B339" s="202"/>
      <c r="C339" s="202"/>
      <c r="D339" s="202"/>
      <c r="E339" s="202"/>
      <c r="F339" s="202"/>
      <c r="G339" s="202"/>
      <c r="H339" s="202"/>
      <c r="I339" s="202"/>
      <c r="J339" s="203"/>
      <c r="K339" s="210">
        <f>SUM(K338:M338)</f>
        <v>354</v>
      </c>
      <c r="L339" s="211"/>
      <c r="M339" s="211"/>
      <c r="N339" s="212"/>
      <c r="O339" s="210">
        <f>SUM(O338:P338)</f>
        <v>750</v>
      </c>
      <c r="P339" s="211"/>
      <c r="Q339" s="212"/>
      <c r="R339" s="207"/>
      <c r="S339" s="208"/>
      <c r="T339" s="208"/>
      <c r="U339" s="209"/>
    </row>
    <row r="341" spans="1:21">
      <c r="A341" s="85" t="s">
        <v>102</v>
      </c>
      <c r="B341" s="85"/>
      <c r="C341" s="85"/>
      <c r="D341" s="85"/>
      <c r="E341" s="85"/>
      <c r="F341" s="85"/>
      <c r="G341" s="85"/>
      <c r="H341" s="85"/>
      <c r="I341" s="85"/>
      <c r="J341" s="85"/>
      <c r="K341" s="85"/>
      <c r="L341" s="85"/>
      <c r="M341" s="85"/>
      <c r="N341" s="85"/>
      <c r="O341" s="85"/>
      <c r="P341" s="85"/>
      <c r="Q341" s="85"/>
      <c r="R341" s="85"/>
      <c r="S341" s="85"/>
      <c r="T341" s="85"/>
      <c r="U341" s="85"/>
    </row>
  </sheetData>
  <sheetProtection deleteColumns="0" deleteRows="0" selectLockedCells="1" selectUnlockedCells="1"/>
  <mergeCells count="449">
    <mergeCell ref="B233:I233"/>
    <mergeCell ref="J227:J228"/>
    <mergeCell ref="K227:N227"/>
    <mergeCell ref="R227:T227"/>
    <mergeCell ref="O105:Q105"/>
    <mergeCell ref="J105:J106"/>
    <mergeCell ref="B87:I87"/>
    <mergeCell ref="B85:I85"/>
    <mergeCell ref="B86:I86"/>
    <mergeCell ref="A222:J222"/>
    <mergeCell ref="K222:U222"/>
    <mergeCell ref="A229:U229"/>
    <mergeCell ref="U227:U228"/>
    <mergeCell ref="A225:U225"/>
    <mergeCell ref="B88:I88"/>
    <mergeCell ref="A93:U93"/>
    <mergeCell ref="B205:I205"/>
    <mergeCell ref="B180:I180"/>
    <mergeCell ref="B178:I178"/>
    <mergeCell ref="B197:I197"/>
    <mergeCell ref="A198:U198"/>
    <mergeCell ref="A152:U152"/>
    <mergeCell ref="B118:I118"/>
    <mergeCell ref="U191:U192"/>
    <mergeCell ref="B240:I240"/>
    <mergeCell ref="B239:I239"/>
    <mergeCell ref="B154:I154"/>
    <mergeCell ref="B155:I155"/>
    <mergeCell ref="B156:I156"/>
    <mergeCell ref="B157:I157"/>
    <mergeCell ref="B158:I158"/>
    <mergeCell ref="A159:U159"/>
    <mergeCell ref="B160:I160"/>
    <mergeCell ref="B161:I161"/>
    <mergeCell ref="A169:U169"/>
    <mergeCell ref="R185:U186"/>
    <mergeCell ref="B232:I232"/>
    <mergeCell ref="B235:I235"/>
    <mergeCell ref="A226:U226"/>
    <mergeCell ref="B237:I237"/>
    <mergeCell ref="B238:I238"/>
    <mergeCell ref="A227:A228"/>
    <mergeCell ref="B227:I228"/>
    <mergeCell ref="K220:N220"/>
    <mergeCell ref="B230:I230"/>
    <mergeCell ref="B231:I231"/>
    <mergeCell ref="A221:J221"/>
    <mergeCell ref="K221:U221"/>
    <mergeCell ref="B259:I259"/>
    <mergeCell ref="B260:I260"/>
    <mergeCell ref="B268:I268"/>
    <mergeCell ref="A269:U269"/>
    <mergeCell ref="B261:I261"/>
    <mergeCell ref="B77:I77"/>
    <mergeCell ref="B116:I116"/>
    <mergeCell ref="B115:I115"/>
    <mergeCell ref="B131:I131"/>
    <mergeCell ref="B110:I110"/>
    <mergeCell ref="B111:I111"/>
    <mergeCell ref="B112:I112"/>
    <mergeCell ref="B113:I113"/>
    <mergeCell ref="A108:U108"/>
    <mergeCell ref="A114:U114"/>
    <mergeCell ref="A123:U123"/>
    <mergeCell ref="B124:I124"/>
    <mergeCell ref="B125:I125"/>
    <mergeCell ref="B126:I126"/>
    <mergeCell ref="B127:I127"/>
    <mergeCell ref="B128:I128"/>
    <mergeCell ref="A129:U129"/>
    <mergeCell ref="B78:I78"/>
    <mergeCell ref="B79:I79"/>
    <mergeCell ref="B272:I272"/>
    <mergeCell ref="B273:I273"/>
    <mergeCell ref="B270:I270"/>
    <mergeCell ref="O276:Q276"/>
    <mergeCell ref="B263:I263"/>
    <mergeCell ref="B262:I262"/>
    <mergeCell ref="B271:I271"/>
    <mergeCell ref="B266:I266"/>
    <mergeCell ref="B267:I267"/>
    <mergeCell ref="B264:I264"/>
    <mergeCell ref="B265:I265"/>
    <mergeCell ref="A275:J276"/>
    <mergeCell ref="S3:U3"/>
    <mergeCell ref="S4:U4"/>
    <mergeCell ref="S5:U5"/>
    <mergeCell ref="A12:K12"/>
    <mergeCell ref="A61:A62"/>
    <mergeCell ref="B61:I62"/>
    <mergeCell ref="A218:I218"/>
    <mergeCell ref="A219:J220"/>
    <mergeCell ref="O82:Q82"/>
    <mergeCell ref="R82:T82"/>
    <mergeCell ref="B84:I84"/>
    <mergeCell ref="A104:U104"/>
    <mergeCell ref="B82:I83"/>
    <mergeCell ref="B130:I130"/>
    <mergeCell ref="A202:U202"/>
    <mergeCell ref="B203:I203"/>
    <mergeCell ref="B133:I133"/>
    <mergeCell ref="B75:I75"/>
    <mergeCell ref="B76:I76"/>
    <mergeCell ref="B207:I207"/>
    <mergeCell ref="B208:I208"/>
    <mergeCell ref="A184:I184"/>
    <mergeCell ref="A185:J186"/>
    <mergeCell ref="K191:N191"/>
    <mergeCell ref="B241:I241"/>
    <mergeCell ref="B234:I234"/>
    <mergeCell ref="A248:I248"/>
    <mergeCell ref="B247:I247"/>
    <mergeCell ref="B246:I246"/>
    <mergeCell ref="A249:J250"/>
    <mergeCell ref="R249:U250"/>
    <mergeCell ref="O250:Q250"/>
    <mergeCell ref="O314:P314"/>
    <mergeCell ref="Q314:R314"/>
    <mergeCell ref="Q311:R312"/>
    <mergeCell ref="J312:K312"/>
    <mergeCell ref="O312:P312"/>
    <mergeCell ref="J311:P311"/>
    <mergeCell ref="B243:I243"/>
    <mergeCell ref="K256:N256"/>
    <mergeCell ref="A256:A257"/>
    <mergeCell ref="A255:U255"/>
    <mergeCell ref="J256:J257"/>
    <mergeCell ref="O256:Q256"/>
    <mergeCell ref="B256:I257"/>
    <mergeCell ref="A274:I274"/>
    <mergeCell ref="R256:T256"/>
    <mergeCell ref="U256:U257"/>
    <mergeCell ref="B209:I209"/>
    <mergeCell ref="A210:U210"/>
    <mergeCell ref="B211:I211"/>
    <mergeCell ref="B212:I212"/>
    <mergeCell ref="B213:I213"/>
    <mergeCell ref="A206:U206"/>
    <mergeCell ref="R219:U220"/>
    <mergeCell ref="O220:Q220"/>
    <mergeCell ref="O227:Q227"/>
    <mergeCell ref="B236:I236"/>
    <mergeCell ref="B242:I242"/>
    <mergeCell ref="B245:I245"/>
    <mergeCell ref="A244:U244"/>
    <mergeCell ref="A251:J251"/>
    <mergeCell ref="A252:J252"/>
    <mergeCell ref="K251:U251"/>
    <mergeCell ref="K252:U252"/>
    <mergeCell ref="A81:U81"/>
    <mergeCell ref="J82:J83"/>
    <mergeCell ref="A82:A83"/>
    <mergeCell ref="U82:U83"/>
    <mergeCell ref="B105:I106"/>
    <mergeCell ref="B94:I95"/>
    <mergeCell ref="B97:I97"/>
    <mergeCell ref="B102:I102"/>
    <mergeCell ref="B99:I99"/>
    <mergeCell ref="B100:I100"/>
    <mergeCell ref="R105:T105"/>
    <mergeCell ref="U105:U106"/>
    <mergeCell ref="A94:A95"/>
    <mergeCell ref="U94:U95"/>
    <mergeCell ref="R94:T94"/>
    <mergeCell ref="A105:A106"/>
    <mergeCell ref="K82:N82"/>
    <mergeCell ref="K94:N94"/>
    <mergeCell ref="K105:N105"/>
    <mergeCell ref="B96:I96"/>
    <mergeCell ref="J94:J95"/>
    <mergeCell ref="O94:Q94"/>
    <mergeCell ref="B91:I91"/>
    <mergeCell ref="B98:I98"/>
    <mergeCell ref="B73:I73"/>
    <mergeCell ref="B74:I74"/>
    <mergeCell ref="R61:T61"/>
    <mergeCell ref="U61:U62"/>
    <mergeCell ref="M16:U16"/>
    <mergeCell ref="O61:Q61"/>
    <mergeCell ref="U49:U50"/>
    <mergeCell ref="R38:T38"/>
    <mergeCell ref="M27:U33"/>
    <mergeCell ref="A22:K25"/>
    <mergeCell ref="A70:U70"/>
    <mergeCell ref="J71:J72"/>
    <mergeCell ref="O71:Q71"/>
    <mergeCell ref="R71:T71"/>
    <mergeCell ref="A71:A72"/>
    <mergeCell ref="U71:U72"/>
    <mergeCell ref="A19:K19"/>
    <mergeCell ref="M19:U19"/>
    <mergeCell ref="B58:I58"/>
    <mergeCell ref="B54:I54"/>
    <mergeCell ref="A48:U48"/>
    <mergeCell ref="B56:I56"/>
    <mergeCell ref="J49:J50"/>
    <mergeCell ref="B69:I69"/>
    <mergeCell ref="S6:U6"/>
    <mergeCell ref="A49:A50"/>
    <mergeCell ref="B46:I46"/>
    <mergeCell ref="B51:I51"/>
    <mergeCell ref="B52:I52"/>
    <mergeCell ref="B57:I57"/>
    <mergeCell ref="A11:K11"/>
    <mergeCell ref="A38:A39"/>
    <mergeCell ref="B42:I42"/>
    <mergeCell ref="B40:I40"/>
    <mergeCell ref="B41:I41"/>
    <mergeCell ref="B45:I45"/>
    <mergeCell ref="B55:I55"/>
    <mergeCell ref="K38:N38"/>
    <mergeCell ref="M23:U25"/>
    <mergeCell ref="I28:K28"/>
    <mergeCell ref="B28:C28"/>
    <mergeCell ref="H28:H29"/>
    <mergeCell ref="A27:G27"/>
    <mergeCell ref="A7:K7"/>
    <mergeCell ref="A8:K8"/>
    <mergeCell ref="A9:K9"/>
    <mergeCell ref="M8:U11"/>
    <mergeCell ref="B53:I53"/>
    <mergeCell ref="A14:K14"/>
    <mergeCell ref="A16:K16"/>
    <mergeCell ref="M13:U13"/>
    <mergeCell ref="O38:Q38"/>
    <mergeCell ref="A15:K15"/>
    <mergeCell ref="J38:J39"/>
    <mergeCell ref="A37:U37"/>
    <mergeCell ref="B38:I39"/>
    <mergeCell ref="M17:U17"/>
    <mergeCell ref="M18:U18"/>
    <mergeCell ref="M15:U15"/>
    <mergeCell ref="B68:I68"/>
    <mergeCell ref="A60:U60"/>
    <mergeCell ref="J61:J62"/>
    <mergeCell ref="B64:I64"/>
    <mergeCell ref="B63:I63"/>
    <mergeCell ref="K61:N61"/>
    <mergeCell ref="K49:N49"/>
    <mergeCell ref="K71:N71"/>
    <mergeCell ref="B67:I67"/>
    <mergeCell ref="A214:U214"/>
    <mergeCell ref="B215:I215"/>
    <mergeCell ref="A258:U258"/>
    <mergeCell ref="A1:K1"/>
    <mergeCell ref="A3:K3"/>
    <mergeCell ref="M20:U20"/>
    <mergeCell ref="M1:U1"/>
    <mergeCell ref="M14:U14"/>
    <mergeCell ref="A4:K5"/>
    <mergeCell ref="A35:U35"/>
    <mergeCell ref="A20:K20"/>
    <mergeCell ref="A17:K17"/>
    <mergeCell ref="M3:O3"/>
    <mergeCell ref="M5:O5"/>
    <mergeCell ref="D28:F28"/>
    <mergeCell ref="A18:K18"/>
    <mergeCell ref="A2:K2"/>
    <mergeCell ref="A6:K6"/>
    <mergeCell ref="P5:R5"/>
    <mergeCell ref="P6:R6"/>
    <mergeCell ref="P3:R3"/>
    <mergeCell ref="P4:R4"/>
    <mergeCell ref="M4:O4"/>
    <mergeCell ref="A10:K10"/>
    <mergeCell ref="B292:I292"/>
    <mergeCell ref="B293:I293"/>
    <mergeCell ref="B294:I294"/>
    <mergeCell ref="R275:U276"/>
    <mergeCell ref="O286:Q286"/>
    <mergeCell ref="A288:U288"/>
    <mergeCell ref="B289:I289"/>
    <mergeCell ref="B290:I290"/>
    <mergeCell ref="B291:I291"/>
    <mergeCell ref="R286:T286"/>
    <mergeCell ref="A286:A287"/>
    <mergeCell ref="B286:I287"/>
    <mergeCell ref="J286:J287"/>
    <mergeCell ref="K276:N276"/>
    <mergeCell ref="K286:N286"/>
    <mergeCell ref="A277:J277"/>
    <mergeCell ref="A278:J278"/>
    <mergeCell ref="K277:U277"/>
    <mergeCell ref="B299:I299"/>
    <mergeCell ref="A300:U300"/>
    <mergeCell ref="B302:I302"/>
    <mergeCell ref="A303:I303"/>
    <mergeCell ref="A304:J305"/>
    <mergeCell ref="K305:N305"/>
    <mergeCell ref="B295:I295"/>
    <mergeCell ref="B296:I296"/>
    <mergeCell ref="B297:I297"/>
    <mergeCell ref="B298:I298"/>
    <mergeCell ref="B301:I301"/>
    <mergeCell ref="A329:U329"/>
    <mergeCell ref="B330:I330"/>
    <mergeCell ref="A331:U331"/>
    <mergeCell ref="B332:I332"/>
    <mergeCell ref="A323:U323"/>
    <mergeCell ref="B324:I324"/>
    <mergeCell ref="A325:U325"/>
    <mergeCell ref="B326:I326"/>
    <mergeCell ref="A327:U327"/>
    <mergeCell ref="M330:N330"/>
    <mergeCell ref="M332:N332"/>
    <mergeCell ref="M326:N326"/>
    <mergeCell ref="M328:N328"/>
    <mergeCell ref="B328:I328"/>
    <mergeCell ref="B333:I333"/>
    <mergeCell ref="A334:U334"/>
    <mergeCell ref="B335:I335"/>
    <mergeCell ref="B336:I336"/>
    <mergeCell ref="A337:I337"/>
    <mergeCell ref="A338:J339"/>
    <mergeCell ref="R338:U339"/>
    <mergeCell ref="O339:Q339"/>
    <mergeCell ref="M333:N333"/>
    <mergeCell ref="M335:N335"/>
    <mergeCell ref="M336:N336"/>
    <mergeCell ref="M337:N337"/>
    <mergeCell ref="M338:N338"/>
    <mergeCell ref="K339:N339"/>
    <mergeCell ref="B89:I89"/>
    <mergeCell ref="B90:I90"/>
    <mergeCell ref="B146:I146"/>
    <mergeCell ref="O186:Q186"/>
    <mergeCell ref="B132:I132"/>
    <mergeCell ref="B148:I148"/>
    <mergeCell ref="A177:U177"/>
    <mergeCell ref="A138:U138"/>
    <mergeCell ref="B139:I139"/>
    <mergeCell ref="A137:U137"/>
    <mergeCell ref="B101:I101"/>
    <mergeCell ref="A107:U107"/>
    <mergeCell ref="M6:O6"/>
    <mergeCell ref="G28:G29"/>
    <mergeCell ref="A13:K13"/>
    <mergeCell ref="B71:I72"/>
    <mergeCell ref="O49:Q49"/>
    <mergeCell ref="R49:T49"/>
    <mergeCell ref="U38:U39"/>
    <mergeCell ref="A190:U190"/>
    <mergeCell ref="J191:J192"/>
    <mergeCell ref="A193:U193"/>
    <mergeCell ref="A191:A192"/>
    <mergeCell ref="B191:I192"/>
    <mergeCell ref="O191:Q191"/>
    <mergeCell ref="B109:I109"/>
    <mergeCell ref="B117:I117"/>
    <mergeCell ref="R191:T191"/>
    <mergeCell ref="A187:J187"/>
    <mergeCell ref="A188:J188"/>
    <mergeCell ref="K187:U187"/>
    <mergeCell ref="K188:U188"/>
    <mergeCell ref="B43:I43"/>
    <mergeCell ref="B44:I44"/>
    <mergeCell ref="B49:I50"/>
    <mergeCell ref="B65:I65"/>
    <mergeCell ref="B66:I66"/>
    <mergeCell ref="M322:N322"/>
    <mergeCell ref="M324:N324"/>
    <mergeCell ref="K250:N250"/>
    <mergeCell ref="B204:I204"/>
    <mergeCell ref="H315:I315"/>
    <mergeCell ref="A315:G315"/>
    <mergeCell ref="H311:I312"/>
    <mergeCell ref="A311:A312"/>
    <mergeCell ref="H313:I313"/>
    <mergeCell ref="A307:J307"/>
    <mergeCell ref="K306:U306"/>
    <mergeCell ref="K307:U307"/>
    <mergeCell ref="A306:J306"/>
    <mergeCell ref="J313:K313"/>
    <mergeCell ref="O313:P313"/>
    <mergeCell ref="A321:A322"/>
    <mergeCell ref="B321:I322"/>
    <mergeCell ref="J321:J322"/>
    <mergeCell ref="O321:Q321"/>
    <mergeCell ref="R321:T321"/>
    <mergeCell ref="U321:U322"/>
    <mergeCell ref="A318:U318"/>
    <mergeCell ref="U286:U287"/>
    <mergeCell ref="A285:U285"/>
    <mergeCell ref="A173:U173"/>
    <mergeCell ref="A216:U216"/>
    <mergeCell ref="A119:U119"/>
    <mergeCell ref="B135:I135"/>
    <mergeCell ref="B136:I136"/>
    <mergeCell ref="A149:U149"/>
    <mergeCell ref="B150:I150"/>
    <mergeCell ref="B151:I151"/>
    <mergeCell ref="K278:U278"/>
    <mergeCell ref="A122:U122"/>
    <mergeCell ref="B162:I162"/>
    <mergeCell ref="B199:I199"/>
    <mergeCell ref="B201:I201"/>
    <mergeCell ref="B195:I195"/>
    <mergeCell ref="B179:I179"/>
    <mergeCell ref="B175:I175"/>
    <mergeCell ref="B176:I176"/>
    <mergeCell ref="B174:I174"/>
    <mergeCell ref="A168:U168"/>
    <mergeCell ref="B147:I147"/>
    <mergeCell ref="B163:I163"/>
    <mergeCell ref="B164:I164"/>
    <mergeCell ref="B194:I194"/>
    <mergeCell ref="K186:N186"/>
    <mergeCell ref="K321:N321"/>
    <mergeCell ref="R304:U305"/>
    <mergeCell ref="O305:Q305"/>
    <mergeCell ref="O315:P315"/>
    <mergeCell ref="S311:U311"/>
    <mergeCell ref="Q315:R315"/>
    <mergeCell ref="H314:I314"/>
    <mergeCell ref="Q313:R313"/>
    <mergeCell ref="B311:G312"/>
    <mergeCell ref="L313:N313"/>
    <mergeCell ref="L314:N314"/>
    <mergeCell ref="L315:N315"/>
    <mergeCell ref="B314:G314"/>
    <mergeCell ref="B313:G313"/>
    <mergeCell ref="J314:K314"/>
    <mergeCell ref="A320:U320"/>
    <mergeCell ref="J315:K315"/>
    <mergeCell ref="L312:N312"/>
    <mergeCell ref="A341:U341"/>
    <mergeCell ref="A310:B310"/>
    <mergeCell ref="A181:U181"/>
    <mergeCell ref="B182:I182"/>
    <mergeCell ref="B183:I183"/>
    <mergeCell ref="B196:I196"/>
    <mergeCell ref="B200:I200"/>
    <mergeCell ref="B217:I217"/>
    <mergeCell ref="B120:I120"/>
    <mergeCell ref="B121:I121"/>
    <mergeCell ref="A134:U134"/>
    <mergeCell ref="B140:I140"/>
    <mergeCell ref="B141:I141"/>
    <mergeCell ref="B142:I142"/>
    <mergeCell ref="B143:I143"/>
    <mergeCell ref="A144:U144"/>
    <mergeCell ref="B145:I145"/>
    <mergeCell ref="A153:U153"/>
    <mergeCell ref="B170:I170"/>
    <mergeCell ref="B171:I171"/>
    <mergeCell ref="A165:U165"/>
    <mergeCell ref="B166:I166"/>
    <mergeCell ref="B167:I167"/>
    <mergeCell ref="B172:I172"/>
  </mergeCells>
  <phoneticPr fontId="5" type="noConversion"/>
  <conditionalFormatting sqref="L31:L32">
    <cfRule type="cellIs" dxfId="0" priority="161" operator="equal">
      <formula>"E bine"</formula>
    </cfRule>
  </conditionalFormatting>
  <dataValidations count="5">
    <dataValidation type="list" allowBlank="1" showInputMessage="1" showErrorMessage="1" sqref="S335:S336 S51:S57 S40:S45 S166:S167 S170:S172 S124:S128 S84:S90 S63:S68 S73:S78 S139:S143 S96:S101 S211:S213 S207:S209 S194:S197 S182:S183 S203:S205 S150:S151 S109:S113 S201 S120:S121 S154:S158 S135:S136 S174:S176 S115:S118 S130:S133 S145:S148 S160:S164 S178:S180 S199 S215 S332:S333 S324 S326 S330 S328">
      <formula1>$S$39</formula1>
    </dataValidation>
    <dataValidation type="list" allowBlank="1" showInputMessage="1" showErrorMessage="1" sqref="R335:R336 R51:R57 R40:R45 R166:R167 R170:R172 R124:R128 R84:R90 R63:R68 R73:R78 R139:R143 R96:R101 R211:R213 R207:R209 R194:R197 R182:R183 R203:R205 R150:R151 R109:R113 R201 R120:R121 R154:R158 R135:R136 R174:R176 R115:R118 R130:R133 R145:R148 R160:R164 R178:R180 R199 R215 R332:R333 R324 R326 R330 R328">
      <formula1>$R$39</formula1>
    </dataValidation>
    <dataValidation type="list" allowBlank="1" showInputMessage="1" showErrorMessage="1" sqref="T335:T336 T51:T57 T40:T45 T84:T90 T63:T68 T73:T78 T139:T143 T170:T172 T166:T167 T124:T128 T96:T101 T211:T213 T207:T209 T203:T205 T194:T197 T182:T183 T150:T151 T109:T113 T201 T120:T121 T135:T136 T154:T158 T174:T176 T115:T118 T130:T133 T145:T148 T160:T164 T178:T180 T199 T215 T332:T333 T324 T326 T330 T328">
      <formula1>$T$39</formula1>
    </dataValidation>
    <dataValidation type="list" allowBlank="1" showInputMessage="1" showErrorMessage="1" sqref="B245:I246 B230:I242 B301:I301 B289:I298 B270:I272 B259:I267">
      <formula1>$B$38:$B$220</formula1>
    </dataValidation>
    <dataValidation type="list" allowBlank="1" showInputMessage="1" showErrorMessage="1" sqref="U211:U213 U51:U57 U40:U45 U166:U167 U84:U90 U63:U68 U73:U78 U124:U128 U139:U143 U170:U172 U96:U101 U207:U209 U194:U197 U182:U183 U203:U205 U150:U151 U109:U113 U120:U121 U201 U135:U136 U154:U158 U174:U176 U130:U133 U115:U118 U145:U148 U160:U164 U178:U180 U199 U215">
      <formula1>$P$36:$T$36</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314" unlockedFormula="1"/>
  </ignoredError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1640625" defaultRowHeight="14.5"/>
  <sheetData/>
  <phoneticPr fontId="5" type="noConversion"/>
  <pageMargins left="0.7" right="0.7" top="0.75" bottom="0.75" header="0.3" footer="0.3"/>
  <pageSetup orientation="portrait" horizontalDpi="0"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1640625" defaultRowHeight="14.5"/>
  <sheetData/>
  <phoneticPr fontId="5" type="noConversion"/>
  <pageMargins left="0.7" right="0.7" top="0.75" bottom="0.75" header="0.3" footer="0.3"/>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2017-05-02T19:25:52Z</dcterms:created>
  <dcterms:modified xsi:type="dcterms:W3CDTF">2017-05-02T19:25:55Z</dcterms:modified>
</cp:coreProperties>
</file>