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320" windowHeight="1176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287" i="1"/>
  <c r="S286"/>
  <c r="N125"/>
  <c r="U278"/>
  <c r="U255"/>
  <c r="U220"/>
  <c r="U198"/>
  <c r="U165"/>
  <c r="U151"/>
  <c r="U125"/>
  <c r="K126"/>
  <c r="O276"/>
  <c r="Q276"/>
  <c r="J277"/>
  <c r="K277"/>
  <c r="L277"/>
  <c r="M277"/>
  <c r="N277"/>
  <c r="R277"/>
  <c r="S277"/>
  <c r="T277"/>
  <c r="L126"/>
  <c r="M126"/>
  <c r="N126"/>
  <c r="T125"/>
  <c r="S125"/>
  <c r="R125"/>
  <c r="K125"/>
  <c r="L125"/>
  <c r="M125"/>
  <c r="J125"/>
  <c r="L166"/>
  <c r="M166"/>
  <c r="N166"/>
  <c r="K166"/>
  <c r="T165"/>
  <c r="S165"/>
  <c r="R165"/>
  <c r="K165"/>
  <c r="L165"/>
  <c r="M165"/>
  <c r="N165"/>
  <c r="J165"/>
  <c r="M178"/>
  <c r="M179"/>
  <c r="M180"/>
  <c r="M181"/>
  <c r="M182"/>
  <c r="M183"/>
  <c r="M184"/>
  <c r="M185"/>
  <c r="M186"/>
  <c r="M187"/>
  <c r="M188"/>
  <c r="M189"/>
  <c r="M190"/>
  <c r="M191"/>
  <c r="M192"/>
  <c r="N178"/>
  <c r="N179"/>
  <c r="N180"/>
  <c r="N181"/>
  <c r="N182"/>
  <c r="N183"/>
  <c r="N184"/>
  <c r="N185"/>
  <c r="N186"/>
  <c r="N187"/>
  <c r="N188"/>
  <c r="N189"/>
  <c r="N190"/>
  <c r="N191"/>
  <c r="N192"/>
  <c r="Q120"/>
  <c r="Q119"/>
  <c r="Q116"/>
  <c r="Q117"/>
  <c r="Q115"/>
  <c r="O277"/>
  <c r="P276"/>
  <c r="Q277"/>
  <c r="P277"/>
  <c r="N152"/>
  <c r="M152"/>
  <c r="L152"/>
  <c r="K152"/>
  <c r="T151"/>
  <c r="S151"/>
  <c r="R151"/>
  <c r="N151"/>
  <c r="M151"/>
  <c r="L151"/>
  <c r="K151"/>
  <c r="J151"/>
  <c r="Q150"/>
  <c r="O150"/>
  <c r="Q149"/>
  <c r="O149"/>
  <c r="Q148"/>
  <c r="O148"/>
  <c r="Q146"/>
  <c r="O146"/>
  <c r="Q145"/>
  <c r="O145"/>
  <c r="Q144"/>
  <c r="O144"/>
  <c r="Q152"/>
  <c r="O152"/>
  <c r="K153"/>
  <c r="P146"/>
  <c r="P149"/>
  <c r="P150"/>
  <c r="P145"/>
  <c r="P148"/>
  <c r="P144"/>
  <c r="O151"/>
  <c r="Q151"/>
  <c r="P152"/>
  <c r="O153"/>
  <c r="P151"/>
  <c r="O271"/>
  <c r="O272"/>
  <c r="O273"/>
  <c r="O270"/>
  <c r="M274"/>
  <c r="T253"/>
  <c r="S253"/>
  <c r="R253"/>
  <c r="N253"/>
  <c r="M253"/>
  <c r="T252"/>
  <c r="S252"/>
  <c r="R252"/>
  <c r="N252"/>
  <c r="M252"/>
  <c r="T240"/>
  <c r="T241"/>
  <c r="T242"/>
  <c r="T243"/>
  <c r="T244"/>
  <c r="T245"/>
  <c r="T246"/>
  <c r="T247"/>
  <c r="T248"/>
  <c r="T249"/>
  <c r="S240"/>
  <c r="S241"/>
  <c r="S242"/>
  <c r="S243"/>
  <c r="S244"/>
  <c r="S245"/>
  <c r="S246"/>
  <c r="S247"/>
  <c r="S248"/>
  <c r="S249"/>
  <c r="R240"/>
  <c r="R241"/>
  <c r="R242"/>
  <c r="R243"/>
  <c r="R244"/>
  <c r="R245"/>
  <c r="R246"/>
  <c r="R247"/>
  <c r="R248"/>
  <c r="R249"/>
  <c r="Q240"/>
  <c r="Q243"/>
  <c r="N240"/>
  <c r="N241"/>
  <c r="N242"/>
  <c r="N243"/>
  <c r="N244"/>
  <c r="N245"/>
  <c r="N246"/>
  <c r="N247"/>
  <c r="N248"/>
  <c r="N249"/>
  <c r="M240"/>
  <c r="M241"/>
  <c r="M242"/>
  <c r="M243"/>
  <c r="M244"/>
  <c r="M245"/>
  <c r="M246"/>
  <c r="M247"/>
  <c r="M248"/>
  <c r="M249"/>
  <c r="T239"/>
  <c r="S239"/>
  <c r="R239"/>
  <c r="N239"/>
  <c r="M239"/>
  <c r="T218"/>
  <c r="S218"/>
  <c r="R218"/>
  <c r="N218"/>
  <c r="M218"/>
  <c r="T209"/>
  <c r="T210"/>
  <c r="T211"/>
  <c r="T212"/>
  <c r="T213"/>
  <c r="T214"/>
  <c r="T215"/>
  <c r="S209"/>
  <c r="S210"/>
  <c r="S211"/>
  <c r="S212"/>
  <c r="S213"/>
  <c r="S214"/>
  <c r="S215"/>
  <c r="R209"/>
  <c r="R210"/>
  <c r="R211"/>
  <c r="R212"/>
  <c r="R213"/>
  <c r="R214"/>
  <c r="R215"/>
  <c r="N209"/>
  <c r="N210"/>
  <c r="N211"/>
  <c r="N212"/>
  <c r="N213"/>
  <c r="N214"/>
  <c r="N215"/>
  <c r="M209"/>
  <c r="M210"/>
  <c r="M211"/>
  <c r="M212"/>
  <c r="M213"/>
  <c r="M214"/>
  <c r="M215"/>
  <c r="T208"/>
  <c r="S208"/>
  <c r="R208"/>
  <c r="N208"/>
  <c r="M208"/>
  <c r="T196"/>
  <c r="T195"/>
  <c r="S196"/>
  <c r="S195"/>
  <c r="R196"/>
  <c r="R195"/>
  <c r="N196"/>
  <c r="N195"/>
  <c r="M196"/>
  <c r="M195"/>
  <c r="T178"/>
  <c r="T179"/>
  <c r="T180"/>
  <c r="T181"/>
  <c r="T182"/>
  <c r="T183"/>
  <c r="T184"/>
  <c r="T185"/>
  <c r="T186"/>
  <c r="T187"/>
  <c r="T188"/>
  <c r="T189"/>
  <c r="T190"/>
  <c r="T191"/>
  <c r="T192"/>
  <c r="S178"/>
  <c r="S179"/>
  <c r="S180"/>
  <c r="S181"/>
  <c r="S182"/>
  <c r="S183"/>
  <c r="S184"/>
  <c r="S185"/>
  <c r="S186"/>
  <c r="S187"/>
  <c r="S188"/>
  <c r="S189"/>
  <c r="S190"/>
  <c r="S191"/>
  <c r="S192"/>
  <c r="R178"/>
  <c r="R179"/>
  <c r="R180"/>
  <c r="R181"/>
  <c r="R182"/>
  <c r="R183"/>
  <c r="R184"/>
  <c r="R185"/>
  <c r="R186"/>
  <c r="R187"/>
  <c r="R188"/>
  <c r="R189"/>
  <c r="R190"/>
  <c r="R191"/>
  <c r="R192"/>
  <c r="T177"/>
  <c r="S177"/>
  <c r="R177"/>
  <c r="N177"/>
  <c r="M177"/>
  <c r="O164"/>
  <c r="O249"/>
  <c r="O162"/>
  <c r="O192"/>
  <c r="O161"/>
  <c r="O248"/>
  <c r="O159"/>
  <c r="O123"/>
  <c r="O124"/>
  <c r="O122"/>
  <c r="O120"/>
  <c r="O119"/>
  <c r="O116"/>
  <c r="O117"/>
  <c r="O115"/>
  <c r="O112"/>
  <c r="O113"/>
  <c r="O111"/>
  <c r="O109"/>
  <c r="O108"/>
  <c r="O98"/>
  <c r="O218"/>
  <c r="O99"/>
  <c r="O196"/>
  <c r="O100"/>
  <c r="O252"/>
  <c r="O101"/>
  <c r="O253"/>
  <c r="O97"/>
  <c r="O195"/>
  <c r="M102"/>
  <c r="O87"/>
  <c r="O213"/>
  <c r="O88"/>
  <c r="O214"/>
  <c r="O89"/>
  <c r="O215"/>
  <c r="O90"/>
  <c r="O190"/>
  <c r="O91"/>
  <c r="O247"/>
  <c r="O86"/>
  <c r="O212"/>
  <c r="M92"/>
  <c r="O75"/>
  <c r="O187"/>
  <c r="O76"/>
  <c r="O188"/>
  <c r="O77"/>
  <c r="O189"/>
  <c r="O78"/>
  <c r="O211"/>
  <c r="O79"/>
  <c r="O246"/>
  <c r="O74"/>
  <c r="O210"/>
  <c r="M80"/>
  <c r="O64"/>
  <c r="O185"/>
  <c r="O65"/>
  <c r="O209"/>
  <c r="O66"/>
  <c r="O186"/>
  <c r="O67"/>
  <c r="O244"/>
  <c r="O68"/>
  <c r="O245"/>
  <c r="O63"/>
  <c r="M69"/>
  <c r="M57"/>
  <c r="O51"/>
  <c r="O181"/>
  <c r="O52"/>
  <c r="O182"/>
  <c r="O53"/>
  <c r="O183"/>
  <c r="O54"/>
  <c r="O241"/>
  <c r="O55"/>
  <c r="O242"/>
  <c r="O56"/>
  <c r="O243"/>
  <c r="O50"/>
  <c r="O40"/>
  <c r="O41"/>
  <c r="O178"/>
  <c r="O42"/>
  <c r="O179"/>
  <c r="O43"/>
  <c r="O44"/>
  <c r="O240"/>
  <c r="O39"/>
  <c r="O177"/>
  <c r="O239"/>
  <c r="O208"/>
  <c r="O126"/>
  <c r="O125"/>
  <c r="O191"/>
  <c r="O166"/>
  <c r="O165"/>
  <c r="O184"/>
  <c r="O180"/>
  <c r="M278"/>
  <c r="O274"/>
  <c r="M279"/>
  <c r="M219"/>
  <c r="M250"/>
  <c r="M216"/>
  <c r="M254"/>
  <c r="M193"/>
  <c r="O102"/>
  <c r="S6"/>
  <c r="M197"/>
  <c r="O45"/>
  <c r="P4"/>
  <c r="M221"/>
  <c r="M199"/>
  <c r="M256"/>
  <c r="M220"/>
  <c r="M255"/>
  <c r="M198"/>
  <c r="M45"/>
  <c r="T45"/>
  <c r="S45"/>
  <c r="R45"/>
  <c r="T57"/>
  <c r="S57"/>
  <c r="R57"/>
  <c r="A195"/>
  <c r="Q270"/>
  <c r="P270"/>
  <c r="Q271"/>
  <c r="Q272"/>
  <c r="Q273"/>
  <c r="L253"/>
  <c r="K253"/>
  <c r="J253"/>
  <c r="A253"/>
  <c r="L252"/>
  <c r="K252"/>
  <c r="J252"/>
  <c r="A252"/>
  <c r="L249"/>
  <c r="K249"/>
  <c r="J249"/>
  <c r="A249"/>
  <c r="L248"/>
  <c r="K248"/>
  <c r="J248"/>
  <c r="A248"/>
  <c r="L247"/>
  <c r="K247"/>
  <c r="J247"/>
  <c r="A247"/>
  <c r="L246"/>
  <c r="K246"/>
  <c r="J246"/>
  <c r="A246"/>
  <c r="L245"/>
  <c r="K245"/>
  <c r="J245"/>
  <c r="A245"/>
  <c r="L244"/>
  <c r="K244"/>
  <c r="J244"/>
  <c r="A244"/>
  <c r="L243"/>
  <c r="K243"/>
  <c r="J243"/>
  <c r="A243"/>
  <c r="L242"/>
  <c r="K242"/>
  <c r="J242"/>
  <c r="A242"/>
  <c r="L241"/>
  <c r="K241"/>
  <c r="J241"/>
  <c r="A241"/>
  <c r="L240"/>
  <c r="K240"/>
  <c r="J240"/>
  <c r="A240"/>
  <c r="L239"/>
  <c r="K239"/>
  <c r="J239"/>
  <c r="A239"/>
  <c r="L218"/>
  <c r="K218"/>
  <c r="J218"/>
  <c r="A218"/>
  <c r="L215"/>
  <c r="K215"/>
  <c r="J215"/>
  <c r="A215"/>
  <c r="L214"/>
  <c r="K214"/>
  <c r="J214"/>
  <c r="A214"/>
  <c r="L213"/>
  <c r="K213"/>
  <c r="J213"/>
  <c r="A213"/>
  <c r="L212"/>
  <c r="K212"/>
  <c r="J212"/>
  <c r="A212"/>
  <c r="L211"/>
  <c r="K211"/>
  <c r="J211"/>
  <c r="A211"/>
  <c r="L210"/>
  <c r="K210"/>
  <c r="J210"/>
  <c r="A210"/>
  <c r="L209"/>
  <c r="K209"/>
  <c r="J209"/>
  <c r="A209"/>
  <c r="L208"/>
  <c r="K208"/>
  <c r="J208"/>
  <c r="A208"/>
  <c r="L196"/>
  <c r="K196"/>
  <c r="J196"/>
  <c r="A196"/>
  <c r="L195"/>
  <c r="L197"/>
  <c r="K195"/>
  <c r="J195"/>
  <c r="P273"/>
  <c r="P271"/>
  <c r="P272"/>
  <c r="L192"/>
  <c r="K192"/>
  <c r="J192"/>
  <c r="A192"/>
  <c r="L191"/>
  <c r="K191"/>
  <c r="J191"/>
  <c r="A191"/>
  <c r="L190"/>
  <c r="K190"/>
  <c r="J190"/>
  <c r="A190"/>
  <c r="L189"/>
  <c r="K189"/>
  <c r="J189"/>
  <c r="A189"/>
  <c r="L188"/>
  <c r="K188"/>
  <c r="J188"/>
  <c r="A188"/>
  <c r="L187"/>
  <c r="K187"/>
  <c r="J187"/>
  <c r="A187"/>
  <c r="L186"/>
  <c r="K186"/>
  <c r="J186"/>
  <c r="A186"/>
  <c r="L185"/>
  <c r="K185"/>
  <c r="J185"/>
  <c r="A185"/>
  <c r="L184"/>
  <c r="K184"/>
  <c r="J184"/>
  <c r="A184"/>
  <c r="L183"/>
  <c r="K183"/>
  <c r="J183"/>
  <c r="A183"/>
  <c r="L182"/>
  <c r="K182"/>
  <c r="J182"/>
  <c r="A182"/>
  <c r="L181"/>
  <c r="K181"/>
  <c r="J181"/>
  <c r="A181"/>
  <c r="L180"/>
  <c r="K180"/>
  <c r="J180"/>
  <c r="A180"/>
  <c r="A179"/>
  <c r="A178"/>
  <c r="L179"/>
  <c r="K179"/>
  <c r="J179"/>
  <c r="L178"/>
  <c r="K178"/>
  <c r="J178"/>
  <c r="L177"/>
  <c r="K177"/>
  <c r="J177"/>
  <c r="A177"/>
  <c r="Q123"/>
  <c r="P123"/>
  <c r="Q164"/>
  <c r="Q249"/>
  <c r="Q162"/>
  <c r="Q161"/>
  <c r="Q248"/>
  <c r="Q159"/>
  <c r="Q42"/>
  <c r="Q179"/>
  <c r="R274"/>
  <c r="T274"/>
  <c r="S274"/>
  <c r="N274"/>
  <c r="N278"/>
  <c r="K274"/>
  <c r="L274"/>
  <c r="J274"/>
  <c r="P56"/>
  <c r="P243"/>
  <c r="T254"/>
  <c r="S254"/>
  <c r="R254"/>
  <c r="N254"/>
  <c r="L254"/>
  <c r="K254"/>
  <c r="J254"/>
  <c r="T250"/>
  <c r="S250"/>
  <c r="N250"/>
  <c r="L250"/>
  <c r="K250"/>
  <c r="J250"/>
  <c r="T219"/>
  <c r="S219"/>
  <c r="R219"/>
  <c r="N219"/>
  <c r="L219"/>
  <c r="K219"/>
  <c r="J219"/>
  <c r="T216"/>
  <c r="S216"/>
  <c r="N216"/>
  <c r="L216"/>
  <c r="K216"/>
  <c r="J216"/>
  <c r="T197"/>
  <c r="S197"/>
  <c r="R197"/>
  <c r="N197"/>
  <c r="K197"/>
  <c r="J197"/>
  <c r="Q124"/>
  <c r="Q122"/>
  <c r="P122"/>
  <c r="Q108"/>
  <c r="Q109"/>
  <c r="Q113"/>
  <c r="J102"/>
  <c r="Q112"/>
  <c r="P115"/>
  <c r="Q86"/>
  <c r="Q212"/>
  <c r="Q87"/>
  <c r="Q213"/>
  <c r="Q88"/>
  <c r="Q214"/>
  <c r="Q89"/>
  <c r="Q215"/>
  <c r="Q90"/>
  <c r="Q190"/>
  <c r="Q91"/>
  <c r="Q247"/>
  <c r="J92"/>
  <c r="K92"/>
  <c r="L92"/>
  <c r="N92"/>
  <c r="O92"/>
  <c r="P6"/>
  <c r="R92"/>
  <c r="S92"/>
  <c r="T92"/>
  <c r="Q97"/>
  <c r="Q195"/>
  <c r="Q98"/>
  <c r="Q218"/>
  <c r="Q99"/>
  <c r="Q196"/>
  <c r="Q100"/>
  <c r="Q252"/>
  <c r="Q101"/>
  <c r="Q253"/>
  <c r="K102"/>
  <c r="L102"/>
  <c r="N102"/>
  <c r="R102"/>
  <c r="S102"/>
  <c r="T102"/>
  <c r="Q55"/>
  <c r="Q242"/>
  <c r="Q54"/>
  <c r="Q241"/>
  <c r="Q111"/>
  <c r="T80"/>
  <c r="S80"/>
  <c r="R80"/>
  <c r="N80"/>
  <c r="L80"/>
  <c r="K80"/>
  <c r="J80"/>
  <c r="Q79"/>
  <c r="Q246"/>
  <c r="Q78"/>
  <c r="Q211"/>
  <c r="Q77"/>
  <c r="Q189"/>
  <c r="Q76"/>
  <c r="Q188"/>
  <c r="Q75"/>
  <c r="Q187"/>
  <c r="Q74"/>
  <c r="Q210"/>
  <c r="T69"/>
  <c r="S69"/>
  <c r="R69"/>
  <c r="N69"/>
  <c r="L69"/>
  <c r="K69"/>
  <c r="J69"/>
  <c r="Q68"/>
  <c r="Q67"/>
  <c r="Q244"/>
  <c r="Q66"/>
  <c r="Q65"/>
  <c r="Q64"/>
  <c r="Q185"/>
  <c r="Q63"/>
  <c r="Q184"/>
  <c r="N57"/>
  <c r="L57"/>
  <c r="K57"/>
  <c r="J57"/>
  <c r="Q53"/>
  <c r="Q52"/>
  <c r="Q51"/>
  <c r="Q50"/>
  <c r="Q180"/>
  <c r="K45"/>
  <c r="Q43"/>
  <c r="Q41"/>
  <c r="Q178"/>
  <c r="Q40"/>
  <c r="Q39"/>
  <c r="N45"/>
  <c r="L45"/>
  <c r="J45"/>
  <c r="R278"/>
  <c r="P44"/>
  <c r="P240"/>
  <c r="P119"/>
  <c r="P55"/>
  <c r="P242"/>
  <c r="P89"/>
  <c r="P215"/>
  <c r="P68"/>
  <c r="P245"/>
  <c r="Q245"/>
  <c r="P108"/>
  <c r="Q125"/>
  <c r="Q126"/>
  <c r="P65"/>
  <c r="P209"/>
  <c r="Q209"/>
  <c r="Q191"/>
  <c r="Q166"/>
  <c r="Q165"/>
  <c r="P66"/>
  <c r="P186"/>
  <c r="Q186"/>
  <c r="P52"/>
  <c r="P182"/>
  <c r="Q182"/>
  <c r="P51"/>
  <c r="P181"/>
  <c r="Q181"/>
  <c r="P53"/>
  <c r="P183"/>
  <c r="Q183"/>
  <c r="P162"/>
  <c r="P192"/>
  <c r="Q192"/>
  <c r="K167"/>
  <c r="U286"/>
  <c r="U288"/>
  <c r="L220"/>
  <c r="Q69"/>
  <c r="R216"/>
  <c r="R220"/>
  <c r="Q208"/>
  <c r="R250"/>
  <c r="R255"/>
  <c r="Q239"/>
  <c r="K127"/>
  <c r="Q92"/>
  <c r="Q177"/>
  <c r="Q45"/>
  <c r="O69"/>
  <c r="P5"/>
  <c r="P161"/>
  <c r="P248"/>
  <c r="P164"/>
  <c r="P249"/>
  <c r="J255"/>
  <c r="N255"/>
  <c r="K255"/>
  <c r="S255"/>
  <c r="K256"/>
  <c r="N221"/>
  <c r="S220"/>
  <c r="N256"/>
  <c r="O219"/>
  <c r="O216"/>
  <c r="O254"/>
  <c r="O250"/>
  <c r="O197"/>
  <c r="Q57"/>
  <c r="P75"/>
  <c r="P187"/>
  <c r="P77"/>
  <c r="P189"/>
  <c r="P79"/>
  <c r="P246"/>
  <c r="P111"/>
  <c r="P116"/>
  <c r="P100"/>
  <c r="P252"/>
  <c r="P99"/>
  <c r="P196"/>
  <c r="P98"/>
  <c r="P218"/>
  <c r="P91"/>
  <c r="P247"/>
  <c r="P120"/>
  <c r="P112"/>
  <c r="P113"/>
  <c r="P159"/>
  <c r="Q219"/>
  <c r="Q254"/>
  <c r="Q197"/>
  <c r="K278"/>
  <c r="S278"/>
  <c r="P42"/>
  <c r="P179"/>
  <c r="P39"/>
  <c r="P177"/>
  <c r="J220"/>
  <c r="L221"/>
  <c r="T220"/>
  <c r="L278"/>
  <c r="N193"/>
  <c r="K193"/>
  <c r="S193"/>
  <c r="S198"/>
  <c r="L193"/>
  <c r="L199"/>
  <c r="R193"/>
  <c r="R198"/>
  <c r="T193"/>
  <c r="T198"/>
  <c r="P63"/>
  <c r="L279"/>
  <c r="J193"/>
  <c r="J198"/>
  <c r="P41"/>
  <c r="P178"/>
  <c r="T255"/>
  <c r="Q102"/>
  <c r="K279"/>
  <c r="O80"/>
  <c r="S5"/>
  <c r="H287"/>
  <c r="P43"/>
  <c r="P50"/>
  <c r="P40"/>
  <c r="O57"/>
  <c r="S4"/>
  <c r="P64"/>
  <c r="P185"/>
  <c r="P67"/>
  <c r="P244"/>
  <c r="P74"/>
  <c r="P210"/>
  <c r="P76"/>
  <c r="P188"/>
  <c r="P78"/>
  <c r="P211"/>
  <c r="P54"/>
  <c r="P241"/>
  <c r="P101"/>
  <c r="P253"/>
  <c r="P90"/>
  <c r="P190"/>
  <c r="P88"/>
  <c r="P214"/>
  <c r="P87"/>
  <c r="P213"/>
  <c r="P86"/>
  <c r="P212"/>
  <c r="P117"/>
  <c r="P109"/>
  <c r="P124"/>
  <c r="O278"/>
  <c r="N279"/>
  <c r="Q80"/>
  <c r="P97"/>
  <c r="P195"/>
  <c r="N220"/>
  <c r="P274"/>
  <c r="S288"/>
  <c r="T286"/>
  <c r="T288"/>
  <c r="K221"/>
  <c r="K220"/>
  <c r="L255"/>
  <c r="L256"/>
  <c r="Q274"/>
  <c r="J278"/>
  <c r="T278"/>
  <c r="P126"/>
  <c r="O127"/>
  <c r="P125"/>
  <c r="P191"/>
  <c r="P165"/>
  <c r="P166"/>
  <c r="O167"/>
  <c r="K198"/>
  <c r="K199"/>
  <c r="N198"/>
  <c r="N199"/>
  <c r="P208"/>
  <c r="P216"/>
  <c r="P180"/>
  <c r="P239"/>
  <c r="P250"/>
  <c r="P184"/>
  <c r="L287"/>
  <c r="O287"/>
  <c r="L198"/>
  <c r="K280"/>
  <c r="Q250"/>
  <c r="Q216"/>
  <c r="K257"/>
  <c r="K222"/>
  <c r="O256"/>
  <c r="Q193"/>
  <c r="Q199"/>
  <c r="O255"/>
  <c r="P254"/>
  <c r="P219"/>
  <c r="P197"/>
  <c r="O220"/>
  <c r="O221"/>
  <c r="O193"/>
  <c r="O198"/>
  <c r="P102"/>
  <c r="P57"/>
  <c r="P92"/>
  <c r="O279"/>
  <c r="P45"/>
  <c r="P80"/>
  <c r="P69"/>
  <c r="J286"/>
  <c r="P278"/>
  <c r="P279"/>
  <c r="Q278"/>
  <c r="Q279"/>
  <c r="O199"/>
  <c r="L286"/>
  <c r="L288"/>
  <c r="Q256"/>
  <c r="Q255"/>
  <c r="Q221"/>
  <c r="Q220"/>
  <c r="O280"/>
  <c r="K200"/>
  <c r="Q198"/>
  <c r="P193"/>
  <c r="P199"/>
  <c r="P221"/>
  <c r="O222"/>
  <c r="P256"/>
  <c r="O257"/>
  <c r="P220"/>
  <c r="P255"/>
  <c r="H286"/>
  <c r="H288"/>
  <c r="Q287"/>
  <c r="J288"/>
  <c r="O200"/>
  <c r="O286"/>
  <c r="O288"/>
  <c r="P198"/>
  <c r="Q286"/>
  <c r="Q288"/>
</calcChain>
</file>

<file path=xl/sharedStrings.xml><?xml version="1.0" encoding="utf-8"?>
<sst xmlns="http://schemas.openxmlformats.org/spreadsheetml/2006/main" count="699" uniqueCount="240">
  <si>
    <t xml:space="preserve">UNIVERSITATEA BABEŞ-BOLYAI CLUJ-NAPOCA
</t>
  </si>
  <si>
    <t>I. CERINŢE PENTRU OBŢINEREA DIPLOMEI DE LICENŢĂ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</si>
  <si>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</si>
  <si>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</si>
  <si>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</si>
  <si>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</si>
  <si>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</si>
  <si>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</si>
  <si>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</si>
  <si>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</si>
  <si>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</si>
  <si>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</si>
  <si>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</si>
  <si>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</si>
  <si>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</si>
  <si>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</si>
  <si>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</si>
  <si>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</si>
  <si>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</si>
  <si>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</si>
  <si>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</si>
  <si>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</si>
  <si>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</si>
  <si>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</si>
  <si>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</si>
  <si>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</si>
  <si>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</si>
  <si>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</si>
  <si>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</si>
  <si>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</si>
  <si>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</si>
  <si>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</si>
  <si>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</si>
  <si>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</si>
  <si>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</si>
  <si>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</si>
  <si>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</si>
  <si>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</si>
  <si>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</si>
  <si>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</si>
  <si>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</si>
  <si>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</si>
  <si>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</si>
  <si>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</si>
  <si>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</si>
  <si>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</si>
  <si>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</si>
  <si>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</si>
  <si>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</si>
  <si>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</si>
  <si>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</si>
  <si>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</si>
  <si>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</si>
  <si>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</si>
  <si>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</si>
  <si>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</si>
  <si>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</si>
  <si>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</si>
  <si>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</si>
  <si>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</si>
  <si>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</si>
  <si>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</si>
  <si>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</si>
  <si>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</si>
  <si>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</si>
  <si>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</si>
  <si>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</si>
  <si>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</si>
  <si>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</si>
  <si>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</si>
  <si>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</si>
  <si>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</si>
  <si>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</si>
  <si>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</si>
  <si>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</si>
  <si>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</si>
  <si>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</si>
  <si>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Și</t>
  </si>
  <si>
    <t>L</t>
  </si>
  <si>
    <t>P</t>
  </si>
  <si>
    <t>DISCIPLINE DE SPECIALITATE (DS)</t>
  </si>
  <si>
    <t>DISCIPLINE COMPLEMENTARE (DC)</t>
  </si>
  <si>
    <t xml:space="preserve">FACULTATEA DE MATEMATICĂ ŞI INFORMATICĂ </t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</si>
  <si>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</si>
  <si>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t>MLR0019</t>
  </si>
  <si>
    <t>Algebra 1 (Algebră liniară)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</si>
  <si>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</si>
  <si>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</si>
  <si>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</si>
  <si>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</si>
  <si>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</si>
  <si>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</si>
  <si>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</si>
  <si>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</si>
  <si>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</si>
  <si>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</si>
  <si>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</si>
  <si>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</si>
  <si>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</si>
  <si>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</si>
  <si>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</si>
  <si>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</si>
  <si>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</si>
  <si>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MLR5006</t>
  </si>
  <si>
    <t>Programare orientată obiect</t>
  </si>
  <si>
    <t>MLR5022</t>
  </si>
  <si>
    <t>Structuri de date şi algoritmi</t>
  </si>
  <si>
    <t>YLU0012</t>
  </si>
  <si>
    <t>MLR0007</t>
  </si>
  <si>
    <t>Analiză matematică 3 (Calcul integral în R^n)</t>
  </si>
  <si>
    <t>MLR0009</t>
  </si>
  <si>
    <t>Ecuaţii diferenţiale</t>
  </si>
  <si>
    <t>MLR0016</t>
  </si>
  <si>
    <t>Geometrie 3 (Geometria diferenţială a curbelor şi suprafeţelor)</t>
  </si>
  <si>
    <t>MLR0008</t>
  </si>
  <si>
    <t>Analiză complexă</t>
  </si>
  <si>
    <t>MLR0026</t>
  </si>
  <si>
    <t>Software matematic</t>
  </si>
  <si>
    <t>MLX2081</t>
  </si>
  <si>
    <t>Limba străină (1)</t>
  </si>
  <si>
    <t>MLR0027</t>
  </si>
  <si>
    <t>Analiză numerică</t>
  </si>
  <si>
    <t>MLR0003</t>
  </si>
  <si>
    <t>Funcţii reale</t>
  </si>
  <si>
    <t>MLR0029</t>
  </si>
  <si>
    <t>Probabilităţi</t>
  </si>
  <si>
    <t>MLR0025</t>
  </si>
  <si>
    <t>Mecanică teoretică</t>
  </si>
  <si>
    <t>MLX2101</t>
  </si>
  <si>
    <t>Curs optional 1</t>
  </si>
  <si>
    <t>MLX2082</t>
  </si>
  <si>
    <t>Limba străină (2)</t>
  </si>
  <si>
    <t>MLR0004</t>
  </si>
  <si>
    <t>Analiză funcţională</t>
  </si>
  <si>
    <t>MLR0030</t>
  </si>
  <si>
    <t>Statistică matematică</t>
  </si>
  <si>
    <t>MLR0011</t>
  </si>
  <si>
    <t>Ecuaţii cu derivate parţiale</t>
  </si>
  <si>
    <t>MLR0024</t>
  </si>
  <si>
    <t>Astronomie</t>
  </si>
  <si>
    <t>MLX2102</t>
  </si>
  <si>
    <t>Curs optional 2</t>
  </si>
  <si>
    <t>MLR2007</t>
  </si>
  <si>
    <t>Practică</t>
  </si>
  <si>
    <t>MLR0005</t>
  </si>
  <si>
    <t>Tehnici de optimizare</t>
  </si>
  <si>
    <t>MLR2001</t>
  </si>
  <si>
    <t>Elaborarea lucrării de licenţă</t>
  </si>
  <si>
    <t>MLX2103</t>
  </si>
  <si>
    <t>Curs optional 3</t>
  </si>
  <si>
    <t>MLX2104</t>
  </si>
  <si>
    <t>Curs optional 4</t>
  </si>
  <si>
    <t>MLX2105</t>
  </si>
  <si>
    <t>Curs optional 5</t>
  </si>
  <si>
    <t>DISCIPLINE LA ALEGERE PENTRU LIMBA STRAINA 1 SI 2</t>
  </si>
  <si>
    <t>Pachetul cu discipline pentru limba străină (1) (Anul II, Semestrul 3 )</t>
  </si>
  <si>
    <t>LLU0011</t>
  </si>
  <si>
    <t>Limba engleză (1)</t>
  </si>
  <si>
    <t>LLU0021</t>
  </si>
  <si>
    <t>Limba franceză (1)</t>
  </si>
  <si>
    <t>LLU0031</t>
  </si>
  <si>
    <t>Limba germană (1)</t>
  </si>
  <si>
    <t>Pachetul cu discipline pentru limba străină (2) (Anul II, Semestrul 4 )</t>
  </si>
  <si>
    <t>LLU0012</t>
  </si>
  <si>
    <t>Limba engleză (2)</t>
  </si>
  <si>
    <t>LLU0022</t>
  </si>
  <si>
    <t>Limba franceză (2)</t>
  </si>
  <si>
    <t>LLU0032</t>
  </si>
  <si>
    <t>Limba germană (2)</t>
  </si>
  <si>
    <t>CURS OPȚIONAL 1 (An II, Semestrul 4)</t>
  </si>
  <si>
    <t>MLR0038</t>
  </si>
  <si>
    <t>Capitole speciale de ecuaţii diferenţiale ordinare</t>
  </si>
  <si>
    <t>MLR0037</t>
  </si>
  <si>
    <t>Modelare matematică</t>
  </si>
  <si>
    <t>CURS OPȚIONAL 2 (An III, Semestrul 5)</t>
  </si>
  <si>
    <t>MLR0046</t>
  </si>
  <si>
    <t>Complemente de algebră</t>
  </si>
  <si>
    <t>MLR0057</t>
  </si>
  <si>
    <t>Matematica operaţiunilor financiare</t>
  </si>
  <si>
    <t>CURS OPȚIONAL 3 (An III, Semestrul 6)</t>
  </si>
  <si>
    <t>MLR0033</t>
  </si>
  <si>
    <t>Complemente de analiză matematică</t>
  </si>
  <si>
    <t>MLR0058</t>
  </si>
  <si>
    <t>Complemente de mecanica si astronomie</t>
  </si>
  <si>
    <t>CURS OPȚIONAL 4 (An III, Semestrul 6)</t>
  </si>
  <si>
    <t>MLR0041</t>
  </si>
  <si>
    <t>Complemente de geometrie</t>
  </si>
  <si>
    <t>MLR0050</t>
  </si>
  <si>
    <t>Grafuri şi combinatorică</t>
  </si>
  <si>
    <t>CURS OPȚIONAL 5 (An III, Semestrul 6)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</si>
  <si>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</si>
  <si>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</si>
  <si>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</si>
  <si>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</si>
  <si>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</si>
  <si>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</si>
  <si>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MLR0061</t>
  </si>
  <si>
    <t>Aplicaţii ale algebrei</t>
  </si>
  <si>
    <t>MLR0062</t>
  </si>
  <si>
    <t>Metode numerice in mecanică</t>
  </si>
  <si>
    <t>MLR0018</t>
  </si>
  <si>
    <t>Matematica de bază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</si>
  <si>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</si>
  <si>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</si>
  <si>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</si>
  <si>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</si>
  <si>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Redactarea documentelor matematice în LaTeX</t>
  </si>
  <si>
    <t>MLR2003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</si>
  <si>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</si>
  <si>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</si>
  <si>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</si>
  <si>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Licenţiat în Matematică</t>
    </r>
  </si>
  <si>
    <r>
      <rPr>
        <b/>
        <sz val="10"/>
        <color indexed="8"/>
        <rFont val="Times New Roman"/>
        <family val="1"/>
      </rPr>
      <t xml:space="preserve">   150 </t>
    </r>
    <r>
      <rPr>
        <sz val="10"/>
        <color indexed="8"/>
        <rFont val="Times New Roman"/>
        <family val="1"/>
      </rPr>
      <t>de credite la disciplinele obligatorii;</t>
    </r>
  </si>
  <si>
    <t xml:space="preserve">   30 credite la disciplinele opţionale; </t>
  </si>
  <si>
    <t>NOTA</t>
  </si>
  <si>
    <t xml:space="preserve">2) Pentru încadrarea în învăţământul preuniversitar, este necesară absolvirea modulului psiho-pedagogic </t>
  </si>
  <si>
    <t>3) Studentii pot urma discipline facultative</t>
  </si>
  <si>
    <r>
      <rPr>
        <b/>
        <sz val="10"/>
        <color indexed="8"/>
        <rFont val="Times New Roman"/>
        <family val="1"/>
        <charset val="238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80% planurile de învăţământ ale Univ. Munchen, Univ. "Tor Vergata" Roma si Univ. Heidelberg</t>
    </r>
  </si>
  <si>
    <t>Sem.3: Pachetul cu discipline pentru limba străină (1):</t>
  </si>
  <si>
    <t>Sem.4: Pachetul cu discipline pentru limba străină (2):</t>
  </si>
  <si>
    <t>Sem. 4: Pentru cursul optional 1 se alege  o disciplină din pachetul:</t>
  </si>
  <si>
    <t xml:space="preserve">             MLR0038, MLR0037</t>
  </si>
  <si>
    <t>Sem. 5: Pentru cursul optional 2 se alege  o disciplină din pachetul:</t>
  </si>
  <si>
    <t>Sem. 6: Pentru cursul optional 3 se alege  o disciplină din pachetul:</t>
  </si>
  <si>
    <t>Sem. 6: Pentru cursul optional 4 se alege  o disciplină din pachetul:</t>
  </si>
  <si>
    <t xml:space="preserve">             MLR0041, MLR0050</t>
  </si>
  <si>
    <t>Sem. 6: Pentru cursul optional 5 se alege  o disciplină din pachetul:</t>
  </si>
  <si>
    <t xml:space="preserve">             LLU0011, LLU0021, LLU0031</t>
  </si>
  <si>
    <t xml:space="preserve">             LLU0012, LLU0022, LLU0032</t>
  </si>
  <si>
    <t xml:space="preserve">             MLR0046, MLR0057, MLR0061</t>
  </si>
  <si>
    <t xml:space="preserve">             MLR0033, MLR0058, MLR0062</t>
  </si>
  <si>
    <t xml:space="preserve">             MLR2006, MLR7007, MLR2005</t>
  </si>
  <si>
    <t xml:space="preserve">     în finalul semestrului  (6 ore/zi, 5 zile/săptămână)</t>
  </si>
  <si>
    <t xml:space="preserve">   Promovarea disciplinei de Educaţie fizică (cu calificativ admis) fără credite (2 semestre).</t>
  </si>
  <si>
    <r>
      <t xml:space="preserve">   </t>
    </r>
    <r>
      <rPr>
        <b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</si>
  <si>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indexed="8"/>
        <rFont val="Times New Roman"/>
        <family val="1"/>
      </rPr>
      <t>20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Times New Roman"/>
        <family val="1"/>
      </rPr>
      <t xml:space="preserve">de credite la examenul de licenţă </t>
    </r>
  </si>
  <si>
    <t>În contul a cel mult 2 discipline opţionale generale, studentul are dreptul să aleagă 2 discipline de la alte specializări ale facultăţilor din Universitatea „Babeş-Bolyai”.</t>
  </si>
  <si>
    <t>4) Disciplina Elaborarea lucrării de licenţă se desfășoară pe parcursul semestrului 6 și 2 săptămâni comasate</t>
  </si>
  <si>
    <t>PLAN DE ÎNVĂŢĂMÂNT  valabil începând din anul universitar 2015-2018</t>
  </si>
  <si>
    <t xml:space="preserve">1) Practica de specialitate se desfasoara 3 săptămâni, 5 zile/săpt., 6 ore/zi. </t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</si>
</sst>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9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1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left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924"/>
  <sheetViews>
    <sheetView tabSelected="1" zoomScaleNormal="100" workbookViewId="0">
      <selection sqref="A1:K1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2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81" ht="15.75" customHeight="1">
      <c r="A1" s="145" t="s">
        <v>238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N1" s="151" t="s">
        <v>22</v>
      </c>
      <c r="O1" s="151"/>
      <c r="P1" s="151"/>
      <c r="Q1" s="151"/>
      <c r="R1" s="151"/>
      <c r="S1" s="151"/>
      <c r="T1" s="151"/>
      <c r="U1" s="151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</row>
    <row r="2" spans="1:81" ht="6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</row>
    <row r="3" spans="1:81" ht="18" customHeight="1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N3" s="155"/>
      <c r="O3" s="156"/>
      <c r="P3" s="142" t="s">
        <v>37</v>
      </c>
      <c r="Q3" s="143"/>
      <c r="R3" s="144"/>
      <c r="S3" s="142" t="s">
        <v>38</v>
      </c>
      <c r="T3" s="143"/>
      <c r="U3" s="144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</row>
    <row r="4" spans="1:81" ht="17.25" customHeight="1">
      <c r="A4" s="146" t="s">
        <v>82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N4" s="157" t="s">
        <v>15</v>
      </c>
      <c r="O4" s="158"/>
      <c r="P4" s="163">
        <f>O45</f>
        <v>24</v>
      </c>
      <c r="Q4" s="164"/>
      <c r="R4" s="165"/>
      <c r="S4" s="163">
        <f>O57</f>
        <v>26</v>
      </c>
      <c r="T4" s="164"/>
      <c r="U4" s="165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</row>
    <row r="5" spans="1:81" ht="16.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N5" s="157" t="s">
        <v>16</v>
      </c>
      <c r="O5" s="158"/>
      <c r="P5" s="163">
        <f>O69</f>
        <v>22</v>
      </c>
      <c r="Q5" s="164"/>
      <c r="R5" s="165"/>
      <c r="S5" s="163">
        <f>O80</f>
        <v>23</v>
      </c>
      <c r="T5" s="164"/>
      <c r="U5" s="165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</row>
    <row r="6" spans="1:81" ht="15" customHeight="1">
      <c r="A6" s="166" t="s">
        <v>208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N6" s="157" t="s">
        <v>17</v>
      </c>
      <c r="O6" s="158"/>
      <c r="P6" s="163">
        <f>O92</f>
        <v>24</v>
      </c>
      <c r="Q6" s="164"/>
      <c r="R6" s="165"/>
      <c r="S6" s="163">
        <f>O102</f>
        <v>20</v>
      </c>
      <c r="T6" s="164"/>
      <c r="U6" s="165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</row>
    <row r="7" spans="1:81" ht="18" customHeight="1">
      <c r="A7" s="167" t="s">
        <v>209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</row>
    <row r="8" spans="1:81" ht="18.75" customHeight="1">
      <c r="A8" s="154" t="s">
        <v>210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N8" s="167" t="s">
        <v>83</v>
      </c>
      <c r="O8" s="167"/>
      <c r="P8" s="167"/>
      <c r="Q8" s="167"/>
      <c r="R8" s="167"/>
      <c r="S8" s="167"/>
      <c r="T8" s="167"/>
      <c r="U8" s="1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</row>
    <row r="9" spans="1:81" ht="15" customHeight="1">
      <c r="A9" s="154" t="s">
        <v>211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N9" s="167"/>
      <c r="O9" s="167"/>
      <c r="P9" s="167"/>
      <c r="Q9" s="167"/>
      <c r="R9" s="167"/>
      <c r="S9" s="167"/>
      <c r="T9" s="167"/>
      <c r="U9" s="1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</row>
    <row r="10" spans="1:81" ht="16.5" customHeight="1">
      <c r="A10" s="154" t="s">
        <v>19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N10" s="167"/>
      <c r="O10" s="167"/>
      <c r="P10" s="167"/>
      <c r="Q10" s="167"/>
      <c r="R10" s="167"/>
      <c r="S10" s="167"/>
      <c r="T10" s="167"/>
      <c r="U10" s="1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</row>
    <row r="11" spans="1:81">
      <c r="A11" s="154" t="s">
        <v>20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N11" s="167"/>
      <c r="O11" s="167"/>
      <c r="P11" s="167"/>
      <c r="Q11" s="167"/>
      <c r="R11" s="167"/>
      <c r="S11" s="167"/>
      <c r="T11" s="167"/>
      <c r="U11" s="1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</row>
    <row r="12" spans="1:81" ht="10.5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N12" s="2"/>
      <c r="O12" s="2"/>
      <c r="P12" s="2"/>
      <c r="Q12" s="2"/>
      <c r="R12" s="2"/>
      <c r="S12" s="2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</row>
    <row r="13" spans="1:81">
      <c r="A13" s="174" t="s">
        <v>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N13" s="194" t="s">
        <v>23</v>
      </c>
      <c r="O13" s="194"/>
      <c r="P13" s="194"/>
      <c r="Q13" s="194"/>
      <c r="R13" s="194"/>
      <c r="S13" s="194"/>
      <c r="T13" s="194"/>
      <c r="U13" s="194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</row>
    <row r="14" spans="1:81" ht="12.75" customHeight="1">
      <c r="A14" s="174" t="s">
        <v>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N14" s="152" t="s">
        <v>218</v>
      </c>
      <c r="O14" s="152"/>
      <c r="P14" s="152"/>
      <c r="Q14" s="152"/>
      <c r="R14" s="152"/>
      <c r="S14" s="152"/>
      <c r="T14" s="152"/>
      <c r="U14" s="152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</row>
    <row r="15" spans="1:81" ht="15" customHeight="1">
      <c r="A15" s="154" t="s">
        <v>212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N15" s="152" t="s">
        <v>227</v>
      </c>
      <c r="O15" s="152"/>
      <c r="P15" s="152"/>
      <c r="Q15" s="152"/>
      <c r="R15" s="152"/>
      <c r="S15" s="152"/>
      <c r="T15" s="152"/>
      <c r="U15" s="152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</row>
    <row r="16" spans="1:81" ht="15" customHeight="1">
      <c r="A16" s="174" t="s">
        <v>213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N16" s="152" t="s">
        <v>219</v>
      </c>
      <c r="O16" s="152"/>
      <c r="P16" s="152"/>
      <c r="Q16" s="152"/>
      <c r="R16" s="152"/>
      <c r="S16" s="152"/>
      <c r="T16" s="152"/>
      <c r="U16" s="152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</row>
    <row r="17" spans="1:81" ht="15" customHeight="1">
      <c r="A17" s="154" t="s">
        <v>77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N17" s="150" t="s">
        <v>228</v>
      </c>
      <c r="O17" s="150"/>
      <c r="P17" s="150"/>
      <c r="Q17" s="150"/>
      <c r="R17" s="150"/>
      <c r="S17" s="150"/>
      <c r="T17" s="150"/>
      <c r="U17" s="150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</row>
    <row r="18" spans="1:81" s="60" customFormat="1" ht="15" customHeight="1">
      <c r="A18" s="199" t="s">
        <v>234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N18" s="150" t="s">
        <v>220</v>
      </c>
      <c r="O18" s="150"/>
      <c r="P18" s="150"/>
      <c r="Q18" s="150"/>
      <c r="R18" s="150"/>
      <c r="S18" s="150"/>
      <c r="T18" s="150"/>
      <c r="U18" s="150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</row>
    <row r="19" spans="1:81" ht="14.25" customHeight="1">
      <c r="A19" s="154" t="s">
        <v>235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N19" s="150" t="s">
        <v>221</v>
      </c>
      <c r="O19" s="150"/>
      <c r="P19" s="150"/>
      <c r="Q19" s="150"/>
      <c r="R19" s="150"/>
      <c r="S19" s="150"/>
      <c r="T19" s="150"/>
      <c r="U19" s="150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</row>
    <row r="20" spans="1:81" s="60" customFormat="1" ht="14.25" customHeight="1">
      <c r="A20" s="154" t="s">
        <v>233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N20" s="150" t="s">
        <v>222</v>
      </c>
      <c r="O20" s="150"/>
      <c r="P20" s="150"/>
      <c r="Q20" s="150"/>
      <c r="R20" s="150"/>
      <c r="S20" s="150"/>
      <c r="T20" s="150"/>
      <c r="U20" s="150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</row>
    <row r="21" spans="1:81" s="60" customFormat="1" ht="14.25" customHeight="1">
      <c r="A21" s="154" t="s">
        <v>214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N21" s="150" t="s">
        <v>229</v>
      </c>
      <c r="O21" s="150"/>
      <c r="P21" s="150"/>
      <c r="Q21" s="150"/>
      <c r="R21" s="150"/>
      <c r="S21" s="150"/>
      <c r="T21" s="150"/>
      <c r="U21" s="150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</row>
    <row r="22" spans="1:81" ht="12.75" customHeight="1">
      <c r="A22" s="154" t="s">
        <v>239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63"/>
      <c r="N22" s="150" t="s">
        <v>223</v>
      </c>
      <c r="O22" s="150"/>
      <c r="P22" s="150"/>
      <c r="Q22" s="150"/>
      <c r="R22" s="150"/>
      <c r="S22" s="150"/>
      <c r="T22" s="150"/>
      <c r="U22" s="150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</row>
    <row r="23" spans="1:81" ht="13.5" customHeight="1">
      <c r="A23" s="64" t="s">
        <v>215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N23" s="173" t="s">
        <v>230</v>
      </c>
      <c r="O23" s="173"/>
      <c r="P23" s="173"/>
      <c r="Q23" s="173"/>
      <c r="R23" s="173"/>
      <c r="S23" s="173"/>
      <c r="T23" s="173"/>
      <c r="U23" s="173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</row>
    <row r="24" spans="1:81" ht="15" customHeight="1">
      <c r="A24" s="166" t="s">
        <v>216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63"/>
      <c r="N24" s="173" t="s">
        <v>224</v>
      </c>
      <c r="O24" s="173"/>
      <c r="P24" s="173"/>
      <c r="Q24" s="173"/>
      <c r="R24" s="173"/>
      <c r="S24" s="173"/>
      <c r="T24" s="173"/>
      <c r="U24" s="173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</row>
    <row r="25" spans="1:81" ht="15" customHeight="1">
      <c r="A25" s="166" t="s">
        <v>237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N25" s="173" t="s">
        <v>225</v>
      </c>
      <c r="O25" s="173"/>
      <c r="P25" s="173"/>
      <c r="Q25" s="173"/>
      <c r="R25" s="173"/>
      <c r="S25" s="173"/>
      <c r="T25" s="173"/>
      <c r="U25" s="173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</row>
    <row r="26" spans="1:81" ht="15.75" customHeight="1">
      <c r="A26" s="166" t="s">
        <v>232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62"/>
      <c r="N26" s="173" t="s">
        <v>226</v>
      </c>
      <c r="O26" s="173"/>
      <c r="P26" s="173"/>
      <c r="Q26" s="173"/>
      <c r="R26" s="173"/>
      <c r="S26" s="173"/>
      <c r="T26" s="173"/>
      <c r="U26" s="173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</row>
    <row r="27" spans="1:81" ht="12.75" customHeight="1">
      <c r="A27" s="101" t="s">
        <v>18</v>
      </c>
      <c r="B27" s="101"/>
      <c r="C27" s="101"/>
      <c r="D27" s="101"/>
      <c r="E27" s="101"/>
      <c r="F27" s="101"/>
      <c r="G27" s="101"/>
      <c r="N27" s="171" t="s">
        <v>231</v>
      </c>
      <c r="O27" s="172"/>
      <c r="P27" s="172"/>
      <c r="Q27" s="172"/>
      <c r="R27" s="172"/>
      <c r="S27" s="172"/>
      <c r="T27" s="172"/>
      <c r="U27" s="172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</row>
    <row r="28" spans="1:81" ht="26.25" customHeight="1">
      <c r="A28" s="3"/>
      <c r="B28" s="142" t="s">
        <v>3</v>
      </c>
      <c r="C28" s="144"/>
      <c r="D28" s="142" t="s">
        <v>4</v>
      </c>
      <c r="E28" s="143"/>
      <c r="F28" s="144"/>
      <c r="G28" s="86" t="s">
        <v>21</v>
      </c>
      <c r="H28" s="86" t="s">
        <v>11</v>
      </c>
      <c r="I28" s="142" t="s">
        <v>5</v>
      </c>
      <c r="J28" s="143"/>
      <c r="K28" s="144"/>
      <c r="N28" s="173" t="s">
        <v>236</v>
      </c>
      <c r="O28" s="173"/>
      <c r="P28" s="173"/>
      <c r="Q28" s="173"/>
      <c r="R28" s="173"/>
      <c r="S28" s="173"/>
      <c r="T28" s="173"/>
      <c r="U28" s="173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</row>
    <row r="29" spans="1:81" ht="14.25" customHeight="1">
      <c r="A29" s="3"/>
      <c r="B29" s="4" t="s">
        <v>6</v>
      </c>
      <c r="C29" s="4" t="s">
        <v>7</v>
      </c>
      <c r="D29" s="4" t="s">
        <v>8</v>
      </c>
      <c r="E29" s="4" t="s">
        <v>9</v>
      </c>
      <c r="F29" s="4" t="s">
        <v>10</v>
      </c>
      <c r="G29" s="87"/>
      <c r="H29" s="87"/>
      <c r="I29" s="4" t="s">
        <v>12</v>
      </c>
      <c r="J29" s="4" t="s">
        <v>13</v>
      </c>
      <c r="K29" s="4" t="s">
        <v>14</v>
      </c>
      <c r="N29" s="173"/>
      <c r="O29" s="173"/>
      <c r="P29" s="173"/>
      <c r="Q29" s="173"/>
      <c r="R29" s="173"/>
      <c r="S29" s="173"/>
      <c r="T29" s="173"/>
      <c r="U29" s="173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</row>
    <row r="30" spans="1:81" ht="17.25" customHeight="1">
      <c r="A30" s="5" t="s">
        <v>15</v>
      </c>
      <c r="B30" s="6">
        <v>14</v>
      </c>
      <c r="C30" s="6">
        <v>14</v>
      </c>
      <c r="D30" s="29">
        <v>3</v>
      </c>
      <c r="E30" s="29">
        <v>3</v>
      </c>
      <c r="F30" s="29">
        <v>2</v>
      </c>
      <c r="G30" s="29"/>
      <c r="H30" s="55">
        <v>0</v>
      </c>
      <c r="I30" s="29">
        <v>3</v>
      </c>
      <c r="J30" s="29">
        <v>1</v>
      </c>
      <c r="K30" s="29">
        <v>12</v>
      </c>
      <c r="L30" s="40"/>
      <c r="M30" s="40"/>
      <c r="N30" s="61"/>
      <c r="O30" s="61"/>
      <c r="P30" s="61"/>
      <c r="Q30" s="61"/>
      <c r="R30" s="61"/>
      <c r="S30" s="61"/>
      <c r="T30" s="61"/>
      <c r="U30" s="61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</row>
    <row r="31" spans="1:81" ht="15" customHeight="1">
      <c r="A31" s="5" t="s">
        <v>16</v>
      </c>
      <c r="B31" s="6">
        <v>14</v>
      </c>
      <c r="C31" s="6">
        <v>14</v>
      </c>
      <c r="D31" s="29">
        <v>3</v>
      </c>
      <c r="E31" s="29">
        <v>3</v>
      </c>
      <c r="F31" s="29">
        <v>2</v>
      </c>
      <c r="G31" s="29"/>
      <c r="H31" s="55">
        <v>3</v>
      </c>
      <c r="I31" s="29">
        <v>3</v>
      </c>
      <c r="J31" s="29">
        <v>1</v>
      </c>
      <c r="K31" s="29">
        <v>9</v>
      </c>
      <c r="N31" s="171" t="s">
        <v>217</v>
      </c>
      <c r="O31" s="173"/>
      <c r="P31" s="173"/>
      <c r="Q31" s="173"/>
      <c r="R31" s="173"/>
      <c r="S31" s="173"/>
      <c r="T31" s="173"/>
      <c r="U31" s="173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</row>
    <row r="32" spans="1:81" ht="15.75" customHeight="1">
      <c r="A32" s="7" t="s">
        <v>17</v>
      </c>
      <c r="B32" s="6">
        <v>14</v>
      </c>
      <c r="C32" s="6">
        <v>12</v>
      </c>
      <c r="D32" s="29">
        <v>3</v>
      </c>
      <c r="E32" s="29">
        <v>3</v>
      </c>
      <c r="F32" s="29">
        <v>2</v>
      </c>
      <c r="G32" s="29">
        <v>2</v>
      </c>
      <c r="H32" s="55">
        <v>0</v>
      </c>
      <c r="I32" s="29">
        <v>3</v>
      </c>
      <c r="J32" s="29">
        <v>1</v>
      </c>
      <c r="K32" s="29">
        <v>12</v>
      </c>
      <c r="N32" s="173"/>
      <c r="O32" s="173"/>
      <c r="P32" s="173"/>
      <c r="Q32" s="173"/>
      <c r="R32" s="173"/>
      <c r="S32" s="173"/>
      <c r="T32" s="173"/>
      <c r="U32" s="173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</row>
    <row r="33" spans="1:81" ht="21" customHeight="1">
      <c r="A33" s="8"/>
      <c r="B33" s="8"/>
      <c r="C33" s="8"/>
      <c r="D33" s="8"/>
      <c r="E33" s="8"/>
      <c r="F33" s="8"/>
      <c r="G33" s="8"/>
      <c r="N33" s="173"/>
      <c r="O33" s="173"/>
      <c r="P33" s="173"/>
      <c r="Q33" s="173"/>
      <c r="R33" s="173"/>
      <c r="S33" s="173"/>
      <c r="T33" s="173"/>
      <c r="U33" s="173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</row>
    <row r="34" spans="1:81" ht="16.5" customHeight="1">
      <c r="A34" s="153" t="s">
        <v>24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</row>
    <row r="35" spans="1:81" ht="8.25" hidden="1" customHeight="1">
      <c r="O35" s="10"/>
      <c r="P35" s="11" t="s">
        <v>39</v>
      </c>
      <c r="Q35" s="11" t="s">
        <v>40</v>
      </c>
      <c r="R35" s="11" t="s">
        <v>41</v>
      </c>
      <c r="S35" s="11" t="s">
        <v>42</v>
      </c>
      <c r="T35" s="11" t="s">
        <v>61</v>
      </c>
      <c r="U35" s="11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</row>
    <row r="36" spans="1:81" ht="17.25" customHeight="1">
      <c r="A36" s="162" t="s">
        <v>45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</row>
    <row r="37" spans="1:81" ht="25.5" customHeight="1">
      <c r="A37" s="90" t="s">
        <v>30</v>
      </c>
      <c r="B37" s="92" t="s">
        <v>29</v>
      </c>
      <c r="C37" s="93"/>
      <c r="D37" s="93"/>
      <c r="E37" s="93"/>
      <c r="F37" s="93"/>
      <c r="G37" s="93"/>
      <c r="H37" s="93"/>
      <c r="I37" s="94"/>
      <c r="J37" s="86" t="s">
        <v>43</v>
      </c>
      <c r="K37" s="147" t="s">
        <v>27</v>
      </c>
      <c r="L37" s="148"/>
      <c r="M37" s="148"/>
      <c r="N37" s="149"/>
      <c r="O37" s="147" t="s">
        <v>44</v>
      </c>
      <c r="P37" s="159"/>
      <c r="Q37" s="160"/>
      <c r="R37" s="147" t="s">
        <v>26</v>
      </c>
      <c r="S37" s="148"/>
      <c r="T37" s="149"/>
      <c r="U37" s="161" t="s">
        <v>25</v>
      </c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</row>
    <row r="38" spans="1:81" ht="13.5" customHeight="1">
      <c r="A38" s="91"/>
      <c r="B38" s="95"/>
      <c r="C38" s="96"/>
      <c r="D38" s="96"/>
      <c r="E38" s="96"/>
      <c r="F38" s="96"/>
      <c r="G38" s="96"/>
      <c r="H38" s="96"/>
      <c r="I38" s="97"/>
      <c r="J38" s="87"/>
      <c r="K38" s="4" t="s">
        <v>31</v>
      </c>
      <c r="L38" s="4" t="s">
        <v>32</v>
      </c>
      <c r="M38" s="46" t="s">
        <v>78</v>
      </c>
      <c r="N38" s="46" t="s">
        <v>79</v>
      </c>
      <c r="O38" s="4" t="s">
        <v>36</v>
      </c>
      <c r="P38" s="4" t="s">
        <v>8</v>
      </c>
      <c r="Q38" s="4" t="s">
        <v>33</v>
      </c>
      <c r="R38" s="4" t="s">
        <v>34</v>
      </c>
      <c r="S38" s="4" t="s">
        <v>31</v>
      </c>
      <c r="T38" s="4" t="s">
        <v>35</v>
      </c>
      <c r="U38" s="8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</row>
    <row r="39" spans="1:81">
      <c r="A39" s="48" t="s">
        <v>84</v>
      </c>
      <c r="B39" s="123" t="s">
        <v>85</v>
      </c>
      <c r="C39" s="124"/>
      <c r="D39" s="124"/>
      <c r="E39" s="124"/>
      <c r="F39" s="124"/>
      <c r="G39" s="124"/>
      <c r="H39" s="124"/>
      <c r="I39" s="125"/>
      <c r="J39" s="12">
        <v>6</v>
      </c>
      <c r="K39" s="12">
        <v>2</v>
      </c>
      <c r="L39" s="12">
        <v>2</v>
      </c>
      <c r="M39" s="12">
        <v>0</v>
      </c>
      <c r="N39" s="12">
        <v>0</v>
      </c>
      <c r="O39" s="21">
        <f>K39+L39+M39+N39</f>
        <v>4</v>
      </c>
      <c r="P39" s="22">
        <f>Q39-O39</f>
        <v>7</v>
      </c>
      <c r="Q39" s="22">
        <f>ROUND(PRODUCT(J39,25)/14,0)</f>
        <v>11</v>
      </c>
      <c r="R39" s="28" t="s">
        <v>34</v>
      </c>
      <c r="S39" s="12"/>
      <c r="T39" s="29"/>
      <c r="U39" s="12" t="s">
        <v>39</v>
      </c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</row>
    <row r="40" spans="1:81">
      <c r="A40" s="48" t="s">
        <v>86</v>
      </c>
      <c r="B40" s="123" t="s">
        <v>87</v>
      </c>
      <c r="C40" s="124"/>
      <c r="D40" s="124"/>
      <c r="E40" s="124"/>
      <c r="F40" s="124"/>
      <c r="G40" s="124"/>
      <c r="H40" s="124"/>
      <c r="I40" s="125"/>
      <c r="J40" s="12">
        <v>6</v>
      </c>
      <c r="K40" s="12">
        <v>2</v>
      </c>
      <c r="L40" s="12">
        <v>2</v>
      </c>
      <c r="M40" s="12">
        <v>0</v>
      </c>
      <c r="N40" s="12">
        <v>0</v>
      </c>
      <c r="O40" s="44">
        <f t="shared" ref="O40:O44" si="0">K40+L40+M40+N40</f>
        <v>4</v>
      </c>
      <c r="P40" s="22">
        <f t="shared" ref="P40:P44" si="1">Q40-O40</f>
        <v>7</v>
      </c>
      <c r="Q40" s="22">
        <f t="shared" ref="Q40:Q43" si="2">ROUND(PRODUCT(J40,25)/14,0)</f>
        <v>11</v>
      </c>
      <c r="R40" s="28"/>
      <c r="S40" s="12"/>
      <c r="T40" s="29" t="s">
        <v>35</v>
      </c>
      <c r="U40" s="12" t="s">
        <v>41</v>
      </c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</row>
    <row r="41" spans="1:81">
      <c r="A41" s="48" t="s">
        <v>88</v>
      </c>
      <c r="B41" s="123" t="s">
        <v>89</v>
      </c>
      <c r="C41" s="124"/>
      <c r="D41" s="124"/>
      <c r="E41" s="124"/>
      <c r="F41" s="124"/>
      <c r="G41" s="124"/>
      <c r="H41" s="124"/>
      <c r="I41" s="125"/>
      <c r="J41" s="12">
        <v>6</v>
      </c>
      <c r="K41" s="12">
        <v>2</v>
      </c>
      <c r="L41" s="12">
        <v>2</v>
      </c>
      <c r="M41" s="12">
        <v>0</v>
      </c>
      <c r="N41" s="12">
        <v>0</v>
      </c>
      <c r="O41" s="44">
        <f t="shared" si="0"/>
        <v>4</v>
      </c>
      <c r="P41" s="22">
        <f t="shared" si="1"/>
        <v>7</v>
      </c>
      <c r="Q41" s="22">
        <f t="shared" si="2"/>
        <v>11</v>
      </c>
      <c r="R41" s="28" t="s">
        <v>34</v>
      </c>
      <c r="S41" s="12"/>
      <c r="T41" s="29"/>
      <c r="U41" s="12" t="s">
        <v>39</v>
      </c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</row>
    <row r="42" spans="1:81">
      <c r="A42" s="48" t="s">
        <v>90</v>
      </c>
      <c r="B42" s="123" t="s">
        <v>91</v>
      </c>
      <c r="C42" s="124"/>
      <c r="D42" s="124"/>
      <c r="E42" s="124"/>
      <c r="F42" s="124"/>
      <c r="G42" s="124"/>
      <c r="H42" s="124"/>
      <c r="I42" s="125"/>
      <c r="J42" s="12">
        <v>6</v>
      </c>
      <c r="K42" s="12">
        <v>2</v>
      </c>
      <c r="L42" s="12">
        <v>2</v>
      </c>
      <c r="M42" s="12">
        <v>0</v>
      </c>
      <c r="N42" s="12">
        <v>0</v>
      </c>
      <c r="O42" s="44">
        <f t="shared" si="0"/>
        <v>4</v>
      </c>
      <c r="P42" s="22">
        <f t="shared" si="1"/>
        <v>7</v>
      </c>
      <c r="Q42" s="22">
        <f t="shared" si="2"/>
        <v>11</v>
      </c>
      <c r="R42" s="28" t="s">
        <v>34</v>
      </c>
      <c r="S42" s="12"/>
      <c r="T42" s="29"/>
      <c r="U42" s="12" t="s">
        <v>39</v>
      </c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</row>
    <row r="43" spans="1:81">
      <c r="A43" s="48" t="s">
        <v>92</v>
      </c>
      <c r="B43" s="123" t="s">
        <v>93</v>
      </c>
      <c r="C43" s="124"/>
      <c r="D43" s="124"/>
      <c r="E43" s="124"/>
      <c r="F43" s="124"/>
      <c r="G43" s="124"/>
      <c r="H43" s="124"/>
      <c r="I43" s="125"/>
      <c r="J43" s="12">
        <v>6</v>
      </c>
      <c r="K43" s="12">
        <v>2</v>
      </c>
      <c r="L43" s="12">
        <v>2</v>
      </c>
      <c r="M43" s="12">
        <v>2</v>
      </c>
      <c r="N43" s="12">
        <v>0</v>
      </c>
      <c r="O43" s="44">
        <f t="shared" si="0"/>
        <v>6</v>
      </c>
      <c r="P43" s="22">
        <f t="shared" si="1"/>
        <v>5</v>
      </c>
      <c r="Q43" s="22">
        <f t="shared" si="2"/>
        <v>11</v>
      </c>
      <c r="R43" s="28"/>
      <c r="S43" s="12" t="s">
        <v>31</v>
      </c>
      <c r="T43" s="29"/>
      <c r="U43" s="12" t="s">
        <v>42</v>
      </c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</row>
    <row r="44" spans="1:81">
      <c r="A44" s="24" t="s">
        <v>94</v>
      </c>
      <c r="B44" s="168" t="s">
        <v>75</v>
      </c>
      <c r="C44" s="169"/>
      <c r="D44" s="169"/>
      <c r="E44" s="169"/>
      <c r="F44" s="169"/>
      <c r="G44" s="169"/>
      <c r="H44" s="169"/>
      <c r="I44" s="170"/>
      <c r="J44" s="24">
        <v>0</v>
      </c>
      <c r="K44" s="24">
        <v>0</v>
      </c>
      <c r="L44" s="24">
        <v>2</v>
      </c>
      <c r="M44" s="24">
        <v>0</v>
      </c>
      <c r="N44" s="24">
        <v>0</v>
      </c>
      <c r="O44" s="44">
        <f t="shared" si="0"/>
        <v>2</v>
      </c>
      <c r="P44" s="22">
        <f t="shared" si="1"/>
        <v>0</v>
      </c>
      <c r="Q44" s="22">
        <v>2</v>
      </c>
      <c r="R44" s="30"/>
      <c r="S44" s="31" t="s">
        <v>31</v>
      </c>
      <c r="T44" s="32"/>
      <c r="U44" s="31" t="s">
        <v>42</v>
      </c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</row>
    <row r="45" spans="1:81">
      <c r="A45" s="25" t="s">
        <v>28</v>
      </c>
      <c r="B45" s="111"/>
      <c r="C45" s="112"/>
      <c r="D45" s="112"/>
      <c r="E45" s="112"/>
      <c r="F45" s="112"/>
      <c r="G45" s="112"/>
      <c r="H45" s="112"/>
      <c r="I45" s="113"/>
      <c r="J45" s="25">
        <f t="shared" ref="J45:Q45" si="3">SUM(J39:J44)</f>
        <v>30</v>
      </c>
      <c r="K45" s="25">
        <f t="shared" si="3"/>
        <v>10</v>
      </c>
      <c r="L45" s="25">
        <f t="shared" si="3"/>
        <v>12</v>
      </c>
      <c r="M45" s="43">
        <f t="shared" si="3"/>
        <v>2</v>
      </c>
      <c r="N45" s="25">
        <f t="shared" si="3"/>
        <v>0</v>
      </c>
      <c r="O45" s="25">
        <f t="shared" si="3"/>
        <v>24</v>
      </c>
      <c r="P45" s="25">
        <f t="shared" si="3"/>
        <v>33</v>
      </c>
      <c r="Q45" s="27">
        <f t="shared" si="3"/>
        <v>57</v>
      </c>
      <c r="R45" s="41">
        <f>COUNTIF(R39:R44,"E")</f>
        <v>3</v>
      </c>
      <c r="S45" s="41">
        <f>COUNTIF(S39:S44,"C")</f>
        <v>2</v>
      </c>
      <c r="T45" s="41">
        <f>COUNTIF(T39:T44,"VP")</f>
        <v>1</v>
      </c>
      <c r="U45" s="26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ht="11.25" customHeight="1"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</row>
    <row r="47" spans="1:81" ht="16.5" customHeight="1">
      <c r="A47" s="162" t="s">
        <v>46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</row>
    <row r="48" spans="1:81" ht="26.25" customHeight="1">
      <c r="A48" s="90" t="s">
        <v>30</v>
      </c>
      <c r="B48" s="92" t="s">
        <v>29</v>
      </c>
      <c r="C48" s="93"/>
      <c r="D48" s="93"/>
      <c r="E48" s="93"/>
      <c r="F48" s="93"/>
      <c r="G48" s="93"/>
      <c r="H48" s="93"/>
      <c r="I48" s="94"/>
      <c r="J48" s="86" t="s">
        <v>43</v>
      </c>
      <c r="K48" s="147" t="s">
        <v>27</v>
      </c>
      <c r="L48" s="148"/>
      <c r="M48" s="148"/>
      <c r="N48" s="149"/>
      <c r="O48" s="147" t="s">
        <v>44</v>
      </c>
      <c r="P48" s="159"/>
      <c r="Q48" s="160"/>
      <c r="R48" s="147" t="s">
        <v>26</v>
      </c>
      <c r="S48" s="148"/>
      <c r="T48" s="149"/>
      <c r="U48" s="161" t="s">
        <v>25</v>
      </c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</row>
    <row r="49" spans="1:81" ht="12.75" customHeight="1">
      <c r="A49" s="91"/>
      <c r="B49" s="95"/>
      <c r="C49" s="96"/>
      <c r="D49" s="96"/>
      <c r="E49" s="96"/>
      <c r="F49" s="96"/>
      <c r="G49" s="96"/>
      <c r="H49" s="96"/>
      <c r="I49" s="97"/>
      <c r="J49" s="87"/>
      <c r="K49" s="4" t="s">
        <v>31</v>
      </c>
      <c r="L49" s="4" t="s">
        <v>32</v>
      </c>
      <c r="M49" s="46" t="s">
        <v>78</v>
      </c>
      <c r="N49" s="46" t="s">
        <v>79</v>
      </c>
      <c r="O49" s="4" t="s">
        <v>36</v>
      </c>
      <c r="P49" s="4" t="s">
        <v>8</v>
      </c>
      <c r="Q49" s="4" t="s">
        <v>33</v>
      </c>
      <c r="R49" s="4" t="s">
        <v>34</v>
      </c>
      <c r="S49" s="4" t="s">
        <v>31</v>
      </c>
      <c r="T49" s="4" t="s">
        <v>35</v>
      </c>
      <c r="U49" s="8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</row>
    <row r="50" spans="1:81">
      <c r="A50" s="48" t="s">
        <v>95</v>
      </c>
      <c r="B50" s="123" t="s">
        <v>96</v>
      </c>
      <c r="C50" s="124"/>
      <c r="D50" s="124"/>
      <c r="E50" s="124"/>
      <c r="F50" s="124"/>
      <c r="G50" s="124"/>
      <c r="H50" s="124"/>
      <c r="I50" s="125"/>
      <c r="J50" s="12">
        <v>5</v>
      </c>
      <c r="K50" s="12">
        <v>2</v>
      </c>
      <c r="L50" s="12">
        <v>2</v>
      </c>
      <c r="M50" s="12">
        <v>0</v>
      </c>
      <c r="N50" s="12">
        <v>0</v>
      </c>
      <c r="O50" s="21">
        <f>K50+L50+M50+N50</f>
        <v>4</v>
      </c>
      <c r="P50" s="22">
        <f>Q50-O50</f>
        <v>5</v>
      </c>
      <c r="Q50" s="22">
        <f>ROUND(PRODUCT(J50,25)/14,0)</f>
        <v>9</v>
      </c>
      <c r="R50" s="28" t="s">
        <v>34</v>
      </c>
      <c r="S50" s="12"/>
      <c r="T50" s="29"/>
      <c r="U50" s="12" t="s">
        <v>39</v>
      </c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</row>
    <row r="51" spans="1:81">
      <c r="A51" s="48" t="s">
        <v>97</v>
      </c>
      <c r="B51" s="123" t="s">
        <v>98</v>
      </c>
      <c r="C51" s="124"/>
      <c r="D51" s="124"/>
      <c r="E51" s="124"/>
      <c r="F51" s="124"/>
      <c r="G51" s="124"/>
      <c r="H51" s="124"/>
      <c r="I51" s="125"/>
      <c r="J51" s="12">
        <v>5</v>
      </c>
      <c r="K51" s="12">
        <v>2</v>
      </c>
      <c r="L51" s="12">
        <v>2</v>
      </c>
      <c r="M51" s="12">
        <v>0</v>
      </c>
      <c r="N51" s="12">
        <v>0</v>
      </c>
      <c r="O51" s="44">
        <f t="shared" ref="O51:O56" si="4">K51+L51+M51+N51</f>
        <v>4</v>
      </c>
      <c r="P51" s="22">
        <f t="shared" ref="P51:P56" si="5">Q51-O51</f>
        <v>5</v>
      </c>
      <c r="Q51" s="22">
        <f t="shared" ref="Q51:Q53" si="6">ROUND(PRODUCT(J51,25)/14,0)</f>
        <v>9</v>
      </c>
      <c r="R51" s="28" t="s">
        <v>34</v>
      </c>
      <c r="S51" s="12"/>
      <c r="T51" s="29"/>
      <c r="U51" s="12" t="s">
        <v>39</v>
      </c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</row>
    <row r="52" spans="1:81">
      <c r="A52" s="48" t="s">
        <v>99</v>
      </c>
      <c r="B52" s="123" t="s">
        <v>100</v>
      </c>
      <c r="C52" s="124"/>
      <c r="D52" s="124"/>
      <c r="E52" s="124"/>
      <c r="F52" s="124"/>
      <c r="G52" s="124"/>
      <c r="H52" s="124"/>
      <c r="I52" s="125"/>
      <c r="J52" s="12">
        <v>5</v>
      </c>
      <c r="K52" s="12">
        <v>2</v>
      </c>
      <c r="L52" s="12">
        <v>2</v>
      </c>
      <c r="M52" s="12">
        <v>0</v>
      </c>
      <c r="N52" s="12">
        <v>0</v>
      </c>
      <c r="O52" s="44">
        <f t="shared" si="4"/>
        <v>4</v>
      </c>
      <c r="P52" s="22">
        <f t="shared" si="5"/>
        <v>5</v>
      </c>
      <c r="Q52" s="22">
        <f t="shared" si="6"/>
        <v>9</v>
      </c>
      <c r="R52" s="28"/>
      <c r="S52" s="12"/>
      <c r="T52" s="29" t="s">
        <v>35</v>
      </c>
      <c r="U52" s="12" t="s">
        <v>39</v>
      </c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</row>
    <row r="53" spans="1:81">
      <c r="A53" s="48" t="s">
        <v>101</v>
      </c>
      <c r="B53" s="123" t="s">
        <v>102</v>
      </c>
      <c r="C53" s="124"/>
      <c r="D53" s="124"/>
      <c r="E53" s="124"/>
      <c r="F53" s="124"/>
      <c r="G53" s="124"/>
      <c r="H53" s="124"/>
      <c r="I53" s="125"/>
      <c r="J53" s="12">
        <v>5</v>
      </c>
      <c r="K53" s="12">
        <v>2</v>
      </c>
      <c r="L53" s="12">
        <v>2</v>
      </c>
      <c r="M53" s="12">
        <v>0</v>
      </c>
      <c r="N53" s="12">
        <v>0</v>
      </c>
      <c r="O53" s="44">
        <f t="shared" si="4"/>
        <v>4</v>
      </c>
      <c r="P53" s="22">
        <f t="shared" si="5"/>
        <v>5</v>
      </c>
      <c r="Q53" s="22">
        <f t="shared" si="6"/>
        <v>9</v>
      </c>
      <c r="R53" s="28" t="s">
        <v>34</v>
      </c>
      <c r="S53" s="12"/>
      <c r="T53" s="29"/>
      <c r="U53" s="12" t="s">
        <v>39</v>
      </c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</row>
    <row r="54" spans="1:81">
      <c r="A54" s="48" t="s">
        <v>103</v>
      </c>
      <c r="B54" s="123" t="s">
        <v>104</v>
      </c>
      <c r="C54" s="124"/>
      <c r="D54" s="124"/>
      <c r="E54" s="124"/>
      <c r="F54" s="124"/>
      <c r="G54" s="124"/>
      <c r="H54" s="124"/>
      <c r="I54" s="125"/>
      <c r="J54" s="12">
        <v>6</v>
      </c>
      <c r="K54" s="12">
        <v>2</v>
      </c>
      <c r="L54" s="12">
        <v>1</v>
      </c>
      <c r="M54" s="12">
        <v>2</v>
      </c>
      <c r="N54" s="12">
        <v>0</v>
      </c>
      <c r="O54" s="44">
        <f t="shared" si="4"/>
        <v>5</v>
      </c>
      <c r="P54" s="22">
        <f>Q54-O54</f>
        <v>6</v>
      </c>
      <c r="Q54" s="22">
        <f>ROUND(PRODUCT(J54,25)/14,0)</f>
        <v>11</v>
      </c>
      <c r="R54" s="28" t="s">
        <v>34</v>
      </c>
      <c r="S54" s="12"/>
      <c r="T54" s="29"/>
      <c r="U54" s="12" t="s">
        <v>42</v>
      </c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</row>
    <row r="55" spans="1:81">
      <c r="A55" s="48" t="s">
        <v>105</v>
      </c>
      <c r="B55" s="123" t="s">
        <v>106</v>
      </c>
      <c r="C55" s="124"/>
      <c r="D55" s="124"/>
      <c r="E55" s="124"/>
      <c r="F55" s="124"/>
      <c r="G55" s="124"/>
      <c r="H55" s="124"/>
      <c r="I55" s="125"/>
      <c r="J55" s="12">
        <v>4</v>
      </c>
      <c r="K55" s="12">
        <v>2</v>
      </c>
      <c r="L55" s="12">
        <v>1</v>
      </c>
      <c r="M55" s="12">
        <v>0</v>
      </c>
      <c r="N55" s="12">
        <v>0</v>
      </c>
      <c r="O55" s="44">
        <f t="shared" si="4"/>
        <v>3</v>
      </c>
      <c r="P55" s="22">
        <f>Q55-O55</f>
        <v>4</v>
      </c>
      <c r="Q55" s="22">
        <f>ROUND(PRODUCT(J55,25)/14,0)</f>
        <v>7</v>
      </c>
      <c r="R55" s="28"/>
      <c r="S55" s="12" t="s">
        <v>31</v>
      </c>
      <c r="T55" s="29"/>
      <c r="U55" s="12" t="s">
        <v>42</v>
      </c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</row>
    <row r="56" spans="1:81">
      <c r="A56" s="47" t="s">
        <v>107</v>
      </c>
      <c r="B56" s="134" t="s">
        <v>76</v>
      </c>
      <c r="C56" s="135"/>
      <c r="D56" s="135"/>
      <c r="E56" s="135"/>
      <c r="F56" s="135"/>
      <c r="G56" s="135"/>
      <c r="H56" s="135"/>
      <c r="I56" s="136"/>
      <c r="J56" s="21">
        <v>0</v>
      </c>
      <c r="K56" s="21">
        <v>0</v>
      </c>
      <c r="L56" s="21">
        <v>2</v>
      </c>
      <c r="M56" s="44">
        <v>0</v>
      </c>
      <c r="N56" s="21">
        <v>0</v>
      </c>
      <c r="O56" s="44">
        <f t="shared" si="4"/>
        <v>2</v>
      </c>
      <c r="P56" s="22">
        <f t="shared" si="5"/>
        <v>0</v>
      </c>
      <c r="Q56" s="22">
        <v>2</v>
      </c>
      <c r="R56" s="30"/>
      <c r="S56" s="31" t="s">
        <v>31</v>
      </c>
      <c r="T56" s="32"/>
      <c r="U56" s="31" t="s">
        <v>42</v>
      </c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</row>
    <row r="57" spans="1:81">
      <c r="A57" s="25" t="s">
        <v>28</v>
      </c>
      <c r="B57" s="111"/>
      <c r="C57" s="112"/>
      <c r="D57" s="112"/>
      <c r="E57" s="112"/>
      <c r="F57" s="112"/>
      <c r="G57" s="112"/>
      <c r="H57" s="112"/>
      <c r="I57" s="113"/>
      <c r="J57" s="25">
        <f t="shared" ref="J57:Q57" si="7">SUM(J50:J56)</f>
        <v>30</v>
      </c>
      <c r="K57" s="25">
        <f t="shared" si="7"/>
        <v>12</v>
      </c>
      <c r="L57" s="25">
        <f t="shared" si="7"/>
        <v>12</v>
      </c>
      <c r="M57" s="43">
        <f t="shared" si="7"/>
        <v>2</v>
      </c>
      <c r="N57" s="25">
        <f t="shared" si="7"/>
        <v>0</v>
      </c>
      <c r="O57" s="25">
        <f t="shared" si="7"/>
        <v>26</v>
      </c>
      <c r="P57" s="25">
        <f t="shared" si="7"/>
        <v>30</v>
      </c>
      <c r="Q57" s="25">
        <f t="shared" si="7"/>
        <v>56</v>
      </c>
      <c r="R57" s="41">
        <f>COUNTIF(R50:R56,"E")</f>
        <v>4</v>
      </c>
      <c r="S57" s="41">
        <f>COUNTIF(S50:S56,"C")</f>
        <v>2</v>
      </c>
      <c r="T57" s="41">
        <f>COUNTIF(T50:T56,"VP")</f>
        <v>1</v>
      </c>
      <c r="U57" s="26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</row>
    <row r="58" spans="1:81" ht="11.25" customHeight="1"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</row>
    <row r="59" spans="1:81" ht="6.75" customHeight="1"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</row>
    <row r="60" spans="1:81" ht="18" customHeight="1">
      <c r="A60" s="162" t="s">
        <v>47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</row>
    <row r="61" spans="1:81" ht="25.5" customHeight="1">
      <c r="A61" s="90" t="s">
        <v>30</v>
      </c>
      <c r="B61" s="92" t="s">
        <v>29</v>
      </c>
      <c r="C61" s="93"/>
      <c r="D61" s="93"/>
      <c r="E61" s="93"/>
      <c r="F61" s="93"/>
      <c r="G61" s="93"/>
      <c r="H61" s="93"/>
      <c r="I61" s="94"/>
      <c r="J61" s="86" t="s">
        <v>43</v>
      </c>
      <c r="K61" s="147" t="s">
        <v>27</v>
      </c>
      <c r="L61" s="148"/>
      <c r="M61" s="148"/>
      <c r="N61" s="149"/>
      <c r="O61" s="147" t="s">
        <v>44</v>
      </c>
      <c r="P61" s="159"/>
      <c r="Q61" s="160"/>
      <c r="R61" s="147" t="s">
        <v>26</v>
      </c>
      <c r="S61" s="148"/>
      <c r="T61" s="149"/>
      <c r="U61" s="161" t="s">
        <v>25</v>
      </c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</row>
    <row r="62" spans="1:81" ht="16.5" customHeight="1">
      <c r="A62" s="91"/>
      <c r="B62" s="95"/>
      <c r="C62" s="96"/>
      <c r="D62" s="96"/>
      <c r="E62" s="96"/>
      <c r="F62" s="96"/>
      <c r="G62" s="96"/>
      <c r="H62" s="96"/>
      <c r="I62" s="97"/>
      <c r="J62" s="87"/>
      <c r="K62" s="4" t="s">
        <v>31</v>
      </c>
      <c r="L62" s="4" t="s">
        <v>32</v>
      </c>
      <c r="M62" s="46" t="s">
        <v>78</v>
      </c>
      <c r="N62" s="46" t="s">
        <v>79</v>
      </c>
      <c r="O62" s="4" t="s">
        <v>36</v>
      </c>
      <c r="P62" s="4" t="s">
        <v>8</v>
      </c>
      <c r="Q62" s="4" t="s">
        <v>33</v>
      </c>
      <c r="R62" s="4" t="s">
        <v>34</v>
      </c>
      <c r="S62" s="4" t="s">
        <v>31</v>
      </c>
      <c r="T62" s="4" t="s">
        <v>35</v>
      </c>
      <c r="U62" s="8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</row>
    <row r="63" spans="1:81">
      <c r="A63" s="48" t="s">
        <v>108</v>
      </c>
      <c r="B63" s="123" t="s">
        <v>109</v>
      </c>
      <c r="C63" s="124"/>
      <c r="D63" s="124"/>
      <c r="E63" s="124"/>
      <c r="F63" s="124"/>
      <c r="G63" s="124"/>
      <c r="H63" s="124"/>
      <c r="I63" s="125"/>
      <c r="J63" s="12">
        <v>6</v>
      </c>
      <c r="K63" s="12">
        <v>2</v>
      </c>
      <c r="L63" s="12">
        <v>2</v>
      </c>
      <c r="M63" s="12">
        <v>0</v>
      </c>
      <c r="N63" s="12">
        <v>0</v>
      </c>
      <c r="O63" s="21">
        <f>K63+L63+M63+N63</f>
        <v>4</v>
      </c>
      <c r="P63" s="22">
        <f>Q63-O63</f>
        <v>7</v>
      </c>
      <c r="Q63" s="22">
        <f>ROUND(PRODUCT(J63,25)/14,0)</f>
        <v>11</v>
      </c>
      <c r="R63" s="28"/>
      <c r="S63" s="12"/>
      <c r="T63" s="29" t="s">
        <v>35</v>
      </c>
      <c r="U63" s="12" t="s">
        <v>39</v>
      </c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</row>
    <row r="64" spans="1:81">
      <c r="A64" s="48" t="s">
        <v>110</v>
      </c>
      <c r="B64" s="123" t="s">
        <v>111</v>
      </c>
      <c r="C64" s="124"/>
      <c r="D64" s="124"/>
      <c r="E64" s="124"/>
      <c r="F64" s="124"/>
      <c r="G64" s="124"/>
      <c r="H64" s="124"/>
      <c r="I64" s="125"/>
      <c r="J64" s="12">
        <v>6</v>
      </c>
      <c r="K64" s="12">
        <v>2</v>
      </c>
      <c r="L64" s="12">
        <v>2</v>
      </c>
      <c r="M64" s="12">
        <v>1</v>
      </c>
      <c r="N64" s="12">
        <v>0</v>
      </c>
      <c r="O64" s="44">
        <f t="shared" ref="O64:O68" si="8">K64+L64+M64+N64</f>
        <v>5</v>
      </c>
      <c r="P64" s="22">
        <f t="shared" ref="P64:P68" si="9">Q64-O64</f>
        <v>6</v>
      </c>
      <c r="Q64" s="22">
        <f t="shared" ref="Q64:Q68" si="10">ROUND(PRODUCT(J64,25)/14,0)</f>
        <v>11</v>
      </c>
      <c r="R64" s="28" t="s">
        <v>34</v>
      </c>
      <c r="S64" s="12"/>
      <c r="T64" s="29"/>
      <c r="U64" s="12" t="s">
        <v>39</v>
      </c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</row>
    <row r="65" spans="1:81">
      <c r="A65" s="48" t="s">
        <v>112</v>
      </c>
      <c r="B65" s="123" t="s">
        <v>113</v>
      </c>
      <c r="C65" s="124"/>
      <c r="D65" s="124"/>
      <c r="E65" s="124"/>
      <c r="F65" s="124"/>
      <c r="G65" s="124"/>
      <c r="H65" s="124"/>
      <c r="I65" s="125"/>
      <c r="J65" s="12">
        <v>6</v>
      </c>
      <c r="K65" s="12">
        <v>2</v>
      </c>
      <c r="L65" s="12">
        <v>2</v>
      </c>
      <c r="M65" s="12">
        <v>0</v>
      </c>
      <c r="N65" s="12">
        <v>0</v>
      </c>
      <c r="O65" s="44">
        <f t="shared" si="8"/>
        <v>4</v>
      </c>
      <c r="P65" s="22">
        <f t="shared" si="9"/>
        <v>7</v>
      </c>
      <c r="Q65" s="22">
        <f t="shared" si="10"/>
        <v>11</v>
      </c>
      <c r="R65" s="28" t="s">
        <v>34</v>
      </c>
      <c r="S65" s="12"/>
      <c r="T65" s="29"/>
      <c r="U65" s="12" t="s">
        <v>41</v>
      </c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</row>
    <row r="66" spans="1:81">
      <c r="A66" s="48" t="s">
        <v>114</v>
      </c>
      <c r="B66" s="123" t="s">
        <v>115</v>
      </c>
      <c r="C66" s="124"/>
      <c r="D66" s="124"/>
      <c r="E66" s="124"/>
      <c r="F66" s="124"/>
      <c r="G66" s="124"/>
      <c r="H66" s="124"/>
      <c r="I66" s="125"/>
      <c r="J66" s="12">
        <v>6</v>
      </c>
      <c r="K66" s="12">
        <v>2</v>
      </c>
      <c r="L66" s="12">
        <v>2</v>
      </c>
      <c r="M66" s="12">
        <v>0</v>
      </c>
      <c r="N66" s="12">
        <v>0</v>
      </c>
      <c r="O66" s="44">
        <f t="shared" si="8"/>
        <v>4</v>
      </c>
      <c r="P66" s="22">
        <f t="shared" si="9"/>
        <v>7</v>
      </c>
      <c r="Q66" s="22">
        <f t="shared" si="10"/>
        <v>11</v>
      </c>
      <c r="R66" s="28" t="s">
        <v>34</v>
      </c>
      <c r="S66" s="12"/>
      <c r="T66" s="29"/>
      <c r="U66" s="12" t="s">
        <v>39</v>
      </c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</row>
    <row r="67" spans="1:81">
      <c r="A67" s="48" t="s">
        <v>116</v>
      </c>
      <c r="B67" s="123" t="s">
        <v>117</v>
      </c>
      <c r="C67" s="124"/>
      <c r="D67" s="124"/>
      <c r="E67" s="124"/>
      <c r="F67" s="124"/>
      <c r="G67" s="124"/>
      <c r="H67" s="124"/>
      <c r="I67" s="125"/>
      <c r="J67" s="12">
        <v>6</v>
      </c>
      <c r="K67" s="12">
        <v>1</v>
      </c>
      <c r="L67" s="12">
        <v>0</v>
      </c>
      <c r="M67" s="12">
        <v>2</v>
      </c>
      <c r="N67" s="12">
        <v>0</v>
      </c>
      <c r="O67" s="44">
        <f t="shared" si="8"/>
        <v>3</v>
      </c>
      <c r="P67" s="22">
        <f t="shared" si="9"/>
        <v>8</v>
      </c>
      <c r="Q67" s="22">
        <f t="shared" si="10"/>
        <v>11</v>
      </c>
      <c r="R67" s="28"/>
      <c r="S67" s="12" t="s">
        <v>31</v>
      </c>
      <c r="T67" s="29"/>
      <c r="U67" s="12" t="s">
        <v>42</v>
      </c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</row>
    <row r="68" spans="1:81">
      <c r="A68" s="48" t="s">
        <v>118</v>
      </c>
      <c r="B68" s="123" t="s">
        <v>119</v>
      </c>
      <c r="C68" s="124"/>
      <c r="D68" s="124"/>
      <c r="E68" s="124"/>
      <c r="F68" s="124"/>
      <c r="G68" s="124"/>
      <c r="H68" s="124"/>
      <c r="I68" s="125"/>
      <c r="J68" s="12">
        <v>3</v>
      </c>
      <c r="K68" s="12">
        <v>0</v>
      </c>
      <c r="L68" s="12">
        <v>2</v>
      </c>
      <c r="M68" s="12">
        <v>0</v>
      </c>
      <c r="N68" s="12">
        <v>0</v>
      </c>
      <c r="O68" s="44">
        <f t="shared" si="8"/>
        <v>2</v>
      </c>
      <c r="P68" s="22">
        <f t="shared" si="9"/>
        <v>3</v>
      </c>
      <c r="Q68" s="22">
        <f t="shared" si="10"/>
        <v>5</v>
      </c>
      <c r="R68" s="28"/>
      <c r="S68" s="12" t="s">
        <v>31</v>
      </c>
      <c r="T68" s="29"/>
      <c r="U68" s="12" t="s">
        <v>42</v>
      </c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</row>
    <row r="69" spans="1:81">
      <c r="A69" s="25" t="s">
        <v>28</v>
      </c>
      <c r="B69" s="111"/>
      <c r="C69" s="112"/>
      <c r="D69" s="112"/>
      <c r="E69" s="112"/>
      <c r="F69" s="112"/>
      <c r="G69" s="112"/>
      <c r="H69" s="112"/>
      <c r="I69" s="113"/>
      <c r="J69" s="25">
        <f t="shared" ref="J69:Q69" si="11">SUM(J63:J68)</f>
        <v>33</v>
      </c>
      <c r="K69" s="25">
        <f t="shared" si="11"/>
        <v>9</v>
      </c>
      <c r="L69" s="25">
        <f t="shared" si="11"/>
        <v>10</v>
      </c>
      <c r="M69" s="43">
        <f t="shared" si="11"/>
        <v>3</v>
      </c>
      <c r="N69" s="25">
        <f t="shared" si="11"/>
        <v>0</v>
      </c>
      <c r="O69" s="25">
        <f t="shared" si="11"/>
        <v>22</v>
      </c>
      <c r="P69" s="25">
        <f t="shared" si="11"/>
        <v>38</v>
      </c>
      <c r="Q69" s="25">
        <f t="shared" si="11"/>
        <v>60</v>
      </c>
      <c r="R69" s="25">
        <f>COUNTIF(R63:R68,"E")</f>
        <v>3</v>
      </c>
      <c r="S69" s="25">
        <f>COUNTIF(S63:S68,"C")</f>
        <v>2</v>
      </c>
      <c r="T69" s="25">
        <f>COUNTIF(T63:T68,"VP")</f>
        <v>1</v>
      </c>
      <c r="U69" s="26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</row>
    <row r="70" spans="1:81" ht="21.75" customHeight="1"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</row>
    <row r="71" spans="1:81" ht="18.75" customHeight="1">
      <c r="A71" s="162" t="s">
        <v>48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</row>
    <row r="72" spans="1:81" ht="24.75" customHeight="1">
      <c r="A72" s="90" t="s">
        <v>30</v>
      </c>
      <c r="B72" s="92" t="s">
        <v>29</v>
      </c>
      <c r="C72" s="93"/>
      <c r="D72" s="93"/>
      <c r="E72" s="93"/>
      <c r="F72" s="93"/>
      <c r="G72" s="93"/>
      <c r="H72" s="93"/>
      <c r="I72" s="94"/>
      <c r="J72" s="86" t="s">
        <v>43</v>
      </c>
      <c r="K72" s="147" t="s">
        <v>27</v>
      </c>
      <c r="L72" s="148"/>
      <c r="M72" s="148"/>
      <c r="N72" s="149"/>
      <c r="O72" s="147" t="s">
        <v>44</v>
      </c>
      <c r="P72" s="159"/>
      <c r="Q72" s="160"/>
      <c r="R72" s="147" t="s">
        <v>26</v>
      </c>
      <c r="S72" s="148"/>
      <c r="T72" s="149"/>
      <c r="U72" s="161" t="s">
        <v>25</v>
      </c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</row>
    <row r="73" spans="1:81">
      <c r="A73" s="91"/>
      <c r="B73" s="95"/>
      <c r="C73" s="96"/>
      <c r="D73" s="96"/>
      <c r="E73" s="96"/>
      <c r="F73" s="96"/>
      <c r="G73" s="96"/>
      <c r="H73" s="96"/>
      <c r="I73" s="97"/>
      <c r="J73" s="87"/>
      <c r="K73" s="4" t="s">
        <v>31</v>
      </c>
      <c r="L73" s="4" t="s">
        <v>32</v>
      </c>
      <c r="M73" s="46" t="s">
        <v>78</v>
      </c>
      <c r="N73" s="46" t="s">
        <v>79</v>
      </c>
      <c r="O73" s="4" t="s">
        <v>36</v>
      </c>
      <c r="P73" s="4" t="s">
        <v>8</v>
      </c>
      <c r="Q73" s="4" t="s">
        <v>33</v>
      </c>
      <c r="R73" s="4" t="s">
        <v>34</v>
      </c>
      <c r="S73" s="4" t="s">
        <v>31</v>
      </c>
      <c r="T73" s="4" t="s">
        <v>35</v>
      </c>
      <c r="U73" s="8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</row>
    <row r="74" spans="1:81">
      <c r="A74" s="48" t="s">
        <v>120</v>
      </c>
      <c r="B74" s="123" t="s">
        <v>121</v>
      </c>
      <c r="C74" s="124"/>
      <c r="D74" s="124"/>
      <c r="E74" s="124"/>
      <c r="F74" s="124"/>
      <c r="G74" s="124"/>
      <c r="H74" s="124"/>
      <c r="I74" s="125"/>
      <c r="J74" s="12">
        <v>6</v>
      </c>
      <c r="K74" s="12">
        <v>2</v>
      </c>
      <c r="L74" s="12">
        <v>1</v>
      </c>
      <c r="M74" s="12">
        <v>2</v>
      </c>
      <c r="N74" s="12">
        <v>0</v>
      </c>
      <c r="O74" s="21">
        <f>K74+L74+M74+N74</f>
        <v>5</v>
      </c>
      <c r="P74" s="22">
        <f>Q74-O74</f>
        <v>6</v>
      </c>
      <c r="Q74" s="22">
        <f>ROUND(PRODUCT(J74,25)/14,0)</f>
        <v>11</v>
      </c>
      <c r="R74" s="28" t="s">
        <v>34</v>
      </c>
      <c r="S74" s="12"/>
      <c r="T74" s="29"/>
      <c r="U74" s="12" t="s">
        <v>41</v>
      </c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</row>
    <row r="75" spans="1:81">
      <c r="A75" s="48" t="s">
        <v>122</v>
      </c>
      <c r="B75" s="123" t="s">
        <v>123</v>
      </c>
      <c r="C75" s="124"/>
      <c r="D75" s="124"/>
      <c r="E75" s="124"/>
      <c r="F75" s="124"/>
      <c r="G75" s="124"/>
      <c r="H75" s="124"/>
      <c r="I75" s="125"/>
      <c r="J75" s="12">
        <v>6</v>
      </c>
      <c r="K75" s="12">
        <v>2</v>
      </c>
      <c r="L75" s="12">
        <v>2</v>
      </c>
      <c r="M75" s="12">
        <v>0</v>
      </c>
      <c r="N75" s="12">
        <v>0</v>
      </c>
      <c r="O75" s="44">
        <f t="shared" ref="O75:O79" si="12">K75+L75+M75+N75</f>
        <v>4</v>
      </c>
      <c r="P75" s="22">
        <f t="shared" ref="P75:P79" si="13">Q75-O75</f>
        <v>7</v>
      </c>
      <c r="Q75" s="22">
        <f t="shared" ref="Q75:Q79" si="14">ROUND(PRODUCT(J75,25)/14,0)</f>
        <v>11</v>
      </c>
      <c r="R75" s="28" t="s">
        <v>34</v>
      </c>
      <c r="S75" s="12"/>
      <c r="T75" s="29"/>
      <c r="U75" s="12" t="s">
        <v>39</v>
      </c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</row>
    <row r="76" spans="1:81">
      <c r="A76" s="48" t="s">
        <v>124</v>
      </c>
      <c r="B76" s="123" t="s">
        <v>125</v>
      </c>
      <c r="C76" s="124"/>
      <c r="D76" s="124"/>
      <c r="E76" s="124"/>
      <c r="F76" s="124"/>
      <c r="G76" s="124"/>
      <c r="H76" s="124"/>
      <c r="I76" s="125"/>
      <c r="J76" s="12">
        <v>6</v>
      </c>
      <c r="K76" s="12">
        <v>2</v>
      </c>
      <c r="L76" s="12">
        <v>2</v>
      </c>
      <c r="M76" s="12">
        <v>0</v>
      </c>
      <c r="N76" s="12">
        <v>0</v>
      </c>
      <c r="O76" s="44">
        <f t="shared" si="12"/>
        <v>4</v>
      </c>
      <c r="P76" s="22">
        <f t="shared" si="13"/>
        <v>7</v>
      </c>
      <c r="Q76" s="22">
        <f t="shared" si="14"/>
        <v>11</v>
      </c>
      <c r="R76" s="28" t="s">
        <v>34</v>
      </c>
      <c r="S76" s="12"/>
      <c r="T76" s="29"/>
      <c r="U76" s="12" t="s">
        <v>39</v>
      </c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</row>
    <row r="77" spans="1:81">
      <c r="A77" s="48" t="s">
        <v>126</v>
      </c>
      <c r="B77" s="123" t="s">
        <v>127</v>
      </c>
      <c r="C77" s="124"/>
      <c r="D77" s="124"/>
      <c r="E77" s="124"/>
      <c r="F77" s="124"/>
      <c r="G77" s="124"/>
      <c r="H77" s="124"/>
      <c r="I77" s="125"/>
      <c r="J77" s="12">
        <v>6</v>
      </c>
      <c r="K77" s="12">
        <v>2</v>
      </c>
      <c r="L77" s="12">
        <v>2</v>
      </c>
      <c r="M77" s="12">
        <v>1</v>
      </c>
      <c r="N77" s="12">
        <v>0</v>
      </c>
      <c r="O77" s="44">
        <f t="shared" si="12"/>
        <v>5</v>
      </c>
      <c r="P77" s="22">
        <f t="shared" si="13"/>
        <v>6</v>
      </c>
      <c r="Q77" s="22">
        <f t="shared" si="14"/>
        <v>11</v>
      </c>
      <c r="R77" s="28" t="s">
        <v>34</v>
      </c>
      <c r="S77" s="12"/>
      <c r="T77" s="29"/>
      <c r="U77" s="12" t="s">
        <v>39</v>
      </c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</row>
    <row r="78" spans="1:81">
      <c r="A78" s="48" t="s">
        <v>128</v>
      </c>
      <c r="B78" s="123" t="s">
        <v>129</v>
      </c>
      <c r="C78" s="124"/>
      <c r="D78" s="124"/>
      <c r="E78" s="124"/>
      <c r="F78" s="124"/>
      <c r="G78" s="124"/>
      <c r="H78" s="124"/>
      <c r="I78" s="125"/>
      <c r="J78" s="12">
        <v>6</v>
      </c>
      <c r="K78" s="12">
        <v>2</v>
      </c>
      <c r="L78" s="12">
        <v>1</v>
      </c>
      <c r="M78" s="12">
        <v>0</v>
      </c>
      <c r="N78" s="12">
        <v>0</v>
      </c>
      <c r="O78" s="44">
        <f t="shared" si="12"/>
        <v>3</v>
      </c>
      <c r="P78" s="22">
        <f t="shared" si="13"/>
        <v>8</v>
      </c>
      <c r="Q78" s="22">
        <f t="shared" si="14"/>
        <v>11</v>
      </c>
      <c r="R78" s="28"/>
      <c r="S78" s="12"/>
      <c r="T78" s="29" t="s">
        <v>35</v>
      </c>
      <c r="U78" s="12" t="s">
        <v>41</v>
      </c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</row>
    <row r="79" spans="1:81">
      <c r="A79" s="48" t="s">
        <v>130</v>
      </c>
      <c r="B79" s="123" t="s">
        <v>131</v>
      </c>
      <c r="C79" s="124"/>
      <c r="D79" s="124"/>
      <c r="E79" s="124"/>
      <c r="F79" s="124"/>
      <c r="G79" s="124"/>
      <c r="H79" s="124"/>
      <c r="I79" s="125"/>
      <c r="J79" s="12">
        <v>3</v>
      </c>
      <c r="K79" s="12">
        <v>0</v>
      </c>
      <c r="L79" s="12">
        <v>2</v>
      </c>
      <c r="M79" s="12">
        <v>0</v>
      </c>
      <c r="N79" s="12">
        <v>0</v>
      </c>
      <c r="O79" s="44">
        <f t="shared" si="12"/>
        <v>2</v>
      </c>
      <c r="P79" s="22">
        <f t="shared" si="13"/>
        <v>3</v>
      </c>
      <c r="Q79" s="22">
        <f t="shared" si="14"/>
        <v>5</v>
      </c>
      <c r="R79" s="28"/>
      <c r="S79" s="12" t="s">
        <v>31</v>
      </c>
      <c r="T79" s="29"/>
      <c r="U79" s="12" t="s">
        <v>42</v>
      </c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</row>
    <row r="80" spans="1:81">
      <c r="A80" s="25" t="s">
        <v>28</v>
      </c>
      <c r="B80" s="111"/>
      <c r="C80" s="112"/>
      <c r="D80" s="112"/>
      <c r="E80" s="112"/>
      <c r="F80" s="112"/>
      <c r="G80" s="112"/>
      <c r="H80" s="112"/>
      <c r="I80" s="113"/>
      <c r="J80" s="25">
        <f t="shared" ref="J80:Q80" si="15">SUM(J74:J79)</f>
        <v>33</v>
      </c>
      <c r="K80" s="25">
        <f t="shared" si="15"/>
        <v>10</v>
      </c>
      <c r="L80" s="25">
        <f t="shared" si="15"/>
        <v>10</v>
      </c>
      <c r="M80" s="43">
        <f t="shared" si="15"/>
        <v>3</v>
      </c>
      <c r="N80" s="25">
        <f t="shared" si="15"/>
        <v>0</v>
      </c>
      <c r="O80" s="25">
        <f t="shared" si="15"/>
        <v>23</v>
      </c>
      <c r="P80" s="25">
        <f t="shared" si="15"/>
        <v>37</v>
      </c>
      <c r="Q80" s="25">
        <f t="shared" si="15"/>
        <v>60</v>
      </c>
      <c r="R80" s="25">
        <f>COUNTIF(R74:R79,"E")</f>
        <v>4</v>
      </c>
      <c r="S80" s="25">
        <f>COUNTIF(S74:S79,"C")</f>
        <v>1</v>
      </c>
      <c r="T80" s="25">
        <f>COUNTIF(T74:T79,"VP")</f>
        <v>1</v>
      </c>
      <c r="U80" s="26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</row>
    <row r="81" spans="1:81" ht="9" customHeight="1"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</row>
    <row r="82" spans="1:81"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</row>
    <row r="83" spans="1:81" ht="18" customHeight="1">
      <c r="A83" s="68" t="s">
        <v>49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70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</row>
    <row r="84" spans="1:81" ht="25.5" customHeight="1">
      <c r="A84" s="90" t="s">
        <v>30</v>
      </c>
      <c r="B84" s="92" t="s">
        <v>29</v>
      </c>
      <c r="C84" s="93"/>
      <c r="D84" s="93"/>
      <c r="E84" s="93"/>
      <c r="F84" s="93"/>
      <c r="G84" s="93"/>
      <c r="H84" s="93"/>
      <c r="I84" s="94"/>
      <c r="J84" s="86" t="s">
        <v>43</v>
      </c>
      <c r="K84" s="142" t="s">
        <v>27</v>
      </c>
      <c r="L84" s="143"/>
      <c r="M84" s="143"/>
      <c r="N84" s="144"/>
      <c r="O84" s="142" t="s">
        <v>44</v>
      </c>
      <c r="P84" s="143"/>
      <c r="Q84" s="144"/>
      <c r="R84" s="142" t="s">
        <v>26</v>
      </c>
      <c r="S84" s="143"/>
      <c r="T84" s="144"/>
      <c r="U84" s="86" t="s">
        <v>25</v>
      </c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</row>
    <row r="85" spans="1:81">
      <c r="A85" s="91"/>
      <c r="B85" s="95"/>
      <c r="C85" s="96"/>
      <c r="D85" s="96"/>
      <c r="E85" s="96"/>
      <c r="F85" s="96"/>
      <c r="G85" s="96"/>
      <c r="H85" s="96"/>
      <c r="I85" s="97"/>
      <c r="J85" s="87"/>
      <c r="K85" s="4" t="s">
        <v>31</v>
      </c>
      <c r="L85" s="4" t="s">
        <v>32</v>
      </c>
      <c r="M85" s="46" t="s">
        <v>78</v>
      </c>
      <c r="N85" s="46" t="s">
        <v>79</v>
      </c>
      <c r="O85" s="4" t="s">
        <v>36</v>
      </c>
      <c r="P85" s="4" t="s">
        <v>8</v>
      </c>
      <c r="Q85" s="4" t="s">
        <v>33</v>
      </c>
      <c r="R85" s="4" t="s">
        <v>34</v>
      </c>
      <c r="S85" s="4" t="s">
        <v>31</v>
      </c>
      <c r="T85" s="4" t="s">
        <v>35</v>
      </c>
      <c r="U85" s="8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</row>
    <row r="86" spans="1:81">
      <c r="A86" s="48" t="s">
        <v>132</v>
      </c>
      <c r="B86" s="123" t="s">
        <v>133</v>
      </c>
      <c r="C86" s="124"/>
      <c r="D86" s="124"/>
      <c r="E86" s="124"/>
      <c r="F86" s="124"/>
      <c r="G86" s="124"/>
      <c r="H86" s="124"/>
      <c r="I86" s="125"/>
      <c r="J86" s="12">
        <v>5</v>
      </c>
      <c r="K86" s="12">
        <v>2</v>
      </c>
      <c r="L86" s="12">
        <v>2</v>
      </c>
      <c r="M86" s="12">
        <v>0</v>
      </c>
      <c r="N86" s="12">
        <v>0</v>
      </c>
      <c r="O86" s="21">
        <f>K86+L86+M86+N86</f>
        <v>4</v>
      </c>
      <c r="P86" s="22">
        <f>Q86-O86</f>
        <v>5</v>
      </c>
      <c r="Q86" s="22">
        <f>ROUND(PRODUCT(J86,25)/14,0)</f>
        <v>9</v>
      </c>
      <c r="R86" s="28" t="s">
        <v>34</v>
      </c>
      <c r="S86" s="12"/>
      <c r="T86" s="29"/>
      <c r="U86" s="12" t="s">
        <v>41</v>
      </c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</row>
    <row r="87" spans="1:81">
      <c r="A87" s="48" t="s">
        <v>134</v>
      </c>
      <c r="B87" s="123" t="s">
        <v>135</v>
      </c>
      <c r="C87" s="124"/>
      <c r="D87" s="124"/>
      <c r="E87" s="124"/>
      <c r="F87" s="124"/>
      <c r="G87" s="124"/>
      <c r="H87" s="124"/>
      <c r="I87" s="125"/>
      <c r="J87" s="12">
        <v>5</v>
      </c>
      <c r="K87" s="12">
        <v>2</v>
      </c>
      <c r="L87" s="12">
        <v>2</v>
      </c>
      <c r="M87" s="12">
        <v>1</v>
      </c>
      <c r="N87" s="12">
        <v>0</v>
      </c>
      <c r="O87" s="44">
        <f t="shared" ref="O87:O91" si="16">K87+L87+M87+N87</f>
        <v>5</v>
      </c>
      <c r="P87" s="22">
        <f t="shared" ref="P87:P91" si="17">Q87-O87</f>
        <v>4</v>
      </c>
      <c r="Q87" s="22">
        <f t="shared" ref="Q87:Q91" si="18">ROUND(PRODUCT(J87,25)/14,0)</f>
        <v>9</v>
      </c>
      <c r="R87" s="28" t="s">
        <v>34</v>
      </c>
      <c r="S87" s="12"/>
      <c r="T87" s="29"/>
      <c r="U87" s="12" t="s">
        <v>41</v>
      </c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</row>
    <row r="88" spans="1:81">
      <c r="A88" s="48" t="s">
        <v>136</v>
      </c>
      <c r="B88" s="123" t="s">
        <v>137</v>
      </c>
      <c r="C88" s="124"/>
      <c r="D88" s="124"/>
      <c r="E88" s="124"/>
      <c r="F88" s="124"/>
      <c r="G88" s="124"/>
      <c r="H88" s="124"/>
      <c r="I88" s="125"/>
      <c r="J88" s="12">
        <v>5</v>
      </c>
      <c r="K88" s="12">
        <v>2</v>
      </c>
      <c r="L88" s="12">
        <v>2</v>
      </c>
      <c r="M88" s="12">
        <v>0</v>
      </c>
      <c r="N88" s="12">
        <v>0</v>
      </c>
      <c r="O88" s="44">
        <f t="shared" si="16"/>
        <v>4</v>
      </c>
      <c r="P88" s="22">
        <f t="shared" si="17"/>
        <v>5</v>
      </c>
      <c r="Q88" s="22">
        <f t="shared" si="18"/>
        <v>9</v>
      </c>
      <c r="R88" s="28" t="s">
        <v>34</v>
      </c>
      <c r="S88" s="12"/>
      <c r="T88" s="29"/>
      <c r="U88" s="12" t="s">
        <v>41</v>
      </c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>
      <c r="A89" s="48" t="s">
        <v>138</v>
      </c>
      <c r="B89" s="105" t="s">
        <v>139</v>
      </c>
      <c r="C89" s="106"/>
      <c r="D89" s="106"/>
      <c r="E89" s="106"/>
      <c r="F89" s="106"/>
      <c r="G89" s="106"/>
      <c r="H89" s="106"/>
      <c r="I89" s="107"/>
      <c r="J89" s="12">
        <v>5</v>
      </c>
      <c r="K89" s="12">
        <v>2</v>
      </c>
      <c r="L89" s="12">
        <v>2</v>
      </c>
      <c r="M89" s="12">
        <v>1</v>
      </c>
      <c r="N89" s="12">
        <v>0</v>
      </c>
      <c r="O89" s="44">
        <f t="shared" si="16"/>
        <v>5</v>
      </c>
      <c r="P89" s="22">
        <f t="shared" si="17"/>
        <v>4</v>
      </c>
      <c r="Q89" s="22">
        <f t="shared" si="18"/>
        <v>9</v>
      </c>
      <c r="R89" s="28"/>
      <c r="S89" s="12" t="s">
        <v>31</v>
      </c>
      <c r="T89" s="29"/>
      <c r="U89" s="12" t="s">
        <v>41</v>
      </c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</row>
    <row r="90" spans="1:81">
      <c r="A90" s="48" t="s">
        <v>140</v>
      </c>
      <c r="B90" s="123" t="s">
        <v>141</v>
      </c>
      <c r="C90" s="124"/>
      <c r="D90" s="124"/>
      <c r="E90" s="124"/>
      <c r="F90" s="124"/>
      <c r="G90" s="124"/>
      <c r="H90" s="124"/>
      <c r="I90" s="125"/>
      <c r="J90" s="12">
        <v>6</v>
      </c>
      <c r="K90" s="12">
        <v>2</v>
      </c>
      <c r="L90" s="12">
        <v>1</v>
      </c>
      <c r="M90" s="12">
        <v>0</v>
      </c>
      <c r="N90" s="12">
        <v>2</v>
      </c>
      <c r="O90" s="44">
        <f t="shared" si="16"/>
        <v>5</v>
      </c>
      <c r="P90" s="22">
        <f t="shared" si="17"/>
        <v>6</v>
      </c>
      <c r="Q90" s="22">
        <f t="shared" si="18"/>
        <v>11</v>
      </c>
      <c r="R90" s="28"/>
      <c r="S90" s="12"/>
      <c r="T90" s="29" t="s">
        <v>35</v>
      </c>
      <c r="U90" s="12" t="s">
        <v>39</v>
      </c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</row>
    <row r="91" spans="1:81">
      <c r="A91" s="48" t="s">
        <v>142</v>
      </c>
      <c r="B91" s="123" t="s">
        <v>143</v>
      </c>
      <c r="C91" s="124"/>
      <c r="D91" s="124"/>
      <c r="E91" s="124"/>
      <c r="F91" s="124"/>
      <c r="G91" s="124"/>
      <c r="H91" s="124"/>
      <c r="I91" s="125"/>
      <c r="J91" s="12">
        <v>4</v>
      </c>
      <c r="K91" s="12">
        <v>0</v>
      </c>
      <c r="L91" s="12">
        <v>0</v>
      </c>
      <c r="M91" s="12">
        <v>1</v>
      </c>
      <c r="N91" s="12">
        <v>0</v>
      </c>
      <c r="O91" s="44">
        <f t="shared" si="16"/>
        <v>1</v>
      </c>
      <c r="P91" s="22">
        <f t="shared" si="17"/>
        <v>6</v>
      </c>
      <c r="Q91" s="22">
        <f t="shared" si="18"/>
        <v>7</v>
      </c>
      <c r="R91" s="28"/>
      <c r="S91" s="12" t="s">
        <v>31</v>
      </c>
      <c r="T91" s="29"/>
      <c r="U91" s="12" t="s">
        <v>42</v>
      </c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</row>
    <row r="92" spans="1:81">
      <c r="A92" s="25" t="s">
        <v>28</v>
      </c>
      <c r="B92" s="111"/>
      <c r="C92" s="112"/>
      <c r="D92" s="112"/>
      <c r="E92" s="112"/>
      <c r="F92" s="112"/>
      <c r="G92" s="112"/>
      <c r="H92" s="112"/>
      <c r="I92" s="113"/>
      <c r="J92" s="25">
        <f t="shared" ref="J92:Q92" si="19">SUM(J86:J91)</f>
        <v>30</v>
      </c>
      <c r="K92" s="25">
        <f t="shared" si="19"/>
        <v>10</v>
      </c>
      <c r="L92" s="25">
        <f t="shared" si="19"/>
        <v>9</v>
      </c>
      <c r="M92" s="43">
        <f t="shared" si="19"/>
        <v>3</v>
      </c>
      <c r="N92" s="25">
        <f t="shared" si="19"/>
        <v>2</v>
      </c>
      <c r="O92" s="25">
        <f t="shared" si="19"/>
        <v>24</v>
      </c>
      <c r="P92" s="25">
        <f t="shared" si="19"/>
        <v>30</v>
      </c>
      <c r="Q92" s="25">
        <f t="shared" si="19"/>
        <v>54</v>
      </c>
      <c r="R92" s="25">
        <f>COUNTIF(R86:R91,"E")</f>
        <v>3</v>
      </c>
      <c r="S92" s="25">
        <f>COUNTIF(S86:S91,"C")</f>
        <v>2</v>
      </c>
      <c r="T92" s="25">
        <f>COUNTIF(T86:T91,"VP")</f>
        <v>1</v>
      </c>
      <c r="U92" s="26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</row>
    <row r="93" spans="1:81" ht="21.75" customHeight="1"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</row>
    <row r="94" spans="1:81" ht="19.5" customHeight="1">
      <c r="A94" s="68" t="s">
        <v>50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70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</row>
    <row r="95" spans="1:81" ht="25.5" customHeight="1">
      <c r="A95" s="90" t="s">
        <v>30</v>
      </c>
      <c r="B95" s="92" t="s">
        <v>29</v>
      </c>
      <c r="C95" s="93"/>
      <c r="D95" s="93"/>
      <c r="E95" s="93"/>
      <c r="F95" s="93"/>
      <c r="G95" s="93"/>
      <c r="H95" s="93"/>
      <c r="I95" s="94"/>
      <c r="J95" s="86" t="s">
        <v>43</v>
      </c>
      <c r="K95" s="142" t="s">
        <v>27</v>
      </c>
      <c r="L95" s="143"/>
      <c r="M95" s="143"/>
      <c r="N95" s="144"/>
      <c r="O95" s="142" t="s">
        <v>44</v>
      </c>
      <c r="P95" s="143"/>
      <c r="Q95" s="144"/>
      <c r="R95" s="142" t="s">
        <v>26</v>
      </c>
      <c r="S95" s="143"/>
      <c r="T95" s="144"/>
      <c r="U95" s="86" t="s">
        <v>25</v>
      </c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</row>
    <row r="96" spans="1:81">
      <c r="A96" s="91"/>
      <c r="B96" s="95"/>
      <c r="C96" s="96"/>
      <c r="D96" s="96"/>
      <c r="E96" s="96"/>
      <c r="F96" s="96"/>
      <c r="G96" s="96"/>
      <c r="H96" s="96"/>
      <c r="I96" s="97"/>
      <c r="J96" s="87"/>
      <c r="K96" s="4" t="s">
        <v>31</v>
      </c>
      <c r="L96" s="4" t="s">
        <v>32</v>
      </c>
      <c r="M96" s="46" t="s">
        <v>78</v>
      </c>
      <c r="N96" s="46" t="s">
        <v>79</v>
      </c>
      <c r="O96" s="4" t="s">
        <v>36</v>
      </c>
      <c r="P96" s="4" t="s">
        <v>8</v>
      </c>
      <c r="Q96" s="4" t="s">
        <v>33</v>
      </c>
      <c r="R96" s="4" t="s">
        <v>34</v>
      </c>
      <c r="S96" s="4" t="s">
        <v>31</v>
      </c>
      <c r="T96" s="4" t="s">
        <v>35</v>
      </c>
      <c r="U96" s="8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</row>
    <row r="97" spans="1:81">
      <c r="A97" s="48" t="s">
        <v>144</v>
      </c>
      <c r="B97" s="123" t="s">
        <v>145</v>
      </c>
      <c r="C97" s="124"/>
      <c r="D97" s="124"/>
      <c r="E97" s="124"/>
      <c r="F97" s="124"/>
      <c r="G97" s="124"/>
      <c r="H97" s="124"/>
      <c r="I97" s="125"/>
      <c r="J97" s="12">
        <v>6</v>
      </c>
      <c r="K97" s="12">
        <v>2</v>
      </c>
      <c r="L97" s="12">
        <v>1</v>
      </c>
      <c r="M97" s="12">
        <v>0</v>
      </c>
      <c r="N97" s="12">
        <v>2</v>
      </c>
      <c r="O97" s="21">
        <f>K97+L97+M97+N97</f>
        <v>5</v>
      </c>
      <c r="P97" s="22">
        <f>Q97-O97</f>
        <v>8</v>
      </c>
      <c r="Q97" s="22">
        <f>ROUND(PRODUCT(J97,25)/12,0)</f>
        <v>13</v>
      </c>
      <c r="R97" s="28" t="s">
        <v>34</v>
      </c>
      <c r="S97" s="12"/>
      <c r="T97" s="29"/>
      <c r="U97" s="12" t="s">
        <v>39</v>
      </c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</row>
    <row r="98" spans="1:81">
      <c r="A98" s="48" t="s">
        <v>146</v>
      </c>
      <c r="B98" s="123" t="s">
        <v>147</v>
      </c>
      <c r="C98" s="124"/>
      <c r="D98" s="124"/>
      <c r="E98" s="124"/>
      <c r="F98" s="124"/>
      <c r="G98" s="124"/>
      <c r="H98" s="124"/>
      <c r="I98" s="125"/>
      <c r="J98" s="12">
        <v>6</v>
      </c>
      <c r="K98" s="12">
        <v>0</v>
      </c>
      <c r="L98" s="12">
        <v>0</v>
      </c>
      <c r="M98" s="12">
        <v>0</v>
      </c>
      <c r="N98" s="12">
        <v>2</v>
      </c>
      <c r="O98" s="44">
        <f t="shared" ref="O98:O101" si="20">K98+L98+M98+N98</f>
        <v>2</v>
      </c>
      <c r="P98" s="22">
        <f t="shared" ref="P98:P101" si="21">Q98-O98</f>
        <v>11</v>
      </c>
      <c r="Q98" s="22">
        <f t="shared" ref="Q98:Q101" si="22">ROUND(PRODUCT(J98,25)/12,0)</f>
        <v>13</v>
      </c>
      <c r="R98" s="28"/>
      <c r="S98" s="12" t="s">
        <v>31</v>
      </c>
      <c r="T98" s="29"/>
      <c r="U98" s="12" t="s">
        <v>41</v>
      </c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</row>
    <row r="99" spans="1:81">
      <c r="A99" s="48" t="s">
        <v>148</v>
      </c>
      <c r="B99" s="123" t="s">
        <v>149</v>
      </c>
      <c r="C99" s="124"/>
      <c r="D99" s="124"/>
      <c r="E99" s="124"/>
      <c r="F99" s="124"/>
      <c r="G99" s="124"/>
      <c r="H99" s="124"/>
      <c r="I99" s="125"/>
      <c r="J99" s="12">
        <v>7</v>
      </c>
      <c r="K99" s="12">
        <v>2</v>
      </c>
      <c r="L99" s="12">
        <v>1</v>
      </c>
      <c r="M99" s="12">
        <v>0</v>
      </c>
      <c r="N99" s="12">
        <v>2</v>
      </c>
      <c r="O99" s="44">
        <f t="shared" si="20"/>
        <v>5</v>
      </c>
      <c r="P99" s="22">
        <f t="shared" si="21"/>
        <v>10</v>
      </c>
      <c r="Q99" s="22">
        <f t="shared" si="22"/>
        <v>15</v>
      </c>
      <c r="R99" s="28" t="s">
        <v>34</v>
      </c>
      <c r="S99" s="12"/>
      <c r="T99" s="29"/>
      <c r="U99" s="12" t="s">
        <v>39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</row>
    <row r="100" spans="1:81">
      <c r="A100" s="48" t="s">
        <v>150</v>
      </c>
      <c r="B100" s="123" t="s">
        <v>151</v>
      </c>
      <c r="C100" s="124"/>
      <c r="D100" s="124"/>
      <c r="E100" s="124"/>
      <c r="F100" s="124"/>
      <c r="G100" s="124"/>
      <c r="H100" s="124"/>
      <c r="I100" s="125"/>
      <c r="J100" s="12">
        <v>7</v>
      </c>
      <c r="K100" s="12">
        <v>2</v>
      </c>
      <c r="L100" s="12">
        <v>1</v>
      </c>
      <c r="M100" s="12">
        <v>0</v>
      </c>
      <c r="N100" s="12">
        <v>2</v>
      </c>
      <c r="O100" s="44">
        <f t="shared" si="20"/>
        <v>5</v>
      </c>
      <c r="P100" s="22">
        <f t="shared" si="21"/>
        <v>10</v>
      </c>
      <c r="Q100" s="22">
        <f t="shared" si="22"/>
        <v>15</v>
      </c>
      <c r="R100" s="28" t="s">
        <v>34</v>
      </c>
      <c r="S100" s="12"/>
      <c r="T100" s="29"/>
      <c r="U100" s="12" t="s">
        <v>42</v>
      </c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</row>
    <row r="101" spans="1:81">
      <c r="A101" s="48" t="s">
        <v>152</v>
      </c>
      <c r="B101" s="123" t="s">
        <v>153</v>
      </c>
      <c r="C101" s="124"/>
      <c r="D101" s="124"/>
      <c r="E101" s="124"/>
      <c r="F101" s="124"/>
      <c r="G101" s="124"/>
      <c r="H101" s="124"/>
      <c r="I101" s="125"/>
      <c r="J101" s="12">
        <v>4</v>
      </c>
      <c r="K101" s="12">
        <v>2</v>
      </c>
      <c r="L101" s="12">
        <v>0</v>
      </c>
      <c r="M101" s="12">
        <v>0</v>
      </c>
      <c r="N101" s="12">
        <v>1</v>
      </c>
      <c r="O101" s="44">
        <f t="shared" si="20"/>
        <v>3</v>
      </c>
      <c r="P101" s="22">
        <f t="shared" si="21"/>
        <v>5</v>
      </c>
      <c r="Q101" s="22">
        <f t="shared" si="22"/>
        <v>8</v>
      </c>
      <c r="R101" s="28"/>
      <c r="S101" s="12" t="s">
        <v>31</v>
      </c>
      <c r="T101" s="29"/>
      <c r="U101" s="12" t="s">
        <v>42</v>
      </c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</row>
    <row r="102" spans="1:81">
      <c r="A102" s="25" t="s">
        <v>28</v>
      </c>
      <c r="B102" s="111"/>
      <c r="C102" s="112"/>
      <c r="D102" s="112"/>
      <c r="E102" s="112"/>
      <c r="F102" s="112"/>
      <c r="G102" s="112"/>
      <c r="H102" s="112"/>
      <c r="I102" s="113"/>
      <c r="J102" s="25">
        <f t="shared" ref="J102:Q102" si="23">SUM(J97:J101)</f>
        <v>30</v>
      </c>
      <c r="K102" s="25">
        <f t="shared" si="23"/>
        <v>8</v>
      </c>
      <c r="L102" s="25">
        <f t="shared" si="23"/>
        <v>3</v>
      </c>
      <c r="M102" s="43">
        <f t="shared" si="23"/>
        <v>0</v>
      </c>
      <c r="N102" s="25">
        <f t="shared" si="23"/>
        <v>9</v>
      </c>
      <c r="O102" s="25">
        <f t="shared" si="23"/>
        <v>20</v>
      </c>
      <c r="P102" s="25">
        <f t="shared" si="23"/>
        <v>44</v>
      </c>
      <c r="Q102" s="25">
        <f t="shared" si="23"/>
        <v>64</v>
      </c>
      <c r="R102" s="25">
        <f>COUNTIF(R97:R101,"E")</f>
        <v>3</v>
      </c>
      <c r="S102" s="25">
        <f>COUNTIF(S97:S101,"C")</f>
        <v>2</v>
      </c>
      <c r="T102" s="25">
        <f>COUNTIF(T97:T101,"VP")</f>
        <v>0</v>
      </c>
      <c r="U102" s="26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</row>
    <row r="103" spans="1:81"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</row>
    <row r="104" spans="1:81" ht="19.5" customHeight="1">
      <c r="A104" s="140" t="s">
        <v>51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</row>
    <row r="105" spans="1:81" ht="27.75" customHeight="1">
      <c r="A105" s="90" t="s">
        <v>30</v>
      </c>
      <c r="B105" s="92" t="s">
        <v>29</v>
      </c>
      <c r="C105" s="93"/>
      <c r="D105" s="93"/>
      <c r="E105" s="93"/>
      <c r="F105" s="93"/>
      <c r="G105" s="93"/>
      <c r="H105" s="93"/>
      <c r="I105" s="94"/>
      <c r="J105" s="86" t="s">
        <v>43</v>
      </c>
      <c r="K105" s="88" t="s">
        <v>27</v>
      </c>
      <c r="L105" s="88"/>
      <c r="M105" s="88"/>
      <c r="N105" s="88"/>
      <c r="O105" s="88" t="s">
        <v>44</v>
      </c>
      <c r="P105" s="89"/>
      <c r="Q105" s="89"/>
      <c r="R105" s="88" t="s">
        <v>26</v>
      </c>
      <c r="S105" s="88"/>
      <c r="T105" s="88"/>
      <c r="U105" s="88" t="s">
        <v>25</v>
      </c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</row>
    <row r="106" spans="1:81" ht="12.75" customHeight="1">
      <c r="A106" s="91"/>
      <c r="B106" s="95"/>
      <c r="C106" s="96"/>
      <c r="D106" s="96"/>
      <c r="E106" s="96"/>
      <c r="F106" s="96"/>
      <c r="G106" s="96"/>
      <c r="H106" s="96"/>
      <c r="I106" s="97"/>
      <c r="J106" s="87"/>
      <c r="K106" s="4" t="s">
        <v>31</v>
      </c>
      <c r="L106" s="4" t="s">
        <v>32</v>
      </c>
      <c r="M106" s="46" t="s">
        <v>78</v>
      </c>
      <c r="N106" s="46" t="s">
        <v>79</v>
      </c>
      <c r="O106" s="4" t="s">
        <v>36</v>
      </c>
      <c r="P106" s="4" t="s">
        <v>8</v>
      </c>
      <c r="Q106" s="4" t="s">
        <v>33</v>
      </c>
      <c r="R106" s="4" t="s">
        <v>34</v>
      </c>
      <c r="S106" s="4" t="s">
        <v>31</v>
      </c>
      <c r="T106" s="4" t="s">
        <v>35</v>
      </c>
      <c r="U106" s="88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</row>
    <row r="107" spans="1:81">
      <c r="A107" s="83" t="s">
        <v>169</v>
      </c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9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</row>
    <row r="108" spans="1:81">
      <c r="A108" s="53" t="s">
        <v>170</v>
      </c>
      <c r="B108" s="98" t="s">
        <v>171</v>
      </c>
      <c r="C108" s="99"/>
      <c r="D108" s="99"/>
      <c r="E108" s="99"/>
      <c r="F108" s="99"/>
      <c r="G108" s="99"/>
      <c r="H108" s="99"/>
      <c r="I108" s="100"/>
      <c r="J108" s="33">
        <v>6</v>
      </c>
      <c r="K108" s="33">
        <v>2</v>
      </c>
      <c r="L108" s="33">
        <v>1</v>
      </c>
      <c r="M108" s="33">
        <v>0</v>
      </c>
      <c r="N108" s="33">
        <v>0</v>
      </c>
      <c r="O108" s="22">
        <f>K108+L108+M108+N108</f>
        <v>3</v>
      </c>
      <c r="P108" s="22">
        <f t="shared" ref="P108:P113" si="24">Q108-O108</f>
        <v>8</v>
      </c>
      <c r="Q108" s="22">
        <f t="shared" ref="Q108:Q113" si="25">ROUND(PRODUCT(J108,25)/14,0)</f>
        <v>11</v>
      </c>
      <c r="R108" s="33"/>
      <c r="S108" s="33"/>
      <c r="T108" s="34" t="s">
        <v>35</v>
      </c>
      <c r="U108" s="12" t="s">
        <v>41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</row>
    <row r="109" spans="1:81">
      <c r="A109" s="53" t="s">
        <v>172</v>
      </c>
      <c r="B109" s="98" t="s">
        <v>173</v>
      </c>
      <c r="C109" s="99"/>
      <c r="D109" s="99"/>
      <c r="E109" s="99"/>
      <c r="F109" s="99"/>
      <c r="G109" s="99"/>
      <c r="H109" s="99"/>
      <c r="I109" s="100"/>
      <c r="J109" s="33">
        <v>6</v>
      </c>
      <c r="K109" s="33">
        <v>2</v>
      </c>
      <c r="L109" s="33">
        <v>1</v>
      </c>
      <c r="M109" s="33">
        <v>0</v>
      </c>
      <c r="N109" s="33">
        <v>0</v>
      </c>
      <c r="O109" s="22">
        <f t="shared" ref="O109" si="26">K109+L109+M109+N109</f>
        <v>3</v>
      </c>
      <c r="P109" s="22">
        <f>Q109-O109</f>
        <v>8</v>
      </c>
      <c r="Q109" s="22">
        <f>ROUND(PRODUCT(J109,25)/14,0)</f>
        <v>11</v>
      </c>
      <c r="R109" s="33"/>
      <c r="S109" s="33"/>
      <c r="T109" s="34" t="s">
        <v>35</v>
      </c>
      <c r="U109" s="12" t="s">
        <v>41</v>
      </c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</row>
    <row r="110" spans="1:81">
      <c r="A110" s="83" t="s">
        <v>174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9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</row>
    <row r="111" spans="1:81">
      <c r="A111" s="53" t="s">
        <v>175</v>
      </c>
      <c r="B111" s="98" t="s">
        <v>176</v>
      </c>
      <c r="C111" s="99"/>
      <c r="D111" s="99"/>
      <c r="E111" s="99"/>
      <c r="F111" s="99"/>
      <c r="G111" s="99"/>
      <c r="H111" s="99"/>
      <c r="I111" s="100"/>
      <c r="J111" s="12">
        <v>6</v>
      </c>
      <c r="K111" s="12">
        <v>2</v>
      </c>
      <c r="L111" s="12">
        <v>1</v>
      </c>
      <c r="M111" s="12">
        <v>0</v>
      </c>
      <c r="N111" s="12">
        <v>2</v>
      </c>
      <c r="O111" s="22">
        <f>K111+L111+M111+N111</f>
        <v>5</v>
      </c>
      <c r="P111" s="22">
        <f t="shared" si="24"/>
        <v>6</v>
      </c>
      <c r="Q111" s="22">
        <f t="shared" si="25"/>
        <v>11</v>
      </c>
      <c r="R111" s="33"/>
      <c r="S111" s="33"/>
      <c r="T111" s="34" t="s">
        <v>35</v>
      </c>
      <c r="U111" s="12" t="s">
        <v>39</v>
      </c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</row>
    <row r="112" spans="1:81">
      <c r="A112" s="53" t="s">
        <v>177</v>
      </c>
      <c r="B112" s="98" t="s">
        <v>178</v>
      </c>
      <c r="C112" s="99"/>
      <c r="D112" s="99"/>
      <c r="E112" s="99"/>
      <c r="F112" s="99"/>
      <c r="G112" s="99"/>
      <c r="H112" s="99"/>
      <c r="I112" s="100"/>
      <c r="J112" s="12">
        <v>6</v>
      </c>
      <c r="K112" s="12">
        <v>2</v>
      </c>
      <c r="L112" s="12">
        <v>1</v>
      </c>
      <c r="M112" s="12">
        <v>0</v>
      </c>
      <c r="N112" s="12">
        <v>2</v>
      </c>
      <c r="O112" s="22">
        <f t="shared" ref="O112:O113" si="27">K112+L112+M112+N112</f>
        <v>5</v>
      </c>
      <c r="P112" s="22">
        <f t="shared" si="24"/>
        <v>6</v>
      </c>
      <c r="Q112" s="22">
        <f t="shared" si="25"/>
        <v>11</v>
      </c>
      <c r="R112" s="33"/>
      <c r="S112" s="33"/>
      <c r="T112" s="34" t="s">
        <v>35</v>
      </c>
      <c r="U112" s="12" t="s">
        <v>39</v>
      </c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</row>
    <row r="113" spans="1:81">
      <c r="A113" s="53" t="s">
        <v>196</v>
      </c>
      <c r="B113" s="98" t="s">
        <v>197</v>
      </c>
      <c r="C113" s="99"/>
      <c r="D113" s="99"/>
      <c r="E113" s="99"/>
      <c r="F113" s="99"/>
      <c r="G113" s="99"/>
      <c r="H113" s="99"/>
      <c r="I113" s="100"/>
      <c r="J113" s="33">
        <v>6</v>
      </c>
      <c r="K113" s="33">
        <v>2</v>
      </c>
      <c r="L113" s="33">
        <v>1</v>
      </c>
      <c r="M113" s="33">
        <v>0</v>
      </c>
      <c r="N113" s="33">
        <v>2</v>
      </c>
      <c r="O113" s="22">
        <f t="shared" si="27"/>
        <v>5</v>
      </c>
      <c r="P113" s="22">
        <f t="shared" si="24"/>
        <v>6</v>
      </c>
      <c r="Q113" s="22">
        <f t="shared" si="25"/>
        <v>11</v>
      </c>
      <c r="R113" s="33"/>
      <c r="S113" s="33"/>
      <c r="T113" s="34" t="s">
        <v>35</v>
      </c>
      <c r="U113" s="12" t="s">
        <v>39</v>
      </c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</row>
    <row r="114" spans="1:81">
      <c r="A114" s="83" t="s">
        <v>179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5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</row>
    <row r="115" spans="1:81">
      <c r="A115" s="53" t="s">
        <v>180</v>
      </c>
      <c r="B115" s="98" t="s">
        <v>181</v>
      </c>
      <c r="C115" s="99"/>
      <c r="D115" s="99"/>
      <c r="E115" s="99"/>
      <c r="F115" s="99"/>
      <c r="G115" s="99"/>
      <c r="H115" s="99"/>
      <c r="I115" s="100"/>
      <c r="J115" s="12">
        <v>7</v>
      </c>
      <c r="K115" s="12">
        <v>2</v>
      </c>
      <c r="L115" s="12">
        <v>1</v>
      </c>
      <c r="M115" s="12">
        <v>0</v>
      </c>
      <c r="N115" s="12">
        <v>2</v>
      </c>
      <c r="O115" s="22">
        <f>K115+L115+M115+N115</f>
        <v>5</v>
      </c>
      <c r="P115" s="22">
        <f>Q115-O115</f>
        <v>10</v>
      </c>
      <c r="Q115" s="22">
        <f>ROUND(PRODUCT(J115,25)/12,0)</f>
        <v>15</v>
      </c>
      <c r="R115" s="33" t="s">
        <v>34</v>
      </c>
      <c r="S115" s="33"/>
      <c r="T115" s="34"/>
      <c r="U115" s="12" t="s">
        <v>39</v>
      </c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</row>
    <row r="116" spans="1:81">
      <c r="A116" s="53" t="s">
        <v>182</v>
      </c>
      <c r="B116" s="98" t="s">
        <v>183</v>
      </c>
      <c r="C116" s="99"/>
      <c r="D116" s="99"/>
      <c r="E116" s="99"/>
      <c r="F116" s="99"/>
      <c r="G116" s="99"/>
      <c r="H116" s="99"/>
      <c r="I116" s="100"/>
      <c r="J116" s="12">
        <v>7</v>
      </c>
      <c r="K116" s="12">
        <v>2</v>
      </c>
      <c r="L116" s="12">
        <v>1</v>
      </c>
      <c r="M116" s="12">
        <v>0</v>
      </c>
      <c r="N116" s="12">
        <v>2</v>
      </c>
      <c r="O116" s="22">
        <f t="shared" ref="O116:O117" si="28">K116+L116+M116+N116</f>
        <v>5</v>
      </c>
      <c r="P116" s="22">
        <f t="shared" ref="P116:P122" si="29">Q116-O116</f>
        <v>10</v>
      </c>
      <c r="Q116" s="22">
        <f t="shared" ref="Q116:Q117" si="30">ROUND(PRODUCT(J116,25)/12,0)</f>
        <v>15</v>
      </c>
      <c r="R116" s="33" t="s">
        <v>34</v>
      </c>
      <c r="S116" s="33"/>
      <c r="T116" s="34"/>
      <c r="U116" s="12" t="s">
        <v>39</v>
      </c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</row>
    <row r="117" spans="1:81">
      <c r="A117" s="53" t="s">
        <v>198</v>
      </c>
      <c r="B117" s="98" t="s">
        <v>199</v>
      </c>
      <c r="C117" s="99"/>
      <c r="D117" s="99"/>
      <c r="E117" s="99"/>
      <c r="F117" s="99"/>
      <c r="G117" s="99"/>
      <c r="H117" s="99"/>
      <c r="I117" s="100"/>
      <c r="J117" s="33">
        <v>7</v>
      </c>
      <c r="K117" s="33">
        <v>2</v>
      </c>
      <c r="L117" s="33">
        <v>1</v>
      </c>
      <c r="M117" s="33">
        <v>0</v>
      </c>
      <c r="N117" s="33">
        <v>2</v>
      </c>
      <c r="O117" s="22">
        <f t="shared" si="28"/>
        <v>5</v>
      </c>
      <c r="P117" s="22">
        <f t="shared" si="29"/>
        <v>10</v>
      </c>
      <c r="Q117" s="22">
        <f t="shared" si="30"/>
        <v>15</v>
      </c>
      <c r="R117" s="33" t="s">
        <v>34</v>
      </c>
      <c r="S117" s="33"/>
      <c r="T117" s="34"/>
      <c r="U117" s="12" t="s">
        <v>39</v>
      </c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</row>
    <row r="118" spans="1:81">
      <c r="A118" s="83" t="s">
        <v>184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5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</row>
    <row r="119" spans="1:81">
      <c r="A119" s="53" t="s">
        <v>185</v>
      </c>
      <c r="B119" s="98" t="s">
        <v>186</v>
      </c>
      <c r="C119" s="99"/>
      <c r="D119" s="99"/>
      <c r="E119" s="99"/>
      <c r="F119" s="99"/>
      <c r="G119" s="99"/>
      <c r="H119" s="99"/>
      <c r="I119" s="100"/>
      <c r="J119" s="12">
        <v>7</v>
      </c>
      <c r="K119" s="12">
        <v>2</v>
      </c>
      <c r="L119" s="12">
        <v>1</v>
      </c>
      <c r="M119" s="12">
        <v>0</v>
      </c>
      <c r="N119" s="12">
        <v>2</v>
      </c>
      <c r="O119" s="22">
        <f>K119+L119+M119+N119</f>
        <v>5</v>
      </c>
      <c r="P119" s="22">
        <f>Q119-O119</f>
        <v>10</v>
      </c>
      <c r="Q119" s="22">
        <f>ROUND(PRODUCT(J119,25)/12,0)</f>
        <v>15</v>
      </c>
      <c r="R119" s="33" t="s">
        <v>34</v>
      </c>
      <c r="S119" s="33"/>
      <c r="T119" s="34"/>
      <c r="U119" s="12" t="s">
        <v>42</v>
      </c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</row>
    <row r="120" spans="1:81">
      <c r="A120" s="53" t="s">
        <v>187</v>
      </c>
      <c r="B120" s="98" t="s">
        <v>188</v>
      </c>
      <c r="C120" s="99"/>
      <c r="D120" s="99"/>
      <c r="E120" s="99"/>
      <c r="F120" s="99"/>
      <c r="G120" s="99"/>
      <c r="H120" s="99"/>
      <c r="I120" s="100"/>
      <c r="J120" s="12">
        <v>7</v>
      </c>
      <c r="K120" s="12">
        <v>2</v>
      </c>
      <c r="L120" s="12">
        <v>1</v>
      </c>
      <c r="M120" s="12">
        <v>0</v>
      </c>
      <c r="N120" s="12">
        <v>2</v>
      </c>
      <c r="O120" s="22">
        <f t="shared" ref="O120" si="31">K120+L120+M120+N120</f>
        <v>5</v>
      </c>
      <c r="P120" s="22">
        <f t="shared" si="29"/>
        <v>10</v>
      </c>
      <c r="Q120" s="22">
        <f t="shared" ref="Q120" si="32">ROUND(PRODUCT(J120,25)/12,0)</f>
        <v>15</v>
      </c>
      <c r="R120" s="33" t="s">
        <v>34</v>
      </c>
      <c r="S120" s="33"/>
      <c r="T120" s="34"/>
      <c r="U120" s="12" t="s">
        <v>42</v>
      </c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</row>
    <row r="121" spans="1:81">
      <c r="A121" s="83" t="s">
        <v>189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9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</row>
    <row r="122" spans="1:81">
      <c r="A122" s="53" t="s">
        <v>190</v>
      </c>
      <c r="B122" s="98" t="s">
        <v>191</v>
      </c>
      <c r="C122" s="99"/>
      <c r="D122" s="99"/>
      <c r="E122" s="99"/>
      <c r="F122" s="99"/>
      <c r="G122" s="99"/>
      <c r="H122" s="99"/>
      <c r="I122" s="100"/>
      <c r="J122" s="12">
        <v>4</v>
      </c>
      <c r="K122" s="12">
        <v>2</v>
      </c>
      <c r="L122" s="12">
        <v>0</v>
      </c>
      <c r="M122" s="12">
        <v>0</v>
      </c>
      <c r="N122" s="12">
        <v>1</v>
      </c>
      <c r="O122" s="22">
        <f>K122+L122+M122+N122</f>
        <v>3</v>
      </c>
      <c r="P122" s="22">
        <f t="shared" si="29"/>
        <v>5</v>
      </c>
      <c r="Q122" s="22">
        <f>ROUND(PRODUCT(J122,25)/12,0)</f>
        <v>8</v>
      </c>
      <c r="R122" s="33"/>
      <c r="S122" s="33" t="s">
        <v>31</v>
      </c>
      <c r="T122" s="34"/>
      <c r="U122" s="12" t="s">
        <v>42</v>
      </c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</row>
    <row r="123" spans="1:81">
      <c r="A123" s="53" t="s">
        <v>192</v>
      </c>
      <c r="B123" s="98" t="s">
        <v>193</v>
      </c>
      <c r="C123" s="99"/>
      <c r="D123" s="99"/>
      <c r="E123" s="99"/>
      <c r="F123" s="99"/>
      <c r="G123" s="99"/>
      <c r="H123" s="99"/>
      <c r="I123" s="100"/>
      <c r="J123" s="12">
        <v>4</v>
      </c>
      <c r="K123" s="12">
        <v>2</v>
      </c>
      <c r="L123" s="12">
        <v>0</v>
      </c>
      <c r="M123" s="12">
        <v>0</v>
      </c>
      <c r="N123" s="12">
        <v>1</v>
      </c>
      <c r="O123" s="22">
        <f t="shared" ref="O123:O124" si="33">K123+L123+M123+N123</f>
        <v>3</v>
      </c>
      <c r="P123" s="22">
        <f>Q123-O123</f>
        <v>5</v>
      </c>
      <c r="Q123" s="22">
        <f>ROUND(PRODUCT(J123,25)/12,0)</f>
        <v>8</v>
      </c>
      <c r="R123" s="33"/>
      <c r="S123" s="33" t="s">
        <v>31</v>
      </c>
      <c r="T123" s="34"/>
      <c r="U123" s="12" t="s">
        <v>42</v>
      </c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</row>
    <row r="124" spans="1:81">
      <c r="A124" s="53" t="s">
        <v>194</v>
      </c>
      <c r="B124" s="98" t="s">
        <v>195</v>
      </c>
      <c r="C124" s="99"/>
      <c r="D124" s="99"/>
      <c r="E124" s="99"/>
      <c r="F124" s="99"/>
      <c r="G124" s="99"/>
      <c r="H124" s="99"/>
      <c r="I124" s="100"/>
      <c r="J124" s="12">
        <v>4</v>
      </c>
      <c r="K124" s="12">
        <v>2</v>
      </c>
      <c r="L124" s="12">
        <v>0</v>
      </c>
      <c r="M124" s="12">
        <v>0</v>
      </c>
      <c r="N124" s="12">
        <v>1</v>
      </c>
      <c r="O124" s="22">
        <f t="shared" si="33"/>
        <v>3</v>
      </c>
      <c r="P124" s="22">
        <f>Q124-O124</f>
        <v>5</v>
      </c>
      <c r="Q124" s="22">
        <f>ROUND(PRODUCT(J124,25)/12,0)</f>
        <v>8</v>
      </c>
      <c r="R124" s="33"/>
      <c r="S124" s="33" t="s">
        <v>31</v>
      </c>
      <c r="T124" s="34"/>
      <c r="U124" s="12" t="s">
        <v>42</v>
      </c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</row>
    <row r="125" spans="1:81" ht="24.75" customHeight="1">
      <c r="A125" s="114" t="s">
        <v>53</v>
      </c>
      <c r="B125" s="115"/>
      <c r="C125" s="115"/>
      <c r="D125" s="115"/>
      <c r="E125" s="115"/>
      <c r="F125" s="115"/>
      <c r="G125" s="115"/>
      <c r="H125" s="115"/>
      <c r="I125" s="116"/>
      <c r="J125" s="27">
        <f>SUM(J108,J111,J115,J119,J122)</f>
        <v>30</v>
      </c>
      <c r="K125" s="27">
        <f t="shared" ref="K125:M125" si="34">SUM(K108,K111,K115,K119,K122)</f>
        <v>10</v>
      </c>
      <c r="L125" s="27">
        <f t="shared" si="34"/>
        <v>4</v>
      </c>
      <c r="M125" s="27">
        <f t="shared" si="34"/>
        <v>0</v>
      </c>
      <c r="N125" s="27">
        <f>SUM(N108,N111,N115,N119,N122)</f>
        <v>7</v>
      </c>
      <c r="O125" s="27">
        <f>SUM(O108,O111,O115,O119,O122)</f>
        <v>21</v>
      </c>
      <c r="P125" s="27">
        <f>SUM(P108,P111,P115,P119,P122)</f>
        <v>39</v>
      </c>
      <c r="Q125" s="27">
        <f>SUM(Q108,Q111,Q115,Q119,Q122)</f>
        <v>60</v>
      </c>
      <c r="R125" s="27">
        <f>COUNTIF(R108,"E")+COUNTIF(R111,"E")+COUNTIF(R115,"E")+COUNTIF(R119,"E")+COUNTIF(R122,"E")</f>
        <v>2</v>
      </c>
      <c r="S125" s="27">
        <f>COUNTIF(S108,"C")+COUNTIF(S111,"C")+COUNTIF(S115,"C")+COUNTIF(S119,"C")+COUNTIF(S122,"C")</f>
        <v>1</v>
      </c>
      <c r="T125" s="27">
        <f>COUNTIF(T108,"VP")+COUNTIF(T111,"VP")+COUNTIF(T115,"VP")+COUNTIF(T119,"VP")+COUNTIF(T122,"VP")</f>
        <v>2</v>
      </c>
      <c r="U125" s="66">
        <f>5/40</f>
        <v>0.125</v>
      </c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</row>
    <row r="126" spans="1:81" ht="13.5" customHeight="1">
      <c r="A126" s="117" t="s">
        <v>54</v>
      </c>
      <c r="B126" s="118"/>
      <c r="C126" s="118"/>
      <c r="D126" s="118"/>
      <c r="E126" s="118"/>
      <c r="F126" s="118"/>
      <c r="G126" s="118"/>
      <c r="H126" s="118"/>
      <c r="I126" s="118"/>
      <c r="J126" s="119"/>
      <c r="K126" s="27">
        <f>SUM(K108,K111)*14+(K115+K119+K122)*12</f>
        <v>128</v>
      </c>
      <c r="L126" s="27">
        <f t="shared" ref="L126:Q126" si="35">SUM(L108,L111)*14+(L115+L119+L122)*12</f>
        <v>52</v>
      </c>
      <c r="M126" s="27">
        <f t="shared" si="35"/>
        <v>0</v>
      </c>
      <c r="N126" s="27">
        <f t="shared" si="35"/>
        <v>88</v>
      </c>
      <c r="O126" s="27">
        <f>SUM(O108,O111)*14+(O115+O119+O122)*12</f>
        <v>268</v>
      </c>
      <c r="P126" s="27">
        <f t="shared" si="35"/>
        <v>496</v>
      </c>
      <c r="Q126" s="27">
        <f t="shared" si="35"/>
        <v>764</v>
      </c>
      <c r="R126" s="71"/>
      <c r="S126" s="72"/>
      <c r="T126" s="72"/>
      <c r="U126" s="73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</row>
    <row r="127" spans="1:81">
      <c r="A127" s="120"/>
      <c r="B127" s="121"/>
      <c r="C127" s="121"/>
      <c r="D127" s="121"/>
      <c r="E127" s="121"/>
      <c r="F127" s="121"/>
      <c r="G127" s="121"/>
      <c r="H127" s="121"/>
      <c r="I127" s="121"/>
      <c r="J127" s="122"/>
      <c r="K127" s="77">
        <f>SUM(K126:N126)</f>
        <v>268</v>
      </c>
      <c r="L127" s="78"/>
      <c r="M127" s="78"/>
      <c r="N127" s="79"/>
      <c r="O127" s="80">
        <f>SUM(O126:P126)</f>
        <v>764</v>
      </c>
      <c r="P127" s="81"/>
      <c r="Q127" s="82"/>
      <c r="R127" s="74"/>
      <c r="S127" s="75"/>
      <c r="T127" s="75"/>
      <c r="U127" s="76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</row>
    <row r="128" spans="1:81" s="63" customForma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7"/>
      <c r="L128" s="57"/>
      <c r="M128" s="57"/>
      <c r="N128" s="57"/>
      <c r="O128" s="58"/>
      <c r="P128" s="58"/>
      <c r="Q128" s="58"/>
      <c r="R128" s="59"/>
      <c r="S128" s="59"/>
      <c r="T128" s="59"/>
      <c r="U128" s="59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</row>
    <row r="129" spans="1:81" s="63" customForma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7"/>
      <c r="L129" s="57"/>
      <c r="M129" s="57"/>
      <c r="N129" s="57"/>
      <c r="O129" s="58"/>
      <c r="P129" s="58"/>
      <c r="Q129" s="58"/>
      <c r="R129" s="59"/>
      <c r="S129" s="59"/>
      <c r="T129" s="59"/>
      <c r="U129" s="59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</row>
    <row r="130" spans="1:81" s="63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7"/>
      <c r="L130" s="57"/>
      <c r="M130" s="57"/>
      <c r="N130" s="57"/>
      <c r="O130" s="58"/>
      <c r="P130" s="58"/>
      <c r="Q130" s="58"/>
      <c r="R130" s="59"/>
      <c r="S130" s="59"/>
      <c r="T130" s="59"/>
      <c r="U130" s="59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</row>
    <row r="131" spans="1:81" s="63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7"/>
      <c r="L131" s="57"/>
      <c r="M131" s="57"/>
      <c r="N131" s="57"/>
      <c r="O131" s="58"/>
      <c r="P131" s="58"/>
      <c r="Q131" s="58"/>
      <c r="R131" s="59"/>
      <c r="S131" s="59"/>
      <c r="T131" s="59"/>
      <c r="U131" s="59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</row>
    <row r="132" spans="1:81" s="63" customForma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7"/>
      <c r="L132" s="57"/>
      <c r="M132" s="57"/>
      <c r="N132" s="57"/>
      <c r="O132" s="58"/>
      <c r="P132" s="58"/>
      <c r="Q132" s="58"/>
      <c r="R132" s="59"/>
      <c r="S132" s="59"/>
      <c r="T132" s="59"/>
      <c r="U132" s="59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</row>
    <row r="133" spans="1:81" s="63" customForma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7"/>
      <c r="L133" s="57"/>
      <c r="M133" s="57"/>
      <c r="N133" s="57"/>
      <c r="O133" s="58"/>
      <c r="P133" s="58"/>
      <c r="Q133" s="58"/>
      <c r="R133" s="59"/>
      <c r="S133" s="59"/>
      <c r="T133" s="59"/>
      <c r="U133" s="59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</row>
    <row r="134" spans="1:81" s="63" customForma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7"/>
      <c r="L134" s="57"/>
      <c r="M134" s="57"/>
      <c r="N134" s="57"/>
      <c r="O134" s="58"/>
      <c r="P134" s="58"/>
      <c r="Q134" s="58"/>
      <c r="R134" s="59"/>
      <c r="S134" s="59"/>
      <c r="T134" s="59"/>
      <c r="U134" s="59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</row>
    <row r="135" spans="1:81" s="63" customForma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7"/>
      <c r="L135" s="57"/>
      <c r="M135" s="57"/>
      <c r="N135" s="57"/>
      <c r="O135" s="58"/>
      <c r="P135" s="58"/>
      <c r="Q135" s="58"/>
      <c r="R135" s="59"/>
      <c r="S135" s="59"/>
      <c r="T135" s="59"/>
      <c r="U135" s="59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</row>
    <row r="136" spans="1:81" s="63" customForma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7"/>
      <c r="L136" s="57"/>
      <c r="M136" s="57"/>
      <c r="N136" s="57"/>
      <c r="O136" s="58"/>
      <c r="P136" s="58"/>
      <c r="Q136" s="58"/>
      <c r="R136" s="59"/>
      <c r="S136" s="59"/>
      <c r="T136" s="59"/>
      <c r="U136" s="59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</row>
    <row r="137" spans="1:81" s="63" customForma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7"/>
      <c r="L137" s="57"/>
      <c r="M137" s="57"/>
      <c r="N137" s="57"/>
      <c r="O137" s="58"/>
      <c r="P137" s="58"/>
      <c r="Q137" s="58"/>
      <c r="R137" s="59"/>
      <c r="S137" s="59"/>
      <c r="T137" s="59"/>
      <c r="U137" s="59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</row>
    <row r="138" spans="1:81" s="52" customForma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7"/>
      <c r="L138" s="57"/>
      <c r="M138" s="57"/>
      <c r="N138" s="57"/>
      <c r="O138" s="58"/>
      <c r="P138" s="58"/>
      <c r="Q138" s="58"/>
      <c r="R138" s="59"/>
      <c r="S138" s="59"/>
      <c r="T138" s="59"/>
      <c r="U138" s="59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</row>
    <row r="139" spans="1:8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5"/>
      <c r="L139" s="15"/>
      <c r="M139" s="15"/>
      <c r="N139" s="15"/>
      <c r="O139" s="16"/>
      <c r="P139" s="16"/>
      <c r="Q139" s="16"/>
      <c r="R139" s="17"/>
      <c r="S139" s="17"/>
      <c r="T139" s="17"/>
      <c r="U139" s="1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</row>
    <row r="140" spans="1:81" s="51" customFormat="1" ht="13.5" customHeight="1">
      <c r="A140" s="140" t="s">
        <v>154</v>
      </c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</row>
    <row r="141" spans="1:81" s="51" customFormat="1" ht="28.5" customHeight="1">
      <c r="A141" s="90" t="s">
        <v>30</v>
      </c>
      <c r="B141" s="92" t="s">
        <v>29</v>
      </c>
      <c r="C141" s="93"/>
      <c r="D141" s="93"/>
      <c r="E141" s="93"/>
      <c r="F141" s="93"/>
      <c r="G141" s="93"/>
      <c r="H141" s="93"/>
      <c r="I141" s="94"/>
      <c r="J141" s="86" t="s">
        <v>43</v>
      </c>
      <c r="K141" s="88" t="s">
        <v>27</v>
      </c>
      <c r="L141" s="88"/>
      <c r="M141" s="88"/>
      <c r="N141" s="88"/>
      <c r="O141" s="88" t="s">
        <v>44</v>
      </c>
      <c r="P141" s="89"/>
      <c r="Q141" s="89"/>
      <c r="R141" s="88" t="s">
        <v>26</v>
      </c>
      <c r="S141" s="88"/>
      <c r="T141" s="88"/>
      <c r="U141" s="88" t="s">
        <v>25</v>
      </c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</row>
    <row r="142" spans="1:81" s="51" customFormat="1" ht="15" customHeight="1">
      <c r="A142" s="91"/>
      <c r="B142" s="95"/>
      <c r="C142" s="96"/>
      <c r="D142" s="96"/>
      <c r="E142" s="96"/>
      <c r="F142" s="96"/>
      <c r="G142" s="96"/>
      <c r="H142" s="96"/>
      <c r="I142" s="97"/>
      <c r="J142" s="87"/>
      <c r="K142" s="49" t="s">
        <v>31</v>
      </c>
      <c r="L142" s="49" t="s">
        <v>32</v>
      </c>
      <c r="M142" s="49" t="s">
        <v>78</v>
      </c>
      <c r="N142" s="49" t="s">
        <v>79</v>
      </c>
      <c r="O142" s="49" t="s">
        <v>36</v>
      </c>
      <c r="P142" s="49" t="s">
        <v>8</v>
      </c>
      <c r="Q142" s="49" t="s">
        <v>33</v>
      </c>
      <c r="R142" s="49" t="s">
        <v>34</v>
      </c>
      <c r="S142" s="49" t="s">
        <v>31</v>
      </c>
      <c r="T142" s="49" t="s">
        <v>35</v>
      </c>
      <c r="U142" s="88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</row>
    <row r="143" spans="1:81" s="51" customFormat="1" ht="20.25" customHeight="1">
      <c r="A143" s="83" t="s">
        <v>155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9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</row>
    <row r="144" spans="1:81" s="51" customFormat="1">
      <c r="A144" s="50" t="s">
        <v>156</v>
      </c>
      <c r="B144" s="98" t="s">
        <v>157</v>
      </c>
      <c r="C144" s="99"/>
      <c r="D144" s="99"/>
      <c r="E144" s="99"/>
      <c r="F144" s="99"/>
      <c r="G144" s="99"/>
      <c r="H144" s="99"/>
      <c r="I144" s="100"/>
      <c r="J144" s="33">
        <v>3</v>
      </c>
      <c r="K144" s="33">
        <v>0</v>
      </c>
      <c r="L144" s="33">
        <v>2</v>
      </c>
      <c r="M144" s="33">
        <v>0</v>
      </c>
      <c r="N144" s="33">
        <v>0</v>
      </c>
      <c r="O144" s="22">
        <f>K144+L144+M144+N144</f>
        <v>2</v>
      </c>
      <c r="P144" s="22">
        <f>Q144-O144</f>
        <v>3</v>
      </c>
      <c r="Q144" s="22">
        <f>ROUND(PRODUCT(J144,25)/14,0)</f>
        <v>5</v>
      </c>
      <c r="R144" s="33"/>
      <c r="S144" s="33" t="s">
        <v>31</v>
      </c>
      <c r="T144" s="34"/>
      <c r="U144" s="12" t="s">
        <v>42</v>
      </c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</row>
    <row r="145" spans="1:81" s="51" customFormat="1">
      <c r="A145" s="50" t="s">
        <v>158</v>
      </c>
      <c r="B145" s="98" t="s">
        <v>159</v>
      </c>
      <c r="C145" s="99"/>
      <c r="D145" s="99"/>
      <c r="E145" s="99"/>
      <c r="F145" s="99"/>
      <c r="G145" s="99"/>
      <c r="H145" s="99"/>
      <c r="I145" s="100"/>
      <c r="J145" s="33">
        <v>3</v>
      </c>
      <c r="K145" s="33">
        <v>0</v>
      </c>
      <c r="L145" s="33">
        <v>2</v>
      </c>
      <c r="M145" s="33">
        <v>0</v>
      </c>
      <c r="N145" s="33">
        <v>0</v>
      </c>
      <c r="O145" s="22">
        <f t="shared" ref="O145:O146" si="36">K145+L145+M145+N145</f>
        <v>2</v>
      </c>
      <c r="P145" s="22">
        <f t="shared" ref="P145" si="37">Q145-O145</f>
        <v>3</v>
      </c>
      <c r="Q145" s="22">
        <f>ROUND(PRODUCT(J145,25)/14,0)</f>
        <v>5</v>
      </c>
      <c r="R145" s="33"/>
      <c r="S145" s="33" t="s">
        <v>31</v>
      </c>
      <c r="T145" s="34"/>
      <c r="U145" s="12" t="s">
        <v>42</v>
      </c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</row>
    <row r="146" spans="1:81" s="51" customFormat="1">
      <c r="A146" s="50" t="s">
        <v>160</v>
      </c>
      <c r="B146" s="98" t="s">
        <v>161</v>
      </c>
      <c r="C146" s="99"/>
      <c r="D146" s="99"/>
      <c r="E146" s="99"/>
      <c r="F146" s="99"/>
      <c r="G146" s="99"/>
      <c r="H146" s="99"/>
      <c r="I146" s="100"/>
      <c r="J146" s="33">
        <v>3</v>
      </c>
      <c r="K146" s="33">
        <v>0</v>
      </c>
      <c r="L146" s="33">
        <v>2</v>
      </c>
      <c r="M146" s="33">
        <v>0</v>
      </c>
      <c r="N146" s="33">
        <v>0</v>
      </c>
      <c r="O146" s="22">
        <f t="shared" si="36"/>
        <v>2</v>
      </c>
      <c r="P146" s="22">
        <f>Q146-O146</f>
        <v>3</v>
      </c>
      <c r="Q146" s="22">
        <f>ROUND(PRODUCT(J146,25)/14,0)</f>
        <v>5</v>
      </c>
      <c r="R146" s="33"/>
      <c r="S146" s="33" t="s">
        <v>31</v>
      </c>
      <c r="T146" s="34"/>
      <c r="U146" s="12" t="s">
        <v>42</v>
      </c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</row>
    <row r="147" spans="1:81" s="51" customFormat="1" ht="20.25" customHeight="1">
      <c r="A147" s="83" t="s">
        <v>162</v>
      </c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5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</row>
    <row r="148" spans="1:81" s="51" customFormat="1">
      <c r="A148" s="50" t="s">
        <v>163</v>
      </c>
      <c r="B148" s="98" t="s">
        <v>164</v>
      </c>
      <c r="C148" s="99"/>
      <c r="D148" s="99"/>
      <c r="E148" s="99"/>
      <c r="F148" s="99"/>
      <c r="G148" s="99"/>
      <c r="H148" s="99"/>
      <c r="I148" s="100"/>
      <c r="J148" s="12">
        <v>3</v>
      </c>
      <c r="K148" s="12">
        <v>0</v>
      </c>
      <c r="L148" s="12">
        <v>2</v>
      </c>
      <c r="M148" s="12">
        <v>0</v>
      </c>
      <c r="N148" s="12">
        <v>0</v>
      </c>
      <c r="O148" s="22">
        <f>K148+L148+M148+N148</f>
        <v>2</v>
      </c>
      <c r="P148" s="22">
        <f>Q148-O148</f>
        <v>3</v>
      </c>
      <c r="Q148" s="22">
        <f>ROUND(PRODUCT(J148,25)/14,0)</f>
        <v>5</v>
      </c>
      <c r="R148" s="33"/>
      <c r="S148" s="33" t="s">
        <v>31</v>
      </c>
      <c r="T148" s="34"/>
      <c r="U148" s="12" t="s">
        <v>42</v>
      </c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</row>
    <row r="149" spans="1:81" s="51" customFormat="1">
      <c r="A149" s="50" t="s">
        <v>165</v>
      </c>
      <c r="B149" s="98" t="s">
        <v>166</v>
      </c>
      <c r="C149" s="99"/>
      <c r="D149" s="99"/>
      <c r="E149" s="99"/>
      <c r="F149" s="99"/>
      <c r="G149" s="99"/>
      <c r="H149" s="99"/>
      <c r="I149" s="100"/>
      <c r="J149" s="12">
        <v>3</v>
      </c>
      <c r="K149" s="12">
        <v>0</v>
      </c>
      <c r="L149" s="12">
        <v>2</v>
      </c>
      <c r="M149" s="12">
        <v>0</v>
      </c>
      <c r="N149" s="12">
        <v>0</v>
      </c>
      <c r="O149" s="22">
        <f t="shared" ref="O149:O150" si="38">K149+L149+M149+N149</f>
        <v>2</v>
      </c>
      <c r="P149" s="22">
        <f t="shared" ref="P149" si="39">Q149-O149</f>
        <v>3</v>
      </c>
      <c r="Q149" s="22">
        <f t="shared" ref="Q149" si="40">ROUND(PRODUCT(J149,25)/14,0)</f>
        <v>5</v>
      </c>
      <c r="R149" s="33"/>
      <c r="S149" s="33" t="s">
        <v>31</v>
      </c>
      <c r="T149" s="34"/>
      <c r="U149" s="12" t="s">
        <v>42</v>
      </c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</row>
    <row r="150" spans="1:81" s="51" customFormat="1">
      <c r="A150" s="50" t="s">
        <v>167</v>
      </c>
      <c r="B150" s="98" t="s">
        <v>168</v>
      </c>
      <c r="C150" s="99"/>
      <c r="D150" s="99"/>
      <c r="E150" s="99"/>
      <c r="F150" s="99"/>
      <c r="G150" s="99"/>
      <c r="H150" s="99"/>
      <c r="I150" s="100"/>
      <c r="J150" s="12">
        <v>3</v>
      </c>
      <c r="K150" s="12">
        <v>0</v>
      </c>
      <c r="L150" s="12">
        <v>2</v>
      </c>
      <c r="M150" s="12">
        <v>0</v>
      </c>
      <c r="N150" s="12">
        <v>0</v>
      </c>
      <c r="O150" s="22">
        <f t="shared" si="38"/>
        <v>2</v>
      </c>
      <c r="P150" s="22">
        <f>Q150-O150</f>
        <v>3</v>
      </c>
      <c r="Q150" s="22">
        <f>ROUND(PRODUCT(J150,25)/14,0)</f>
        <v>5</v>
      </c>
      <c r="R150" s="33"/>
      <c r="S150" s="33" t="s">
        <v>31</v>
      </c>
      <c r="T150" s="34"/>
      <c r="U150" s="12" t="s">
        <v>42</v>
      </c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</row>
    <row r="151" spans="1:81" s="51" customFormat="1" ht="30" customHeight="1">
      <c r="A151" s="114" t="s">
        <v>53</v>
      </c>
      <c r="B151" s="115"/>
      <c r="C151" s="115"/>
      <c r="D151" s="115"/>
      <c r="E151" s="115"/>
      <c r="F151" s="115"/>
      <c r="G151" s="115"/>
      <c r="H151" s="115"/>
      <c r="I151" s="116"/>
      <c r="J151" s="27">
        <f>SUM(J144,J148)</f>
        <v>6</v>
      </c>
      <c r="K151" s="27">
        <f t="shared" ref="K151:Q151" si="41">SUM(K144,K148)</f>
        <v>0</v>
      </c>
      <c r="L151" s="27">
        <f t="shared" si="41"/>
        <v>4</v>
      </c>
      <c r="M151" s="27">
        <f t="shared" si="41"/>
        <v>0</v>
      </c>
      <c r="N151" s="27">
        <f t="shared" si="41"/>
        <v>0</v>
      </c>
      <c r="O151" s="27">
        <f>SUM(O144,O148)</f>
        <v>4</v>
      </c>
      <c r="P151" s="27">
        <f t="shared" si="41"/>
        <v>6</v>
      </c>
      <c r="Q151" s="27">
        <f t="shared" si="41"/>
        <v>10</v>
      </c>
      <c r="R151" s="27">
        <f>COUNTIF(R144,"E")+COUNTIF(R148,"E")</f>
        <v>0</v>
      </c>
      <c r="S151" s="27">
        <f>COUNTIF(S144,"C")+COUNTIF(S148,"C")</f>
        <v>2</v>
      </c>
      <c r="T151" s="27">
        <f>COUNTIF(T144,"VP")+COUNTIF(T148,"VP")</f>
        <v>0</v>
      </c>
      <c r="U151" s="66">
        <f>2/40</f>
        <v>0.05</v>
      </c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</row>
    <row r="152" spans="1:81" s="51" customFormat="1" ht="16.5" customHeight="1">
      <c r="A152" s="117" t="s">
        <v>54</v>
      </c>
      <c r="B152" s="118"/>
      <c r="C152" s="118"/>
      <c r="D152" s="118"/>
      <c r="E152" s="118"/>
      <c r="F152" s="118"/>
      <c r="G152" s="118"/>
      <c r="H152" s="118"/>
      <c r="I152" s="118"/>
      <c r="J152" s="119"/>
      <c r="K152" s="27">
        <f>SUM(K144,K148)*14</f>
        <v>0</v>
      </c>
      <c r="L152" s="27">
        <f t="shared" ref="L152:Q152" si="42">SUM(L144,L148)*14</f>
        <v>56</v>
      </c>
      <c r="M152" s="27">
        <f t="shared" si="42"/>
        <v>0</v>
      </c>
      <c r="N152" s="27">
        <f t="shared" si="42"/>
        <v>0</v>
      </c>
      <c r="O152" s="27">
        <f>SUM(O144,O148)*14</f>
        <v>56</v>
      </c>
      <c r="P152" s="27">
        <f t="shared" si="42"/>
        <v>84</v>
      </c>
      <c r="Q152" s="27">
        <f t="shared" si="42"/>
        <v>140</v>
      </c>
      <c r="R152" s="71"/>
      <c r="S152" s="72"/>
      <c r="T152" s="72"/>
      <c r="U152" s="73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51" customFormat="1" ht="15" customHeight="1">
      <c r="A153" s="120"/>
      <c r="B153" s="121"/>
      <c r="C153" s="121"/>
      <c r="D153" s="121"/>
      <c r="E153" s="121"/>
      <c r="F153" s="121"/>
      <c r="G153" s="121"/>
      <c r="H153" s="121"/>
      <c r="I153" s="121"/>
      <c r="J153" s="122"/>
      <c r="K153" s="77">
        <f>SUM(K152:N152)</f>
        <v>56</v>
      </c>
      <c r="L153" s="78"/>
      <c r="M153" s="78"/>
      <c r="N153" s="79"/>
      <c r="O153" s="80">
        <f>SUM(O152:P152)</f>
        <v>140</v>
      </c>
      <c r="P153" s="81"/>
      <c r="Q153" s="82"/>
      <c r="R153" s="74"/>
      <c r="S153" s="75"/>
      <c r="T153" s="75"/>
      <c r="U153" s="76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</row>
    <row r="154" spans="1:81" s="51" customFormat="1" ht="5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5"/>
      <c r="L154" s="15"/>
      <c r="M154" s="15"/>
      <c r="N154" s="15"/>
      <c r="O154" s="16"/>
      <c r="P154" s="16"/>
      <c r="Q154" s="16"/>
      <c r="R154" s="17"/>
      <c r="S154" s="17"/>
      <c r="T154" s="17"/>
      <c r="U154" s="1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</row>
    <row r="155" spans="1:81" ht="15.75" customHeight="1">
      <c r="A155" s="140" t="s">
        <v>55</v>
      </c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</row>
    <row r="156" spans="1:81" ht="28.5" customHeight="1">
      <c r="A156" s="90" t="s">
        <v>30</v>
      </c>
      <c r="B156" s="92" t="s">
        <v>29</v>
      </c>
      <c r="C156" s="93"/>
      <c r="D156" s="93"/>
      <c r="E156" s="93"/>
      <c r="F156" s="93"/>
      <c r="G156" s="93"/>
      <c r="H156" s="93"/>
      <c r="I156" s="94"/>
      <c r="J156" s="86" t="s">
        <v>43</v>
      </c>
      <c r="K156" s="88" t="s">
        <v>27</v>
      </c>
      <c r="L156" s="88"/>
      <c r="M156" s="88"/>
      <c r="N156" s="88"/>
      <c r="O156" s="88" t="s">
        <v>44</v>
      </c>
      <c r="P156" s="89"/>
      <c r="Q156" s="89"/>
      <c r="R156" s="88" t="s">
        <v>26</v>
      </c>
      <c r="S156" s="88"/>
      <c r="T156" s="88"/>
      <c r="U156" s="88" t="s">
        <v>25</v>
      </c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</row>
    <row r="157" spans="1:81" ht="16.5" customHeight="1">
      <c r="A157" s="91"/>
      <c r="B157" s="95"/>
      <c r="C157" s="96"/>
      <c r="D157" s="96"/>
      <c r="E157" s="96"/>
      <c r="F157" s="96"/>
      <c r="G157" s="96"/>
      <c r="H157" s="96"/>
      <c r="I157" s="97"/>
      <c r="J157" s="87"/>
      <c r="K157" s="4" t="s">
        <v>31</v>
      </c>
      <c r="L157" s="4" t="s">
        <v>32</v>
      </c>
      <c r="M157" s="46" t="s">
        <v>78</v>
      </c>
      <c r="N157" s="46" t="s">
        <v>79</v>
      </c>
      <c r="O157" s="13" t="s">
        <v>36</v>
      </c>
      <c r="P157" s="13" t="s">
        <v>8</v>
      </c>
      <c r="Q157" s="13" t="s">
        <v>33</v>
      </c>
      <c r="R157" s="13" t="s">
        <v>34</v>
      </c>
      <c r="S157" s="13" t="s">
        <v>31</v>
      </c>
      <c r="T157" s="13" t="s">
        <v>35</v>
      </c>
      <c r="U157" s="88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</row>
    <row r="158" spans="1:81" ht="18.75" customHeight="1">
      <c r="A158" s="141" t="s">
        <v>56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</row>
    <row r="159" spans="1:81">
      <c r="A159" s="53" t="s">
        <v>200</v>
      </c>
      <c r="B159" s="98" t="s">
        <v>201</v>
      </c>
      <c r="C159" s="99"/>
      <c r="D159" s="99"/>
      <c r="E159" s="99"/>
      <c r="F159" s="99"/>
      <c r="G159" s="99"/>
      <c r="H159" s="99"/>
      <c r="I159" s="100"/>
      <c r="J159" s="33">
        <v>3</v>
      </c>
      <c r="K159" s="33">
        <v>2</v>
      </c>
      <c r="L159" s="33">
        <v>1</v>
      </c>
      <c r="M159" s="33">
        <v>0</v>
      </c>
      <c r="N159" s="33">
        <v>0</v>
      </c>
      <c r="O159" s="22">
        <f>K159+L159+M159+N159</f>
        <v>3</v>
      </c>
      <c r="P159" s="22">
        <f>Q159-O159</f>
        <v>2</v>
      </c>
      <c r="Q159" s="22">
        <f>ROUND(PRODUCT(J159,25)/14,0)</f>
        <v>5</v>
      </c>
      <c r="R159" s="33"/>
      <c r="S159" s="33" t="s">
        <v>31</v>
      </c>
      <c r="T159" s="34"/>
      <c r="U159" s="12" t="s">
        <v>39</v>
      </c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</row>
    <row r="160" spans="1:81" ht="18" customHeight="1">
      <c r="A160" s="83" t="s">
        <v>57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9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</row>
    <row r="161" spans="1:81" ht="27.75" customHeight="1">
      <c r="A161" s="53" t="s">
        <v>202</v>
      </c>
      <c r="B161" s="108" t="s">
        <v>203</v>
      </c>
      <c r="C161" s="109"/>
      <c r="D161" s="109"/>
      <c r="E161" s="109"/>
      <c r="F161" s="109"/>
      <c r="G161" s="109"/>
      <c r="H161" s="109"/>
      <c r="I161" s="110"/>
      <c r="J161" s="33">
        <v>3</v>
      </c>
      <c r="K161" s="33">
        <v>0</v>
      </c>
      <c r="L161" s="33">
        <v>2</v>
      </c>
      <c r="M161" s="33">
        <v>0</v>
      </c>
      <c r="N161" s="33">
        <v>1</v>
      </c>
      <c r="O161" s="22">
        <f>K161+L161+M161+N161</f>
        <v>3</v>
      </c>
      <c r="P161" s="22">
        <f>Q161-O161</f>
        <v>2</v>
      </c>
      <c r="Q161" s="22">
        <f>ROUND(PRODUCT(J161,25)/14,0)</f>
        <v>5</v>
      </c>
      <c r="R161" s="33"/>
      <c r="S161" s="33" t="s">
        <v>31</v>
      </c>
      <c r="T161" s="34"/>
      <c r="U161" s="12" t="s">
        <v>42</v>
      </c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</row>
    <row r="162" spans="1:81" ht="27" customHeight="1">
      <c r="A162" s="53" t="s">
        <v>204</v>
      </c>
      <c r="B162" s="108" t="s">
        <v>205</v>
      </c>
      <c r="C162" s="109"/>
      <c r="D162" s="109"/>
      <c r="E162" s="109"/>
      <c r="F162" s="109"/>
      <c r="G162" s="109"/>
      <c r="H162" s="109"/>
      <c r="I162" s="110"/>
      <c r="J162" s="33">
        <v>3</v>
      </c>
      <c r="K162" s="33">
        <v>0</v>
      </c>
      <c r="L162" s="33">
        <v>0</v>
      </c>
      <c r="M162" s="33">
        <v>2</v>
      </c>
      <c r="N162" s="33">
        <v>0</v>
      </c>
      <c r="O162" s="22">
        <f t="shared" ref="O162" si="43">K162+L162+M162+N162</f>
        <v>2</v>
      </c>
      <c r="P162" s="22">
        <f t="shared" ref="P162" si="44">Q162-O162</f>
        <v>3</v>
      </c>
      <c r="Q162" s="22">
        <f t="shared" ref="Q162" si="45">ROUND(PRODUCT(J162,25)/14,0)</f>
        <v>5</v>
      </c>
      <c r="R162" s="33"/>
      <c r="S162" s="33" t="s">
        <v>31</v>
      </c>
      <c r="T162" s="34"/>
      <c r="U162" s="12" t="s">
        <v>39</v>
      </c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</row>
    <row r="163" spans="1:81" ht="20.25" customHeight="1">
      <c r="A163" s="83" t="s">
        <v>58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5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</row>
    <row r="164" spans="1:81">
      <c r="A164" s="53" t="s">
        <v>202</v>
      </c>
      <c r="B164" s="108" t="s">
        <v>206</v>
      </c>
      <c r="C164" s="109"/>
      <c r="D164" s="109"/>
      <c r="E164" s="109"/>
      <c r="F164" s="109"/>
      <c r="G164" s="109"/>
      <c r="H164" s="109"/>
      <c r="I164" s="110"/>
      <c r="J164" s="33">
        <v>3</v>
      </c>
      <c r="K164" s="33">
        <v>1</v>
      </c>
      <c r="L164" s="33">
        <v>0</v>
      </c>
      <c r="M164" s="33">
        <v>1</v>
      </c>
      <c r="N164" s="33">
        <v>0</v>
      </c>
      <c r="O164" s="22">
        <f>K164+L164+M164+N164</f>
        <v>2</v>
      </c>
      <c r="P164" s="22">
        <f>Q164-O164</f>
        <v>3</v>
      </c>
      <c r="Q164" s="22">
        <f>ROUND(PRODUCT(J164,25)/14,0)</f>
        <v>5</v>
      </c>
      <c r="R164" s="33"/>
      <c r="S164" s="33" t="s">
        <v>31</v>
      </c>
      <c r="T164" s="34"/>
      <c r="U164" s="12" t="s">
        <v>42</v>
      </c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</row>
    <row r="165" spans="1:81" ht="30" customHeight="1">
      <c r="A165" s="114" t="s">
        <v>53</v>
      </c>
      <c r="B165" s="115"/>
      <c r="C165" s="115"/>
      <c r="D165" s="115"/>
      <c r="E165" s="115"/>
      <c r="F165" s="115"/>
      <c r="G165" s="115"/>
      <c r="H165" s="115"/>
      <c r="I165" s="116"/>
      <c r="J165" s="27">
        <f>SUM(J159,J161,J164)</f>
        <v>9</v>
      </c>
      <c r="K165" s="27">
        <f t="shared" ref="K165:Q165" si="46">SUM(K159,K161,K164)</f>
        <v>3</v>
      </c>
      <c r="L165" s="27">
        <f t="shared" si="46"/>
        <v>3</v>
      </c>
      <c r="M165" s="27">
        <f t="shared" si="46"/>
        <v>1</v>
      </c>
      <c r="N165" s="27">
        <f t="shared" si="46"/>
        <v>1</v>
      </c>
      <c r="O165" s="27">
        <f t="shared" si="46"/>
        <v>8</v>
      </c>
      <c r="P165" s="27">
        <f t="shared" si="46"/>
        <v>7</v>
      </c>
      <c r="Q165" s="27">
        <f t="shared" si="46"/>
        <v>15</v>
      </c>
      <c r="R165" s="27">
        <f>COUNTIF(R159,"E")+COUNTIF(R161,"E")+COUNTIF(R164,"E")</f>
        <v>0</v>
      </c>
      <c r="S165" s="27">
        <f>COUNTIF(S159,"C")+COUNTIF(S161,"C")+COUNTIF(S164,"C")</f>
        <v>3</v>
      </c>
      <c r="T165" s="27">
        <f>COUNTIF(T159,"VP")+COUNTIF(T161,"VP")+COUNTIF(T164,"VP")</f>
        <v>0</v>
      </c>
      <c r="U165" s="66">
        <f>4/40</f>
        <v>0.1</v>
      </c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</row>
    <row r="166" spans="1:81" ht="16.5" customHeight="1">
      <c r="A166" s="117" t="s">
        <v>54</v>
      </c>
      <c r="B166" s="118"/>
      <c r="C166" s="118"/>
      <c r="D166" s="118"/>
      <c r="E166" s="118"/>
      <c r="F166" s="118"/>
      <c r="G166" s="118"/>
      <c r="H166" s="118"/>
      <c r="I166" s="118"/>
      <c r="J166" s="119"/>
      <c r="K166" s="27">
        <f>SUM(K159,K161,K164)*14</f>
        <v>42</v>
      </c>
      <c r="L166" s="27">
        <f t="shared" ref="L166:Q166" si="47">SUM(L159,L161,L164)*14</f>
        <v>42</v>
      </c>
      <c r="M166" s="27">
        <f t="shared" si="47"/>
        <v>14</v>
      </c>
      <c r="N166" s="27">
        <f t="shared" si="47"/>
        <v>14</v>
      </c>
      <c r="O166" s="27">
        <f t="shared" si="47"/>
        <v>112</v>
      </c>
      <c r="P166" s="27">
        <f t="shared" si="47"/>
        <v>98</v>
      </c>
      <c r="Q166" s="27">
        <f t="shared" si="47"/>
        <v>210</v>
      </c>
      <c r="R166" s="71"/>
      <c r="S166" s="72"/>
      <c r="T166" s="72"/>
      <c r="U166" s="73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</row>
    <row r="167" spans="1:81" ht="15" customHeight="1">
      <c r="A167" s="120"/>
      <c r="B167" s="121"/>
      <c r="C167" s="121"/>
      <c r="D167" s="121"/>
      <c r="E167" s="121"/>
      <c r="F167" s="121"/>
      <c r="G167" s="121"/>
      <c r="H167" s="121"/>
      <c r="I167" s="121"/>
      <c r="J167" s="122"/>
      <c r="K167" s="77">
        <f>SUM(K166:N166)</f>
        <v>112</v>
      </c>
      <c r="L167" s="78"/>
      <c r="M167" s="78"/>
      <c r="N167" s="79"/>
      <c r="O167" s="80">
        <f>SUM(O166:P166)</f>
        <v>210</v>
      </c>
      <c r="P167" s="81"/>
      <c r="Q167" s="82"/>
      <c r="R167" s="74"/>
      <c r="S167" s="75"/>
      <c r="T167" s="75"/>
      <c r="U167" s="76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</row>
    <row r="168" spans="1:81" s="54" customFormat="1" ht="1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7"/>
      <c r="L168" s="57"/>
      <c r="M168" s="57"/>
      <c r="N168" s="57"/>
      <c r="O168" s="58"/>
      <c r="P168" s="58"/>
      <c r="Q168" s="58"/>
      <c r="R168" s="59"/>
      <c r="S168" s="59"/>
      <c r="T168" s="59"/>
      <c r="U168" s="59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</row>
    <row r="169" spans="1:81" s="54" customFormat="1" ht="1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7"/>
      <c r="L169" s="57"/>
      <c r="M169" s="57"/>
      <c r="N169" s="57"/>
      <c r="O169" s="58"/>
      <c r="P169" s="58"/>
      <c r="Q169" s="58"/>
      <c r="R169" s="59"/>
      <c r="S169" s="59"/>
      <c r="T169" s="59"/>
      <c r="U169" s="59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</row>
    <row r="170" spans="1:81" s="54" customFormat="1" ht="1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7"/>
      <c r="L170" s="57"/>
      <c r="M170" s="57"/>
      <c r="N170" s="57"/>
      <c r="O170" s="58"/>
      <c r="P170" s="58"/>
      <c r="Q170" s="58"/>
      <c r="R170" s="59"/>
      <c r="S170" s="59"/>
      <c r="T170" s="59"/>
      <c r="U170" s="59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</row>
    <row r="171" spans="1:81" ht="1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5"/>
      <c r="L171" s="15"/>
      <c r="M171" s="15"/>
      <c r="N171" s="15"/>
      <c r="O171" s="18"/>
      <c r="P171" s="18"/>
      <c r="Q171" s="18"/>
      <c r="R171" s="18"/>
      <c r="S171" s="18"/>
      <c r="T171" s="18"/>
      <c r="U171" s="18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</row>
    <row r="172" spans="1:81" ht="24" customHeight="1">
      <c r="A172" s="140" t="s">
        <v>59</v>
      </c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</row>
    <row r="173" spans="1:81" ht="16.5" customHeight="1">
      <c r="A173" s="127" t="s">
        <v>62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</row>
    <row r="174" spans="1:81" ht="34.5" customHeight="1">
      <c r="A174" s="127" t="s">
        <v>30</v>
      </c>
      <c r="B174" s="127" t="s">
        <v>29</v>
      </c>
      <c r="C174" s="127"/>
      <c r="D174" s="127"/>
      <c r="E174" s="127"/>
      <c r="F174" s="127"/>
      <c r="G174" s="127"/>
      <c r="H174" s="127"/>
      <c r="I174" s="127"/>
      <c r="J174" s="126" t="s">
        <v>43</v>
      </c>
      <c r="K174" s="126" t="s">
        <v>27</v>
      </c>
      <c r="L174" s="126"/>
      <c r="M174" s="126"/>
      <c r="N174" s="126"/>
      <c r="O174" s="126" t="s">
        <v>44</v>
      </c>
      <c r="P174" s="126"/>
      <c r="Q174" s="126"/>
      <c r="R174" s="126" t="s">
        <v>26</v>
      </c>
      <c r="S174" s="126"/>
      <c r="T174" s="126"/>
      <c r="U174" s="126" t="s">
        <v>25</v>
      </c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</row>
    <row r="175" spans="1:81">
      <c r="A175" s="127"/>
      <c r="B175" s="127"/>
      <c r="C175" s="127"/>
      <c r="D175" s="127"/>
      <c r="E175" s="127"/>
      <c r="F175" s="127"/>
      <c r="G175" s="127"/>
      <c r="H175" s="127"/>
      <c r="I175" s="127"/>
      <c r="J175" s="126"/>
      <c r="K175" s="36" t="s">
        <v>31</v>
      </c>
      <c r="L175" s="36" t="s">
        <v>32</v>
      </c>
      <c r="M175" s="45" t="s">
        <v>78</v>
      </c>
      <c r="N175" s="45" t="s">
        <v>79</v>
      </c>
      <c r="O175" s="36" t="s">
        <v>36</v>
      </c>
      <c r="P175" s="36" t="s">
        <v>8</v>
      </c>
      <c r="Q175" s="36" t="s">
        <v>33</v>
      </c>
      <c r="R175" s="36" t="s">
        <v>34</v>
      </c>
      <c r="S175" s="36" t="s">
        <v>31</v>
      </c>
      <c r="T175" s="36" t="s">
        <v>35</v>
      </c>
      <c r="U175" s="126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</row>
    <row r="176" spans="1:81" ht="17.25" customHeight="1">
      <c r="A176" s="111" t="s">
        <v>60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3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</row>
    <row r="177" spans="1:81">
      <c r="A177" s="39" t="str">
        <f t="shared" ref="A177:A192" si="48">IF(ISNA(INDEX($A$36:$U$167,MATCH($B177,$B$36:$B$167,0),1)),"",INDEX($A$36:$U$167,MATCH($B177,$B$36:$B$167,0),1))</f>
        <v>MLR0019</v>
      </c>
      <c r="B177" s="128" t="s">
        <v>85</v>
      </c>
      <c r="C177" s="129"/>
      <c r="D177" s="129"/>
      <c r="E177" s="129"/>
      <c r="F177" s="129"/>
      <c r="G177" s="129"/>
      <c r="H177" s="129"/>
      <c r="I177" s="130"/>
      <c r="J177" s="22">
        <f t="shared" ref="J177:J192" si="49">IF(ISNA(INDEX($A$36:$U$167,MATCH($B177,$B$36:$B$167,0),10)),"",INDEX($A$36:$U$167,MATCH($B177,$B$36:$B$167,0),10))</f>
        <v>6</v>
      </c>
      <c r="K177" s="22">
        <f t="shared" ref="K177:K192" si="50">IF(ISNA(INDEX($A$36:$U$167,MATCH($B177,$B$36:$B$167,0),11)),"",INDEX($A$36:$U$167,MATCH($B177,$B$36:$B$167,0),11))</f>
        <v>2</v>
      </c>
      <c r="L177" s="22">
        <f t="shared" ref="L177:L192" si="51">IF(ISNA(INDEX($A$36:$U$167,MATCH($B177,$B$36:$B$167,0),12)),"",INDEX($A$36:$U$167,MATCH($B177,$B$36:$B$167,0),12))</f>
        <v>2</v>
      </c>
      <c r="M177" s="22">
        <f t="shared" ref="M177:M192" si="52">IF(ISNA(INDEX($A$36:$U$167,MATCH($B177,$B$36:$B$167,0),13)),"",INDEX($A$36:$U$167,MATCH($B177,$B$36:$B$167,0),13))</f>
        <v>0</v>
      </c>
      <c r="N177" s="22">
        <f t="shared" ref="N177:N192" si="53">IF(ISNA(INDEX($A$36:$U$167,MATCH($B177,$B$36:$B$167,0),14)),"",INDEX($A$36:$U$167,MATCH($B177,$B$36:$B$167,0),14))</f>
        <v>0</v>
      </c>
      <c r="O177" s="22">
        <f t="shared" ref="O177:O192" si="54">IF(ISNA(INDEX($A$36:$U$167,MATCH($B177,$B$36:$B$167,0),15)),"",INDEX($A$36:$U$167,MATCH($B177,$B$36:$B$167,0),15))</f>
        <v>4</v>
      </c>
      <c r="P177" s="22">
        <f t="shared" ref="P177:P192" si="55">IF(ISNA(INDEX($A$36:$U$167,MATCH($B177,$B$36:$B$167,0),16)),"",INDEX($A$36:$U$167,MATCH($B177,$B$36:$B$167,0),16))</f>
        <v>7</v>
      </c>
      <c r="Q177" s="22">
        <f t="shared" ref="Q177:Q192" si="56">IF(ISNA(INDEX($A$36:$U$167,MATCH($B177,$B$36:$B$167,0),17)),"",INDEX($A$36:$U$167,MATCH($B177,$B$36:$B$167,0),17))</f>
        <v>11</v>
      </c>
      <c r="R177" s="35" t="str">
        <f t="shared" ref="R177:R192" si="57">IF(ISNA(INDEX($A$36:$U$167,MATCH($B177,$B$36:$B$167,0),18)),"",INDEX($A$36:$U$167,MATCH($B177,$B$36:$B$167,0),18))</f>
        <v>E</v>
      </c>
      <c r="S177" s="35">
        <f t="shared" ref="S177:S192" si="58">IF(ISNA(INDEX($A$36:$U$167,MATCH($B177,$B$36:$B$167,0),19)),"",INDEX($A$36:$U$167,MATCH($B177,$B$36:$B$167,0),19))</f>
        <v>0</v>
      </c>
      <c r="T177" s="35">
        <f t="shared" ref="T177:T192" si="59">IF(ISNA(INDEX($A$36:$U$167,MATCH($B177,$B$36:$B$167,0),20)),"",INDEX($A$36:$U$167,MATCH($B177,$B$36:$B$167,0),20))</f>
        <v>0</v>
      </c>
      <c r="U177" s="24" t="s">
        <v>39</v>
      </c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</row>
    <row r="178" spans="1:81">
      <c r="A178" s="39" t="str">
        <f t="shared" si="48"/>
        <v>MLR0001</v>
      </c>
      <c r="B178" s="128" t="s">
        <v>89</v>
      </c>
      <c r="C178" s="129"/>
      <c r="D178" s="129"/>
      <c r="E178" s="129"/>
      <c r="F178" s="129"/>
      <c r="G178" s="129"/>
      <c r="H178" s="129"/>
      <c r="I178" s="130"/>
      <c r="J178" s="22">
        <f t="shared" si="49"/>
        <v>6</v>
      </c>
      <c r="K178" s="22">
        <f t="shared" si="50"/>
        <v>2</v>
      </c>
      <c r="L178" s="22">
        <f t="shared" si="51"/>
        <v>2</v>
      </c>
      <c r="M178" s="22">
        <f t="shared" si="52"/>
        <v>0</v>
      </c>
      <c r="N178" s="22">
        <f t="shared" si="53"/>
        <v>0</v>
      </c>
      <c r="O178" s="22">
        <f t="shared" si="54"/>
        <v>4</v>
      </c>
      <c r="P178" s="22">
        <f t="shared" si="55"/>
        <v>7</v>
      </c>
      <c r="Q178" s="22">
        <f t="shared" si="56"/>
        <v>11</v>
      </c>
      <c r="R178" s="35" t="str">
        <f t="shared" si="57"/>
        <v>E</v>
      </c>
      <c r="S178" s="35">
        <f t="shared" si="58"/>
        <v>0</v>
      </c>
      <c r="T178" s="35">
        <f t="shared" si="59"/>
        <v>0</v>
      </c>
      <c r="U178" s="24" t="s">
        <v>39</v>
      </c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</row>
    <row r="179" spans="1:81">
      <c r="A179" s="39" t="str">
        <f t="shared" si="48"/>
        <v>MLR0013</v>
      </c>
      <c r="B179" s="128" t="s">
        <v>91</v>
      </c>
      <c r="C179" s="129"/>
      <c r="D179" s="129"/>
      <c r="E179" s="129"/>
      <c r="F179" s="129"/>
      <c r="G179" s="129"/>
      <c r="H179" s="129"/>
      <c r="I179" s="130"/>
      <c r="J179" s="22">
        <f t="shared" si="49"/>
        <v>6</v>
      </c>
      <c r="K179" s="22">
        <f t="shared" si="50"/>
        <v>2</v>
      </c>
      <c r="L179" s="22">
        <f t="shared" si="51"/>
        <v>2</v>
      </c>
      <c r="M179" s="22">
        <f t="shared" si="52"/>
        <v>0</v>
      </c>
      <c r="N179" s="22">
        <f t="shared" si="53"/>
        <v>0</v>
      </c>
      <c r="O179" s="22">
        <f t="shared" si="54"/>
        <v>4</v>
      </c>
      <c r="P179" s="22">
        <f t="shared" si="55"/>
        <v>7</v>
      </c>
      <c r="Q179" s="22">
        <f t="shared" si="56"/>
        <v>11</v>
      </c>
      <c r="R179" s="35" t="str">
        <f t="shared" si="57"/>
        <v>E</v>
      </c>
      <c r="S179" s="35">
        <f t="shared" si="58"/>
        <v>0</v>
      </c>
      <c r="T179" s="35">
        <f t="shared" si="59"/>
        <v>0</v>
      </c>
      <c r="U179" s="24" t="s">
        <v>39</v>
      </c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</row>
    <row r="180" spans="1:81">
      <c r="A180" s="39" t="str">
        <f t="shared" si="48"/>
        <v>MLR0021</v>
      </c>
      <c r="B180" s="128" t="s">
        <v>96</v>
      </c>
      <c r="C180" s="129"/>
      <c r="D180" s="129"/>
      <c r="E180" s="129"/>
      <c r="F180" s="129"/>
      <c r="G180" s="129"/>
      <c r="H180" s="129"/>
      <c r="I180" s="130"/>
      <c r="J180" s="22">
        <f t="shared" si="49"/>
        <v>5</v>
      </c>
      <c r="K180" s="22">
        <f t="shared" si="50"/>
        <v>2</v>
      </c>
      <c r="L180" s="22">
        <f t="shared" si="51"/>
        <v>2</v>
      </c>
      <c r="M180" s="22">
        <f t="shared" si="52"/>
        <v>0</v>
      </c>
      <c r="N180" s="22">
        <f t="shared" si="53"/>
        <v>0</v>
      </c>
      <c r="O180" s="22">
        <f t="shared" si="54"/>
        <v>4</v>
      </c>
      <c r="P180" s="22">
        <f t="shared" si="55"/>
        <v>5</v>
      </c>
      <c r="Q180" s="22">
        <f t="shared" si="56"/>
        <v>9</v>
      </c>
      <c r="R180" s="35" t="str">
        <f t="shared" si="57"/>
        <v>E</v>
      </c>
      <c r="S180" s="35">
        <f t="shared" si="58"/>
        <v>0</v>
      </c>
      <c r="T180" s="35">
        <f t="shared" si="59"/>
        <v>0</v>
      </c>
      <c r="U180" s="24" t="s">
        <v>39</v>
      </c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</row>
    <row r="181" spans="1:81">
      <c r="A181" s="39" t="str">
        <f t="shared" si="48"/>
        <v>MLR0006</v>
      </c>
      <c r="B181" s="128" t="s">
        <v>98</v>
      </c>
      <c r="C181" s="129"/>
      <c r="D181" s="129"/>
      <c r="E181" s="129"/>
      <c r="F181" s="129"/>
      <c r="G181" s="129"/>
      <c r="H181" s="129"/>
      <c r="I181" s="130"/>
      <c r="J181" s="22">
        <f t="shared" si="49"/>
        <v>5</v>
      </c>
      <c r="K181" s="22">
        <f t="shared" si="50"/>
        <v>2</v>
      </c>
      <c r="L181" s="22">
        <f t="shared" si="51"/>
        <v>2</v>
      </c>
      <c r="M181" s="22">
        <f t="shared" si="52"/>
        <v>0</v>
      </c>
      <c r="N181" s="22">
        <f t="shared" si="53"/>
        <v>0</v>
      </c>
      <c r="O181" s="22">
        <f t="shared" si="54"/>
        <v>4</v>
      </c>
      <c r="P181" s="22">
        <f t="shared" si="55"/>
        <v>5</v>
      </c>
      <c r="Q181" s="22">
        <f t="shared" si="56"/>
        <v>9</v>
      </c>
      <c r="R181" s="35" t="str">
        <f t="shared" si="57"/>
        <v>E</v>
      </c>
      <c r="S181" s="35">
        <f t="shared" si="58"/>
        <v>0</v>
      </c>
      <c r="T181" s="35">
        <f t="shared" si="59"/>
        <v>0</v>
      </c>
      <c r="U181" s="24" t="s">
        <v>39</v>
      </c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</row>
    <row r="182" spans="1:81">
      <c r="A182" s="39" t="str">
        <f t="shared" si="48"/>
        <v>MLR0015</v>
      </c>
      <c r="B182" s="128" t="s">
        <v>100</v>
      </c>
      <c r="C182" s="129"/>
      <c r="D182" s="129"/>
      <c r="E182" s="129"/>
      <c r="F182" s="129"/>
      <c r="G182" s="129"/>
      <c r="H182" s="129"/>
      <c r="I182" s="130"/>
      <c r="J182" s="22">
        <f t="shared" si="49"/>
        <v>5</v>
      </c>
      <c r="K182" s="22">
        <f t="shared" si="50"/>
        <v>2</v>
      </c>
      <c r="L182" s="22">
        <f t="shared" si="51"/>
        <v>2</v>
      </c>
      <c r="M182" s="22">
        <f t="shared" si="52"/>
        <v>0</v>
      </c>
      <c r="N182" s="22">
        <f t="shared" si="53"/>
        <v>0</v>
      </c>
      <c r="O182" s="22">
        <f t="shared" si="54"/>
        <v>4</v>
      </c>
      <c r="P182" s="22">
        <f t="shared" si="55"/>
        <v>5</v>
      </c>
      <c r="Q182" s="22">
        <f t="shared" si="56"/>
        <v>9</v>
      </c>
      <c r="R182" s="35">
        <f t="shared" si="57"/>
        <v>0</v>
      </c>
      <c r="S182" s="35">
        <f t="shared" si="58"/>
        <v>0</v>
      </c>
      <c r="T182" s="35" t="str">
        <f t="shared" si="59"/>
        <v>VP</v>
      </c>
      <c r="U182" s="24" t="s">
        <v>39</v>
      </c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</row>
    <row r="183" spans="1:81">
      <c r="A183" s="39" t="str">
        <f t="shared" si="48"/>
        <v>MLR0022</v>
      </c>
      <c r="B183" s="128" t="s">
        <v>102</v>
      </c>
      <c r="C183" s="129"/>
      <c r="D183" s="129"/>
      <c r="E183" s="129"/>
      <c r="F183" s="129"/>
      <c r="G183" s="129"/>
      <c r="H183" s="129"/>
      <c r="I183" s="130"/>
      <c r="J183" s="22">
        <f t="shared" si="49"/>
        <v>5</v>
      </c>
      <c r="K183" s="22">
        <f t="shared" si="50"/>
        <v>2</v>
      </c>
      <c r="L183" s="22">
        <f t="shared" si="51"/>
        <v>2</v>
      </c>
      <c r="M183" s="22">
        <f t="shared" si="52"/>
        <v>0</v>
      </c>
      <c r="N183" s="22">
        <f t="shared" si="53"/>
        <v>0</v>
      </c>
      <c r="O183" s="22">
        <f t="shared" si="54"/>
        <v>4</v>
      </c>
      <c r="P183" s="22">
        <f t="shared" si="55"/>
        <v>5</v>
      </c>
      <c r="Q183" s="22">
        <f t="shared" si="56"/>
        <v>9</v>
      </c>
      <c r="R183" s="35" t="str">
        <f t="shared" si="57"/>
        <v>E</v>
      </c>
      <c r="S183" s="35">
        <f t="shared" si="58"/>
        <v>0</v>
      </c>
      <c r="T183" s="35">
        <f t="shared" si="59"/>
        <v>0</v>
      </c>
      <c r="U183" s="24" t="s">
        <v>39</v>
      </c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</row>
    <row r="184" spans="1:81">
      <c r="A184" s="39" t="str">
        <f t="shared" si="48"/>
        <v>MLR0007</v>
      </c>
      <c r="B184" s="128" t="s">
        <v>109</v>
      </c>
      <c r="C184" s="129"/>
      <c r="D184" s="129"/>
      <c r="E184" s="129"/>
      <c r="F184" s="129"/>
      <c r="G184" s="129"/>
      <c r="H184" s="129"/>
      <c r="I184" s="130"/>
      <c r="J184" s="22">
        <f t="shared" si="49"/>
        <v>6</v>
      </c>
      <c r="K184" s="22">
        <f t="shared" si="50"/>
        <v>2</v>
      </c>
      <c r="L184" s="22">
        <f t="shared" si="51"/>
        <v>2</v>
      </c>
      <c r="M184" s="22">
        <f t="shared" si="52"/>
        <v>0</v>
      </c>
      <c r="N184" s="22">
        <f t="shared" si="53"/>
        <v>0</v>
      </c>
      <c r="O184" s="22">
        <f t="shared" si="54"/>
        <v>4</v>
      </c>
      <c r="P184" s="22">
        <f t="shared" si="55"/>
        <v>7</v>
      </c>
      <c r="Q184" s="22">
        <f t="shared" si="56"/>
        <v>11</v>
      </c>
      <c r="R184" s="35">
        <f t="shared" si="57"/>
        <v>0</v>
      </c>
      <c r="S184" s="35">
        <f t="shared" si="58"/>
        <v>0</v>
      </c>
      <c r="T184" s="35" t="str">
        <f t="shared" si="59"/>
        <v>VP</v>
      </c>
      <c r="U184" s="24" t="s">
        <v>39</v>
      </c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</row>
    <row r="185" spans="1:81">
      <c r="A185" s="39" t="str">
        <f t="shared" si="48"/>
        <v>MLR0009</v>
      </c>
      <c r="B185" s="128" t="s">
        <v>111</v>
      </c>
      <c r="C185" s="129"/>
      <c r="D185" s="129"/>
      <c r="E185" s="129"/>
      <c r="F185" s="129"/>
      <c r="G185" s="129"/>
      <c r="H185" s="129"/>
      <c r="I185" s="130"/>
      <c r="J185" s="22">
        <f t="shared" si="49"/>
        <v>6</v>
      </c>
      <c r="K185" s="22">
        <f t="shared" si="50"/>
        <v>2</v>
      </c>
      <c r="L185" s="22">
        <f t="shared" si="51"/>
        <v>2</v>
      </c>
      <c r="M185" s="22">
        <f t="shared" si="52"/>
        <v>1</v>
      </c>
      <c r="N185" s="22">
        <f t="shared" si="53"/>
        <v>0</v>
      </c>
      <c r="O185" s="22">
        <f t="shared" si="54"/>
        <v>5</v>
      </c>
      <c r="P185" s="22">
        <f t="shared" si="55"/>
        <v>6</v>
      </c>
      <c r="Q185" s="22">
        <f t="shared" si="56"/>
        <v>11</v>
      </c>
      <c r="R185" s="35" t="str">
        <f t="shared" si="57"/>
        <v>E</v>
      </c>
      <c r="S185" s="35">
        <f t="shared" si="58"/>
        <v>0</v>
      </c>
      <c r="T185" s="35">
        <f t="shared" si="59"/>
        <v>0</v>
      </c>
      <c r="U185" s="24" t="s">
        <v>39</v>
      </c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</row>
    <row r="186" spans="1:81">
      <c r="A186" s="39" t="str">
        <f t="shared" si="48"/>
        <v>MLR0008</v>
      </c>
      <c r="B186" s="128" t="s">
        <v>115</v>
      </c>
      <c r="C186" s="129"/>
      <c r="D186" s="129"/>
      <c r="E186" s="129"/>
      <c r="F186" s="129"/>
      <c r="G186" s="129"/>
      <c r="H186" s="129"/>
      <c r="I186" s="130"/>
      <c r="J186" s="22">
        <f t="shared" si="49"/>
        <v>6</v>
      </c>
      <c r="K186" s="22">
        <f t="shared" si="50"/>
        <v>2</v>
      </c>
      <c r="L186" s="22">
        <f t="shared" si="51"/>
        <v>2</v>
      </c>
      <c r="M186" s="22">
        <f t="shared" si="52"/>
        <v>0</v>
      </c>
      <c r="N186" s="22">
        <f t="shared" si="53"/>
        <v>0</v>
      </c>
      <c r="O186" s="22">
        <f t="shared" si="54"/>
        <v>4</v>
      </c>
      <c r="P186" s="22">
        <f t="shared" si="55"/>
        <v>7</v>
      </c>
      <c r="Q186" s="22">
        <f t="shared" si="56"/>
        <v>11</v>
      </c>
      <c r="R186" s="35" t="str">
        <f t="shared" si="57"/>
        <v>E</v>
      </c>
      <c r="S186" s="35">
        <f t="shared" si="58"/>
        <v>0</v>
      </c>
      <c r="T186" s="35">
        <f t="shared" si="59"/>
        <v>0</v>
      </c>
      <c r="U186" s="24" t="s">
        <v>39</v>
      </c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</row>
    <row r="187" spans="1:81">
      <c r="A187" s="39" t="str">
        <f t="shared" si="48"/>
        <v>MLR0003</v>
      </c>
      <c r="B187" s="128" t="s">
        <v>123</v>
      </c>
      <c r="C187" s="129"/>
      <c r="D187" s="129"/>
      <c r="E187" s="129"/>
      <c r="F187" s="129"/>
      <c r="G187" s="129"/>
      <c r="H187" s="129"/>
      <c r="I187" s="130"/>
      <c r="J187" s="22">
        <f t="shared" si="49"/>
        <v>6</v>
      </c>
      <c r="K187" s="22">
        <f t="shared" si="50"/>
        <v>2</v>
      </c>
      <c r="L187" s="22">
        <f t="shared" si="51"/>
        <v>2</v>
      </c>
      <c r="M187" s="22">
        <f t="shared" si="52"/>
        <v>0</v>
      </c>
      <c r="N187" s="22">
        <f t="shared" si="53"/>
        <v>0</v>
      </c>
      <c r="O187" s="22">
        <f t="shared" si="54"/>
        <v>4</v>
      </c>
      <c r="P187" s="22">
        <f t="shared" si="55"/>
        <v>7</v>
      </c>
      <c r="Q187" s="22">
        <f t="shared" si="56"/>
        <v>11</v>
      </c>
      <c r="R187" s="35" t="str">
        <f t="shared" si="57"/>
        <v>E</v>
      </c>
      <c r="S187" s="35">
        <f t="shared" si="58"/>
        <v>0</v>
      </c>
      <c r="T187" s="35">
        <f t="shared" si="59"/>
        <v>0</v>
      </c>
      <c r="U187" s="24" t="s">
        <v>39</v>
      </c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</row>
    <row r="188" spans="1:81">
      <c r="A188" s="39" t="str">
        <f t="shared" si="48"/>
        <v>MLR0029</v>
      </c>
      <c r="B188" s="128" t="s">
        <v>125</v>
      </c>
      <c r="C188" s="129"/>
      <c r="D188" s="129"/>
      <c r="E188" s="129"/>
      <c r="F188" s="129"/>
      <c r="G188" s="129"/>
      <c r="H188" s="129"/>
      <c r="I188" s="130"/>
      <c r="J188" s="22">
        <f t="shared" si="49"/>
        <v>6</v>
      </c>
      <c r="K188" s="22">
        <f t="shared" si="50"/>
        <v>2</v>
      </c>
      <c r="L188" s="22">
        <f t="shared" si="51"/>
        <v>2</v>
      </c>
      <c r="M188" s="22">
        <f t="shared" si="52"/>
        <v>0</v>
      </c>
      <c r="N188" s="22">
        <f t="shared" si="53"/>
        <v>0</v>
      </c>
      <c r="O188" s="22">
        <f t="shared" si="54"/>
        <v>4</v>
      </c>
      <c r="P188" s="22">
        <f t="shared" si="55"/>
        <v>7</v>
      </c>
      <c r="Q188" s="22">
        <f t="shared" si="56"/>
        <v>11</v>
      </c>
      <c r="R188" s="35" t="str">
        <f t="shared" si="57"/>
        <v>E</v>
      </c>
      <c r="S188" s="35">
        <f t="shared" si="58"/>
        <v>0</v>
      </c>
      <c r="T188" s="35">
        <f t="shared" si="59"/>
        <v>0</v>
      </c>
      <c r="U188" s="24" t="s">
        <v>39</v>
      </c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</row>
    <row r="189" spans="1:81">
      <c r="A189" s="39" t="str">
        <f t="shared" si="48"/>
        <v>MLR0025</v>
      </c>
      <c r="B189" s="128" t="s">
        <v>127</v>
      </c>
      <c r="C189" s="129"/>
      <c r="D189" s="129"/>
      <c r="E189" s="129"/>
      <c r="F189" s="129"/>
      <c r="G189" s="129"/>
      <c r="H189" s="129"/>
      <c r="I189" s="130"/>
      <c r="J189" s="22">
        <f t="shared" si="49"/>
        <v>6</v>
      </c>
      <c r="K189" s="22">
        <f t="shared" si="50"/>
        <v>2</v>
      </c>
      <c r="L189" s="22">
        <f t="shared" si="51"/>
        <v>2</v>
      </c>
      <c r="M189" s="22">
        <f t="shared" si="52"/>
        <v>1</v>
      </c>
      <c r="N189" s="22">
        <f t="shared" si="53"/>
        <v>0</v>
      </c>
      <c r="O189" s="22">
        <f t="shared" si="54"/>
        <v>5</v>
      </c>
      <c r="P189" s="22">
        <f t="shared" si="55"/>
        <v>6</v>
      </c>
      <c r="Q189" s="22">
        <f t="shared" si="56"/>
        <v>11</v>
      </c>
      <c r="R189" s="35" t="str">
        <f t="shared" si="57"/>
        <v>E</v>
      </c>
      <c r="S189" s="35">
        <f t="shared" si="58"/>
        <v>0</v>
      </c>
      <c r="T189" s="35">
        <f t="shared" si="59"/>
        <v>0</v>
      </c>
      <c r="U189" s="24" t="s">
        <v>39</v>
      </c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</row>
    <row r="190" spans="1:81">
      <c r="A190" s="39" t="str">
        <f t="shared" si="48"/>
        <v>MLX2102</v>
      </c>
      <c r="B190" s="128" t="s">
        <v>141</v>
      </c>
      <c r="C190" s="129"/>
      <c r="D190" s="129"/>
      <c r="E190" s="129"/>
      <c r="F190" s="129"/>
      <c r="G190" s="129"/>
      <c r="H190" s="129"/>
      <c r="I190" s="130"/>
      <c r="J190" s="22">
        <f t="shared" si="49"/>
        <v>6</v>
      </c>
      <c r="K190" s="22">
        <f t="shared" si="50"/>
        <v>2</v>
      </c>
      <c r="L190" s="22">
        <f t="shared" si="51"/>
        <v>1</v>
      </c>
      <c r="M190" s="22">
        <f t="shared" si="52"/>
        <v>0</v>
      </c>
      <c r="N190" s="22">
        <f t="shared" si="53"/>
        <v>2</v>
      </c>
      <c r="O190" s="22">
        <f t="shared" si="54"/>
        <v>5</v>
      </c>
      <c r="P190" s="22">
        <f t="shared" si="55"/>
        <v>6</v>
      </c>
      <c r="Q190" s="22">
        <f t="shared" si="56"/>
        <v>11</v>
      </c>
      <c r="R190" s="35">
        <f t="shared" si="57"/>
        <v>0</v>
      </c>
      <c r="S190" s="35">
        <f t="shared" si="58"/>
        <v>0</v>
      </c>
      <c r="T190" s="35" t="str">
        <f t="shared" si="59"/>
        <v>VP</v>
      </c>
      <c r="U190" s="24" t="s">
        <v>39</v>
      </c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</row>
    <row r="191" spans="1:81">
      <c r="A191" s="39" t="str">
        <f t="shared" si="48"/>
        <v>MLR0018</v>
      </c>
      <c r="B191" s="128" t="s">
        <v>201</v>
      </c>
      <c r="C191" s="129"/>
      <c r="D191" s="129"/>
      <c r="E191" s="129"/>
      <c r="F191" s="129"/>
      <c r="G191" s="129"/>
      <c r="H191" s="129"/>
      <c r="I191" s="130"/>
      <c r="J191" s="22">
        <f t="shared" si="49"/>
        <v>3</v>
      </c>
      <c r="K191" s="22">
        <f t="shared" si="50"/>
        <v>2</v>
      </c>
      <c r="L191" s="22">
        <f t="shared" si="51"/>
        <v>1</v>
      </c>
      <c r="M191" s="22">
        <f t="shared" si="52"/>
        <v>0</v>
      </c>
      <c r="N191" s="22">
        <f t="shared" si="53"/>
        <v>0</v>
      </c>
      <c r="O191" s="22">
        <f t="shared" si="54"/>
        <v>3</v>
      </c>
      <c r="P191" s="22">
        <f t="shared" si="55"/>
        <v>2</v>
      </c>
      <c r="Q191" s="22">
        <f t="shared" si="56"/>
        <v>5</v>
      </c>
      <c r="R191" s="35">
        <f t="shared" si="57"/>
        <v>0</v>
      </c>
      <c r="S191" s="35" t="str">
        <f t="shared" si="58"/>
        <v>C</v>
      </c>
      <c r="T191" s="35">
        <f t="shared" si="59"/>
        <v>0</v>
      </c>
      <c r="U191" s="24" t="s">
        <v>39</v>
      </c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</row>
    <row r="192" spans="1:81" ht="27.75" customHeight="1">
      <c r="A192" s="39" t="str">
        <f t="shared" si="48"/>
        <v>MLR2002</v>
      </c>
      <c r="B192" s="131" t="s">
        <v>205</v>
      </c>
      <c r="C192" s="132"/>
      <c r="D192" s="132"/>
      <c r="E192" s="132"/>
      <c r="F192" s="132"/>
      <c r="G192" s="132"/>
      <c r="H192" s="132"/>
      <c r="I192" s="133"/>
      <c r="J192" s="22">
        <f t="shared" si="49"/>
        <v>3</v>
      </c>
      <c r="K192" s="22">
        <f t="shared" si="50"/>
        <v>0</v>
      </c>
      <c r="L192" s="22">
        <f t="shared" si="51"/>
        <v>0</v>
      </c>
      <c r="M192" s="22">
        <f t="shared" si="52"/>
        <v>2</v>
      </c>
      <c r="N192" s="22">
        <f t="shared" si="53"/>
        <v>0</v>
      </c>
      <c r="O192" s="22">
        <f t="shared" si="54"/>
        <v>2</v>
      </c>
      <c r="P192" s="22">
        <f t="shared" si="55"/>
        <v>3</v>
      </c>
      <c r="Q192" s="22">
        <f t="shared" si="56"/>
        <v>5</v>
      </c>
      <c r="R192" s="35">
        <f t="shared" si="57"/>
        <v>0</v>
      </c>
      <c r="S192" s="35" t="str">
        <f t="shared" si="58"/>
        <v>C</v>
      </c>
      <c r="T192" s="35">
        <f t="shared" si="59"/>
        <v>0</v>
      </c>
      <c r="U192" s="24" t="s">
        <v>39</v>
      </c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</row>
    <row r="193" spans="1:81">
      <c r="A193" s="25" t="s">
        <v>28</v>
      </c>
      <c r="B193" s="134"/>
      <c r="C193" s="135"/>
      <c r="D193" s="135"/>
      <c r="E193" s="135"/>
      <c r="F193" s="135"/>
      <c r="G193" s="135"/>
      <c r="H193" s="135"/>
      <c r="I193" s="136"/>
      <c r="J193" s="27">
        <f>IF(ISNA(SUM(J177:J192)),"",SUM(J177:J192))</f>
        <v>86</v>
      </c>
      <c r="K193" s="27">
        <f t="shared" ref="K193:Q193" si="60">SUM(K177:K192)</f>
        <v>30</v>
      </c>
      <c r="L193" s="27">
        <f t="shared" si="60"/>
        <v>28</v>
      </c>
      <c r="M193" s="27">
        <f t="shared" si="60"/>
        <v>4</v>
      </c>
      <c r="N193" s="27">
        <f t="shared" si="60"/>
        <v>2</v>
      </c>
      <c r="O193" s="27">
        <f t="shared" si="60"/>
        <v>64</v>
      </c>
      <c r="P193" s="27">
        <f t="shared" si="60"/>
        <v>92</v>
      </c>
      <c r="Q193" s="27">
        <f t="shared" si="60"/>
        <v>156</v>
      </c>
      <c r="R193" s="25">
        <f>COUNTIF(R177:R192,"E")</f>
        <v>11</v>
      </c>
      <c r="S193" s="25">
        <f>COUNTIF(S177:S192,"C")</f>
        <v>2</v>
      </c>
      <c r="T193" s="25">
        <f>COUNTIF(T177:T192,"VP")</f>
        <v>3</v>
      </c>
      <c r="U193" s="24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</row>
    <row r="194" spans="1:81" ht="17.25" customHeight="1">
      <c r="A194" s="111" t="s">
        <v>72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3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</row>
    <row r="195" spans="1:81">
      <c r="A195" s="39" t="str">
        <f>IF(ISNA(INDEX($A$36:$U$167,MATCH($B195,$B$36:$B$167,0),1)),"",INDEX($A$36:$U$167,MATCH($B195,$B$36:$B$167,0),1))</f>
        <v>MLR0005</v>
      </c>
      <c r="B195" s="128" t="s">
        <v>145</v>
      </c>
      <c r="C195" s="129"/>
      <c r="D195" s="129"/>
      <c r="E195" s="129"/>
      <c r="F195" s="129"/>
      <c r="G195" s="129"/>
      <c r="H195" s="129"/>
      <c r="I195" s="130"/>
      <c r="J195" s="22">
        <f>IF(ISNA(INDEX($A$36:$U$167,MATCH($B195,$B$36:$B$167,0),10)),"",INDEX($A$36:$U$167,MATCH($B195,$B$36:$B$167,0),10))</f>
        <v>6</v>
      </c>
      <c r="K195" s="22">
        <f>IF(ISNA(INDEX($A$36:$U$167,MATCH($B195,$B$36:$B$167,0),11)),"",INDEX($A$36:$U$167,MATCH($B195,$B$36:$B$167,0),11))</f>
        <v>2</v>
      </c>
      <c r="L195" s="22">
        <f>IF(ISNA(INDEX($A$36:$U$167,MATCH($B195,$B$36:$B$167,0),12)),"",INDEX($A$36:$U$167,MATCH($B195,$B$36:$B$167,0),12))</f>
        <v>1</v>
      </c>
      <c r="M195" s="22">
        <f>IF(ISNA(INDEX($A$36:$U$167,MATCH($B195,$B$36:$B$167,0),13)),"",INDEX($A$36:$U$167,MATCH($B195,$B$36:$B$167,0),13))</f>
        <v>0</v>
      </c>
      <c r="N195" s="22">
        <f>IF(ISNA(INDEX($A$36:$U$167,MATCH($B195,$B$36:$B$167,0),14)),"",INDEX($A$36:$U$167,MATCH($B195,$B$36:$B$167,0),14))</f>
        <v>2</v>
      </c>
      <c r="O195" s="22">
        <f>IF(ISNA(INDEX($A$36:$U$167,MATCH($B195,$B$36:$B$167,0),15)),"",INDEX($A$36:$U$167,MATCH($B195,$B$36:$B$167,0),15))</f>
        <v>5</v>
      </c>
      <c r="P195" s="22">
        <f>IF(ISNA(INDEX($A$36:$U$167,MATCH($B195,$B$36:$B$167,0),16)),"",INDEX($A$36:$U$167,MATCH($B195,$B$36:$B$167,0),16))</f>
        <v>8</v>
      </c>
      <c r="Q195" s="22">
        <f>IF(ISNA(INDEX($A$36:$U$167,MATCH($B195,$B$36:$B$167,0),17)),"",INDEX($A$36:$U$167,MATCH($B195,$B$36:$B$167,0),17))</f>
        <v>13</v>
      </c>
      <c r="R195" s="35" t="str">
        <f>IF(ISNA(INDEX($A$36:$U$167,MATCH($B195,$B$36:$B$167,0),18)),"",INDEX($A$36:$U$167,MATCH($B195,$B$36:$B$167,0),18))</f>
        <v>E</v>
      </c>
      <c r="S195" s="35">
        <f>IF(ISNA(INDEX($A$36:$U$167,MATCH($B195,$B$36:$B$167,0),19)),"",INDEX($A$36:$U$167,MATCH($B195,$B$36:$B$167,0),19))</f>
        <v>0</v>
      </c>
      <c r="T195" s="35">
        <f>IF(ISNA(INDEX($A$36:$U$167,MATCH($B195,$B$36:$B$167,0),20)),"",INDEX($A$36:$U$167,MATCH($B195,$B$36:$B$167,0),20))</f>
        <v>0</v>
      </c>
      <c r="U195" s="24" t="s">
        <v>39</v>
      </c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</row>
    <row r="196" spans="1:81">
      <c r="A196" s="39" t="str">
        <f>IF(ISNA(INDEX($A$36:$U$167,MATCH($B196,$B$36:$B$167,0),1)),"",INDEX($A$36:$U$167,MATCH($B196,$B$36:$B$167,0),1))</f>
        <v>MLX2103</v>
      </c>
      <c r="B196" s="128" t="s">
        <v>149</v>
      </c>
      <c r="C196" s="129"/>
      <c r="D196" s="129"/>
      <c r="E196" s="129"/>
      <c r="F196" s="129"/>
      <c r="G196" s="129"/>
      <c r="H196" s="129"/>
      <c r="I196" s="130"/>
      <c r="J196" s="22">
        <f>IF(ISNA(INDEX($A$36:$U$167,MATCH($B196,$B$36:$B$167,0),10)),"",INDEX($A$36:$U$167,MATCH($B196,$B$36:$B$167,0),10))</f>
        <v>7</v>
      </c>
      <c r="K196" s="22">
        <f>IF(ISNA(INDEX($A$36:$U$167,MATCH($B196,$B$36:$B$167,0),11)),"",INDEX($A$36:$U$167,MATCH($B196,$B$36:$B$167,0),11))</f>
        <v>2</v>
      </c>
      <c r="L196" s="22">
        <f>IF(ISNA(INDEX($A$36:$U$167,MATCH($B196,$B$36:$B$167,0),12)),"",INDEX($A$36:$U$167,MATCH($B196,$B$36:$B$167,0),12))</f>
        <v>1</v>
      </c>
      <c r="M196" s="22">
        <f>IF(ISNA(INDEX($A$36:$U$167,MATCH($B196,$B$36:$B$167,0),13)),"",INDEX($A$36:$U$167,MATCH($B196,$B$36:$B$167,0),13))</f>
        <v>0</v>
      </c>
      <c r="N196" s="22">
        <f>IF(ISNA(INDEX($A$36:$U$167,MATCH($B196,$B$36:$B$167,0),14)),"",INDEX($A$36:$U$167,MATCH($B196,$B$36:$B$167,0),14))</f>
        <v>2</v>
      </c>
      <c r="O196" s="22">
        <f>IF(ISNA(INDEX($A$36:$U$167,MATCH($B196,$B$36:$B$167,0),15)),"",INDEX($A$36:$U$167,MATCH($B196,$B$36:$B$167,0),15))</f>
        <v>5</v>
      </c>
      <c r="P196" s="22">
        <f>IF(ISNA(INDEX($A$36:$U$167,MATCH($B196,$B$36:$B$167,0),16)),"",INDEX($A$36:$U$167,MATCH($B196,$B$36:$B$167,0),16))</f>
        <v>10</v>
      </c>
      <c r="Q196" s="22">
        <f>IF(ISNA(INDEX($A$36:$U$167,MATCH($B196,$B$36:$B$167,0),17)),"",INDEX($A$36:$U$167,MATCH($B196,$B$36:$B$167,0),17))</f>
        <v>15</v>
      </c>
      <c r="R196" s="35" t="str">
        <f>IF(ISNA(INDEX($A$36:$U$167,MATCH($B196,$B$36:$B$167,0),18)),"",INDEX($A$36:$U$167,MATCH($B196,$B$36:$B$167,0),18))</f>
        <v>E</v>
      </c>
      <c r="S196" s="35">
        <f>IF(ISNA(INDEX($A$36:$U$167,MATCH($B196,$B$36:$B$167,0),19)),"",INDEX($A$36:$U$167,MATCH($B196,$B$36:$B$167,0),19))</f>
        <v>0</v>
      </c>
      <c r="T196" s="35">
        <f>IF(ISNA(INDEX($A$36:$U$167,MATCH($B196,$B$36:$B$167,0),20)),"",INDEX($A$36:$U$167,MATCH($B196,$B$36:$B$167,0),20))</f>
        <v>0</v>
      </c>
      <c r="U196" s="24" t="s">
        <v>39</v>
      </c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</row>
    <row r="197" spans="1:81">
      <c r="A197" s="25" t="s">
        <v>28</v>
      </c>
      <c r="B197" s="127"/>
      <c r="C197" s="127"/>
      <c r="D197" s="127"/>
      <c r="E197" s="127"/>
      <c r="F197" s="127"/>
      <c r="G197" s="127"/>
      <c r="H197" s="127"/>
      <c r="I197" s="127"/>
      <c r="J197" s="27">
        <f t="shared" ref="J197:Q197" si="61">SUM(J195:J196)</f>
        <v>13</v>
      </c>
      <c r="K197" s="27">
        <f t="shared" si="61"/>
        <v>4</v>
      </c>
      <c r="L197" s="27">
        <f t="shared" si="61"/>
        <v>2</v>
      </c>
      <c r="M197" s="27">
        <f t="shared" si="61"/>
        <v>0</v>
      </c>
      <c r="N197" s="27">
        <f t="shared" si="61"/>
        <v>4</v>
      </c>
      <c r="O197" s="27">
        <f t="shared" si="61"/>
        <v>10</v>
      </c>
      <c r="P197" s="27">
        <f t="shared" si="61"/>
        <v>18</v>
      </c>
      <c r="Q197" s="27">
        <f t="shared" si="61"/>
        <v>28</v>
      </c>
      <c r="R197" s="25">
        <f>COUNTIF(R195:R196,"E")</f>
        <v>2</v>
      </c>
      <c r="S197" s="25">
        <f>COUNTIF(S195:S196,"C")</f>
        <v>0</v>
      </c>
      <c r="T197" s="25">
        <f>COUNTIF(T195:T196,"VP")</f>
        <v>0</v>
      </c>
      <c r="U197" s="26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</row>
    <row r="198" spans="1:81" ht="27" customHeight="1">
      <c r="A198" s="114" t="s">
        <v>53</v>
      </c>
      <c r="B198" s="115"/>
      <c r="C198" s="115"/>
      <c r="D198" s="115"/>
      <c r="E198" s="115"/>
      <c r="F198" s="115"/>
      <c r="G198" s="115"/>
      <c r="H198" s="115"/>
      <c r="I198" s="116"/>
      <c r="J198" s="27">
        <f t="shared" ref="J198:T198" si="62">SUM(J193,J197)</f>
        <v>99</v>
      </c>
      <c r="K198" s="27">
        <f t="shared" si="62"/>
        <v>34</v>
      </c>
      <c r="L198" s="27">
        <f t="shared" si="62"/>
        <v>30</v>
      </c>
      <c r="M198" s="27">
        <f t="shared" si="62"/>
        <v>4</v>
      </c>
      <c r="N198" s="27">
        <f t="shared" si="62"/>
        <v>6</v>
      </c>
      <c r="O198" s="27">
        <f t="shared" si="62"/>
        <v>74</v>
      </c>
      <c r="P198" s="27">
        <f t="shared" si="62"/>
        <v>110</v>
      </c>
      <c r="Q198" s="27">
        <f t="shared" si="62"/>
        <v>184</v>
      </c>
      <c r="R198" s="27">
        <f t="shared" si="62"/>
        <v>13</v>
      </c>
      <c r="S198" s="27">
        <f t="shared" si="62"/>
        <v>2</v>
      </c>
      <c r="T198" s="27">
        <f t="shared" si="62"/>
        <v>3</v>
      </c>
      <c r="U198" s="66">
        <f>18/40</f>
        <v>0.45</v>
      </c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</row>
    <row r="199" spans="1:81">
      <c r="A199" s="117" t="s">
        <v>54</v>
      </c>
      <c r="B199" s="118"/>
      <c r="C199" s="118"/>
      <c r="D199" s="118"/>
      <c r="E199" s="118"/>
      <c r="F199" s="118"/>
      <c r="G199" s="118"/>
      <c r="H199" s="118"/>
      <c r="I199" s="118"/>
      <c r="J199" s="119"/>
      <c r="K199" s="27">
        <f>K193*14+K197*12</f>
        <v>468</v>
      </c>
      <c r="L199" s="27">
        <f t="shared" ref="L199:N199" si="63">L193*14+L197*12</f>
        <v>416</v>
      </c>
      <c r="M199" s="27">
        <f t="shared" si="63"/>
        <v>56</v>
      </c>
      <c r="N199" s="27">
        <f t="shared" si="63"/>
        <v>76</v>
      </c>
      <c r="O199" s="27">
        <f>O193*14+O197*12</f>
        <v>1016</v>
      </c>
      <c r="P199" s="27">
        <f>P193*14+P197*12</f>
        <v>1504</v>
      </c>
      <c r="Q199" s="27">
        <f>Q193*14+Q197*12</f>
        <v>2520</v>
      </c>
      <c r="R199" s="71"/>
      <c r="S199" s="72"/>
      <c r="T199" s="72"/>
      <c r="U199" s="73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</row>
    <row r="200" spans="1:81">
      <c r="A200" s="120"/>
      <c r="B200" s="121"/>
      <c r="C200" s="121"/>
      <c r="D200" s="121"/>
      <c r="E200" s="121"/>
      <c r="F200" s="121"/>
      <c r="G200" s="121"/>
      <c r="H200" s="121"/>
      <c r="I200" s="121"/>
      <c r="J200" s="122"/>
      <c r="K200" s="77">
        <f>SUM(K199:N199)</f>
        <v>1016</v>
      </c>
      <c r="L200" s="78"/>
      <c r="M200" s="78"/>
      <c r="N200" s="79"/>
      <c r="O200" s="80">
        <f>SUM(O199:P199)</f>
        <v>2520</v>
      </c>
      <c r="P200" s="81"/>
      <c r="Q200" s="82"/>
      <c r="R200" s="74"/>
      <c r="S200" s="75"/>
      <c r="T200" s="75"/>
      <c r="U200" s="76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</row>
    <row r="201" spans="1:81"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</row>
    <row r="202" spans="1:81" s="54" customFormat="1"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</row>
    <row r="203" spans="1:81" ht="12.75" customHeight="1"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</row>
    <row r="204" spans="1:81" ht="23.25" customHeight="1">
      <c r="A204" s="127" t="s">
        <v>80</v>
      </c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</row>
    <row r="205" spans="1:81" ht="26.25" customHeight="1">
      <c r="A205" s="127" t="s">
        <v>30</v>
      </c>
      <c r="B205" s="127" t="s">
        <v>29</v>
      </c>
      <c r="C205" s="127"/>
      <c r="D205" s="127"/>
      <c r="E205" s="127"/>
      <c r="F205" s="127"/>
      <c r="G205" s="127"/>
      <c r="H205" s="127"/>
      <c r="I205" s="127"/>
      <c r="J205" s="126" t="s">
        <v>43</v>
      </c>
      <c r="K205" s="126" t="s">
        <v>27</v>
      </c>
      <c r="L205" s="126"/>
      <c r="M205" s="126"/>
      <c r="N205" s="126"/>
      <c r="O205" s="126" t="s">
        <v>44</v>
      </c>
      <c r="P205" s="126"/>
      <c r="Q205" s="126"/>
      <c r="R205" s="126" t="s">
        <v>26</v>
      </c>
      <c r="S205" s="126"/>
      <c r="T205" s="126"/>
      <c r="U205" s="126" t="s">
        <v>25</v>
      </c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</row>
    <row r="206" spans="1:81">
      <c r="A206" s="127"/>
      <c r="B206" s="127"/>
      <c r="C206" s="127"/>
      <c r="D206" s="127"/>
      <c r="E206" s="127"/>
      <c r="F206" s="127"/>
      <c r="G206" s="127"/>
      <c r="H206" s="127"/>
      <c r="I206" s="127"/>
      <c r="J206" s="126"/>
      <c r="K206" s="36" t="s">
        <v>31</v>
      </c>
      <c r="L206" s="36" t="s">
        <v>32</v>
      </c>
      <c r="M206" s="45" t="s">
        <v>78</v>
      </c>
      <c r="N206" s="45" t="s">
        <v>79</v>
      </c>
      <c r="O206" s="36" t="s">
        <v>36</v>
      </c>
      <c r="P206" s="36" t="s">
        <v>8</v>
      </c>
      <c r="Q206" s="36" t="s">
        <v>33</v>
      </c>
      <c r="R206" s="36" t="s">
        <v>34</v>
      </c>
      <c r="S206" s="36" t="s">
        <v>31</v>
      </c>
      <c r="T206" s="36" t="s">
        <v>35</v>
      </c>
      <c r="U206" s="126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</row>
    <row r="207" spans="1:81" ht="18.75" customHeight="1">
      <c r="A207" s="111" t="s">
        <v>60</v>
      </c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3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</row>
    <row r="208" spans="1:81">
      <c r="A208" s="39" t="str">
        <f t="shared" ref="A208:A215" si="64">IF(ISNA(INDEX($A$36:$U$167,MATCH($B208,$B$36:$B$167,0),1)),"",INDEX($A$36:$U$167,MATCH($B208,$B$36:$B$167,0),1))</f>
        <v>MLR0023</v>
      </c>
      <c r="B208" s="128" t="s">
        <v>87</v>
      </c>
      <c r="C208" s="129"/>
      <c r="D208" s="129"/>
      <c r="E208" s="129"/>
      <c r="F208" s="129"/>
      <c r="G208" s="129"/>
      <c r="H208" s="129"/>
      <c r="I208" s="130"/>
      <c r="J208" s="22">
        <f t="shared" ref="J208:J215" si="65">IF(ISNA(INDEX($A$36:$U$167,MATCH($B208,$B$36:$B$167,0),10)),"",INDEX($A$36:$U$167,MATCH($B208,$B$36:$B$167,0),10))</f>
        <v>6</v>
      </c>
      <c r="K208" s="22">
        <f t="shared" ref="K208:K215" si="66">IF(ISNA(INDEX($A$36:$U$167,MATCH($B208,$B$36:$B$167,0),11)),"",INDEX($A$36:$U$167,MATCH($B208,$B$36:$B$167,0),11))</f>
        <v>2</v>
      </c>
      <c r="L208" s="22">
        <f t="shared" ref="L208:L215" si="67">IF(ISNA(INDEX($A$36:$U$167,MATCH($B208,$B$36:$B$167,0),12)),"",INDEX($A$36:$U$167,MATCH($B208,$B$36:$B$167,0),12))</f>
        <v>2</v>
      </c>
      <c r="M208" s="22">
        <f t="shared" ref="M208:M215" si="68">IF(ISNA(INDEX($A$36:$U$167,MATCH($B208,$B$36:$B$167,0),13)),"",INDEX($A$36:$U$167,MATCH($B208,$B$36:$B$167,0),13))</f>
        <v>0</v>
      </c>
      <c r="N208" s="22">
        <f t="shared" ref="N208:N215" si="69">IF(ISNA(INDEX($A$36:$U$167,MATCH($B208,$B$36:$B$167,0),14)),"",INDEX($A$36:$U$167,MATCH($B208,$B$36:$B$167,0),14))</f>
        <v>0</v>
      </c>
      <c r="O208" s="22">
        <f t="shared" ref="O208:O215" si="70">IF(ISNA(INDEX($A$36:$U$167,MATCH($B208,$B$36:$B$167,0),15)),"",INDEX($A$36:$U$167,MATCH($B208,$B$36:$B$167,0),15))</f>
        <v>4</v>
      </c>
      <c r="P208" s="22">
        <f t="shared" ref="P208:P215" si="71">IF(ISNA(INDEX($A$36:$U$167,MATCH($B208,$B$36:$B$167,0),16)),"",INDEX($A$36:$U$167,MATCH($B208,$B$36:$B$167,0),16))</f>
        <v>7</v>
      </c>
      <c r="Q208" s="22">
        <f t="shared" ref="Q208:Q215" si="72">IF(ISNA(INDEX($A$36:$U$167,MATCH($B208,$B$36:$B$167,0),17)),"",INDEX($A$36:$U$167,MATCH($B208,$B$36:$B$167,0),17))</f>
        <v>11</v>
      </c>
      <c r="R208" s="35">
        <f t="shared" ref="R208:R215" si="73">IF(ISNA(INDEX($A$36:$U$167,MATCH($B208,$B$36:$B$167,0),18)),"",INDEX($A$36:$U$167,MATCH($B208,$B$36:$B$167,0),18))</f>
        <v>0</v>
      </c>
      <c r="S208" s="35">
        <f t="shared" ref="S208:S215" si="74">IF(ISNA(INDEX($A$36:$U$167,MATCH($B208,$B$36:$B$167,0),19)),"",INDEX($A$36:$U$167,MATCH($B208,$B$36:$B$167,0),19))</f>
        <v>0</v>
      </c>
      <c r="T208" s="35" t="str">
        <f t="shared" ref="T208:T215" si="75">IF(ISNA(INDEX($A$36:$U$167,MATCH($B208,$B$36:$B$167,0),20)),"",INDEX($A$36:$U$167,MATCH($B208,$B$36:$B$167,0),20))</f>
        <v>VP</v>
      </c>
      <c r="U208" s="21" t="s">
        <v>41</v>
      </c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</row>
    <row r="209" spans="1:81">
      <c r="A209" s="39" t="str">
        <f t="shared" si="64"/>
        <v>MLR0016</v>
      </c>
      <c r="B209" s="128" t="s">
        <v>113</v>
      </c>
      <c r="C209" s="129"/>
      <c r="D209" s="129"/>
      <c r="E209" s="129"/>
      <c r="F209" s="129"/>
      <c r="G209" s="129"/>
      <c r="H209" s="129"/>
      <c r="I209" s="130"/>
      <c r="J209" s="22">
        <f t="shared" si="65"/>
        <v>6</v>
      </c>
      <c r="K209" s="22">
        <f t="shared" si="66"/>
        <v>2</v>
      </c>
      <c r="L209" s="22">
        <f t="shared" si="67"/>
        <v>2</v>
      </c>
      <c r="M209" s="22">
        <f t="shared" si="68"/>
        <v>0</v>
      </c>
      <c r="N209" s="22">
        <f t="shared" si="69"/>
        <v>0</v>
      </c>
      <c r="O209" s="22">
        <f t="shared" si="70"/>
        <v>4</v>
      </c>
      <c r="P209" s="22">
        <f t="shared" si="71"/>
        <v>7</v>
      </c>
      <c r="Q209" s="22">
        <f t="shared" si="72"/>
        <v>11</v>
      </c>
      <c r="R209" s="35" t="str">
        <f t="shared" si="73"/>
        <v>E</v>
      </c>
      <c r="S209" s="35">
        <f t="shared" si="74"/>
        <v>0</v>
      </c>
      <c r="T209" s="35">
        <f t="shared" si="75"/>
        <v>0</v>
      </c>
      <c r="U209" s="21" t="s">
        <v>41</v>
      </c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</row>
    <row r="210" spans="1:81">
      <c r="A210" s="39" t="str">
        <f t="shared" si="64"/>
        <v>MLR0027</v>
      </c>
      <c r="B210" s="128" t="s">
        <v>121</v>
      </c>
      <c r="C210" s="129"/>
      <c r="D210" s="129"/>
      <c r="E210" s="129"/>
      <c r="F210" s="129"/>
      <c r="G210" s="129"/>
      <c r="H210" s="129"/>
      <c r="I210" s="130"/>
      <c r="J210" s="22">
        <f t="shared" si="65"/>
        <v>6</v>
      </c>
      <c r="K210" s="22">
        <f t="shared" si="66"/>
        <v>2</v>
      </c>
      <c r="L210" s="22">
        <f t="shared" si="67"/>
        <v>1</v>
      </c>
      <c r="M210" s="22">
        <f t="shared" si="68"/>
        <v>2</v>
      </c>
      <c r="N210" s="22">
        <f t="shared" si="69"/>
        <v>0</v>
      </c>
      <c r="O210" s="22">
        <f t="shared" si="70"/>
        <v>5</v>
      </c>
      <c r="P210" s="22">
        <f t="shared" si="71"/>
        <v>6</v>
      </c>
      <c r="Q210" s="22">
        <f t="shared" si="72"/>
        <v>11</v>
      </c>
      <c r="R210" s="35" t="str">
        <f t="shared" si="73"/>
        <v>E</v>
      </c>
      <c r="S210" s="35">
        <f t="shared" si="74"/>
        <v>0</v>
      </c>
      <c r="T210" s="35">
        <f t="shared" si="75"/>
        <v>0</v>
      </c>
      <c r="U210" s="21" t="s">
        <v>41</v>
      </c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</row>
    <row r="211" spans="1:81">
      <c r="A211" s="39" t="str">
        <f t="shared" si="64"/>
        <v>MLX2101</v>
      </c>
      <c r="B211" s="123" t="s">
        <v>129</v>
      </c>
      <c r="C211" s="124"/>
      <c r="D211" s="124"/>
      <c r="E211" s="124"/>
      <c r="F211" s="124"/>
      <c r="G211" s="124"/>
      <c r="H211" s="124"/>
      <c r="I211" s="125"/>
      <c r="J211" s="22">
        <f t="shared" si="65"/>
        <v>6</v>
      </c>
      <c r="K211" s="22">
        <f t="shared" si="66"/>
        <v>2</v>
      </c>
      <c r="L211" s="22">
        <f t="shared" si="67"/>
        <v>1</v>
      </c>
      <c r="M211" s="22">
        <f t="shared" si="68"/>
        <v>0</v>
      </c>
      <c r="N211" s="22">
        <f t="shared" si="69"/>
        <v>0</v>
      </c>
      <c r="O211" s="22">
        <f t="shared" si="70"/>
        <v>3</v>
      </c>
      <c r="P211" s="22">
        <f t="shared" si="71"/>
        <v>8</v>
      </c>
      <c r="Q211" s="22">
        <f t="shared" si="72"/>
        <v>11</v>
      </c>
      <c r="R211" s="35">
        <f t="shared" si="73"/>
        <v>0</v>
      </c>
      <c r="S211" s="35">
        <f t="shared" si="74"/>
        <v>0</v>
      </c>
      <c r="T211" s="35" t="str">
        <f t="shared" si="75"/>
        <v>VP</v>
      </c>
      <c r="U211" s="21" t="s">
        <v>41</v>
      </c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</row>
    <row r="212" spans="1:81">
      <c r="A212" s="39" t="str">
        <f t="shared" si="64"/>
        <v>MLR0004</v>
      </c>
      <c r="B212" s="123" t="s">
        <v>133</v>
      </c>
      <c r="C212" s="124"/>
      <c r="D212" s="124"/>
      <c r="E212" s="124"/>
      <c r="F212" s="124"/>
      <c r="G212" s="124"/>
      <c r="H212" s="124"/>
      <c r="I212" s="125"/>
      <c r="J212" s="22">
        <f t="shared" si="65"/>
        <v>5</v>
      </c>
      <c r="K212" s="22">
        <f t="shared" si="66"/>
        <v>2</v>
      </c>
      <c r="L212" s="22">
        <f t="shared" si="67"/>
        <v>2</v>
      </c>
      <c r="M212" s="22">
        <f t="shared" si="68"/>
        <v>0</v>
      </c>
      <c r="N212" s="22">
        <f t="shared" si="69"/>
        <v>0</v>
      </c>
      <c r="O212" s="22">
        <f t="shared" si="70"/>
        <v>4</v>
      </c>
      <c r="P212" s="22">
        <f t="shared" si="71"/>
        <v>5</v>
      </c>
      <c r="Q212" s="22">
        <f t="shared" si="72"/>
        <v>9</v>
      </c>
      <c r="R212" s="35" t="str">
        <f t="shared" si="73"/>
        <v>E</v>
      </c>
      <c r="S212" s="35">
        <f t="shared" si="74"/>
        <v>0</v>
      </c>
      <c r="T212" s="35">
        <f t="shared" si="75"/>
        <v>0</v>
      </c>
      <c r="U212" s="21" t="s">
        <v>41</v>
      </c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</row>
    <row r="213" spans="1:81">
      <c r="A213" s="39" t="str">
        <f t="shared" si="64"/>
        <v>MLR0030</v>
      </c>
      <c r="B213" s="123" t="s">
        <v>135</v>
      </c>
      <c r="C213" s="124"/>
      <c r="D213" s="124"/>
      <c r="E213" s="124"/>
      <c r="F213" s="124"/>
      <c r="G213" s="124"/>
      <c r="H213" s="124"/>
      <c r="I213" s="125"/>
      <c r="J213" s="22">
        <f t="shared" si="65"/>
        <v>5</v>
      </c>
      <c r="K213" s="22">
        <f t="shared" si="66"/>
        <v>2</v>
      </c>
      <c r="L213" s="22">
        <f t="shared" si="67"/>
        <v>2</v>
      </c>
      <c r="M213" s="22">
        <f t="shared" si="68"/>
        <v>1</v>
      </c>
      <c r="N213" s="22">
        <f t="shared" si="69"/>
        <v>0</v>
      </c>
      <c r="O213" s="22">
        <f t="shared" si="70"/>
        <v>5</v>
      </c>
      <c r="P213" s="22">
        <f t="shared" si="71"/>
        <v>4</v>
      </c>
      <c r="Q213" s="22">
        <f t="shared" si="72"/>
        <v>9</v>
      </c>
      <c r="R213" s="35" t="str">
        <f t="shared" si="73"/>
        <v>E</v>
      </c>
      <c r="S213" s="35">
        <f t="shared" si="74"/>
        <v>0</v>
      </c>
      <c r="T213" s="35">
        <f t="shared" si="75"/>
        <v>0</v>
      </c>
      <c r="U213" s="21" t="s">
        <v>41</v>
      </c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</row>
    <row r="214" spans="1:81">
      <c r="A214" s="39" t="str">
        <f t="shared" si="64"/>
        <v>MLR0011</v>
      </c>
      <c r="B214" s="123" t="s">
        <v>137</v>
      </c>
      <c r="C214" s="124"/>
      <c r="D214" s="124"/>
      <c r="E214" s="124"/>
      <c r="F214" s="124"/>
      <c r="G214" s="124"/>
      <c r="H214" s="124"/>
      <c r="I214" s="125"/>
      <c r="J214" s="22">
        <f t="shared" si="65"/>
        <v>5</v>
      </c>
      <c r="K214" s="22">
        <f t="shared" si="66"/>
        <v>2</v>
      </c>
      <c r="L214" s="22">
        <f t="shared" si="67"/>
        <v>2</v>
      </c>
      <c r="M214" s="22">
        <f t="shared" si="68"/>
        <v>0</v>
      </c>
      <c r="N214" s="22">
        <f t="shared" si="69"/>
        <v>0</v>
      </c>
      <c r="O214" s="22">
        <f t="shared" si="70"/>
        <v>4</v>
      </c>
      <c r="P214" s="22">
        <f t="shared" si="71"/>
        <v>5</v>
      </c>
      <c r="Q214" s="22">
        <f t="shared" si="72"/>
        <v>9</v>
      </c>
      <c r="R214" s="35" t="str">
        <f t="shared" si="73"/>
        <v>E</v>
      </c>
      <c r="S214" s="35">
        <f t="shared" si="74"/>
        <v>0</v>
      </c>
      <c r="T214" s="35">
        <f t="shared" si="75"/>
        <v>0</v>
      </c>
      <c r="U214" s="21" t="s">
        <v>41</v>
      </c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</row>
    <row r="215" spans="1:81">
      <c r="A215" s="39" t="str">
        <f t="shared" si="64"/>
        <v>MLR0024</v>
      </c>
      <c r="B215" s="105" t="s">
        <v>139</v>
      </c>
      <c r="C215" s="106"/>
      <c r="D215" s="106"/>
      <c r="E215" s="106"/>
      <c r="F215" s="106"/>
      <c r="G215" s="106"/>
      <c r="H215" s="106"/>
      <c r="I215" s="107"/>
      <c r="J215" s="22">
        <f t="shared" si="65"/>
        <v>5</v>
      </c>
      <c r="K215" s="22">
        <f t="shared" si="66"/>
        <v>2</v>
      </c>
      <c r="L215" s="22">
        <f t="shared" si="67"/>
        <v>2</v>
      </c>
      <c r="M215" s="22">
        <f t="shared" si="68"/>
        <v>1</v>
      </c>
      <c r="N215" s="22">
        <f t="shared" si="69"/>
        <v>0</v>
      </c>
      <c r="O215" s="22">
        <f t="shared" si="70"/>
        <v>5</v>
      </c>
      <c r="P215" s="22">
        <f t="shared" si="71"/>
        <v>4</v>
      </c>
      <c r="Q215" s="22">
        <f t="shared" si="72"/>
        <v>9</v>
      </c>
      <c r="R215" s="35">
        <f t="shared" si="73"/>
        <v>0</v>
      </c>
      <c r="S215" s="35" t="str">
        <f t="shared" si="74"/>
        <v>C</v>
      </c>
      <c r="T215" s="35">
        <f t="shared" si="75"/>
        <v>0</v>
      </c>
      <c r="U215" s="21" t="s">
        <v>41</v>
      </c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</row>
    <row r="216" spans="1:81">
      <c r="A216" s="25" t="s">
        <v>28</v>
      </c>
      <c r="B216" s="134"/>
      <c r="C216" s="135"/>
      <c r="D216" s="135"/>
      <c r="E216" s="135"/>
      <c r="F216" s="135"/>
      <c r="G216" s="135"/>
      <c r="H216" s="135"/>
      <c r="I216" s="136"/>
      <c r="J216" s="27">
        <f t="shared" ref="J216:Q216" si="76">SUM(J208:J215)</f>
        <v>44</v>
      </c>
      <c r="K216" s="27">
        <f t="shared" si="76"/>
        <v>16</v>
      </c>
      <c r="L216" s="27">
        <f t="shared" si="76"/>
        <v>14</v>
      </c>
      <c r="M216" s="27">
        <f t="shared" si="76"/>
        <v>4</v>
      </c>
      <c r="N216" s="27">
        <f t="shared" si="76"/>
        <v>0</v>
      </c>
      <c r="O216" s="27">
        <f t="shared" si="76"/>
        <v>34</v>
      </c>
      <c r="P216" s="27">
        <f t="shared" si="76"/>
        <v>46</v>
      </c>
      <c r="Q216" s="27">
        <f t="shared" si="76"/>
        <v>80</v>
      </c>
      <c r="R216" s="25">
        <f>COUNTIF(R208:R215,"E")</f>
        <v>5</v>
      </c>
      <c r="S216" s="25">
        <f>COUNTIF(S208:S215,"C")</f>
        <v>1</v>
      </c>
      <c r="T216" s="25">
        <f>COUNTIF(T208:T215,"VP")</f>
        <v>2</v>
      </c>
      <c r="U216" s="21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</row>
    <row r="217" spans="1:81" ht="18" customHeight="1">
      <c r="A217" s="111" t="s">
        <v>73</v>
      </c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3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</row>
    <row r="218" spans="1:81">
      <c r="A218" s="39" t="str">
        <f>IF(ISNA(INDEX($A$36:$U$167,MATCH($B218,$B$36:$B$167,0),1)),"",INDEX($A$36:$U$167,MATCH($B218,$B$36:$B$167,0),1))</f>
        <v>MLR2001</v>
      </c>
      <c r="B218" s="128" t="s">
        <v>147</v>
      </c>
      <c r="C218" s="129"/>
      <c r="D218" s="129"/>
      <c r="E218" s="129"/>
      <c r="F218" s="129"/>
      <c r="G218" s="129"/>
      <c r="H218" s="129"/>
      <c r="I218" s="130"/>
      <c r="J218" s="22">
        <f>IF(ISNA(INDEX($A$36:$U$167,MATCH($B218,$B$36:$B$167,0),10)),"",INDEX($A$36:$U$167,MATCH($B218,$B$36:$B$167,0),10))</f>
        <v>6</v>
      </c>
      <c r="K218" s="22">
        <f>IF(ISNA(INDEX($A$36:$U$167,MATCH($B218,$B$36:$B$167,0),11)),"",INDEX($A$36:$U$167,MATCH($B218,$B$36:$B$167,0),11))</f>
        <v>0</v>
      </c>
      <c r="L218" s="22">
        <f>IF(ISNA(INDEX($A$36:$U$167,MATCH($B218,$B$36:$B$167,0),12)),"",INDEX($A$36:$U$167,MATCH($B218,$B$36:$B$167,0),12))</f>
        <v>0</v>
      </c>
      <c r="M218" s="22">
        <f>IF(ISNA(INDEX($A$36:$U$167,MATCH($B218,$B$36:$B$167,0),13)),"",INDEX($A$36:$U$167,MATCH($B218,$B$36:$B$167,0),13))</f>
        <v>0</v>
      </c>
      <c r="N218" s="22">
        <f>IF(ISNA(INDEX($A$36:$U$167,MATCH($B218,$B$36:$B$167,0),14)),"",INDEX($A$36:$U$167,MATCH($B218,$B$36:$B$167,0),14))</f>
        <v>2</v>
      </c>
      <c r="O218" s="22">
        <f>IF(ISNA(INDEX($A$36:$U$167,MATCH($B218,$B$36:$B$167,0),15)),"",INDEX($A$36:$U$167,MATCH($B218,$B$36:$B$167,0),15))</f>
        <v>2</v>
      </c>
      <c r="P218" s="22">
        <f>IF(ISNA(INDEX($A$36:$U$167,MATCH($B218,$B$36:$B$167,0),16)),"",INDEX($A$36:$U$167,MATCH($B218,$B$36:$B$167,0),16))</f>
        <v>11</v>
      </c>
      <c r="Q218" s="22">
        <f>IF(ISNA(INDEX($A$36:$U$167,MATCH($B218,$B$36:$B$167,0),17)),"",INDEX($A$36:$U$167,MATCH($B218,$B$36:$B$167,0),17))</f>
        <v>13</v>
      </c>
      <c r="R218" s="35">
        <f>IF(ISNA(INDEX($A$36:$U$167,MATCH($B218,$B$36:$B$167,0),18)),"",INDEX($A$36:$U$167,MATCH($B218,$B$36:$B$167,0),18))</f>
        <v>0</v>
      </c>
      <c r="S218" s="35" t="str">
        <f>IF(ISNA(INDEX($A$36:$U$167,MATCH($B218,$B$36:$B$167,0),19)),"",INDEX($A$36:$U$167,MATCH($B218,$B$36:$B$167,0),19))</f>
        <v>C</v>
      </c>
      <c r="T218" s="35">
        <f>IF(ISNA(INDEX($A$36:$U$167,MATCH($B218,$B$36:$B$167,0),20)),"",INDEX($A$36:$U$167,MATCH($B218,$B$36:$B$167,0),20))</f>
        <v>0</v>
      </c>
      <c r="U218" s="21" t="s">
        <v>41</v>
      </c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</row>
    <row r="219" spans="1:81">
      <c r="A219" s="25" t="s">
        <v>28</v>
      </c>
      <c r="B219" s="127"/>
      <c r="C219" s="127"/>
      <c r="D219" s="127"/>
      <c r="E219" s="127"/>
      <c r="F219" s="127"/>
      <c r="G219" s="127"/>
      <c r="H219" s="127"/>
      <c r="I219" s="127"/>
      <c r="J219" s="27">
        <f t="shared" ref="J219:Q219" si="77">SUM(J218:J218)</f>
        <v>6</v>
      </c>
      <c r="K219" s="27">
        <f t="shared" si="77"/>
        <v>0</v>
      </c>
      <c r="L219" s="27">
        <f t="shared" si="77"/>
        <v>0</v>
      </c>
      <c r="M219" s="27">
        <f t="shared" si="77"/>
        <v>0</v>
      </c>
      <c r="N219" s="27">
        <f t="shared" si="77"/>
        <v>2</v>
      </c>
      <c r="O219" s="27">
        <f t="shared" si="77"/>
        <v>2</v>
      </c>
      <c r="P219" s="27">
        <f t="shared" si="77"/>
        <v>11</v>
      </c>
      <c r="Q219" s="27">
        <f t="shared" si="77"/>
        <v>13</v>
      </c>
      <c r="R219" s="25">
        <f>COUNTIF(R218:R218,"E")</f>
        <v>0</v>
      </c>
      <c r="S219" s="25">
        <f>COUNTIF(S218:S218,"C")</f>
        <v>1</v>
      </c>
      <c r="T219" s="25">
        <f>COUNTIF(T218:T218,"VP")</f>
        <v>0</v>
      </c>
      <c r="U219" s="26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</row>
    <row r="220" spans="1:81" ht="25.5" customHeight="1">
      <c r="A220" s="114" t="s">
        <v>53</v>
      </c>
      <c r="B220" s="115"/>
      <c r="C220" s="115"/>
      <c r="D220" s="115"/>
      <c r="E220" s="115"/>
      <c r="F220" s="115"/>
      <c r="G220" s="115"/>
      <c r="H220" s="115"/>
      <c r="I220" s="116"/>
      <c r="J220" s="27">
        <f t="shared" ref="J220:T220" si="78">SUM(J216,J219)</f>
        <v>50</v>
      </c>
      <c r="K220" s="27">
        <f t="shared" si="78"/>
        <v>16</v>
      </c>
      <c r="L220" s="27">
        <f t="shared" si="78"/>
        <v>14</v>
      </c>
      <c r="M220" s="27">
        <f t="shared" si="78"/>
        <v>4</v>
      </c>
      <c r="N220" s="27">
        <f t="shared" si="78"/>
        <v>2</v>
      </c>
      <c r="O220" s="27">
        <f t="shared" si="78"/>
        <v>36</v>
      </c>
      <c r="P220" s="27">
        <f t="shared" si="78"/>
        <v>57</v>
      </c>
      <c r="Q220" s="27">
        <f t="shared" si="78"/>
        <v>93</v>
      </c>
      <c r="R220" s="27">
        <f t="shared" si="78"/>
        <v>5</v>
      </c>
      <c r="S220" s="27">
        <f t="shared" si="78"/>
        <v>2</v>
      </c>
      <c r="T220" s="27">
        <f t="shared" si="78"/>
        <v>2</v>
      </c>
      <c r="U220" s="66">
        <f>9/40</f>
        <v>0.22500000000000001</v>
      </c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</row>
    <row r="221" spans="1:81" ht="13.5" customHeight="1">
      <c r="A221" s="117" t="s">
        <v>54</v>
      </c>
      <c r="B221" s="118"/>
      <c r="C221" s="118"/>
      <c r="D221" s="118"/>
      <c r="E221" s="118"/>
      <c r="F221" s="118"/>
      <c r="G221" s="118"/>
      <c r="H221" s="118"/>
      <c r="I221" s="118"/>
      <c r="J221" s="119"/>
      <c r="K221" s="27">
        <f t="shared" ref="K221:Q221" si="79">K216*14+K219*12</f>
        <v>224</v>
      </c>
      <c r="L221" s="27">
        <f t="shared" si="79"/>
        <v>196</v>
      </c>
      <c r="M221" s="27">
        <f t="shared" si="79"/>
        <v>56</v>
      </c>
      <c r="N221" s="27">
        <f t="shared" si="79"/>
        <v>24</v>
      </c>
      <c r="O221" s="27">
        <f t="shared" si="79"/>
        <v>500</v>
      </c>
      <c r="P221" s="27">
        <f t="shared" si="79"/>
        <v>776</v>
      </c>
      <c r="Q221" s="27">
        <f t="shared" si="79"/>
        <v>1276</v>
      </c>
      <c r="R221" s="71"/>
      <c r="S221" s="72"/>
      <c r="T221" s="72"/>
      <c r="U221" s="73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</row>
    <row r="222" spans="1:81" ht="16.5" customHeight="1">
      <c r="A222" s="120"/>
      <c r="B222" s="121"/>
      <c r="C222" s="121"/>
      <c r="D222" s="121"/>
      <c r="E222" s="121"/>
      <c r="F222" s="121"/>
      <c r="G222" s="121"/>
      <c r="H222" s="121"/>
      <c r="I222" s="121"/>
      <c r="J222" s="122"/>
      <c r="K222" s="77">
        <f>SUM(K221:N221)</f>
        <v>500</v>
      </c>
      <c r="L222" s="78"/>
      <c r="M222" s="78"/>
      <c r="N222" s="79"/>
      <c r="O222" s="80">
        <f>SUM(O221:P221)</f>
        <v>1276</v>
      </c>
      <c r="P222" s="81"/>
      <c r="Q222" s="82"/>
      <c r="R222" s="74"/>
      <c r="S222" s="75"/>
      <c r="T222" s="75"/>
      <c r="U222" s="76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</row>
    <row r="223" spans="1:81" s="63" customFormat="1" ht="16.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7"/>
      <c r="L223" s="57"/>
      <c r="M223" s="57"/>
      <c r="N223" s="57"/>
      <c r="O223" s="58"/>
      <c r="P223" s="58"/>
      <c r="Q223" s="58"/>
      <c r="R223" s="59"/>
      <c r="S223" s="59"/>
      <c r="T223" s="59"/>
      <c r="U223" s="59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</row>
    <row r="224" spans="1:81" s="63" customFormat="1" ht="16.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7"/>
      <c r="L224" s="57"/>
      <c r="M224" s="57"/>
      <c r="N224" s="57"/>
      <c r="O224" s="58"/>
      <c r="P224" s="58"/>
      <c r="Q224" s="58"/>
      <c r="R224" s="59"/>
      <c r="S224" s="59"/>
      <c r="T224" s="59"/>
      <c r="U224" s="59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</row>
    <row r="225" spans="1:81" s="63" customFormat="1" ht="16.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7"/>
      <c r="L225" s="57"/>
      <c r="M225" s="57"/>
      <c r="N225" s="57"/>
      <c r="O225" s="58"/>
      <c r="P225" s="58"/>
      <c r="Q225" s="58"/>
      <c r="R225" s="59"/>
      <c r="S225" s="59"/>
      <c r="T225" s="59"/>
      <c r="U225" s="59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</row>
    <row r="226" spans="1:81" s="63" customFormat="1" ht="16.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7"/>
      <c r="L226" s="57"/>
      <c r="M226" s="57"/>
      <c r="N226" s="57"/>
      <c r="O226" s="58"/>
      <c r="P226" s="58"/>
      <c r="Q226" s="58"/>
      <c r="R226" s="59"/>
      <c r="S226" s="59"/>
      <c r="T226" s="59"/>
      <c r="U226" s="59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</row>
    <row r="227" spans="1:81" s="63" customFormat="1" ht="16.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7"/>
      <c r="L227" s="57"/>
      <c r="M227" s="57"/>
      <c r="N227" s="57"/>
      <c r="O227" s="58"/>
      <c r="P227" s="58"/>
      <c r="Q227" s="58"/>
      <c r="R227" s="59"/>
      <c r="S227" s="59"/>
      <c r="T227" s="59"/>
      <c r="U227" s="59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</row>
    <row r="228" spans="1:81" s="63" customFormat="1" ht="16.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7"/>
      <c r="L228" s="57"/>
      <c r="M228" s="57"/>
      <c r="N228" s="57"/>
      <c r="O228" s="58"/>
      <c r="P228" s="58"/>
      <c r="Q228" s="58"/>
      <c r="R228" s="59"/>
      <c r="S228" s="59"/>
      <c r="T228" s="59"/>
      <c r="U228" s="59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</row>
    <row r="229" spans="1:81" s="63" customFormat="1" ht="16.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7"/>
      <c r="L229" s="57"/>
      <c r="M229" s="57"/>
      <c r="N229" s="57"/>
      <c r="O229" s="58"/>
      <c r="P229" s="58"/>
      <c r="Q229" s="58"/>
      <c r="R229" s="59"/>
      <c r="S229" s="59"/>
      <c r="T229" s="59"/>
      <c r="U229" s="59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</row>
    <row r="230" spans="1:81" s="63" customFormat="1" ht="16.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7"/>
      <c r="L230" s="57"/>
      <c r="M230" s="57"/>
      <c r="N230" s="57"/>
      <c r="O230" s="58"/>
      <c r="P230" s="58"/>
      <c r="Q230" s="58"/>
      <c r="R230" s="59"/>
      <c r="S230" s="59"/>
      <c r="T230" s="59"/>
      <c r="U230" s="59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</row>
    <row r="231" spans="1:81" s="63" customFormat="1" ht="16.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7"/>
      <c r="L231" s="57"/>
      <c r="M231" s="57"/>
      <c r="N231" s="57"/>
      <c r="O231" s="58"/>
      <c r="P231" s="58"/>
      <c r="Q231" s="58"/>
      <c r="R231" s="59"/>
      <c r="S231" s="59"/>
      <c r="T231" s="59"/>
      <c r="U231" s="59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</row>
    <row r="232" spans="1:81" s="63" customFormat="1" ht="16.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7"/>
      <c r="L232" s="57"/>
      <c r="M232" s="57"/>
      <c r="N232" s="57"/>
      <c r="O232" s="58"/>
      <c r="P232" s="58"/>
      <c r="Q232" s="58"/>
      <c r="R232" s="59"/>
      <c r="S232" s="59"/>
      <c r="T232" s="59"/>
      <c r="U232" s="59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</row>
    <row r="233" spans="1:81" ht="11.25" customHeight="1"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</row>
    <row r="234" spans="1:81" ht="12" customHeight="1"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</row>
    <row r="235" spans="1:81" ht="22.5" customHeight="1">
      <c r="A235" s="127" t="s">
        <v>81</v>
      </c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</row>
    <row r="236" spans="1:81" ht="25.5" customHeight="1">
      <c r="A236" s="127" t="s">
        <v>30</v>
      </c>
      <c r="B236" s="127" t="s">
        <v>29</v>
      </c>
      <c r="C236" s="127"/>
      <c r="D236" s="127"/>
      <c r="E236" s="127"/>
      <c r="F236" s="127"/>
      <c r="G236" s="127"/>
      <c r="H236" s="127"/>
      <c r="I236" s="127"/>
      <c r="J236" s="126" t="s">
        <v>43</v>
      </c>
      <c r="K236" s="126" t="s">
        <v>27</v>
      </c>
      <c r="L236" s="126"/>
      <c r="M236" s="126"/>
      <c r="N236" s="126"/>
      <c r="O236" s="126" t="s">
        <v>44</v>
      </c>
      <c r="P236" s="126"/>
      <c r="Q236" s="126"/>
      <c r="R236" s="126" t="s">
        <v>26</v>
      </c>
      <c r="S236" s="126"/>
      <c r="T236" s="126"/>
      <c r="U236" s="126" t="s">
        <v>25</v>
      </c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</row>
    <row r="237" spans="1:81" ht="18" customHeight="1">
      <c r="A237" s="127"/>
      <c r="B237" s="127"/>
      <c r="C237" s="127"/>
      <c r="D237" s="127"/>
      <c r="E237" s="127"/>
      <c r="F237" s="127"/>
      <c r="G237" s="127"/>
      <c r="H237" s="127"/>
      <c r="I237" s="127"/>
      <c r="J237" s="126"/>
      <c r="K237" s="36" t="s">
        <v>31</v>
      </c>
      <c r="L237" s="36" t="s">
        <v>32</v>
      </c>
      <c r="M237" s="45" t="s">
        <v>78</v>
      </c>
      <c r="N237" s="45" t="s">
        <v>79</v>
      </c>
      <c r="O237" s="36" t="s">
        <v>36</v>
      </c>
      <c r="P237" s="36" t="s">
        <v>8</v>
      </c>
      <c r="Q237" s="36" t="s">
        <v>33</v>
      </c>
      <c r="R237" s="36" t="s">
        <v>34</v>
      </c>
      <c r="S237" s="36" t="s">
        <v>31</v>
      </c>
      <c r="T237" s="36" t="s">
        <v>35</v>
      </c>
      <c r="U237" s="126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</row>
    <row r="238" spans="1:81" ht="19.5" customHeight="1">
      <c r="A238" s="111" t="s">
        <v>60</v>
      </c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3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</row>
    <row r="239" spans="1:81">
      <c r="A239" s="39" t="str">
        <f t="shared" ref="A239:A249" si="80">IF(ISNA(INDEX($A$36:$U$167,MATCH($B239,$B$36:$B$167,0),1)),"",INDEX($A$36:$U$167,MATCH($B239,$B$36:$B$167,0),1))</f>
        <v>MLR5005</v>
      </c>
      <c r="B239" s="123" t="s">
        <v>93</v>
      </c>
      <c r="C239" s="124"/>
      <c r="D239" s="124"/>
      <c r="E239" s="124"/>
      <c r="F239" s="124"/>
      <c r="G239" s="124"/>
      <c r="H239" s="124"/>
      <c r="I239" s="125"/>
      <c r="J239" s="22">
        <f t="shared" ref="J239:J249" si="81">IF(ISNA(INDEX($A$36:$U$167,MATCH($B239,$B$36:$B$167,0),10)),"",INDEX($A$36:$U$167,MATCH($B239,$B$36:$B$167,0),10))</f>
        <v>6</v>
      </c>
      <c r="K239" s="22">
        <f t="shared" ref="K239:K249" si="82">IF(ISNA(INDEX($A$36:$U$167,MATCH($B239,$B$36:$B$167,0),11)),"",INDEX($A$36:$U$167,MATCH($B239,$B$36:$B$167,0),11))</f>
        <v>2</v>
      </c>
      <c r="L239" s="22">
        <f t="shared" ref="L239:L249" si="83">IF(ISNA(INDEX($A$36:$U$167,MATCH($B239,$B$36:$B$167,0),12)),"",INDEX($A$36:$U$167,MATCH($B239,$B$36:$B$167,0),12))</f>
        <v>2</v>
      </c>
      <c r="M239" s="22">
        <f t="shared" ref="M239:M249" si="84">IF(ISNA(INDEX($A$36:$U$167,MATCH($B239,$B$36:$B$167,0),13)),"",INDEX($A$36:$U$167,MATCH($B239,$B$36:$B$167,0),13))</f>
        <v>2</v>
      </c>
      <c r="N239" s="22">
        <f t="shared" ref="N239:N249" si="85">IF(ISNA(INDEX($A$36:$U$167,MATCH($B239,$B$36:$B$167,0),14)),"",INDEX($A$36:$U$167,MATCH($B239,$B$36:$B$167,0),14))</f>
        <v>0</v>
      </c>
      <c r="O239" s="22">
        <f t="shared" ref="O239:O249" si="86">IF(ISNA(INDEX($A$36:$U$167,MATCH($B239,$B$36:$B$167,0),15)),"",INDEX($A$36:$U$167,MATCH($B239,$B$36:$B$167,0),15))</f>
        <v>6</v>
      </c>
      <c r="P239" s="22">
        <f t="shared" ref="P239:P249" si="87">IF(ISNA(INDEX($A$36:$U$167,MATCH($B239,$B$36:$B$167,0),16)),"",INDEX($A$36:$U$167,MATCH($B239,$B$36:$B$167,0),16))</f>
        <v>5</v>
      </c>
      <c r="Q239" s="22">
        <f t="shared" ref="Q239:Q249" si="88">IF(ISNA(INDEX($A$36:$U$167,MATCH($B239,$B$36:$B$167,0),17)),"",INDEX($A$36:$U$167,MATCH($B239,$B$36:$B$167,0),17))</f>
        <v>11</v>
      </c>
      <c r="R239" s="35">
        <f t="shared" ref="R239:R249" si="89">IF(ISNA(INDEX($A$36:$U$167,MATCH($B239,$B$36:$B$167,0),18)),"",INDEX($A$36:$U$167,MATCH($B239,$B$36:$B$167,0),18))</f>
        <v>0</v>
      </c>
      <c r="S239" s="35" t="str">
        <f t="shared" ref="S239:S249" si="90">IF(ISNA(INDEX($A$36:$U$167,MATCH($B239,$B$36:$B$167,0),19)),"",INDEX($A$36:$U$167,MATCH($B239,$B$36:$B$167,0),19))</f>
        <v>C</v>
      </c>
      <c r="T239" s="35">
        <f t="shared" ref="T239:T249" si="91">IF(ISNA(INDEX($A$36:$U$167,MATCH($B239,$B$36:$B$167,0),20)),"",INDEX($A$36:$U$167,MATCH($B239,$B$36:$B$167,0),20))</f>
        <v>0</v>
      </c>
      <c r="U239" s="21" t="s">
        <v>42</v>
      </c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</row>
    <row r="240" spans="1:81">
      <c r="A240" s="39" t="str">
        <f t="shared" si="80"/>
        <v>YLU0011</v>
      </c>
      <c r="B240" s="123" t="s">
        <v>75</v>
      </c>
      <c r="C240" s="124"/>
      <c r="D240" s="124"/>
      <c r="E240" s="124"/>
      <c r="F240" s="124"/>
      <c r="G240" s="124"/>
      <c r="H240" s="124"/>
      <c r="I240" s="125"/>
      <c r="J240" s="22">
        <f t="shared" si="81"/>
        <v>0</v>
      </c>
      <c r="K240" s="22">
        <f t="shared" si="82"/>
        <v>0</v>
      </c>
      <c r="L240" s="22">
        <f t="shared" si="83"/>
        <v>2</v>
      </c>
      <c r="M240" s="22">
        <f t="shared" si="84"/>
        <v>0</v>
      </c>
      <c r="N240" s="22">
        <f t="shared" si="85"/>
        <v>0</v>
      </c>
      <c r="O240" s="22">
        <f t="shared" si="86"/>
        <v>2</v>
      </c>
      <c r="P240" s="22">
        <f t="shared" si="87"/>
        <v>0</v>
      </c>
      <c r="Q240" s="22">
        <f t="shared" si="88"/>
        <v>2</v>
      </c>
      <c r="R240" s="35">
        <f t="shared" si="89"/>
        <v>0</v>
      </c>
      <c r="S240" s="35" t="str">
        <f t="shared" si="90"/>
        <v>C</v>
      </c>
      <c r="T240" s="35">
        <f t="shared" si="91"/>
        <v>0</v>
      </c>
      <c r="U240" s="21" t="s">
        <v>42</v>
      </c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</row>
    <row r="241" spans="1:81">
      <c r="A241" s="39" t="str">
        <f t="shared" si="80"/>
        <v>MLR5006</v>
      </c>
      <c r="B241" s="123" t="s">
        <v>104</v>
      </c>
      <c r="C241" s="124"/>
      <c r="D241" s="124"/>
      <c r="E241" s="124"/>
      <c r="F241" s="124"/>
      <c r="G241" s="124"/>
      <c r="H241" s="124"/>
      <c r="I241" s="125"/>
      <c r="J241" s="22">
        <f t="shared" si="81"/>
        <v>6</v>
      </c>
      <c r="K241" s="22">
        <f t="shared" si="82"/>
        <v>2</v>
      </c>
      <c r="L241" s="22">
        <f t="shared" si="83"/>
        <v>1</v>
      </c>
      <c r="M241" s="22">
        <f t="shared" si="84"/>
        <v>2</v>
      </c>
      <c r="N241" s="22">
        <f t="shared" si="85"/>
        <v>0</v>
      </c>
      <c r="O241" s="22">
        <f t="shared" si="86"/>
        <v>5</v>
      </c>
      <c r="P241" s="22">
        <f t="shared" si="87"/>
        <v>6</v>
      </c>
      <c r="Q241" s="22">
        <f t="shared" si="88"/>
        <v>11</v>
      </c>
      <c r="R241" s="35" t="str">
        <f t="shared" si="89"/>
        <v>E</v>
      </c>
      <c r="S241" s="35">
        <f t="shared" si="90"/>
        <v>0</v>
      </c>
      <c r="T241" s="35">
        <f t="shared" si="91"/>
        <v>0</v>
      </c>
      <c r="U241" s="21" t="s">
        <v>42</v>
      </c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</row>
    <row r="242" spans="1:81">
      <c r="A242" s="39" t="str">
        <f t="shared" si="80"/>
        <v>MLR5022</v>
      </c>
      <c r="B242" s="123" t="s">
        <v>106</v>
      </c>
      <c r="C242" s="124"/>
      <c r="D242" s="124"/>
      <c r="E242" s="124"/>
      <c r="F242" s="124"/>
      <c r="G242" s="124"/>
      <c r="H242" s="124"/>
      <c r="I242" s="125"/>
      <c r="J242" s="22">
        <f t="shared" si="81"/>
        <v>4</v>
      </c>
      <c r="K242" s="22">
        <f t="shared" si="82"/>
        <v>2</v>
      </c>
      <c r="L242" s="22">
        <f t="shared" si="83"/>
        <v>1</v>
      </c>
      <c r="M242" s="22">
        <f t="shared" si="84"/>
        <v>0</v>
      </c>
      <c r="N242" s="22">
        <f t="shared" si="85"/>
        <v>0</v>
      </c>
      <c r="O242" s="22">
        <f t="shared" si="86"/>
        <v>3</v>
      </c>
      <c r="P242" s="22">
        <f t="shared" si="87"/>
        <v>4</v>
      </c>
      <c r="Q242" s="22">
        <f t="shared" si="88"/>
        <v>7</v>
      </c>
      <c r="R242" s="35">
        <f t="shared" si="89"/>
        <v>0</v>
      </c>
      <c r="S242" s="35" t="str">
        <f t="shared" si="90"/>
        <v>C</v>
      </c>
      <c r="T242" s="35">
        <f t="shared" si="91"/>
        <v>0</v>
      </c>
      <c r="U242" s="21" t="s">
        <v>42</v>
      </c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</row>
    <row r="243" spans="1:81">
      <c r="A243" s="39" t="str">
        <f t="shared" si="80"/>
        <v>YLU0012</v>
      </c>
      <c r="B243" s="123" t="s">
        <v>76</v>
      </c>
      <c r="C243" s="124"/>
      <c r="D243" s="124"/>
      <c r="E243" s="124"/>
      <c r="F243" s="124"/>
      <c r="G243" s="124"/>
      <c r="H243" s="124"/>
      <c r="I243" s="125"/>
      <c r="J243" s="22">
        <f t="shared" si="81"/>
        <v>0</v>
      </c>
      <c r="K243" s="22">
        <f t="shared" si="82"/>
        <v>0</v>
      </c>
      <c r="L243" s="22">
        <f t="shared" si="83"/>
        <v>2</v>
      </c>
      <c r="M243" s="22">
        <f t="shared" si="84"/>
        <v>0</v>
      </c>
      <c r="N243" s="22">
        <f t="shared" si="85"/>
        <v>0</v>
      </c>
      <c r="O243" s="22">
        <f t="shared" si="86"/>
        <v>2</v>
      </c>
      <c r="P243" s="22">
        <f t="shared" si="87"/>
        <v>0</v>
      </c>
      <c r="Q243" s="22">
        <f t="shared" si="88"/>
        <v>2</v>
      </c>
      <c r="R243" s="35">
        <f t="shared" si="89"/>
        <v>0</v>
      </c>
      <c r="S243" s="35" t="str">
        <f t="shared" si="90"/>
        <v>C</v>
      </c>
      <c r="T243" s="35">
        <f t="shared" si="91"/>
        <v>0</v>
      </c>
      <c r="U243" s="21" t="s">
        <v>42</v>
      </c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</row>
    <row r="244" spans="1:81">
      <c r="A244" s="39" t="str">
        <f t="shared" si="80"/>
        <v>MLR0026</v>
      </c>
      <c r="B244" s="123" t="s">
        <v>117</v>
      </c>
      <c r="C244" s="124"/>
      <c r="D244" s="124"/>
      <c r="E244" s="124"/>
      <c r="F244" s="124"/>
      <c r="G244" s="124"/>
      <c r="H244" s="124"/>
      <c r="I244" s="125"/>
      <c r="J244" s="22">
        <f t="shared" si="81"/>
        <v>6</v>
      </c>
      <c r="K244" s="22">
        <f t="shared" si="82"/>
        <v>1</v>
      </c>
      <c r="L244" s="22">
        <f t="shared" si="83"/>
        <v>0</v>
      </c>
      <c r="M244" s="22">
        <f t="shared" si="84"/>
        <v>2</v>
      </c>
      <c r="N244" s="22">
        <f t="shared" si="85"/>
        <v>0</v>
      </c>
      <c r="O244" s="22">
        <f t="shared" si="86"/>
        <v>3</v>
      </c>
      <c r="P244" s="22">
        <f t="shared" si="87"/>
        <v>8</v>
      </c>
      <c r="Q244" s="22">
        <f t="shared" si="88"/>
        <v>11</v>
      </c>
      <c r="R244" s="35">
        <f t="shared" si="89"/>
        <v>0</v>
      </c>
      <c r="S244" s="35" t="str">
        <f t="shared" si="90"/>
        <v>C</v>
      </c>
      <c r="T244" s="35">
        <f t="shared" si="91"/>
        <v>0</v>
      </c>
      <c r="U244" s="21" t="s">
        <v>42</v>
      </c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</row>
    <row r="245" spans="1:81">
      <c r="A245" s="39" t="str">
        <f t="shared" si="80"/>
        <v>MLX2081</v>
      </c>
      <c r="B245" s="123" t="s">
        <v>119</v>
      </c>
      <c r="C245" s="124"/>
      <c r="D245" s="124"/>
      <c r="E245" s="124"/>
      <c r="F245" s="124"/>
      <c r="G245" s="124"/>
      <c r="H245" s="124"/>
      <c r="I245" s="125"/>
      <c r="J245" s="22">
        <f t="shared" si="81"/>
        <v>3</v>
      </c>
      <c r="K245" s="22">
        <f t="shared" si="82"/>
        <v>0</v>
      </c>
      <c r="L245" s="22">
        <f t="shared" si="83"/>
        <v>2</v>
      </c>
      <c r="M245" s="22">
        <f t="shared" si="84"/>
        <v>0</v>
      </c>
      <c r="N245" s="22">
        <f t="shared" si="85"/>
        <v>0</v>
      </c>
      <c r="O245" s="22">
        <f t="shared" si="86"/>
        <v>2</v>
      </c>
      <c r="P245" s="22">
        <f t="shared" si="87"/>
        <v>3</v>
      </c>
      <c r="Q245" s="22">
        <f t="shared" si="88"/>
        <v>5</v>
      </c>
      <c r="R245" s="35">
        <f t="shared" si="89"/>
        <v>0</v>
      </c>
      <c r="S245" s="35" t="str">
        <f t="shared" si="90"/>
        <v>C</v>
      </c>
      <c r="T245" s="35">
        <f t="shared" si="91"/>
        <v>0</v>
      </c>
      <c r="U245" s="21" t="s">
        <v>42</v>
      </c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</row>
    <row r="246" spans="1:81">
      <c r="A246" s="39" t="str">
        <f t="shared" si="80"/>
        <v>MLX2082</v>
      </c>
      <c r="B246" s="128" t="s">
        <v>131</v>
      </c>
      <c r="C246" s="129"/>
      <c r="D246" s="129"/>
      <c r="E246" s="129"/>
      <c r="F246" s="129"/>
      <c r="G246" s="129"/>
      <c r="H246" s="129"/>
      <c r="I246" s="130"/>
      <c r="J246" s="22">
        <f t="shared" si="81"/>
        <v>3</v>
      </c>
      <c r="K246" s="22">
        <f t="shared" si="82"/>
        <v>0</v>
      </c>
      <c r="L246" s="22">
        <f t="shared" si="83"/>
        <v>2</v>
      </c>
      <c r="M246" s="22">
        <f t="shared" si="84"/>
        <v>0</v>
      </c>
      <c r="N246" s="22">
        <f t="shared" si="85"/>
        <v>0</v>
      </c>
      <c r="O246" s="22">
        <f t="shared" si="86"/>
        <v>2</v>
      </c>
      <c r="P246" s="22">
        <f t="shared" si="87"/>
        <v>3</v>
      </c>
      <c r="Q246" s="22">
        <f t="shared" si="88"/>
        <v>5</v>
      </c>
      <c r="R246" s="35">
        <f t="shared" si="89"/>
        <v>0</v>
      </c>
      <c r="S246" s="35" t="str">
        <f t="shared" si="90"/>
        <v>C</v>
      </c>
      <c r="T246" s="35">
        <f t="shared" si="91"/>
        <v>0</v>
      </c>
      <c r="U246" s="21" t="s">
        <v>42</v>
      </c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</row>
    <row r="247" spans="1:81">
      <c r="A247" s="39" t="str">
        <f t="shared" si="80"/>
        <v>MLR2007</v>
      </c>
      <c r="B247" s="131" t="s">
        <v>143</v>
      </c>
      <c r="C247" s="132"/>
      <c r="D247" s="132"/>
      <c r="E247" s="132"/>
      <c r="F247" s="132"/>
      <c r="G247" s="132"/>
      <c r="H247" s="132"/>
      <c r="I247" s="133"/>
      <c r="J247" s="22">
        <f t="shared" si="81"/>
        <v>4</v>
      </c>
      <c r="K247" s="22">
        <f t="shared" si="82"/>
        <v>0</v>
      </c>
      <c r="L247" s="22">
        <f t="shared" si="83"/>
        <v>0</v>
      </c>
      <c r="M247" s="22">
        <f t="shared" si="84"/>
        <v>1</v>
      </c>
      <c r="N247" s="22">
        <f t="shared" si="85"/>
        <v>0</v>
      </c>
      <c r="O247" s="22">
        <f t="shared" si="86"/>
        <v>1</v>
      </c>
      <c r="P247" s="22">
        <f t="shared" si="87"/>
        <v>6</v>
      </c>
      <c r="Q247" s="22">
        <f t="shared" si="88"/>
        <v>7</v>
      </c>
      <c r="R247" s="35">
        <f t="shared" si="89"/>
        <v>0</v>
      </c>
      <c r="S247" s="35" t="str">
        <f t="shared" si="90"/>
        <v>C</v>
      </c>
      <c r="T247" s="35">
        <f t="shared" si="91"/>
        <v>0</v>
      </c>
      <c r="U247" s="21" t="s">
        <v>42</v>
      </c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</row>
    <row r="248" spans="1:81" ht="27" customHeight="1">
      <c r="A248" s="39" t="str">
        <f t="shared" si="80"/>
        <v>MLE2008</v>
      </c>
      <c r="B248" s="131" t="s">
        <v>203</v>
      </c>
      <c r="C248" s="132"/>
      <c r="D248" s="132"/>
      <c r="E248" s="132"/>
      <c r="F248" s="132"/>
      <c r="G248" s="132"/>
      <c r="H248" s="132"/>
      <c r="I248" s="133"/>
      <c r="J248" s="22">
        <f t="shared" si="81"/>
        <v>3</v>
      </c>
      <c r="K248" s="22">
        <f t="shared" si="82"/>
        <v>0</v>
      </c>
      <c r="L248" s="22">
        <f t="shared" si="83"/>
        <v>2</v>
      </c>
      <c r="M248" s="22">
        <f t="shared" si="84"/>
        <v>0</v>
      </c>
      <c r="N248" s="22">
        <f t="shared" si="85"/>
        <v>1</v>
      </c>
      <c r="O248" s="22">
        <f t="shared" si="86"/>
        <v>3</v>
      </c>
      <c r="P248" s="22">
        <f t="shared" si="87"/>
        <v>2</v>
      </c>
      <c r="Q248" s="22">
        <f t="shared" si="88"/>
        <v>5</v>
      </c>
      <c r="R248" s="35">
        <f t="shared" si="89"/>
        <v>0</v>
      </c>
      <c r="S248" s="35" t="str">
        <f t="shared" si="90"/>
        <v>C</v>
      </c>
      <c r="T248" s="35">
        <f t="shared" si="91"/>
        <v>0</v>
      </c>
      <c r="U248" s="21" t="s">
        <v>42</v>
      </c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</row>
    <row r="249" spans="1:81">
      <c r="A249" s="39" t="str">
        <f t="shared" si="80"/>
        <v>MLE2008</v>
      </c>
      <c r="B249" s="128" t="s">
        <v>206</v>
      </c>
      <c r="C249" s="129"/>
      <c r="D249" s="129"/>
      <c r="E249" s="129"/>
      <c r="F249" s="129"/>
      <c r="G249" s="129"/>
      <c r="H249" s="129"/>
      <c r="I249" s="130"/>
      <c r="J249" s="22">
        <f t="shared" si="81"/>
        <v>3</v>
      </c>
      <c r="K249" s="22">
        <f t="shared" si="82"/>
        <v>1</v>
      </c>
      <c r="L249" s="22">
        <f t="shared" si="83"/>
        <v>0</v>
      </c>
      <c r="M249" s="22">
        <f t="shared" si="84"/>
        <v>1</v>
      </c>
      <c r="N249" s="22">
        <f t="shared" si="85"/>
        <v>0</v>
      </c>
      <c r="O249" s="22">
        <f t="shared" si="86"/>
        <v>2</v>
      </c>
      <c r="P249" s="22">
        <f t="shared" si="87"/>
        <v>3</v>
      </c>
      <c r="Q249" s="22">
        <f t="shared" si="88"/>
        <v>5</v>
      </c>
      <c r="R249" s="35">
        <f t="shared" si="89"/>
        <v>0</v>
      </c>
      <c r="S249" s="35" t="str">
        <f t="shared" si="90"/>
        <v>C</v>
      </c>
      <c r="T249" s="35">
        <f t="shared" si="91"/>
        <v>0</v>
      </c>
      <c r="U249" s="21" t="s">
        <v>42</v>
      </c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</row>
    <row r="250" spans="1:81">
      <c r="A250" s="25" t="s">
        <v>28</v>
      </c>
      <c r="B250" s="134"/>
      <c r="C250" s="135"/>
      <c r="D250" s="135"/>
      <c r="E250" s="135"/>
      <c r="F250" s="135"/>
      <c r="G250" s="135"/>
      <c r="H250" s="135"/>
      <c r="I250" s="136"/>
      <c r="J250" s="27">
        <f t="shared" ref="J250:Q250" si="92">SUM(J239:J249)</f>
        <v>38</v>
      </c>
      <c r="K250" s="27">
        <f t="shared" si="92"/>
        <v>8</v>
      </c>
      <c r="L250" s="27">
        <f t="shared" si="92"/>
        <v>14</v>
      </c>
      <c r="M250" s="27">
        <f t="shared" si="92"/>
        <v>8</v>
      </c>
      <c r="N250" s="27">
        <f t="shared" si="92"/>
        <v>1</v>
      </c>
      <c r="O250" s="27">
        <f t="shared" si="92"/>
        <v>31</v>
      </c>
      <c r="P250" s="27">
        <f t="shared" si="92"/>
        <v>40</v>
      </c>
      <c r="Q250" s="27">
        <f t="shared" si="92"/>
        <v>71</v>
      </c>
      <c r="R250" s="25">
        <f>COUNTIF(R239:R249,"E")</f>
        <v>1</v>
      </c>
      <c r="S250" s="25">
        <f>COUNTIF(S239:S249,"C")</f>
        <v>10</v>
      </c>
      <c r="T250" s="25">
        <f>COUNTIF(T239:T249,"VP")</f>
        <v>0</v>
      </c>
      <c r="U250" s="21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</row>
    <row r="251" spans="1:81" ht="19.5" customHeight="1">
      <c r="A251" s="111" t="s">
        <v>73</v>
      </c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3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</row>
    <row r="252" spans="1:81">
      <c r="A252" s="39" t="str">
        <f>IF(ISNA(INDEX($A$36:$U$167,MATCH($B252,$B$36:$B$167,0),1)),"",INDEX($A$36:$U$167,MATCH($B252,$B$36:$B$167,0),1))</f>
        <v>MLX2104</v>
      </c>
      <c r="B252" s="123" t="s">
        <v>151</v>
      </c>
      <c r="C252" s="124"/>
      <c r="D252" s="124"/>
      <c r="E252" s="124"/>
      <c r="F252" s="124"/>
      <c r="G252" s="124"/>
      <c r="H252" s="124"/>
      <c r="I252" s="125"/>
      <c r="J252" s="22">
        <f>IF(ISNA(INDEX($A$36:$U$167,MATCH($B252,$B$36:$B$167,0),10)),"",INDEX($A$36:$U$167,MATCH($B252,$B$36:$B$167,0),10))</f>
        <v>7</v>
      </c>
      <c r="K252" s="22">
        <f>IF(ISNA(INDEX($A$36:$U$167,MATCH($B252,$B$36:$B$167,0),11)),"",INDEX($A$36:$U$167,MATCH($B252,$B$36:$B$167,0),11))</f>
        <v>2</v>
      </c>
      <c r="L252" s="22">
        <f>IF(ISNA(INDEX($A$36:$U$167,MATCH($B252,$B$36:$B$167,0),12)),"",INDEX($A$36:$U$167,MATCH($B252,$B$36:$B$167,0),12))</f>
        <v>1</v>
      </c>
      <c r="M252" s="22">
        <f>IF(ISNA(INDEX($A$36:$U$167,MATCH($B252,$B$36:$B$167,0),13)),"",INDEX($A$36:$U$167,MATCH($B252,$B$36:$B$167,0),13))</f>
        <v>0</v>
      </c>
      <c r="N252" s="22">
        <f>IF(ISNA(INDEX($A$36:$U$167,MATCH($B252,$B$36:$B$167,0),14)),"",INDEX($A$36:$U$167,MATCH($B252,$B$36:$B$167,0),14))</f>
        <v>2</v>
      </c>
      <c r="O252" s="22">
        <f>IF(ISNA(INDEX($A$36:$U$167,MATCH($B252,$B$36:$B$167,0),15)),"",INDEX($A$36:$U$167,MATCH($B252,$B$36:$B$167,0),15))</f>
        <v>5</v>
      </c>
      <c r="P252" s="22">
        <f>IF(ISNA(INDEX($A$36:$U$167,MATCH($B252,$B$36:$B$167,0),16)),"",INDEX($A$36:$U$167,MATCH($B252,$B$36:$B$167,0),16))</f>
        <v>10</v>
      </c>
      <c r="Q252" s="35">
        <f>IF(ISNA(INDEX($A$36:$U$167,MATCH($B252,$B$36:$B$167,0),17)),"",INDEX($A$36:$U$167,MATCH($B252,$B$36:$B$167,0),17))</f>
        <v>15</v>
      </c>
      <c r="R252" s="35" t="str">
        <f>IF(ISNA(INDEX($A$36:$U$167,MATCH($B252,$B$36:$B$167,0),18)),"",INDEX($A$36:$U$167,MATCH($B252,$B$36:$B$167,0),18))</f>
        <v>E</v>
      </c>
      <c r="S252" s="35">
        <f>IF(ISNA(INDEX($A$36:$U$167,MATCH($B252,$B$36:$B$167,0),19)),"",INDEX($A$36:$U$167,MATCH($B252,$B$36:$B$167,0),19))</f>
        <v>0</v>
      </c>
      <c r="T252" s="35">
        <f>IF(ISNA(INDEX($A$36:$U$167,MATCH($B252,$B$36:$B$167,0),20)),"",INDEX($A$36:$U$167,MATCH($B252,$B$36:$B$167,0),20))</f>
        <v>0</v>
      </c>
      <c r="U252" s="21" t="s">
        <v>42</v>
      </c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</row>
    <row r="253" spans="1:81">
      <c r="A253" s="39" t="str">
        <f>IF(ISNA(INDEX($A$36:$U$167,MATCH($B253,$B$36:$B$167,0),1)),"",INDEX($A$36:$U$167,MATCH($B253,$B$36:$B$167,0),1))</f>
        <v>MLX2105</v>
      </c>
      <c r="B253" s="123" t="s">
        <v>153</v>
      </c>
      <c r="C253" s="124"/>
      <c r="D253" s="124"/>
      <c r="E253" s="124"/>
      <c r="F253" s="124"/>
      <c r="G253" s="124"/>
      <c r="H253" s="124"/>
      <c r="I253" s="125"/>
      <c r="J253" s="22">
        <f>IF(ISNA(INDEX($A$36:$U$167,MATCH($B253,$B$36:$B$167,0),10)),"",INDEX($A$36:$U$167,MATCH($B253,$B$36:$B$167,0),10))</f>
        <v>4</v>
      </c>
      <c r="K253" s="22">
        <f>IF(ISNA(INDEX($A$36:$U$167,MATCH($B253,$B$36:$B$167,0),11)),"",INDEX($A$36:$U$167,MATCH($B253,$B$36:$B$167,0),11))</f>
        <v>2</v>
      </c>
      <c r="L253" s="22">
        <f>IF(ISNA(INDEX($A$36:$U$167,MATCH($B253,$B$36:$B$167,0),12)),"",INDEX($A$36:$U$167,MATCH($B253,$B$36:$B$167,0),12))</f>
        <v>0</v>
      </c>
      <c r="M253" s="22">
        <f>IF(ISNA(INDEX($A$36:$U$167,MATCH($B253,$B$36:$B$167,0),13)),"",INDEX($A$36:$U$167,MATCH($B253,$B$36:$B$167,0),13))</f>
        <v>0</v>
      </c>
      <c r="N253" s="22">
        <f>IF(ISNA(INDEX($A$36:$U$167,MATCH($B253,$B$36:$B$167,0),14)),"",INDEX($A$36:$U$167,MATCH($B253,$B$36:$B$167,0),14))</f>
        <v>1</v>
      </c>
      <c r="O253" s="22">
        <f>IF(ISNA(INDEX($A$36:$U$167,MATCH($B253,$B$36:$B$167,0),15)),"",INDEX($A$36:$U$167,MATCH($B253,$B$36:$B$167,0),15))</f>
        <v>3</v>
      </c>
      <c r="P253" s="22">
        <f>IF(ISNA(INDEX($A$36:$U$167,MATCH($B253,$B$36:$B$167,0),16)),"",INDEX($A$36:$U$167,MATCH($B253,$B$36:$B$167,0),16))</f>
        <v>5</v>
      </c>
      <c r="Q253" s="35">
        <f>IF(ISNA(INDEX($A$36:$U$167,MATCH($B253,$B$36:$B$167,0),17)),"",INDEX($A$36:$U$167,MATCH($B253,$B$36:$B$167,0),17))</f>
        <v>8</v>
      </c>
      <c r="R253" s="35">
        <f>IF(ISNA(INDEX($A$36:$U$167,MATCH($B253,$B$36:$B$167,0),18)),"",INDEX($A$36:$U$167,MATCH($B253,$B$36:$B$167,0),18))</f>
        <v>0</v>
      </c>
      <c r="S253" s="35" t="str">
        <f>IF(ISNA(INDEX($A$36:$U$167,MATCH($B253,$B$36:$B$167,0),19)),"",INDEX($A$36:$U$167,MATCH($B253,$B$36:$B$167,0),19))</f>
        <v>C</v>
      </c>
      <c r="T253" s="35">
        <f>IF(ISNA(INDEX($A$36:$U$167,MATCH($B253,$B$36:$B$167,0),20)),"",INDEX($A$36:$U$167,MATCH($B253,$B$36:$B$167,0),20))</f>
        <v>0</v>
      </c>
      <c r="U253" s="21" t="s">
        <v>42</v>
      </c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</row>
    <row r="254" spans="1:81">
      <c r="A254" s="25" t="s">
        <v>28</v>
      </c>
      <c r="B254" s="127"/>
      <c r="C254" s="127"/>
      <c r="D254" s="127"/>
      <c r="E254" s="127"/>
      <c r="F254" s="127"/>
      <c r="G254" s="127"/>
      <c r="H254" s="127"/>
      <c r="I254" s="127"/>
      <c r="J254" s="27">
        <f t="shared" ref="J254:Q254" si="93">SUM(J252:J253)</f>
        <v>11</v>
      </c>
      <c r="K254" s="27">
        <f t="shared" si="93"/>
        <v>4</v>
      </c>
      <c r="L254" s="27">
        <f t="shared" si="93"/>
        <v>1</v>
      </c>
      <c r="M254" s="27">
        <f t="shared" si="93"/>
        <v>0</v>
      </c>
      <c r="N254" s="27">
        <f t="shared" si="93"/>
        <v>3</v>
      </c>
      <c r="O254" s="27">
        <f t="shared" si="93"/>
        <v>8</v>
      </c>
      <c r="P254" s="27">
        <f t="shared" si="93"/>
        <v>15</v>
      </c>
      <c r="Q254" s="27">
        <f t="shared" si="93"/>
        <v>23</v>
      </c>
      <c r="R254" s="25">
        <f>COUNTIF(R252:R253,"E")</f>
        <v>1</v>
      </c>
      <c r="S254" s="25">
        <f>COUNTIF(S252:S253,"C")</f>
        <v>1</v>
      </c>
      <c r="T254" s="25">
        <f>COUNTIF(T252:T253,"VP")</f>
        <v>0</v>
      </c>
      <c r="U254" s="26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</row>
    <row r="255" spans="1:81" ht="27.75" customHeight="1">
      <c r="A255" s="114" t="s">
        <v>53</v>
      </c>
      <c r="B255" s="115"/>
      <c r="C255" s="115"/>
      <c r="D255" s="115"/>
      <c r="E255" s="115"/>
      <c r="F255" s="115"/>
      <c r="G255" s="115"/>
      <c r="H255" s="115"/>
      <c r="I255" s="116"/>
      <c r="J255" s="27">
        <f t="shared" ref="J255:T255" si="94">SUM(J250,J254)</f>
        <v>49</v>
      </c>
      <c r="K255" s="27">
        <f t="shared" si="94"/>
        <v>12</v>
      </c>
      <c r="L255" s="27">
        <f t="shared" si="94"/>
        <v>15</v>
      </c>
      <c r="M255" s="27">
        <f t="shared" si="94"/>
        <v>8</v>
      </c>
      <c r="N255" s="27">
        <f t="shared" si="94"/>
        <v>4</v>
      </c>
      <c r="O255" s="27">
        <f t="shared" si="94"/>
        <v>39</v>
      </c>
      <c r="P255" s="27">
        <f t="shared" si="94"/>
        <v>55</v>
      </c>
      <c r="Q255" s="27">
        <f t="shared" si="94"/>
        <v>94</v>
      </c>
      <c r="R255" s="27">
        <f t="shared" si="94"/>
        <v>2</v>
      </c>
      <c r="S255" s="27">
        <f t="shared" si="94"/>
        <v>11</v>
      </c>
      <c r="T255" s="27">
        <f t="shared" si="94"/>
        <v>0</v>
      </c>
      <c r="U255" s="66">
        <f>13/40</f>
        <v>0.32500000000000001</v>
      </c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</row>
    <row r="256" spans="1:81" ht="17.25" customHeight="1">
      <c r="A256" s="117" t="s">
        <v>54</v>
      </c>
      <c r="B256" s="118"/>
      <c r="C256" s="118"/>
      <c r="D256" s="118"/>
      <c r="E256" s="118"/>
      <c r="F256" s="118"/>
      <c r="G256" s="118"/>
      <c r="H256" s="118"/>
      <c r="I256" s="118"/>
      <c r="J256" s="119"/>
      <c r="K256" s="27">
        <f t="shared" ref="K256:Q256" si="95">K250*14+K254*12</f>
        <v>160</v>
      </c>
      <c r="L256" s="27">
        <f t="shared" si="95"/>
        <v>208</v>
      </c>
      <c r="M256" s="27">
        <f t="shared" si="95"/>
        <v>112</v>
      </c>
      <c r="N256" s="27">
        <f t="shared" si="95"/>
        <v>50</v>
      </c>
      <c r="O256" s="27">
        <f t="shared" si="95"/>
        <v>530</v>
      </c>
      <c r="P256" s="27">
        <f t="shared" si="95"/>
        <v>740</v>
      </c>
      <c r="Q256" s="27">
        <f t="shared" si="95"/>
        <v>1270</v>
      </c>
      <c r="R256" s="71"/>
      <c r="S256" s="72"/>
      <c r="T256" s="72"/>
      <c r="U256" s="73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</row>
    <row r="257" spans="1:81">
      <c r="A257" s="120"/>
      <c r="B257" s="121"/>
      <c r="C257" s="121"/>
      <c r="D257" s="121"/>
      <c r="E257" s="121"/>
      <c r="F257" s="121"/>
      <c r="G257" s="121"/>
      <c r="H257" s="121"/>
      <c r="I257" s="121"/>
      <c r="J257" s="122"/>
      <c r="K257" s="77">
        <f>SUM(K256:N256)</f>
        <v>530</v>
      </c>
      <c r="L257" s="78"/>
      <c r="M257" s="78"/>
      <c r="N257" s="79"/>
      <c r="O257" s="80">
        <f>SUM(O256:P256)</f>
        <v>1270</v>
      </c>
      <c r="P257" s="81"/>
      <c r="Q257" s="82"/>
      <c r="R257" s="74"/>
      <c r="S257" s="75"/>
      <c r="T257" s="75"/>
      <c r="U257" s="76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</row>
    <row r="258" spans="1:81" s="63" customForma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7"/>
      <c r="L258" s="57"/>
      <c r="M258" s="57"/>
      <c r="N258" s="57"/>
      <c r="O258" s="58"/>
      <c r="P258" s="58"/>
      <c r="Q258" s="58"/>
      <c r="R258" s="59"/>
      <c r="S258" s="59"/>
      <c r="T258" s="59"/>
      <c r="U258" s="59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</row>
    <row r="259" spans="1:81" s="63" customForma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7"/>
      <c r="L259" s="57"/>
      <c r="M259" s="57"/>
      <c r="N259" s="57"/>
      <c r="O259" s="58"/>
      <c r="P259" s="58"/>
      <c r="Q259" s="58"/>
      <c r="R259" s="59"/>
      <c r="S259" s="59"/>
      <c r="T259" s="59"/>
      <c r="U259" s="59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</row>
    <row r="260" spans="1:81" s="63" customForma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7"/>
      <c r="L260" s="57"/>
      <c r="M260" s="57"/>
      <c r="N260" s="57"/>
      <c r="O260" s="58"/>
      <c r="P260" s="58"/>
      <c r="Q260" s="58"/>
      <c r="R260" s="59"/>
      <c r="S260" s="59"/>
      <c r="T260" s="59"/>
      <c r="U260" s="59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</row>
    <row r="261" spans="1:81" s="63" customForma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7"/>
      <c r="L261" s="57"/>
      <c r="M261" s="57"/>
      <c r="N261" s="57"/>
      <c r="O261" s="58"/>
      <c r="P261" s="58"/>
      <c r="Q261" s="58"/>
      <c r="R261" s="59"/>
      <c r="S261" s="59"/>
      <c r="T261" s="59"/>
      <c r="U261" s="59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</row>
    <row r="262" spans="1:81" s="63" customForma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7"/>
      <c r="L262" s="57"/>
      <c r="M262" s="57"/>
      <c r="N262" s="57"/>
      <c r="O262" s="58"/>
      <c r="P262" s="58"/>
      <c r="Q262" s="58"/>
      <c r="R262" s="59"/>
      <c r="S262" s="59"/>
      <c r="T262" s="59"/>
      <c r="U262" s="59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</row>
    <row r="263" spans="1:81" s="63" customForma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7"/>
      <c r="L263" s="57"/>
      <c r="M263" s="57"/>
      <c r="N263" s="57"/>
      <c r="O263" s="58"/>
      <c r="P263" s="58"/>
      <c r="Q263" s="58"/>
      <c r="R263" s="59"/>
      <c r="S263" s="59"/>
      <c r="T263" s="59"/>
      <c r="U263" s="59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</row>
    <row r="264" spans="1:81" ht="8.25" customHeight="1"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</row>
    <row r="265" spans="1:81"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</row>
    <row r="266" spans="1:81" ht="22.5" customHeight="1">
      <c r="A266" s="68" t="s">
        <v>55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70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</row>
    <row r="267" spans="1:81" ht="27.75" customHeight="1">
      <c r="A267" s="90" t="s">
        <v>30</v>
      </c>
      <c r="B267" s="92" t="s">
        <v>29</v>
      </c>
      <c r="C267" s="93"/>
      <c r="D267" s="93"/>
      <c r="E267" s="93"/>
      <c r="F267" s="93"/>
      <c r="G267" s="93"/>
      <c r="H267" s="93"/>
      <c r="I267" s="94"/>
      <c r="J267" s="86" t="s">
        <v>43</v>
      </c>
      <c r="K267" s="88" t="s">
        <v>27</v>
      </c>
      <c r="L267" s="88"/>
      <c r="M267" s="88"/>
      <c r="N267" s="88"/>
      <c r="O267" s="88" t="s">
        <v>44</v>
      </c>
      <c r="P267" s="89"/>
      <c r="Q267" s="89"/>
      <c r="R267" s="88" t="s">
        <v>26</v>
      </c>
      <c r="S267" s="88"/>
      <c r="T267" s="88"/>
      <c r="U267" s="88" t="s">
        <v>25</v>
      </c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</row>
    <row r="268" spans="1:81">
      <c r="A268" s="91"/>
      <c r="B268" s="95"/>
      <c r="C268" s="96"/>
      <c r="D268" s="96"/>
      <c r="E268" s="96"/>
      <c r="F268" s="96"/>
      <c r="G268" s="96"/>
      <c r="H268" s="96"/>
      <c r="I268" s="97"/>
      <c r="J268" s="87"/>
      <c r="K268" s="13" t="s">
        <v>31</v>
      </c>
      <c r="L268" s="13" t="s">
        <v>32</v>
      </c>
      <c r="M268" s="46" t="s">
        <v>78</v>
      </c>
      <c r="N268" s="46" t="s">
        <v>79</v>
      </c>
      <c r="O268" s="13" t="s">
        <v>36</v>
      </c>
      <c r="P268" s="13" t="s">
        <v>8</v>
      </c>
      <c r="Q268" s="13" t="s">
        <v>33</v>
      </c>
      <c r="R268" s="13" t="s">
        <v>34</v>
      </c>
      <c r="S268" s="13" t="s">
        <v>31</v>
      </c>
      <c r="T268" s="13" t="s">
        <v>35</v>
      </c>
      <c r="U268" s="88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</row>
    <row r="269" spans="1:81">
      <c r="A269" s="83" t="s">
        <v>60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5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</row>
    <row r="270" spans="1:81">
      <c r="A270" s="53" t="s">
        <v>200</v>
      </c>
      <c r="B270" s="98" t="s">
        <v>201</v>
      </c>
      <c r="C270" s="99"/>
      <c r="D270" s="99"/>
      <c r="E270" s="99"/>
      <c r="F270" s="99"/>
      <c r="G270" s="99"/>
      <c r="H270" s="99"/>
      <c r="I270" s="100"/>
      <c r="J270" s="33">
        <v>3</v>
      </c>
      <c r="K270" s="33">
        <v>2</v>
      </c>
      <c r="L270" s="33">
        <v>1</v>
      </c>
      <c r="M270" s="33">
        <v>0</v>
      </c>
      <c r="N270" s="33">
        <v>0</v>
      </c>
      <c r="O270" s="22">
        <f>K270+L270+M270+N270</f>
        <v>3</v>
      </c>
      <c r="P270" s="22">
        <f>Q270-O270</f>
        <v>2</v>
      </c>
      <c r="Q270" s="22">
        <f>ROUND(PRODUCT(J270,25)/14,0)</f>
        <v>5</v>
      </c>
      <c r="R270" s="28"/>
      <c r="S270" s="12" t="s">
        <v>31</v>
      </c>
      <c r="T270" s="29"/>
      <c r="U270" s="12" t="s">
        <v>39</v>
      </c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</row>
    <row r="271" spans="1:81" ht="30.75" customHeight="1">
      <c r="A271" s="53" t="s">
        <v>202</v>
      </c>
      <c r="B271" s="108" t="s">
        <v>203</v>
      </c>
      <c r="C271" s="109"/>
      <c r="D271" s="109"/>
      <c r="E271" s="109"/>
      <c r="F271" s="109"/>
      <c r="G271" s="109"/>
      <c r="H271" s="109"/>
      <c r="I271" s="110"/>
      <c r="J271" s="33">
        <v>3</v>
      </c>
      <c r="K271" s="33">
        <v>0</v>
      </c>
      <c r="L271" s="33">
        <v>2</v>
      </c>
      <c r="M271" s="33">
        <v>0</v>
      </c>
      <c r="N271" s="33">
        <v>1</v>
      </c>
      <c r="O271" s="22">
        <f t="shared" ref="O271:O273" si="96">K271+L271+M271+N271</f>
        <v>3</v>
      </c>
      <c r="P271" s="22">
        <f>Q271-O271</f>
        <v>2</v>
      </c>
      <c r="Q271" s="22">
        <f>ROUND(PRODUCT(J271,25)/14,0)</f>
        <v>5</v>
      </c>
      <c r="R271" s="28"/>
      <c r="S271" s="12" t="s">
        <v>31</v>
      </c>
      <c r="T271" s="29"/>
      <c r="U271" s="12" t="s">
        <v>42</v>
      </c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</row>
    <row r="272" spans="1:81" ht="29.25" customHeight="1">
      <c r="A272" s="53" t="s">
        <v>204</v>
      </c>
      <c r="B272" s="108" t="s">
        <v>205</v>
      </c>
      <c r="C272" s="109"/>
      <c r="D272" s="109"/>
      <c r="E272" s="109"/>
      <c r="F272" s="109"/>
      <c r="G272" s="109"/>
      <c r="H272" s="109"/>
      <c r="I272" s="110"/>
      <c r="J272" s="33">
        <v>3</v>
      </c>
      <c r="K272" s="33">
        <v>0</v>
      </c>
      <c r="L272" s="33">
        <v>0</v>
      </c>
      <c r="M272" s="33">
        <v>2</v>
      </c>
      <c r="N272" s="33">
        <v>0</v>
      </c>
      <c r="O272" s="22">
        <f t="shared" si="96"/>
        <v>2</v>
      </c>
      <c r="P272" s="22">
        <f>Q272-O272</f>
        <v>3</v>
      </c>
      <c r="Q272" s="22">
        <f>ROUND(PRODUCT(J272,25)/14,0)</f>
        <v>5</v>
      </c>
      <c r="R272" s="28"/>
      <c r="S272" s="12" t="s">
        <v>31</v>
      </c>
      <c r="T272" s="29"/>
      <c r="U272" s="12" t="s">
        <v>39</v>
      </c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</row>
    <row r="273" spans="1:81">
      <c r="A273" s="53" t="s">
        <v>207</v>
      </c>
      <c r="B273" s="98" t="s">
        <v>206</v>
      </c>
      <c r="C273" s="99"/>
      <c r="D273" s="99"/>
      <c r="E273" s="99"/>
      <c r="F273" s="99"/>
      <c r="G273" s="99"/>
      <c r="H273" s="99"/>
      <c r="I273" s="100"/>
      <c r="J273" s="33">
        <v>3</v>
      </c>
      <c r="K273" s="33">
        <v>1</v>
      </c>
      <c r="L273" s="33">
        <v>0</v>
      </c>
      <c r="M273" s="33">
        <v>1</v>
      </c>
      <c r="N273" s="33">
        <v>0</v>
      </c>
      <c r="O273" s="22">
        <f t="shared" si="96"/>
        <v>2</v>
      </c>
      <c r="P273" s="22">
        <f>Q273-O273</f>
        <v>3</v>
      </c>
      <c r="Q273" s="22">
        <f>ROUND(PRODUCT(J273,25)/14,0)</f>
        <v>5</v>
      </c>
      <c r="R273" s="28"/>
      <c r="S273" s="12" t="s">
        <v>31</v>
      </c>
      <c r="T273" s="29"/>
      <c r="U273" s="12" t="s">
        <v>42</v>
      </c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</row>
    <row r="274" spans="1:81">
      <c r="A274" s="23" t="s">
        <v>28</v>
      </c>
      <c r="B274" s="102"/>
      <c r="C274" s="103"/>
      <c r="D274" s="103"/>
      <c r="E274" s="103"/>
      <c r="F274" s="103"/>
      <c r="G274" s="103"/>
      <c r="H274" s="103"/>
      <c r="I274" s="104"/>
      <c r="J274" s="37">
        <f t="shared" ref="J274:Q274" si="97">SUM(J270:J273)</f>
        <v>12</v>
      </c>
      <c r="K274" s="37">
        <f t="shared" si="97"/>
        <v>3</v>
      </c>
      <c r="L274" s="37">
        <f t="shared" si="97"/>
        <v>3</v>
      </c>
      <c r="M274" s="37">
        <f t="shared" si="97"/>
        <v>3</v>
      </c>
      <c r="N274" s="37">
        <f t="shared" si="97"/>
        <v>1</v>
      </c>
      <c r="O274" s="27">
        <f>SUM(O270:O273)</f>
        <v>10</v>
      </c>
      <c r="P274" s="27">
        <f t="shared" si="97"/>
        <v>10</v>
      </c>
      <c r="Q274" s="27">
        <f t="shared" si="97"/>
        <v>20</v>
      </c>
      <c r="R274" s="25">
        <f>COUNTIF(R270:R273,"E")</f>
        <v>0</v>
      </c>
      <c r="S274" s="25">
        <f>COUNTIF(S270:S273,"C")</f>
        <v>4</v>
      </c>
      <c r="T274" s="25">
        <f>COUNTIF(T270:T273,"VP")</f>
        <v>0</v>
      </c>
      <c r="U274" s="21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</row>
    <row r="275" spans="1:81">
      <c r="A275" s="68" t="s">
        <v>73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70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</row>
    <row r="276" spans="1:81">
      <c r="A276" s="38"/>
      <c r="B276" s="105"/>
      <c r="C276" s="106"/>
      <c r="D276" s="106"/>
      <c r="E276" s="106"/>
      <c r="F276" s="106"/>
      <c r="G276" s="106"/>
      <c r="H276" s="106"/>
      <c r="I276" s="107"/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22">
        <f>K276+L276+M276+N276</f>
        <v>0</v>
      </c>
      <c r="P276" s="22">
        <f>Q276-O276</f>
        <v>0</v>
      </c>
      <c r="Q276" s="22">
        <f>ROUND(PRODUCT(J276,25)/12,0)</f>
        <v>0</v>
      </c>
      <c r="R276" s="28"/>
      <c r="S276" s="12"/>
      <c r="T276" s="29"/>
      <c r="U276" s="12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</row>
    <row r="277" spans="1:81">
      <c r="A277" s="25" t="s">
        <v>28</v>
      </c>
      <c r="B277" s="111"/>
      <c r="C277" s="112"/>
      <c r="D277" s="112"/>
      <c r="E277" s="112"/>
      <c r="F277" s="112"/>
      <c r="G277" s="112"/>
      <c r="H277" s="112"/>
      <c r="I277" s="113"/>
      <c r="J277" s="27">
        <f t="shared" ref="J277:Q277" si="98">SUM(J276:J276)</f>
        <v>0</v>
      </c>
      <c r="K277" s="27">
        <f t="shared" si="98"/>
        <v>0</v>
      </c>
      <c r="L277" s="27">
        <f t="shared" si="98"/>
        <v>0</v>
      </c>
      <c r="M277" s="27">
        <f t="shared" si="98"/>
        <v>0</v>
      </c>
      <c r="N277" s="27">
        <f t="shared" si="98"/>
        <v>0</v>
      </c>
      <c r="O277" s="27">
        <f t="shared" si="98"/>
        <v>0</v>
      </c>
      <c r="P277" s="27">
        <f t="shared" si="98"/>
        <v>0</v>
      </c>
      <c r="Q277" s="27">
        <f t="shared" si="98"/>
        <v>0</v>
      </c>
      <c r="R277" s="25">
        <f>COUNTIF(R276:R276,"E")</f>
        <v>0</v>
      </c>
      <c r="S277" s="25">
        <f>COUNTIF(S276:S276,"C")</f>
        <v>0</v>
      </c>
      <c r="T277" s="25">
        <f>COUNTIF(T276:T276,"VP")</f>
        <v>0</v>
      </c>
      <c r="U277" s="26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</row>
    <row r="278" spans="1:81" ht="30.75" customHeight="1">
      <c r="A278" s="114" t="s">
        <v>53</v>
      </c>
      <c r="B278" s="115"/>
      <c r="C278" s="115"/>
      <c r="D278" s="115"/>
      <c r="E278" s="115"/>
      <c r="F278" s="115"/>
      <c r="G278" s="115"/>
      <c r="H278" s="115"/>
      <c r="I278" s="116"/>
      <c r="J278" s="27">
        <f t="shared" ref="J278:T278" si="99">SUM(J274,J277)</f>
        <v>12</v>
      </c>
      <c r="K278" s="27">
        <f t="shared" si="99"/>
        <v>3</v>
      </c>
      <c r="L278" s="27">
        <f t="shared" si="99"/>
        <v>3</v>
      </c>
      <c r="M278" s="27">
        <f t="shared" si="99"/>
        <v>3</v>
      </c>
      <c r="N278" s="27">
        <f t="shared" si="99"/>
        <v>1</v>
      </c>
      <c r="O278" s="27">
        <f t="shared" si="99"/>
        <v>10</v>
      </c>
      <c r="P278" s="27">
        <f t="shared" si="99"/>
        <v>10</v>
      </c>
      <c r="Q278" s="27">
        <f t="shared" si="99"/>
        <v>20</v>
      </c>
      <c r="R278" s="27">
        <f t="shared" si="99"/>
        <v>0</v>
      </c>
      <c r="S278" s="27">
        <f t="shared" si="99"/>
        <v>4</v>
      </c>
      <c r="T278" s="27">
        <f t="shared" si="99"/>
        <v>0</v>
      </c>
      <c r="U278" s="66">
        <f>4/40</f>
        <v>0.1</v>
      </c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</row>
    <row r="279" spans="1:81">
      <c r="A279" s="117" t="s">
        <v>54</v>
      </c>
      <c r="B279" s="118"/>
      <c r="C279" s="118"/>
      <c r="D279" s="118"/>
      <c r="E279" s="118"/>
      <c r="F279" s="118"/>
      <c r="G279" s="118"/>
      <c r="H279" s="118"/>
      <c r="I279" s="118"/>
      <c r="J279" s="119"/>
      <c r="K279" s="27">
        <f t="shared" ref="K279:Q279" si="100">K274*14+K277*12</f>
        <v>42</v>
      </c>
      <c r="L279" s="27">
        <f t="shared" si="100"/>
        <v>42</v>
      </c>
      <c r="M279" s="27">
        <f t="shared" si="100"/>
        <v>42</v>
      </c>
      <c r="N279" s="27">
        <f t="shared" si="100"/>
        <v>14</v>
      </c>
      <c r="O279" s="27">
        <f t="shared" si="100"/>
        <v>140</v>
      </c>
      <c r="P279" s="27">
        <f t="shared" si="100"/>
        <v>140</v>
      </c>
      <c r="Q279" s="27">
        <f t="shared" si="100"/>
        <v>280</v>
      </c>
      <c r="R279" s="71"/>
      <c r="S279" s="72"/>
      <c r="T279" s="72"/>
      <c r="U279" s="73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</row>
    <row r="280" spans="1:81">
      <c r="A280" s="120"/>
      <c r="B280" s="121"/>
      <c r="C280" s="121"/>
      <c r="D280" s="121"/>
      <c r="E280" s="121"/>
      <c r="F280" s="121"/>
      <c r="G280" s="121"/>
      <c r="H280" s="121"/>
      <c r="I280" s="121"/>
      <c r="J280" s="122"/>
      <c r="K280" s="77">
        <f>SUM(K279:N279)</f>
        <v>140</v>
      </c>
      <c r="L280" s="78"/>
      <c r="M280" s="78"/>
      <c r="N280" s="79"/>
      <c r="O280" s="80">
        <f>SUM(O279:P279)</f>
        <v>280</v>
      </c>
      <c r="P280" s="81"/>
      <c r="Q280" s="82"/>
      <c r="R280" s="74"/>
      <c r="S280" s="75"/>
      <c r="T280" s="75"/>
      <c r="U280" s="76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</row>
    <row r="281" spans="1: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5"/>
      <c r="L281" s="15"/>
      <c r="M281" s="15"/>
      <c r="N281" s="15"/>
      <c r="O281" s="16"/>
      <c r="P281" s="16"/>
      <c r="Q281" s="16"/>
      <c r="R281" s="17"/>
      <c r="S281" s="17"/>
      <c r="T281" s="17"/>
      <c r="U281" s="1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</row>
    <row r="282" spans="1:81"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</row>
    <row r="283" spans="1:81">
      <c r="A283" s="101" t="s">
        <v>74</v>
      </c>
      <c r="B283" s="101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</row>
    <row r="284" spans="1:81">
      <c r="A284" s="126" t="s">
        <v>30</v>
      </c>
      <c r="B284" s="181" t="s">
        <v>63</v>
      </c>
      <c r="C284" s="182"/>
      <c r="D284" s="182"/>
      <c r="E284" s="182"/>
      <c r="F284" s="182"/>
      <c r="G284" s="183"/>
      <c r="H284" s="181" t="s">
        <v>66</v>
      </c>
      <c r="I284" s="183"/>
      <c r="J284" s="178" t="s">
        <v>67</v>
      </c>
      <c r="K284" s="179"/>
      <c r="L284" s="179"/>
      <c r="M284" s="179"/>
      <c r="N284" s="179"/>
      <c r="O284" s="179"/>
      <c r="P284" s="180"/>
      <c r="Q284" s="181" t="s">
        <v>52</v>
      </c>
      <c r="R284" s="183"/>
      <c r="S284" s="178" t="s">
        <v>68</v>
      </c>
      <c r="T284" s="179"/>
      <c r="U284" s="180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</row>
    <row r="285" spans="1:81">
      <c r="A285" s="126"/>
      <c r="B285" s="184"/>
      <c r="C285" s="185"/>
      <c r="D285" s="185"/>
      <c r="E285" s="185"/>
      <c r="F285" s="185"/>
      <c r="G285" s="186"/>
      <c r="H285" s="184"/>
      <c r="I285" s="186"/>
      <c r="J285" s="178" t="s">
        <v>36</v>
      </c>
      <c r="K285" s="180"/>
      <c r="L285" s="178" t="s">
        <v>8</v>
      </c>
      <c r="M285" s="179"/>
      <c r="N285" s="180"/>
      <c r="O285" s="178" t="s">
        <v>33</v>
      </c>
      <c r="P285" s="180"/>
      <c r="Q285" s="184"/>
      <c r="R285" s="186"/>
      <c r="S285" s="36" t="s">
        <v>69</v>
      </c>
      <c r="T285" s="36" t="s">
        <v>70</v>
      </c>
      <c r="U285" s="36" t="s">
        <v>71</v>
      </c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</row>
    <row r="286" spans="1:81">
      <c r="A286" s="36">
        <v>1</v>
      </c>
      <c r="B286" s="178" t="s">
        <v>64</v>
      </c>
      <c r="C286" s="179"/>
      <c r="D286" s="179"/>
      <c r="E286" s="179"/>
      <c r="F286" s="179"/>
      <c r="G286" s="180"/>
      <c r="H286" s="177">
        <f>J286</f>
        <v>118</v>
      </c>
      <c r="I286" s="177"/>
      <c r="J286" s="191">
        <f>O45+O57+O69+O80+O92+O102-J287</f>
        <v>118</v>
      </c>
      <c r="K286" s="192"/>
      <c r="L286" s="191">
        <f>P45+P57+P69+P80+P92+P102-L287</f>
        <v>173</v>
      </c>
      <c r="M286" s="193"/>
      <c r="N286" s="192"/>
      <c r="O286" s="187">
        <f>SUM(J286:N286)</f>
        <v>291</v>
      </c>
      <c r="P286" s="188"/>
      <c r="Q286" s="189">
        <f>H286/H288</f>
        <v>0.84892086330935257</v>
      </c>
      <c r="R286" s="190"/>
      <c r="S286" s="21">
        <f>J45+J57-S287</f>
        <v>60</v>
      </c>
      <c r="T286" s="21">
        <f>J69+J80-T287</f>
        <v>60</v>
      </c>
      <c r="U286" s="21">
        <f>J92+J102-U287</f>
        <v>36</v>
      </c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</row>
    <row r="287" spans="1:81" ht="12.75" customHeight="1">
      <c r="A287" s="36">
        <v>2</v>
      </c>
      <c r="B287" s="178" t="s">
        <v>65</v>
      </c>
      <c r="C287" s="179"/>
      <c r="D287" s="179"/>
      <c r="E287" s="179"/>
      <c r="F287" s="179"/>
      <c r="G287" s="180"/>
      <c r="H287" s="177">
        <f>J287</f>
        <v>21</v>
      </c>
      <c r="I287" s="177"/>
      <c r="J287" s="195">
        <f>O125</f>
        <v>21</v>
      </c>
      <c r="K287" s="196"/>
      <c r="L287" s="195">
        <f>P125</f>
        <v>39</v>
      </c>
      <c r="M287" s="197"/>
      <c r="N287" s="196"/>
      <c r="O287" s="187">
        <f>SUM(J287:N287)</f>
        <v>60</v>
      </c>
      <c r="P287" s="188"/>
      <c r="Q287" s="189">
        <f>H287/H288</f>
        <v>0.15107913669064749</v>
      </c>
      <c r="R287" s="190"/>
      <c r="S287" s="20">
        <v>0</v>
      </c>
      <c r="T287" s="20">
        <v>6</v>
      </c>
      <c r="U287" s="20">
        <v>24</v>
      </c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</row>
    <row r="288" spans="1:81">
      <c r="A288" s="178" t="s">
        <v>28</v>
      </c>
      <c r="B288" s="179"/>
      <c r="C288" s="179"/>
      <c r="D288" s="179"/>
      <c r="E288" s="179"/>
      <c r="F288" s="179"/>
      <c r="G288" s="180"/>
      <c r="H288" s="126">
        <f>SUM(H286:I287)</f>
        <v>139</v>
      </c>
      <c r="I288" s="126"/>
      <c r="J288" s="126">
        <f>SUM(J286:K287)</f>
        <v>139</v>
      </c>
      <c r="K288" s="126"/>
      <c r="L288" s="111">
        <f>SUM(L286:N287)</f>
        <v>212</v>
      </c>
      <c r="M288" s="112"/>
      <c r="N288" s="113"/>
      <c r="O288" s="111">
        <f>SUM(O286:P287)</f>
        <v>351</v>
      </c>
      <c r="P288" s="113"/>
      <c r="Q288" s="175">
        <f>SUM(Q286:R287)</f>
        <v>1</v>
      </c>
      <c r="R288" s="176"/>
      <c r="S288" s="25">
        <f>SUM(S286:S287)</f>
        <v>60</v>
      </c>
      <c r="T288" s="25">
        <f>SUM(T286:T287)</f>
        <v>66</v>
      </c>
      <c r="U288" s="25">
        <f>SUM(U286:U287)</f>
        <v>60</v>
      </c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</row>
    <row r="289" spans="2:81"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</row>
    <row r="290" spans="2:81"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</row>
    <row r="291" spans="2:81"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</row>
    <row r="292" spans="2:81"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</row>
    <row r="293" spans="2:81"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</row>
    <row r="294" spans="2:81"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</row>
    <row r="295" spans="2:81"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</row>
    <row r="296" spans="2:81"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</row>
    <row r="297" spans="2:81"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</row>
    <row r="298" spans="2:81">
      <c r="B298" s="2"/>
      <c r="C298" s="2"/>
      <c r="D298" s="2"/>
      <c r="E298" s="2"/>
      <c r="F298" s="2"/>
      <c r="G298" s="2"/>
      <c r="N298" s="9"/>
      <c r="O298" s="9"/>
      <c r="P298" s="9"/>
      <c r="Q298" s="9"/>
      <c r="R298" s="9"/>
      <c r="S298" s="9"/>
      <c r="T298" s="9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</row>
    <row r="299" spans="2:81">
      <c r="B299" s="9"/>
      <c r="C299" s="9"/>
      <c r="D299" s="9"/>
      <c r="E299" s="9"/>
      <c r="F299" s="9"/>
      <c r="G299" s="9"/>
      <c r="H299" s="19"/>
      <c r="I299" s="19"/>
      <c r="J299" s="19"/>
      <c r="N299" s="9"/>
      <c r="O299" s="9"/>
      <c r="P299" s="9"/>
      <c r="Q299" s="9"/>
      <c r="R299" s="9"/>
      <c r="S299" s="9"/>
      <c r="T299" s="9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</row>
    <row r="300" spans="2:81"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</row>
    <row r="301" spans="2:81"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</row>
    <row r="302" spans="2:81"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</row>
    <row r="303" spans="2:81"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</row>
    <row r="304" spans="2:81"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</row>
    <row r="305" spans="22:81"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</row>
    <row r="306" spans="22:81"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</row>
    <row r="307" spans="22:81"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</row>
    <row r="308" spans="22:81"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</row>
    <row r="309" spans="22:81"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</row>
    <row r="310" spans="22:81"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</row>
    <row r="311" spans="22:81"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</row>
    <row r="312" spans="22:81"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</row>
    <row r="313" spans="22:81"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</row>
    <row r="314" spans="22:81"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</row>
    <row r="315" spans="22:81"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</row>
    <row r="316" spans="22:81"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</row>
    <row r="317" spans="22:81"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</row>
    <row r="318" spans="22:81"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</row>
    <row r="319" spans="22:81"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</row>
    <row r="320" spans="22:81"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</row>
    <row r="321" spans="22:81"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</row>
    <row r="322" spans="22:81"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</row>
    <row r="323" spans="22:81"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</row>
    <row r="324" spans="22:81"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</row>
    <row r="325" spans="22:81"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</row>
    <row r="326" spans="22:81"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</row>
    <row r="327" spans="22:81"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</row>
    <row r="328" spans="22:81"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</row>
    <row r="329" spans="22:81"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</row>
    <row r="330" spans="22:81"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</row>
    <row r="331" spans="22:81"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</row>
    <row r="332" spans="22:81"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</row>
    <row r="333" spans="22:81"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</row>
    <row r="334" spans="22:81"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</row>
    <row r="335" spans="22:81"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</row>
    <row r="336" spans="22:81"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</row>
    <row r="337" spans="22:81"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</row>
    <row r="338" spans="22:81"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</row>
    <row r="339" spans="22:81"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</row>
    <row r="340" spans="22:81"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</row>
    <row r="341" spans="22:81"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</row>
    <row r="342" spans="22:81"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</row>
    <row r="343" spans="22:81"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</row>
    <row r="344" spans="22:81"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</row>
    <row r="345" spans="22:81"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</row>
    <row r="346" spans="22:81"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</row>
    <row r="347" spans="22:81"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</row>
    <row r="348" spans="22:81"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</row>
    <row r="349" spans="22:81"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</row>
    <row r="350" spans="22:81"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</row>
    <row r="351" spans="22:81"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</row>
    <row r="352" spans="22:81"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</row>
    <row r="353" spans="22:81"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</row>
    <row r="354" spans="22:81"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</row>
    <row r="355" spans="22:81"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</row>
    <row r="356" spans="22:81"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</row>
    <row r="357" spans="22:81"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</row>
    <row r="358" spans="22:81"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</row>
    <row r="359" spans="22:81"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</row>
    <row r="360" spans="22:81"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</row>
    <row r="361" spans="22:81"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</row>
    <row r="362" spans="22:81"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</row>
    <row r="363" spans="22:81"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</row>
    <row r="364" spans="22:81"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</row>
    <row r="365" spans="22:81"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</row>
    <row r="366" spans="22:81"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</row>
    <row r="367" spans="22:81"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</row>
    <row r="368" spans="22:81"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</row>
    <row r="369" spans="22:81"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</row>
    <row r="370" spans="22:81"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</row>
    <row r="371" spans="22:81"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</row>
    <row r="372" spans="22:81"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</row>
    <row r="373" spans="22:81"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</row>
    <row r="374" spans="22:81"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</row>
    <row r="375" spans="22:81"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</row>
    <row r="376" spans="22:81"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</row>
    <row r="377" spans="22:81"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</row>
    <row r="378" spans="22:81"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</row>
    <row r="379" spans="22:81"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</row>
    <row r="380" spans="22:81"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</row>
    <row r="381" spans="22:81"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</row>
    <row r="382" spans="22:81"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</row>
    <row r="383" spans="22:81"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</row>
    <row r="384" spans="22:81"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</row>
    <row r="385" spans="22:81"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</row>
    <row r="386" spans="22:81"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</row>
    <row r="387" spans="22:81"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</row>
    <row r="388" spans="22:81"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</row>
    <row r="389" spans="22:81"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</row>
    <row r="390" spans="22:81"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</row>
    <row r="391" spans="22:81"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</row>
    <row r="392" spans="22:81"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</row>
    <row r="393" spans="22:81"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</row>
    <row r="394" spans="22:81"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</row>
    <row r="395" spans="22:81"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</row>
    <row r="396" spans="22:81"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</row>
    <row r="397" spans="22:81"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</row>
    <row r="398" spans="22:81"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</row>
    <row r="399" spans="22:81"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</row>
    <row r="400" spans="22:81"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</row>
    <row r="401" spans="22:81"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</row>
    <row r="402" spans="22:81"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</row>
    <row r="403" spans="22:81"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</row>
    <row r="404" spans="22:81"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</row>
    <row r="405" spans="22:81"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</row>
    <row r="406" spans="22:81"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</row>
    <row r="407" spans="22:81"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</row>
    <row r="408" spans="22:81"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</row>
    <row r="409" spans="22:81"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</row>
    <row r="410" spans="22:81"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</row>
    <row r="411" spans="22:81"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</row>
    <row r="412" spans="22:81"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</row>
    <row r="413" spans="22:81"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</row>
    <row r="414" spans="22:81"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</row>
    <row r="415" spans="22:81"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</row>
    <row r="416" spans="22:81"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</row>
    <row r="417" spans="22:81"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</row>
    <row r="418" spans="22:81"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</row>
    <row r="419" spans="22:81"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</row>
    <row r="420" spans="22:81"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</row>
    <row r="421" spans="22:81"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</row>
    <row r="422" spans="22:81"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</row>
    <row r="423" spans="22:81"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</row>
    <row r="424" spans="22:81"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</row>
    <row r="425" spans="22:81"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</row>
    <row r="426" spans="22:81"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</row>
    <row r="427" spans="22:81"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</row>
    <row r="428" spans="22:81"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</row>
    <row r="429" spans="22:81"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  <c r="CB429" s="67"/>
      <c r="CC429" s="67"/>
    </row>
    <row r="430" spans="22:81"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</row>
    <row r="431" spans="22:81"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</row>
    <row r="432" spans="22:81"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</row>
    <row r="433" spans="22:81"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</row>
    <row r="434" spans="22:81"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</row>
    <row r="435" spans="22:81"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</row>
    <row r="436" spans="22:81"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</row>
    <row r="437" spans="22:81"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</row>
    <row r="438" spans="22:81"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</row>
    <row r="439" spans="22:81"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</row>
    <row r="440" spans="22:81"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</row>
    <row r="441" spans="22:81"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</row>
    <row r="442" spans="22:81"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</row>
    <row r="443" spans="22:81"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</row>
    <row r="444" spans="22:81"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</row>
    <row r="445" spans="22:81"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</row>
    <row r="446" spans="22:81"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</row>
    <row r="447" spans="22:81"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</row>
    <row r="448" spans="22:81"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</row>
    <row r="449" spans="22:81"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</row>
    <row r="450" spans="22:81"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</row>
    <row r="451" spans="22:81"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</row>
    <row r="452" spans="22:81"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</row>
    <row r="453" spans="22:81"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</row>
    <row r="454" spans="22:81"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</row>
    <row r="455" spans="22:81"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</row>
    <row r="456" spans="22:81"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</row>
    <row r="457" spans="22:81"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</row>
    <row r="458" spans="22:81"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</row>
    <row r="459" spans="22:81"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</row>
    <row r="460" spans="22:81"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</row>
    <row r="461" spans="22:81"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</row>
    <row r="462" spans="22:81"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</row>
    <row r="463" spans="22:81"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</row>
    <row r="464" spans="22:81"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</row>
    <row r="465" spans="22:81"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</row>
    <row r="466" spans="22:81"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</row>
    <row r="467" spans="22:81"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</row>
    <row r="468" spans="22:81"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</row>
    <row r="469" spans="22:81"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</row>
    <row r="470" spans="22:81"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</row>
    <row r="471" spans="22:81"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</row>
    <row r="472" spans="22:81"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</row>
    <row r="473" spans="22:81"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</row>
    <row r="474" spans="22:81"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</row>
    <row r="475" spans="22:81"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</row>
    <row r="476" spans="22:81"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</row>
    <row r="477" spans="22:81"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</row>
    <row r="478" spans="22:81"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</row>
    <row r="479" spans="22:81"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</row>
    <row r="480" spans="22:81"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</row>
    <row r="481" spans="22:81"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</row>
    <row r="482" spans="22:81"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</row>
    <row r="483" spans="22:81"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</row>
    <row r="484" spans="22:81"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</row>
    <row r="485" spans="22:81"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</row>
    <row r="486" spans="22:81"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</row>
    <row r="487" spans="22:81"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</row>
    <row r="488" spans="22:81"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</row>
    <row r="489" spans="22:81"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</row>
    <row r="490" spans="22:81"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</row>
    <row r="491" spans="22:81"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</row>
    <row r="492" spans="22:81"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</row>
    <row r="493" spans="22:81"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</row>
    <row r="494" spans="22:81"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</row>
    <row r="495" spans="22:81"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</row>
    <row r="496" spans="22:81"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</row>
    <row r="497" spans="22:81"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</row>
    <row r="498" spans="22:81"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</row>
    <row r="499" spans="22:81"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</row>
    <row r="500" spans="22:81"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</row>
    <row r="501" spans="22:81"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</row>
    <row r="502" spans="22:81"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  <c r="CB502" s="67"/>
      <c r="CC502" s="67"/>
    </row>
    <row r="503" spans="22:81"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  <c r="CB503" s="67"/>
      <c r="CC503" s="67"/>
    </row>
    <row r="504" spans="22:81"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</row>
    <row r="505" spans="22:81"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</row>
    <row r="506" spans="22:81"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</row>
    <row r="507" spans="22:81"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</row>
    <row r="508" spans="22:81"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/>
    </row>
    <row r="509" spans="22:81"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</row>
    <row r="510" spans="22:81"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</row>
    <row r="511" spans="22:81"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</row>
    <row r="512" spans="22:81"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</row>
    <row r="513" spans="22:81"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</row>
    <row r="514" spans="22:81"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</row>
    <row r="515" spans="22:81"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</row>
    <row r="516" spans="22:81"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</row>
    <row r="517" spans="22:81"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</row>
    <row r="518" spans="22:81"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</row>
    <row r="519" spans="22:81"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</row>
    <row r="520" spans="22:81"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</row>
    <row r="521" spans="22:81"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</row>
    <row r="522" spans="22:81"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</row>
    <row r="523" spans="22:81"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</row>
    <row r="524" spans="22:81"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</row>
    <row r="525" spans="22:81"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</row>
    <row r="526" spans="22:81"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</row>
    <row r="527" spans="22:81"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</row>
    <row r="528" spans="22:81"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</row>
    <row r="529" spans="22:81"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</row>
    <row r="530" spans="22:81"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</row>
    <row r="531" spans="22:81"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</row>
    <row r="532" spans="22:81"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</row>
    <row r="533" spans="22:81"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</row>
    <row r="534" spans="22:81"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</row>
    <row r="535" spans="22:81"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</row>
    <row r="536" spans="22:81"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</row>
    <row r="537" spans="22:81"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</row>
    <row r="538" spans="22:81"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</row>
    <row r="539" spans="22:81"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</row>
    <row r="540" spans="22:81"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</row>
    <row r="541" spans="22:81"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</row>
    <row r="542" spans="22:81"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</row>
    <row r="543" spans="22:81"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</row>
    <row r="544" spans="22:81"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</row>
    <row r="545" spans="22:81"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</row>
    <row r="546" spans="22:81"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</row>
    <row r="547" spans="22:81"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</row>
    <row r="548" spans="22:81"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</row>
    <row r="549" spans="22:81"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</row>
    <row r="550" spans="22:81"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</row>
    <row r="551" spans="22:81"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</row>
    <row r="552" spans="22:81"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</row>
    <row r="553" spans="22:81"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</row>
    <row r="554" spans="22:81"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</row>
    <row r="555" spans="22:81"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</row>
    <row r="556" spans="22:81"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</row>
    <row r="557" spans="22:81"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</row>
    <row r="558" spans="22:81"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</row>
    <row r="559" spans="22:81"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</row>
    <row r="560" spans="22:81"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</row>
    <row r="561" spans="22:81"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</row>
    <row r="562" spans="22:81"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</row>
    <row r="563" spans="22:81"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</row>
    <row r="564" spans="22:81"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</row>
    <row r="565" spans="22:81"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</row>
    <row r="566" spans="22:81"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</row>
    <row r="567" spans="22:81"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</row>
    <row r="568" spans="22:81"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</row>
    <row r="569" spans="22:81"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</row>
    <row r="570" spans="22:81"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</row>
    <row r="571" spans="22:81"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</row>
    <row r="572" spans="22:81"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</row>
    <row r="573" spans="22:81"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</row>
    <row r="574" spans="22:81"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</row>
    <row r="575" spans="22:81"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</row>
    <row r="576" spans="22:81"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</row>
    <row r="577" spans="22:81"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</row>
    <row r="578" spans="22:81"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</row>
    <row r="579" spans="22:81"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</row>
    <row r="580" spans="22:81"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</row>
    <row r="581" spans="22:81"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</row>
    <row r="582" spans="22:81"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</row>
    <row r="583" spans="22:81"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</row>
    <row r="584" spans="22:81"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</row>
    <row r="585" spans="22:81"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</row>
    <row r="586" spans="22:81"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</row>
    <row r="587" spans="22:81"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</row>
    <row r="588" spans="22:81"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</row>
    <row r="589" spans="22:81"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</row>
    <row r="590" spans="22:81"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</row>
    <row r="591" spans="22:81"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</row>
    <row r="592" spans="22:81"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</row>
    <row r="593" spans="22:81"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</row>
    <row r="594" spans="22:81"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</row>
    <row r="595" spans="22:81"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</row>
    <row r="596" spans="22:81"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</row>
    <row r="597" spans="22:81"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</row>
    <row r="598" spans="22:81"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</row>
    <row r="599" spans="22:81"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</row>
    <row r="600" spans="22:81"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</row>
    <row r="601" spans="22:81"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</row>
    <row r="602" spans="22:81"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</row>
    <row r="603" spans="22:81"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</row>
    <row r="604" spans="22:81"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</row>
    <row r="605" spans="22:81"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</row>
    <row r="606" spans="22:81"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</row>
    <row r="607" spans="22:81"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</row>
    <row r="608" spans="22:81"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</row>
    <row r="609" spans="22:81"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</row>
    <row r="610" spans="22:81"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</row>
    <row r="611" spans="22:81"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</row>
    <row r="612" spans="22:81"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</row>
    <row r="613" spans="22:81"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</row>
    <row r="614" spans="22:81"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</row>
    <row r="615" spans="22:81"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</row>
    <row r="616" spans="22:81"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</row>
    <row r="617" spans="22:81"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</row>
    <row r="618" spans="22:81"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</row>
    <row r="619" spans="22:81"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</row>
    <row r="620" spans="22:81"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</row>
    <row r="621" spans="22:81"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</row>
    <row r="622" spans="22:81"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</row>
    <row r="623" spans="22:81"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</row>
    <row r="624" spans="22:81"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</row>
    <row r="625" spans="22:81"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</row>
    <row r="626" spans="22:81"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</row>
    <row r="627" spans="22:81"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</row>
    <row r="628" spans="22:81"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</row>
    <row r="629" spans="22:81"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</row>
    <row r="630" spans="22:81"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</row>
    <row r="631" spans="22:81"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</row>
    <row r="632" spans="22:81"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</row>
    <row r="633" spans="22:81"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</row>
    <row r="634" spans="22:81"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</row>
    <row r="635" spans="22:81"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</row>
    <row r="636" spans="22:81"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</row>
    <row r="637" spans="22:81"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</row>
    <row r="638" spans="22:81"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</row>
    <row r="639" spans="22:81"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</row>
    <row r="640" spans="22:81"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</row>
    <row r="641" spans="22:81"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</row>
    <row r="642" spans="22:81"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</row>
    <row r="643" spans="22:81"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</row>
    <row r="644" spans="22:81"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</row>
    <row r="645" spans="22:81"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</row>
    <row r="646" spans="22:81"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</row>
    <row r="647" spans="22:81"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</row>
    <row r="648" spans="22:81"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</row>
    <row r="649" spans="22:81"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</row>
    <row r="650" spans="22:81"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</row>
    <row r="651" spans="22:81"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</row>
    <row r="652" spans="22:81"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</row>
    <row r="653" spans="22:81"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</row>
    <row r="654" spans="22:81"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</row>
    <row r="655" spans="22:81"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</row>
    <row r="656" spans="22:81"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</row>
    <row r="657" spans="22:81"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</row>
    <row r="658" spans="22:81"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</row>
    <row r="659" spans="22:81"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</row>
    <row r="660" spans="22:81"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</row>
    <row r="661" spans="22:81"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</row>
    <row r="662" spans="22:81"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</row>
    <row r="663" spans="22:81"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</row>
    <row r="664" spans="22:81"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</row>
    <row r="665" spans="22:81"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</row>
    <row r="666" spans="22:81"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</row>
    <row r="667" spans="22:81"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</row>
    <row r="668" spans="22:81"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</row>
    <row r="669" spans="22:81"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</row>
    <row r="670" spans="22:81"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</row>
    <row r="671" spans="22:81"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</row>
    <row r="672" spans="22:81"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</row>
    <row r="673" spans="22:81"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</row>
    <row r="674" spans="22:81"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</row>
    <row r="675" spans="22:81"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</row>
    <row r="676" spans="22:81"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</row>
    <row r="677" spans="22:81"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</row>
    <row r="678" spans="22:81"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</row>
    <row r="679" spans="22:81"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</row>
    <row r="680" spans="22:81"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</row>
    <row r="681" spans="22:81"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</row>
    <row r="682" spans="22:81"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</row>
    <row r="683" spans="22:81"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</row>
    <row r="684" spans="22:81"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</row>
    <row r="685" spans="22:81"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</row>
    <row r="686" spans="22:81"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</row>
    <row r="687" spans="22:81"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</row>
    <row r="688" spans="22:81"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</row>
    <row r="689" spans="22:81"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</row>
    <row r="690" spans="22:81"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</row>
    <row r="691" spans="22:81"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</row>
    <row r="692" spans="22:81"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</row>
    <row r="693" spans="22:81"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</row>
    <row r="694" spans="22:81"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</row>
    <row r="695" spans="22:81"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</row>
    <row r="696" spans="22:81"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</row>
    <row r="697" spans="22:81"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</row>
    <row r="698" spans="22:81"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</row>
    <row r="699" spans="22:81"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</row>
    <row r="700" spans="22:81"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</row>
    <row r="701" spans="22:81"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</row>
    <row r="702" spans="22:81"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</row>
    <row r="703" spans="22:81"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</row>
    <row r="704" spans="22:81"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</row>
    <row r="705" spans="22:81"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</row>
    <row r="706" spans="22:81"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</row>
    <row r="707" spans="22:81"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</row>
    <row r="708" spans="22:81"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</row>
    <row r="709" spans="22:81"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</row>
    <row r="710" spans="22:81"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</row>
    <row r="711" spans="22:81"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</row>
    <row r="712" spans="22:81"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</row>
    <row r="713" spans="22:81"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</row>
    <row r="714" spans="22:81"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</row>
    <row r="715" spans="22:81"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</row>
    <row r="716" spans="22:81"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  <c r="CA716" s="67"/>
      <c r="CB716" s="67"/>
      <c r="CC716" s="67"/>
    </row>
    <row r="717" spans="22:81"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  <c r="CA717" s="67"/>
      <c r="CB717" s="67"/>
      <c r="CC717" s="67"/>
    </row>
    <row r="718" spans="22:81"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  <c r="CA718" s="67"/>
      <c r="CB718" s="67"/>
      <c r="CC718" s="67"/>
    </row>
    <row r="719" spans="22:81"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  <c r="CA719" s="67"/>
      <c r="CB719" s="67"/>
      <c r="CC719" s="67"/>
    </row>
    <row r="720" spans="22:81"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  <c r="CA720" s="67"/>
      <c r="CB720" s="67"/>
      <c r="CC720" s="67"/>
    </row>
    <row r="721" spans="22:81"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  <c r="CA721" s="67"/>
      <c r="CB721" s="67"/>
      <c r="CC721" s="67"/>
    </row>
    <row r="722" spans="22:81"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  <c r="CA722" s="67"/>
      <c r="CB722" s="67"/>
      <c r="CC722" s="67"/>
    </row>
    <row r="723" spans="22:81"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  <c r="CA723" s="67"/>
      <c r="CB723" s="67"/>
      <c r="CC723" s="67"/>
    </row>
    <row r="724" spans="22:81"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  <c r="CA724" s="67"/>
      <c r="CB724" s="67"/>
      <c r="CC724" s="67"/>
    </row>
    <row r="725" spans="22:81"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  <c r="CA725" s="67"/>
      <c r="CB725" s="67"/>
      <c r="CC725" s="67"/>
    </row>
    <row r="726" spans="22:81"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  <c r="CA726" s="67"/>
      <c r="CB726" s="67"/>
      <c r="CC726" s="67"/>
    </row>
    <row r="727" spans="22:81"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  <c r="CA727" s="67"/>
      <c r="CB727" s="67"/>
      <c r="CC727" s="67"/>
    </row>
    <row r="728" spans="22:81"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  <c r="CA728" s="67"/>
      <c r="CB728" s="67"/>
      <c r="CC728" s="67"/>
    </row>
    <row r="729" spans="22:81"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  <c r="CA729" s="67"/>
      <c r="CB729" s="67"/>
      <c r="CC729" s="67"/>
    </row>
    <row r="730" spans="22:81"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  <c r="CA730" s="67"/>
      <c r="CB730" s="67"/>
      <c r="CC730" s="67"/>
    </row>
    <row r="731" spans="22:81"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  <c r="CA731" s="67"/>
      <c r="CB731" s="67"/>
      <c r="CC731" s="67"/>
    </row>
    <row r="732" spans="22:81"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  <c r="CA732" s="67"/>
      <c r="CB732" s="67"/>
      <c r="CC732" s="67"/>
    </row>
    <row r="733" spans="22:81"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  <c r="CA733" s="67"/>
      <c r="CB733" s="67"/>
      <c r="CC733" s="67"/>
    </row>
    <row r="734" spans="22:81"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  <c r="CA734" s="67"/>
      <c r="CB734" s="67"/>
      <c r="CC734" s="67"/>
    </row>
    <row r="735" spans="22:81"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  <c r="CA735" s="67"/>
      <c r="CB735" s="67"/>
      <c r="CC735" s="67"/>
    </row>
    <row r="736" spans="22:81"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  <c r="CA736" s="67"/>
      <c r="CB736" s="67"/>
      <c r="CC736" s="67"/>
    </row>
    <row r="737" spans="22:81"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  <c r="CA737" s="67"/>
      <c r="CB737" s="67"/>
      <c r="CC737" s="67"/>
    </row>
    <row r="738" spans="22:81"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  <c r="CA738" s="67"/>
      <c r="CB738" s="67"/>
      <c r="CC738" s="67"/>
    </row>
    <row r="739" spans="22:81"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  <c r="CA739" s="67"/>
      <c r="CB739" s="67"/>
      <c r="CC739" s="67"/>
    </row>
    <row r="740" spans="22:81"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  <c r="CA740" s="67"/>
      <c r="CB740" s="67"/>
      <c r="CC740" s="67"/>
    </row>
    <row r="741" spans="22:81"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  <c r="CA741" s="67"/>
      <c r="CB741" s="67"/>
      <c r="CC741" s="67"/>
    </row>
    <row r="742" spans="22:81"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  <c r="CA742" s="67"/>
      <c r="CB742" s="67"/>
      <c r="CC742" s="67"/>
    </row>
    <row r="743" spans="22:81"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  <c r="CA743" s="67"/>
      <c r="CB743" s="67"/>
      <c r="CC743" s="67"/>
    </row>
    <row r="744" spans="22:81"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  <c r="CA744" s="67"/>
      <c r="CB744" s="67"/>
      <c r="CC744" s="67"/>
    </row>
    <row r="745" spans="22:81"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  <c r="CA745" s="67"/>
      <c r="CB745" s="67"/>
      <c r="CC745" s="67"/>
    </row>
    <row r="746" spans="22:81"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  <c r="CA746" s="67"/>
      <c r="CB746" s="67"/>
      <c r="CC746" s="67"/>
    </row>
    <row r="747" spans="22:81"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  <c r="CA747" s="67"/>
      <c r="CB747" s="67"/>
      <c r="CC747" s="67"/>
    </row>
    <row r="748" spans="22:81"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  <c r="CA748" s="67"/>
      <c r="CB748" s="67"/>
      <c r="CC748" s="67"/>
    </row>
    <row r="749" spans="22:81"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  <c r="CA749" s="67"/>
      <c r="CB749" s="67"/>
      <c r="CC749" s="67"/>
    </row>
    <row r="750" spans="22:81"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  <c r="CA750" s="67"/>
      <c r="CB750" s="67"/>
      <c r="CC750" s="67"/>
    </row>
    <row r="751" spans="22:81"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  <c r="CA751" s="67"/>
      <c r="CB751" s="67"/>
      <c r="CC751" s="67"/>
    </row>
    <row r="752" spans="22:81"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  <c r="CA752" s="67"/>
      <c r="CB752" s="67"/>
      <c r="CC752" s="67"/>
    </row>
    <row r="753" spans="22:81"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  <c r="CA753" s="67"/>
      <c r="CB753" s="67"/>
      <c r="CC753" s="67"/>
    </row>
    <row r="754" spans="22:81"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</row>
    <row r="755" spans="22:81"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  <c r="CA755" s="67"/>
      <c r="CB755" s="67"/>
      <c r="CC755" s="67"/>
    </row>
    <row r="756" spans="22:81"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  <c r="CA756" s="67"/>
      <c r="CB756" s="67"/>
      <c r="CC756" s="67"/>
    </row>
    <row r="757" spans="22:81"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  <c r="CA757" s="67"/>
      <c r="CB757" s="67"/>
      <c r="CC757" s="67"/>
    </row>
    <row r="758" spans="22:81"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  <c r="CA758" s="67"/>
      <c r="CB758" s="67"/>
      <c r="CC758" s="67"/>
    </row>
    <row r="759" spans="22:81"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  <c r="CA759" s="67"/>
      <c r="CB759" s="67"/>
      <c r="CC759" s="67"/>
    </row>
    <row r="760" spans="22:81"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</row>
    <row r="761" spans="22:81"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</row>
    <row r="762" spans="22:81"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</row>
    <row r="763" spans="22:81"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  <c r="CA763" s="67"/>
      <c r="CB763" s="67"/>
      <c r="CC763" s="67"/>
    </row>
    <row r="764" spans="22:81"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</row>
    <row r="765" spans="22:81"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  <c r="CA765" s="67"/>
      <c r="CB765" s="67"/>
      <c r="CC765" s="67"/>
    </row>
    <row r="766" spans="22:81"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</row>
    <row r="767" spans="22:81"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  <c r="CA767" s="67"/>
      <c r="CB767" s="67"/>
      <c r="CC767" s="67"/>
    </row>
    <row r="768" spans="22:81"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</row>
    <row r="769" spans="22:81"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  <c r="CA769" s="67"/>
      <c r="CB769" s="67"/>
      <c r="CC769" s="67"/>
    </row>
    <row r="770" spans="22:81"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  <c r="CA770" s="67"/>
      <c r="CB770" s="67"/>
      <c r="CC770" s="67"/>
    </row>
    <row r="771" spans="22:81"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  <c r="CA771" s="67"/>
      <c r="CB771" s="67"/>
      <c r="CC771" s="67"/>
    </row>
    <row r="772" spans="22:81"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  <c r="CA772" s="67"/>
      <c r="CB772" s="67"/>
      <c r="CC772" s="67"/>
    </row>
    <row r="773" spans="22:81"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  <c r="CA773" s="67"/>
      <c r="CB773" s="67"/>
      <c r="CC773" s="67"/>
    </row>
    <row r="774" spans="22:81"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  <c r="CA774" s="67"/>
      <c r="CB774" s="67"/>
      <c r="CC774" s="67"/>
    </row>
    <row r="775" spans="22:81"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  <c r="CA775" s="67"/>
      <c r="CB775" s="67"/>
      <c r="CC775" s="67"/>
    </row>
    <row r="776" spans="22:81"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</row>
    <row r="777" spans="22:81"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  <c r="CA777" s="67"/>
      <c r="CB777" s="67"/>
      <c r="CC777" s="67"/>
    </row>
    <row r="778" spans="22:81"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</row>
    <row r="779" spans="22:81"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</row>
    <row r="780" spans="22:81"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  <c r="CA780" s="67"/>
      <c r="CB780" s="67"/>
      <c r="CC780" s="67"/>
    </row>
    <row r="781" spans="22:81"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  <c r="CA781" s="67"/>
      <c r="CB781" s="67"/>
      <c r="CC781" s="67"/>
    </row>
    <row r="782" spans="22:81"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  <c r="CA782" s="67"/>
      <c r="CB782" s="67"/>
      <c r="CC782" s="67"/>
    </row>
    <row r="783" spans="22:81"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  <c r="CA783" s="67"/>
      <c r="CB783" s="67"/>
      <c r="CC783" s="67"/>
    </row>
    <row r="784" spans="22:81"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  <c r="CA784" s="67"/>
      <c r="CB784" s="67"/>
      <c r="CC784" s="67"/>
    </row>
    <row r="785" spans="22:81"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  <c r="CA785" s="67"/>
      <c r="CB785" s="67"/>
      <c r="CC785" s="67"/>
    </row>
    <row r="786" spans="22:81"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  <c r="CA786" s="67"/>
      <c r="CB786" s="67"/>
      <c r="CC786" s="67"/>
    </row>
    <row r="787" spans="22:81"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  <c r="CA787" s="67"/>
      <c r="CB787" s="67"/>
      <c r="CC787" s="67"/>
    </row>
    <row r="788" spans="22:81"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  <c r="CA788" s="67"/>
      <c r="CB788" s="67"/>
      <c r="CC788" s="67"/>
    </row>
    <row r="789" spans="22:81"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</row>
    <row r="790" spans="22:81"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  <c r="CA790" s="67"/>
      <c r="CB790" s="67"/>
      <c r="CC790" s="67"/>
    </row>
    <row r="791" spans="22:81"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</row>
    <row r="792" spans="22:81"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  <c r="CA792" s="67"/>
      <c r="CB792" s="67"/>
      <c r="CC792" s="67"/>
    </row>
    <row r="793" spans="22:81"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  <c r="CA793" s="67"/>
      <c r="CB793" s="67"/>
      <c r="CC793" s="67"/>
    </row>
    <row r="794" spans="22:81"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  <c r="CA794" s="67"/>
      <c r="CB794" s="67"/>
      <c r="CC794" s="67"/>
    </row>
    <row r="795" spans="22:81"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  <c r="CA795" s="67"/>
      <c r="CB795" s="67"/>
      <c r="CC795" s="67"/>
    </row>
    <row r="796" spans="22:81"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  <c r="CA796" s="67"/>
      <c r="CB796" s="67"/>
      <c r="CC796" s="67"/>
    </row>
    <row r="797" spans="22:81"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  <c r="CA797" s="67"/>
      <c r="CB797" s="67"/>
      <c r="CC797" s="67"/>
    </row>
    <row r="798" spans="22:81"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  <c r="CA798" s="67"/>
      <c r="CB798" s="67"/>
      <c r="CC798" s="67"/>
    </row>
    <row r="799" spans="22:81"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  <c r="CA799" s="67"/>
      <c r="CB799" s="67"/>
      <c r="CC799" s="67"/>
    </row>
    <row r="800" spans="22:81"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  <c r="CA800" s="67"/>
      <c r="CB800" s="67"/>
      <c r="CC800" s="67"/>
    </row>
    <row r="801" spans="22:81"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  <c r="CA801" s="67"/>
      <c r="CB801" s="67"/>
      <c r="CC801" s="67"/>
    </row>
    <row r="802" spans="22:81"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  <c r="CA802" s="67"/>
      <c r="CB802" s="67"/>
      <c r="CC802" s="67"/>
    </row>
    <row r="803" spans="22:81"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  <c r="CA803" s="67"/>
      <c r="CB803" s="67"/>
      <c r="CC803" s="67"/>
    </row>
    <row r="804" spans="22:81"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  <c r="CA804" s="67"/>
      <c r="CB804" s="67"/>
      <c r="CC804" s="67"/>
    </row>
    <row r="805" spans="22:81"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  <c r="CA805" s="67"/>
      <c r="CB805" s="67"/>
      <c r="CC805" s="67"/>
    </row>
    <row r="806" spans="22:81"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</row>
    <row r="807" spans="22:81"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  <c r="CA807" s="67"/>
      <c r="CB807" s="67"/>
      <c r="CC807" s="67"/>
    </row>
    <row r="808" spans="22:81"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  <c r="CA808" s="67"/>
      <c r="CB808" s="67"/>
      <c r="CC808" s="67"/>
    </row>
    <row r="809" spans="22:81"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  <c r="CA809" s="67"/>
      <c r="CB809" s="67"/>
      <c r="CC809" s="67"/>
    </row>
    <row r="810" spans="22:81"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  <c r="CA810" s="67"/>
      <c r="CB810" s="67"/>
      <c r="CC810" s="67"/>
    </row>
    <row r="811" spans="22:81"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  <c r="CA811" s="67"/>
      <c r="CB811" s="67"/>
      <c r="CC811" s="67"/>
    </row>
    <row r="812" spans="22:81"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  <c r="CA812" s="67"/>
      <c r="CB812" s="67"/>
      <c r="CC812" s="67"/>
    </row>
    <row r="813" spans="22:81"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  <c r="CA813" s="67"/>
      <c r="CB813" s="67"/>
      <c r="CC813" s="67"/>
    </row>
    <row r="814" spans="22:81"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  <c r="CA814" s="67"/>
      <c r="CB814" s="67"/>
      <c r="CC814" s="67"/>
    </row>
    <row r="815" spans="22:81"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  <c r="CA815" s="67"/>
      <c r="CB815" s="67"/>
      <c r="CC815" s="67"/>
    </row>
    <row r="816" spans="22:81"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  <c r="CA816" s="67"/>
      <c r="CB816" s="67"/>
      <c r="CC816" s="67"/>
    </row>
    <row r="817" spans="22:81"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  <c r="CA817" s="67"/>
      <c r="CB817" s="67"/>
      <c r="CC817" s="67"/>
    </row>
    <row r="818" spans="22:81"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  <c r="CA818" s="67"/>
      <c r="CB818" s="67"/>
      <c r="CC818" s="67"/>
    </row>
    <row r="819" spans="22:81"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  <c r="CA819" s="67"/>
      <c r="CB819" s="67"/>
      <c r="CC819" s="67"/>
    </row>
    <row r="820" spans="22:81"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  <c r="CA820" s="67"/>
      <c r="CB820" s="67"/>
      <c r="CC820" s="67"/>
    </row>
    <row r="821" spans="22:81"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  <c r="CA821" s="67"/>
      <c r="CB821" s="67"/>
      <c r="CC821" s="67"/>
    </row>
    <row r="822" spans="22:81"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  <c r="CA822" s="67"/>
      <c r="CB822" s="67"/>
      <c r="CC822" s="67"/>
    </row>
    <row r="823" spans="22:81"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  <c r="CA823" s="67"/>
      <c r="CB823" s="67"/>
      <c r="CC823" s="67"/>
    </row>
    <row r="824" spans="22:81"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  <c r="CA824" s="67"/>
      <c r="CB824" s="67"/>
      <c r="CC824" s="67"/>
    </row>
    <row r="825" spans="22:81"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</row>
    <row r="826" spans="22:81"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</row>
    <row r="827" spans="22:81"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  <c r="CA827" s="67"/>
      <c r="CB827" s="67"/>
      <c r="CC827" s="67"/>
    </row>
    <row r="828" spans="22:81"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  <c r="CA828" s="67"/>
      <c r="CB828" s="67"/>
      <c r="CC828" s="67"/>
    </row>
    <row r="829" spans="22:81"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  <c r="CA829" s="67"/>
      <c r="CB829" s="67"/>
      <c r="CC829" s="67"/>
    </row>
    <row r="830" spans="22:81"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  <c r="CA830" s="67"/>
      <c r="CB830" s="67"/>
      <c r="CC830" s="67"/>
    </row>
    <row r="831" spans="22:81"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  <c r="CA831" s="67"/>
      <c r="CB831" s="67"/>
      <c r="CC831" s="67"/>
    </row>
    <row r="832" spans="22:81"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  <c r="CA832" s="67"/>
      <c r="CB832" s="67"/>
      <c r="CC832" s="67"/>
    </row>
    <row r="833" spans="22:81"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  <c r="CA833" s="67"/>
      <c r="CB833" s="67"/>
      <c r="CC833" s="67"/>
    </row>
    <row r="834" spans="22:81"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  <c r="CA834" s="67"/>
      <c r="CB834" s="67"/>
      <c r="CC834" s="67"/>
    </row>
    <row r="835" spans="22:81"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  <c r="CA835" s="67"/>
      <c r="CB835" s="67"/>
      <c r="CC835" s="67"/>
    </row>
    <row r="836" spans="22:81"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  <c r="CA836" s="67"/>
      <c r="CB836" s="67"/>
      <c r="CC836" s="67"/>
    </row>
    <row r="837" spans="22:81"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  <c r="CA837" s="67"/>
      <c r="CB837" s="67"/>
      <c r="CC837" s="67"/>
    </row>
    <row r="838" spans="22:81"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  <c r="CA838" s="67"/>
      <c r="CB838" s="67"/>
      <c r="CC838" s="67"/>
    </row>
    <row r="839" spans="22:81"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  <c r="CA839" s="67"/>
      <c r="CB839" s="67"/>
      <c r="CC839" s="67"/>
    </row>
    <row r="840" spans="22:81"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  <c r="CA840" s="67"/>
      <c r="CB840" s="67"/>
      <c r="CC840" s="67"/>
    </row>
    <row r="841" spans="22:81"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  <c r="CA841" s="67"/>
      <c r="CB841" s="67"/>
      <c r="CC841" s="67"/>
    </row>
    <row r="842" spans="22:81"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  <c r="CA842" s="67"/>
      <c r="CB842" s="67"/>
      <c r="CC842" s="67"/>
    </row>
    <row r="843" spans="22:81"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  <c r="CA843" s="67"/>
      <c r="CB843" s="67"/>
      <c r="CC843" s="67"/>
    </row>
    <row r="844" spans="22:81"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  <c r="CA844" s="67"/>
      <c r="CB844" s="67"/>
      <c r="CC844" s="67"/>
    </row>
    <row r="845" spans="22:81"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  <c r="CA845" s="67"/>
      <c r="CB845" s="67"/>
      <c r="CC845" s="67"/>
    </row>
    <row r="846" spans="22:81"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  <c r="CA846" s="67"/>
      <c r="CB846" s="67"/>
      <c r="CC846" s="67"/>
    </row>
    <row r="847" spans="22:81"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  <c r="CA847" s="67"/>
      <c r="CB847" s="67"/>
      <c r="CC847" s="67"/>
    </row>
    <row r="848" spans="22:81"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  <c r="CA848" s="67"/>
      <c r="CB848" s="67"/>
      <c r="CC848" s="67"/>
    </row>
    <row r="849" spans="22:81"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  <c r="CA849" s="67"/>
      <c r="CB849" s="67"/>
      <c r="CC849" s="67"/>
    </row>
    <row r="850" spans="22:81"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  <c r="CA850" s="67"/>
      <c r="CB850" s="67"/>
      <c r="CC850" s="67"/>
    </row>
    <row r="851" spans="22:81"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  <c r="CA851" s="67"/>
      <c r="CB851" s="67"/>
      <c r="CC851" s="67"/>
    </row>
    <row r="852" spans="22:81"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  <c r="CA852" s="67"/>
      <c r="CB852" s="67"/>
      <c r="CC852" s="67"/>
    </row>
    <row r="853" spans="22:81"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  <c r="CA853" s="67"/>
      <c r="CB853" s="67"/>
      <c r="CC853" s="67"/>
    </row>
    <row r="854" spans="22:81"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  <c r="CA854" s="67"/>
      <c r="CB854" s="67"/>
      <c r="CC854" s="67"/>
    </row>
    <row r="855" spans="22:81"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  <c r="CA855" s="67"/>
      <c r="CB855" s="67"/>
      <c r="CC855" s="67"/>
    </row>
    <row r="856" spans="22:81"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  <c r="CA856" s="67"/>
      <c r="CB856" s="67"/>
      <c r="CC856" s="67"/>
    </row>
    <row r="857" spans="22:81"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</row>
    <row r="858" spans="22:81"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  <c r="CA858" s="67"/>
      <c r="CB858" s="67"/>
      <c r="CC858" s="67"/>
    </row>
    <row r="859" spans="22:81"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  <c r="CA859" s="67"/>
      <c r="CB859" s="67"/>
      <c r="CC859" s="67"/>
    </row>
    <row r="860" spans="22:81"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  <c r="CA860" s="67"/>
      <c r="CB860" s="67"/>
      <c r="CC860" s="67"/>
    </row>
    <row r="861" spans="22:81"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  <c r="CA861" s="67"/>
      <c r="CB861" s="67"/>
      <c r="CC861" s="67"/>
    </row>
    <row r="862" spans="22:81"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  <c r="CA862" s="67"/>
      <c r="CB862" s="67"/>
      <c r="CC862" s="67"/>
    </row>
    <row r="863" spans="22:81"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  <c r="CA863" s="67"/>
      <c r="CB863" s="67"/>
      <c r="CC863" s="67"/>
    </row>
    <row r="864" spans="22:81"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  <c r="CA864" s="67"/>
      <c r="CB864" s="67"/>
      <c r="CC864" s="67"/>
    </row>
    <row r="865" spans="22:81"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  <c r="CA865" s="67"/>
      <c r="CB865" s="67"/>
      <c r="CC865" s="67"/>
    </row>
    <row r="866" spans="22:81"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  <c r="CA866" s="67"/>
      <c r="CB866" s="67"/>
      <c r="CC866" s="67"/>
    </row>
    <row r="867" spans="22:81"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  <c r="CA867" s="67"/>
      <c r="CB867" s="67"/>
      <c r="CC867" s="67"/>
    </row>
    <row r="868" spans="22:81"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  <c r="CA868" s="67"/>
      <c r="CB868" s="67"/>
      <c r="CC868" s="67"/>
    </row>
    <row r="869" spans="22:81"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  <c r="CA869" s="67"/>
      <c r="CB869" s="67"/>
      <c r="CC869" s="67"/>
    </row>
    <row r="870" spans="22:81"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  <c r="CA870" s="67"/>
      <c r="CB870" s="67"/>
      <c r="CC870" s="67"/>
    </row>
    <row r="871" spans="22:81"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  <c r="CA871" s="67"/>
      <c r="CB871" s="67"/>
      <c r="CC871" s="67"/>
    </row>
    <row r="872" spans="22:81"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  <c r="CA872" s="67"/>
      <c r="CB872" s="67"/>
      <c r="CC872" s="67"/>
    </row>
    <row r="873" spans="22:81"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  <c r="CA873" s="67"/>
      <c r="CB873" s="67"/>
      <c r="CC873" s="67"/>
    </row>
    <row r="874" spans="22:81"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  <c r="CA874" s="67"/>
      <c r="CB874" s="67"/>
      <c r="CC874" s="67"/>
    </row>
    <row r="875" spans="22:81"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  <c r="CA875" s="67"/>
      <c r="CB875" s="67"/>
      <c r="CC875" s="67"/>
    </row>
    <row r="876" spans="22:81"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  <c r="CA876" s="67"/>
      <c r="CB876" s="67"/>
      <c r="CC876" s="67"/>
    </row>
    <row r="877" spans="22:81"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  <c r="CA877" s="67"/>
      <c r="CB877" s="67"/>
      <c r="CC877" s="67"/>
    </row>
    <row r="878" spans="22:81"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  <c r="CA878" s="67"/>
      <c r="CB878" s="67"/>
      <c r="CC878" s="67"/>
    </row>
    <row r="879" spans="22:81"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  <c r="CA879" s="67"/>
      <c r="CB879" s="67"/>
      <c r="CC879" s="67"/>
    </row>
    <row r="880" spans="22:81"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  <c r="CA880" s="67"/>
      <c r="CB880" s="67"/>
      <c r="CC880" s="67"/>
    </row>
    <row r="881" spans="22:81"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  <c r="CA881" s="67"/>
      <c r="CB881" s="67"/>
      <c r="CC881" s="67"/>
    </row>
    <row r="882" spans="22:81"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  <c r="CA882" s="67"/>
      <c r="CB882" s="67"/>
      <c r="CC882" s="67"/>
    </row>
    <row r="883" spans="22:81"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  <c r="CA883" s="67"/>
      <c r="CB883" s="67"/>
      <c r="CC883" s="67"/>
    </row>
    <row r="884" spans="22:81"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  <c r="CA884" s="67"/>
      <c r="CB884" s="67"/>
      <c r="CC884" s="67"/>
    </row>
    <row r="885" spans="22:81"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  <c r="CA885" s="67"/>
      <c r="CB885" s="67"/>
      <c r="CC885" s="67"/>
    </row>
    <row r="886" spans="22:81"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  <c r="CA886" s="67"/>
      <c r="CB886" s="67"/>
      <c r="CC886" s="67"/>
    </row>
    <row r="887" spans="22:81"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  <c r="CA887" s="67"/>
      <c r="CB887" s="67"/>
      <c r="CC887" s="67"/>
    </row>
    <row r="888" spans="22:81"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  <c r="CA888" s="67"/>
      <c r="CB888" s="67"/>
      <c r="CC888" s="67"/>
    </row>
    <row r="889" spans="22:81"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  <c r="CA889" s="67"/>
      <c r="CB889" s="67"/>
      <c r="CC889" s="67"/>
    </row>
    <row r="890" spans="22:81"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  <c r="CA890" s="67"/>
      <c r="CB890" s="67"/>
      <c r="CC890" s="67"/>
    </row>
    <row r="891" spans="22:81"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  <c r="CA891" s="67"/>
      <c r="CB891" s="67"/>
      <c r="CC891" s="67"/>
    </row>
    <row r="892" spans="22:81"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  <c r="CA892" s="67"/>
      <c r="CB892" s="67"/>
      <c r="CC892" s="67"/>
    </row>
    <row r="893" spans="22:81"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  <c r="CA893" s="67"/>
      <c r="CB893" s="67"/>
      <c r="CC893" s="67"/>
    </row>
    <row r="894" spans="22:81"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  <c r="CA894" s="67"/>
      <c r="CB894" s="67"/>
      <c r="CC894" s="67"/>
    </row>
    <row r="895" spans="22:81"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  <c r="CA895" s="67"/>
      <c r="CB895" s="67"/>
      <c r="CC895" s="67"/>
    </row>
    <row r="896" spans="22:81"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  <c r="CA896" s="67"/>
      <c r="CB896" s="67"/>
      <c r="CC896" s="67"/>
    </row>
    <row r="897" spans="22:81"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  <c r="CA897" s="67"/>
      <c r="CB897" s="67"/>
      <c r="CC897" s="67"/>
    </row>
    <row r="898" spans="22:81"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  <c r="CA898" s="67"/>
      <c r="CB898" s="67"/>
      <c r="CC898" s="67"/>
    </row>
    <row r="899" spans="22:81"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  <c r="CA899" s="67"/>
      <c r="CB899" s="67"/>
      <c r="CC899" s="67"/>
    </row>
    <row r="900" spans="22:81"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  <c r="CA900" s="67"/>
      <c r="CB900" s="67"/>
      <c r="CC900" s="67"/>
    </row>
    <row r="901" spans="22:81"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  <c r="CA901" s="67"/>
      <c r="CB901" s="67"/>
      <c r="CC901" s="67"/>
    </row>
    <row r="902" spans="22:81"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  <c r="CA902" s="67"/>
      <c r="CB902" s="67"/>
      <c r="CC902" s="67"/>
    </row>
    <row r="903" spans="22:81"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  <c r="CA903" s="67"/>
      <c r="CB903" s="67"/>
      <c r="CC903" s="67"/>
    </row>
    <row r="904" spans="22:81"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  <c r="CA904" s="67"/>
      <c r="CB904" s="67"/>
      <c r="CC904" s="67"/>
    </row>
    <row r="905" spans="22:81"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  <c r="CA905" s="67"/>
      <c r="CB905" s="67"/>
      <c r="CC905" s="67"/>
    </row>
    <row r="906" spans="22:81"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  <c r="CA906" s="67"/>
      <c r="CB906" s="67"/>
      <c r="CC906" s="67"/>
    </row>
    <row r="907" spans="22:81"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  <c r="CA907" s="67"/>
      <c r="CB907" s="67"/>
      <c r="CC907" s="67"/>
    </row>
    <row r="908" spans="22:81"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  <c r="CA908" s="67"/>
      <c r="CB908" s="67"/>
      <c r="CC908" s="67"/>
    </row>
    <row r="909" spans="22:81"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  <c r="CA909" s="67"/>
      <c r="CB909" s="67"/>
      <c r="CC909" s="67"/>
    </row>
    <row r="910" spans="22:81"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  <c r="CA910" s="67"/>
      <c r="CB910" s="67"/>
      <c r="CC910" s="67"/>
    </row>
    <row r="911" spans="22:81"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  <c r="CA911" s="67"/>
      <c r="CB911" s="67"/>
      <c r="CC911" s="67"/>
    </row>
    <row r="912" spans="22:81"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  <c r="CA912" s="67"/>
      <c r="CB912" s="67"/>
      <c r="CC912" s="67"/>
    </row>
    <row r="913" spans="22:81"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  <c r="CA913" s="67"/>
      <c r="CB913" s="67"/>
      <c r="CC913" s="67"/>
    </row>
    <row r="914" spans="22:81"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  <c r="CA914" s="67"/>
      <c r="CB914" s="67"/>
      <c r="CC914" s="67"/>
    </row>
    <row r="915" spans="22:81"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  <c r="CA915" s="67"/>
      <c r="CB915" s="67"/>
      <c r="CC915" s="67"/>
    </row>
    <row r="916" spans="22:81"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  <c r="CA916" s="67"/>
      <c r="CB916" s="67"/>
      <c r="CC916" s="67"/>
    </row>
    <row r="917" spans="22:81"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  <c r="CA917" s="67"/>
      <c r="CB917" s="67"/>
      <c r="CC917" s="67"/>
    </row>
    <row r="918" spans="22:81"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  <c r="CA918" s="67"/>
      <c r="CB918" s="67"/>
      <c r="CC918" s="67"/>
    </row>
    <row r="919" spans="22:81"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  <c r="CA919" s="67"/>
      <c r="CB919" s="67"/>
      <c r="CC919" s="67"/>
    </row>
    <row r="920" spans="22:81"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  <c r="CA920" s="67"/>
      <c r="CB920" s="67"/>
      <c r="CC920" s="67"/>
    </row>
    <row r="921" spans="22:81"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  <c r="CA921" s="67"/>
      <c r="CB921" s="67"/>
      <c r="CC921" s="67"/>
    </row>
    <row r="922" spans="22:81"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  <c r="CA922" s="67"/>
      <c r="CB922" s="67"/>
      <c r="CC922" s="67"/>
    </row>
    <row r="923" spans="22:81"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  <c r="CA923" s="67"/>
      <c r="CB923" s="67"/>
      <c r="CC923" s="67"/>
    </row>
    <row r="924" spans="22:81"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  <c r="CA924" s="67"/>
      <c r="CB924" s="67"/>
      <c r="CC924" s="67"/>
    </row>
  </sheetData>
  <sheetProtection deleteColumns="0" deleteRows="0" selectLockedCells="1" selectUnlockedCells="1"/>
  <mergeCells count="366">
    <mergeCell ref="B64:I64"/>
    <mergeCell ref="A83:U83"/>
    <mergeCell ref="J84:J85"/>
    <mergeCell ref="K84:N84"/>
    <mergeCell ref="O84:Q84"/>
    <mergeCell ref="R84:T84"/>
    <mergeCell ref="A18:K18"/>
    <mergeCell ref="A20:K20"/>
    <mergeCell ref="A21:K21"/>
    <mergeCell ref="B74:I74"/>
    <mergeCell ref="B75:I75"/>
    <mergeCell ref="B76:I76"/>
    <mergeCell ref="B77:I77"/>
    <mergeCell ref="B78:I78"/>
    <mergeCell ref="B79:I79"/>
    <mergeCell ref="B80:I80"/>
    <mergeCell ref="B86:I86"/>
    <mergeCell ref="B178:I178"/>
    <mergeCell ref="B177:I177"/>
    <mergeCell ref="A176:U176"/>
    <mergeCell ref="A84:A85"/>
    <mergeCell ref="U84:U85"/>
    <mergeCell ref="B84:I85"/>
    <mergeCell ref="A163:U163"/>
    <mergeCell ref="B164:I164"/>
    <mergeCell ref="J95:J96"/>
    <mergeCell ref="K95:N95"/>
    <mergeCell ref="O95:Q95"/>
    <mergeCell ref="B112:I112"/>
    <mergeCell ref="A107:U107"/>
    <mergeCell ref="B115:I115"/>
    <mergeCell ref="B119:I119"/>
    <mergeCell ref="B120:I120"/>
    <mergeCell ref="B123:I123"/>
    <mergeCell ref="B89:I89"/>
    <mergeCell ref="B87:I87"/>
    <mergeCell ref="B88:I88"/>
    <mergeCell ref="B105:I106"/>
    <mergeCell ref="B95:I96"/>
    <mergeCell ref="B98:I98"/>
    <mergeCell ref="A110:U110"/>
    <mergeCell ref="B108:I108"/>
    <mergeCell ref="A174:A175"/>
    <mergeCell ref="A114:U114"/>
    <mergeCell ref="B109:I109"/>
    <mergeCell ref="B113:I113"/>
    <mergeCell ref="A121:U121"/>
    <mergeCell ref="B116:I116"/>
    <mergeCell ref="B117:I117"/>
    <mergeCell ref="A118:U118"/>
    <mergeCell ref="S284:U284"/>
    <mergeCell ref="A173:U173"/>
    <mergeCell ref="B179:I179"/>
    <mergeCell ref="B180:I180"/>
    <mergeCell ref="R174:T174"/>
    <mergeCell ref="J287:K287"/>
    <mergeCell ref="L287:N287"/>
    <mergeCell ref="A172:U172"/>
    <mergeCell ref="B111:I111"/>
    <mergeCell ref="A12:K12"/>
    <mergeCell ref="A60:U60"/>
    <mergeCell ref="J61:J62"/>
    <mergeCell ref="K61:N61"/>
    <mergeCell ref="O61:Q61"/>
    <mergeCell ref="R61:T61"/>
    <mergeCell ref="U61:U62"/>
    <mergeCell ref="B63:I63"/>
    <mergeCell ref="N15:U15"/>
    <mergeCell ref="N13:U13"/>
    <mergeCell ref="N16:U16"/>
    <mergeCell ref="B57:I57"/>
    <mergeCell ref="N26:U26"/>
    <mergeCell ref="N18:U18"/>
    <mergeCell ref="A288:G288"/>
    <mergeCell ref="H284:I285"/>
    <mergeCell ref="A284:A285"/>
    <mergeCell ref="H286:I286"/>
    <mergeCell ref="O287:P287"/>
    <mergeCell ref="Q287:R287"/>
    <mergeCell ref="Q284:R285"/>
    <mergeCell ref="J285:K285"/>
    <mergeCell ref="L285:N285"/>
    <mergeCell ref="O285:P285"/>
    <mergeCell ref="J284:P284"/>
    <mergeCell ref="J286:K286"/>
    <mergeCell ref="L286:N286"/>
    <mergeCell ref="O286:P286"/>
    <mergeCell ref="Q286:R286"/>
    <mergeCell ref="J288:K288"/>
    <mergeCell ref="L288:N288"/>
    <mergeCell ref="O288:P288"/>
    <mergeCell ref="Q288:R288"/>
    <mergeCell ref="H287:I287"/>
    <mergeCell ref="H288:I288"/>
    <mergeCell ref="B287:G287"/>
    <mergeCell ref="B284:G285"/>
    <mergeCell ref="B286:G286"/>
    <mergeCell ref="U174:U175"/>
    <mergeCell ref="B174:I175"/>
    <mergeCell ref="J174:J175"/>
    <mergeCell ref="B215:I215"/>
    <mergeCell ref="B213:I213"/>
    <mergeCell ref="B214:I214"/>
    <mergeCell ref="A207:U207"/>
    <mergeCell ref="B208:I208"/>
    <mergeCell ref="B209:I209"/>
    <mergeCell ref="B210:I210"/>
    <mergeCell ref="B211:I211"/>
    <mergeCell ref="B242:I242"/>
    <mergeCell ref="A235:U235"/>
    <mergeCell ref="A221:J222"/>
    <mergeCell ref="R221:U222"/>
    <mergeCell ref="B216:I216"/>
    <mergeCell ref="B41:I41"/>
    <mergeCell ref="B39:I39"/>
    <mergeCell ref="B40:I40"/>
    <mergeCell ref="I28:K28"/>
    <mergeCell ref="B28:C28"/>
    <mergeCell ref="H28:H29"/>
    <mergeCell ref="A27:G27"/>
    <mergeCell ref="G28:G29"/>
    <mergeCell ref="A13:K13"/>
    <mergeCell ref="A14:K14"/>
    <mergeCell ref="A16:K16"/>
    <mergeCell ref="A15:K15"/>
    <mergeCell ref="J37:J38"/>
    <mergeCell ref="A36:U36"/>
    <mergeCell ref="A25:L25"/>
    <mergeCell ref="B43:I43"/>
    <mergeCell ref="B48:I49"/>
    <mergeCell ref="B44:I44"/>
    <mergeCell ref="B54:I54"/>
    <mergeCell ref="B52:I52"/>
    <mergeCell ref="B53:I53"/>
    <mergeCell ref="B37:I38"/>
    <mergeCell ref="N27:U27"/>
    <mergeCell ref="N31:U33"/>
    <mergeCell ref="N28:U29"/>
    <mergeCell ref="N17:U17"/>
    <mergeCell ref="N19:U19"/>
    <mergeCell ref="A24:K24"/>
    <mergeCell ref="A26:K26"/>
    <mergeCell ref="N20:U20"/>
    <mergeCell ref="N21:U21"/>
    <mergeCell ref="N23:U23"/>
    <mergeCell ref="N24:U24"/>
    <mergeCell ref="N25:U25"/>
    <mergeCell ref="A37:A38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S6:U6"/>
    <mergeCell ref="S5:U5"/>
    <mergeCell ref="U72:U73"/>
    <mergeCell ref="B69:I69"/>
    <mergeCell ref="B72:I73"/>
    <mergeCell ref="B65:I65"/>
    <mergeCell ref="B66:I66"/>
    <mergeCell ref="B67:I67"/>
    <mergeCell ref="B68:I68"/>
    <mergeCell ref="A71:U71"/>
    <mergeCell ref="J72:J73"/>
    <mergeCell ref="K72:N72"/>
    <mergeCell ref="O72:Q72"/>
    <mergeCell ref="R72:T72"/>
    <mergeCell ref="A72:A73"/>
    <mergeCell ref="B55:I55"/>
    <mergeCell ref="J48:J49"/>
    <mergeCell ref="A48:A49"/>
    <mergeCell ref="B45:I45"/>
    <mergeCell ref="A61:A62"/>
    <mergeCell ref="B61:I62"/>
    <mergeCell ref="B50:I50"/>
    <mergeCell ref="B51:I51"/>
    <mergeCell ref="B56:I56"/>
    <mergeCell ref="B42:I42"/>
    <mergeCell ref="A1:K1"/>
    <mergeCell ref="A3:K3"/>
    <mergeCell ref="K48:N48"/>
    <mergeCell ref="N22:U22"/>
    <mergeCell ref="N1:U1"/>
    <mergeCell ref="N14:U14"/>
    <mergeCell ref="A4:K5"/>
    <mergeCell ref="A34:U34"/>
    <mergeCell ref="A17:K17"/>
    <mergeCell ref="N3:O3"/>
    <mergeCell ref="N5:O5"/>
    <mergeCell ref="D28:F28"/>
    <mergeCell ref="A19:K19"/>
    <mergeCell ref="O48:Q48"/>
    <mergeCell ref="R48:T48"/>
    <mergeCell ref="U37:U38"/>
    <mergeCell ref="O37:Q37"/>
    <mergeCell ref="K37:N37"/>
    <mergeCell ref="U48:U49"/>
    <mergeCell ref="R37:T37"/>
    <mergeCell ref="A47:U47"/>
    <mergeCell ref="S3:U3"/>
    <mergeCell ref="S4:U4"/>
    <mergeCell ref="A22:K22"/>
    <mergeCell ref="B90:I90"/>
    <mergeCell ref="A94:U94"/>
    <mergeCell ref="B99:I99"/>
    <mergeCell ref="U105:U106"/>
    <mergeCell ref="A95:A96"/>
    <mergeCell ref="U95:U96"/>
    <mergeCell ref="B91:I91"/>
    <mergeCell ref="B97:I97"/>
    <mergeCell ref="B92:I92"/>
    <mergeCell ref="R95:T95"/>
    <mergeCell ref="B100:I100"/>
    <mergeCell ref="B101:I101"/>
    <mergeCell ref="B102:I102"/>
    <mergeCell ref="A104:U104"/>
    <mergeCell ref="J105:J106"/>
    <mergeCell ref="K105:N105"/>
    <mergeCell ref="O105:Q105"/>
    <mergeCell ref="A105:A106"/>
    <mergeCell ref="R105:T105"/>
    <mergeCell ref="R141:T141"/>
    <mergeCell ref="U141:U142"/>
    <mergeCell ref="A143:U143"/>
    <mergeCell ref="B144:I144"/>
    <mergeCell ref="B145:I145"/>
    <mergeCell ref="B146:I146"/>
    <mergeCell ref="A147:U147"/>
    <mergeCell ref="B124:I124"/>
    <mergeCell ref="B122:I122"/>
    <mergeCell ref="K127:N127"/>
    <mergeCell ref="A140:U140"/>
    <mergeCell ref="A141:A142"/>
    <mergeCell ref="B141:I142"/>
    <mergeCell ref="J141:J142"/>
    <mergeCell ref="K141:N141"/>
    <mergeCell ref="O141:Q141"/>
    <mergeCell ref="O127:Q127"/>
    <mergeCell ref="R126:U127"/>
    <mergeCell ref="A125:I125"/>
    <mergeCell ref="A126:J127"/>
    <mergeCell ref="B148:I148"/>
    <mergeCell ref="B149:I149"/>
    <mergeCell ref="B150:I150"/>
    <mergeCell ref="A151:I151"/>
    <mergeCell ref="A152:J153"/>
    <mergeCell ref="A205:A206"/>
    <mergeCell ref="A204:U204"/>
    <mergeCell ref="J205:J206"/>
    <mergeCell ref="K205:N205"/>
    <mergeCell ref="O205:Q205"/>
    <mergeCell ref="B205:I206"/>
    <mergeCell ref="R205:T205"/>
    <mergeCell ref="U205:U206"/>
    <mergeCell ref="A156:A157"/>
    <mergeCell ref="B156:I157"/>
    <mergeCell ref="O156:Q156"/>
    <mergeCell ref="R156:T156"/>
    <mergeCell ref="U156:U157"/>
    <mergeCell ref="B161:I161"/>
    <mergeCell ref="B162:I162"/>
    <mergeCell ref="A160:U160"/>
    <mergeCell ref="A155:U155"/>
    <mergeCell ref="J156:J157"/>
    <mergeCell ref="A158:U158"/>
    <mergeCell ref="R152:U153"/>
    <mergeCell ref="K153:N153"/>
    <mergeCell ref="O153:Q153"/>
    <mergeCell ref="K156:N156"/>
    <mergeCell ref="R166:U167"/>
    <mergeCell ref="O167:Q167"/>
    <mergeCell ref="K174:N174"/>
    <mergeCell ref="O174:Q174"/>
    <mergeCell ref="B212:I212"/>
    <mergeCell ref="B182:I182"/>
    <mergeCell ref="B183:I183"/>
    <mergeCell ref="B185:I185"/>
    <mergeCell ref="B184:I184"/>
    <mergeCell ref="B186:I186"/>
    <mergeCell ref="B187:I187"/>
    <mergeCell ref="B188:I188"/>
    <mergeCell ref="B159:I159"/>
    <mergeCell ref="A199:J200"/>
    <mergeCell ref="B181:I181"/>
    <mergeCell ref="B189:I189"/>
    <mergeCell ref="B191:I191"/>
    <mergeCell ref="B192:I192"/>
    <mergeCell ref="B195:I195"/>
    <mergeCell ref="A166:J167"/>
    <mergeCell ref="A217:U217"/>
    <mergeCell ref="R236:T236"/>
    <mergeCell ref="A236:A237"/>
    <mergeCell ref="A165:I165"/>
    <mergeCell ref="A194:U194"/>
    <mergeCell ref="B193:I193"/>
    <mergeCell ref="J236:J237"/>
    <mergeCell ref="K236:N236"/>
    <mergeCell ref="B219:I219"/>
    <mergeCell ref="B218:I218"/>
    <mergeCell ref="A220:I220"/>
    <mergeCell ref="K222:N222"/>
    <mergeCell ref="O222:Q222"/>
    <mergeCell ref="O200:Q200"/>
    <mergeCell ref="K200:N200"/>
    <mergeCell ref="A198:I198"/>
    <mergeCell ref="B197:I197"/>
    <mergeCell ref="K167:N167"/>
    <mergeCell ref="B196:I196"/>
    <mergeCell ref="R199:U200"/>
    <mergeCell ref="B190:I190"/>
    <mergeCell ref="B243:I243"/>
    <mergeCell ref="B244:I244"/>
    <mergeCell ref="B245:I245"/>
    <mergeCell ref="U236:U237"/>
    <mergeCell ref="A251:U251"/>
    <mergeCell ref="B254:I254"/>
    <mergeCell ref="A255:I255"/>
    <mergeCell ref="A256:J257"/>
    <mergeCell ref="B252:I252"/>
    <mergeCell ref="B246:I246"/>
    <mergeCell ref="B247:I247"/>
    <mergeCell ref="B248:I248"/>
    <mergeCell ref="B249:I249"/>
    <mergeCell ref="B253:I253"/>
    <mergeCell ref="R256:U257"/>
    <mergeCell ref="K257:N257"/>
    <mergeCell ref="O257:Q257"/>
    <mergeCell ref="B250:I250"/>
    <mergeCell ref="O236:Q236"/>
    <mergeCell ref="A238:U238"/>
    <mergeCell ref="B239:I239"/>
    <mergeCell ref="B240:I240"/>
    <mergeCell ref="B241:I241"/>
    <mergeCell ref="B236:I237"/>
    <mergeCell ref="A283:B283"/>
    <mergeCell ref="B274:I274"/>
    <mergeCell ref="B276:I276"/>
    <mergeCell ref="B271:I271"/>
    <mergeCell ref="B272:I272"/>
    <mergeCell ref="B273:I273"/>
    <mergeCell ref="B277:I277"/>
    <mergeCell ref="A278:I278"/>
    <mergeCell ref="A279:J280"/>
    <mergeCell ref="A266:U266"/>
    <mergeCell ref="R279:U280"/>
    <mergeCell ref="K280:N280"/>
    <mergeCell ref="O280:Q280"/>
    <mergeCell ref="A269:U269"/>
    <mergeCell ref="J267:J268"/>
    <mergeCell ref="K267:N267"/>
    <mergeCell ref="O267:Q267"/>
    <mergeCell ref="R267:T267"/>
    <mergeCell ref="A267:A268"/>
    <mergeCell ref="A275:U275"/>
    <mergeCell ref="U267:U268"/>
    <mergeCell ref="B267:I268"/>
    <mergeCell ref="B270:I270"/>
  </mergeCells>
  <phoneticPr fontId="7" type="noConversion"/>
  <conditionalFormatting sqref="V287 L31:M32">
    <cfRule type="cellIs" dxfId="15" priority="149" operator="equal">
      <formula>"E bine"</formula>
    </cfRule>
  </conditionalFormatting>
  <conditionalFormatting sqref="V287">
    <cfRule type="cellIs" dxfId="14" priority="148" operator="equal">
      <formula>"NU e bine"</formula>
    </cfRule>
  </conditionalFormatting>
  <conditionalFormatting sqref="V287:W287">
    <cfRule type="cellIs" dxfId="13" priority="136" operator="equal">
      <formula>"Suma trebuie să fie 52"</formula>
    </cfRule>
    <cfRule type="cellIs" dxfId="12" priority="140" operator="equal">
      <formula>"Corect"</formula>
    </cfRule>
  </conditionalFormatting>
  <conditionalFormatting sqref="V287:Y287">
    <cfRule type="cellIs" dxfId="11" priority="139" operator="equal">
      <formula>"Corect"</formula>
    </cfRule>
  </conditionalFormatting>
  <conditionalFormatting sqref="V102:X102 V92:X92 V80:X80 V69:X69 V57:X57 V45:X45">
    <cfRule type="cellIs" dxfId="10" priority="137" operator="equal">
      <formula>"E trebuie să fie cel puțin egal cu C+VP"</formula>
    </cfRule>
    <cfRule type="cellIs" dxfId="9" priority="138" operator="equal">
      <formula>"Corect"</formula>
    </cfRule>
  </conditionalFormatting>
  <conditionalFormatting sqref="V287:W287">
    <cfRule type="cellIs" dxfId="8" priority="112" operator="equal">
      <formula>"Nu corespunde cu tabelul de opționale"</formula>
    </cfRule>
    <cfRule type="cellIs" dxfId="7" priority="115" operator="equal">
      <formula>"Suma trebuie să fie 52"</formula>
    </cfRule>
    <cfRule type="cellIs" dxfId="6" priority="116" operator="equal">
      <formula>"Corect"</formula>
    </cfRule>
    <cfRule type="cellIs" dxfId="5" priority="117" operator="equal">
      <formula>SUM($B$30:$J$30)</formula>
    </cfRule>
    <cfRule type="cellIs" dxfId="4" priority="118" operator="lessThan">
      <formula>"(SUM(B28:K28)=52"</formula>
    </cfRule>
    <cfRule type="cellIs" dxfId="3" priority="119" operator="equal">
      <formula>52</formula>
    </cfRule>
    <cfRule type="cellIs" dxfId="2" priority="120" operator="equal">
      <formula>$K$30</formula>
    </cfRule>
    <cfRule type="cellIs" dxfId="1" priority="121" operator="equal">
      <formula>$B$30:$K$30=52</formula>
    </cfRule>
  </conditionalFormatting>
  <conditionalFormatting sqref="Y3:Y8">
    <cfRule type="cellIs" dxfId="0" priority="100" operator="equal">
      <formula>"Trebuie alocate cel puțin 20 de ore pe săptămână"</formula>
    </cfRule>
  </conditionalFormatting>
  <dataValidations count="7">
    <dataValidation type="list" allowBlank="1" showInputMessage="1" showErrorMessage="1" sqref="S276 S270:S273 S161:S162 S159 S164 S144:S146 S148:S150 S39:S44 S50:S56 S74:S79 S63:S68 S97:S101 S86:S91 S119:S120 S108:S109 S115:S117 S111:S113 S122:S124">
      <formula1>$S$38</formula1>
    </dataValidation>
    <dataValidation type="list" allowBlank="1" showInputMessage="1" showErrorMessage="1" sqref="R276 R270:R273 R161:R162 R159 R164 R144:R146 R148:R150 R39:R44 R50:R56 R74:R79 R63:R68 R97:R101 R86:R91 R119:R120 R108:R109 R115:R117 R111:R113 R122:R124">
      <formula1>$R$38</formula1>
    </dataValidation>
    <dataValidation type="list" allowBlank="1" showInputMessage="1" showErrorMessage="1" sqref="T276 T270:T273 T161:T162 T159 T164 T148:T150 T144:T146 T39:T44 T50:T56 T74:T79 T63:T68 T97:T101 T86:T91 T119:T120 T108:T109 T115:T117 T111:T113 T122:T124">
      <formula1>$T$38</formula1>
    </dataValidation>
    <dataValidation type="list" allowBlank="1" showInputMessage="1" showErrorMessage="1" sqref="U276 U239:U249 U252:U253 U218 U208:U215 U195:U196 U177:U192 U270:U273 U161:U162 U159 U164 U144:U146 U148:U150 U39:U44 U50:U56 U74:U79 U63:U68 U97:U101 U86:U91 U119:U120 U108:U109 U111:U113 U115:U117 U122:U124">
      <formula1>$P$35:$T$35</formula1>
    </dataValidation>
    <dataValidation type="list" allowBlank="1" showInputMessage="1" showErrorMessage="1" sqref="U274 U250 U216 U193">
      <formula1>$Q$35:$T$35</formula1>
    </dataValidation>
    <dataValidation type="list" allowBlank="1" showInputMessage="1" showErrorMessage="1" sqref="C249:I249 B246:B249 C246:I246 B218:I218 B208:I210">
      <formula1>$B$38:$B$154</formula1>
    </dataValidation>
    <dataValidation type="list" allowBlank="1" showInputMessage="1" showErrorMessage="1" sqref="C178:I191 B177:B192 B195:I196">
      <formula1>$B$38:$B$152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N286:N287 L286:L2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2015-11-19T23:23:41Z</dcterms:created>
  <dcterms:modified xsi:type="dcterms:W3CDTF">2015-11-19T23:23:44Z</dcterms:modified>
</cp:coreProperties>
</file>