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165" yWindow="0" windowWidth="18495" windowHeight="8205" tabRatio="901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J279" i="1"/>
  <c r="L279"/>
  <c r="L278"/>
  <c r="U278"/>
  <c r="T278"/>
  <c r="S278"/>
  <c r="J278"/>
  <c r="U280"/>
  <c r="T280"/>
  <c r="S280"/>
  <c r="H278"/>
  <c r="H279"/>
  <c r="H280"/>
  <c r="Q278"/>
  <c r="Q279"/>
  <c r="Q280"/>
  <c r="O278"/>
  <c r="O279"/>
  <c r="O280"/>
  <c r="L280"/>
  <c r="J280"/>
  <c r="K184"/>
  <c r="K158"/>
  <c r="L143"/>
  <c r="M143"/>
  <c r="N143"/>
  <c r="O143"/>
  <c r="P143"/>
  <c r="Q143"/>
  <c r="K143"/>
  <c r="O142"/>
  <c r="P142"/>
  <c r="Q142"/>
  <c r="K142"/>
  <c r="L142"/>
  <c r="M142"/>
  <c r="N142"/>
  <c r="J142"/>
  <c r="J121"/>
  <c r="O264"/>
  <c r="O262"/>
  <c r="Q260"/>
  <c r="O260"/>
  <c r="P260"/>
  <c r="Q259"/>
  <c r="O259"/>
  <c r="P259"/>
  <c r="A174"/>
  <c r="J174"/>
  <c r="K174"/>
  <c r="L174"/>
  <c r="M174"/>
  <c r="N174"/>
  <c r="O73"/>
  <c r="O174"/>
  <c r="Q73"/>
  <c r="P73"/>
  <c r="P174"/>
  <c r="Q174"/>
  <c r="R174"/>
  <c r="S174"/>
  <c r="T174"/>
  <c r="S203"/>
  <c r="Q62"/>
  <c r="O62"/>
  <c r="P62"/>
  <c r="Q203"/>
  <c r="P203"/>
  <c r="O203"/>
  <c r="N203"/>
  <c r="M203"/>
  <c r="L203"/>
  <c r="J180"/>
  <c r="J181"/>
  <c r="J182"/>
  <c r="A180"/>
  <c r="K180"/>
  <c r="L180"/>
  <c r="M180"/>
  <c r="N180"/>
  <c r="O94"/>
  <c r="O180"/>
  <c r="Q94"/>
  <c r="P94"/>
  <c r="P180"/>
  <c r="Q180"/>
  <c r="R180"/>
  <c r="S180"/>
  <c r="T180"/>
  <c r="A203"/>
  <c r="K203"/>
  <c r="J203"/>
  <c r="R203"/>
  <c r="A170"/>
  <c r="L157"/>
  <c r="M157"/>
  <c r="K157"/>
  <c r="J157"/>
  <c r="N158"/>
  <c r="M158"/>
  <c r="L158"/>
  <c r="O156"/>
  <c r="O150"/>
  <c r="N127"/>
  <c r="N126"/>
  <c r="M127"/>
  <c r="M126"/>
  <c r="L127"/>
  <c r="L126"/>
  <c r="K127"/>
  <c r="K126"/>
  <c r="J127"/>
  <c r="J126"/>
  <c r="N122"/>
  <c r="N121"/>
  <c r="M122"/>
  <c r="M121"/>
  <c r="L122"/>
  <c r="L121"/>
  <c r="K122"/>
  <c r="K121"/>
  <c r="J122"/>
  <c r="Q117"/>
  <c r="Q118"/>
  <c r="P118"/>
  <c r="P117"/>
  <c r="O118"/>
  <c r="O117"/>
  <c r="N118"/>
  <c r="N117"/>
  <c r="M118"/>
  <c r="M117"/>
  <c r="L118"/>
  <c r="L117"/>
  <c r="K118"/>
  <c r="K117"/>
  <c r="J118"/>
  <c r="J117"/>
  <c r="T100"/>
  <c r="S100"/>
  <c r="N100"/>
  <c r="M100"/>
  <c r="L100"/>
  <c r="K100"/>
  <c r="J100"/>
  <c r="R100"/>
  <c r="Q93"/>
  <c r="O93"/>
  <c r="O40"/>
  <c r="Q40"/>
  <c r="O41"/>
  <c r="O224"/>
  <c r="Q41"/>
  <c r="R224"/>
  <c r="O42"/>
  <c r="O166"/>
  <c r="Q42"/>
  <c r="R166"/>
  <c r="O43"/>
  <c r="O200"/>
  <c r="Q43"/>
  <c r="O44"/>
  <c r="O167"/>
  <c r="Q44"/>
  <c r="O45"/>
  <c r="J46"/>
  <c r="K46"/>
  <c r="L46"/>
  <c r="M46"/>
  <c r="N46"/>
  <c r="R46"/>
  <c r="S46"/>
  <c r="T46"/>
  <c r="O50"/>
  <c r="Q50"/>
  <c r="R168"/>
  <c r="O51"/>
  <c r="O201"/>
  <c r="Q51"/>
  <c r="R201"/>
  <c r="O52"/>
  <c r="O169"/>
  <c r="Q52"/>
  <c r="R169"/>
  <c r="O53"/>
  <c r="O226"/>
  <c r="Q53"/>
  <c r="R226"/>
  <c r="O54"/>
  <c r="O227"/>
  <c r="Q54"/>
  <c r="R227"/>
  <c r="O55"/>
  <c r="O170"/>
  <c r="Q55"/>
  <c r="O56"/>
  <c r="O228"/>
  <c r="J57"/>
  <c r="K57"/>
  <c r="L57"/>
  <c r="M57"/>
  <c r="N57"/>
  <c r="R57"/>
  <c r="S57"/>
  <c r="T57"/>
  <c r="O61"/>
  <c r="O202"/>
  <c r="Q61"/>
  <c r="R202"/>
  <c r="O63"/>
  <c r="O172"/>
  <c r="Q63"/>
  <c r="O64"/>
  <c r="O173"/>
  <c r="Q64"/>
  <c r="O65"/>
  <c r="O229"/>
  <c r="Q65"/>
  <c r="R229"/>
  <c r="J66"/>
  <c r="K66"/>
  <c r="L66"/>
  <c r="M66"/>
  <c r="N66"/>
  <c r="R66"/>
  <c r="S66"/>
  <c r="T66"/>
  <c r="O74"/>
  <c r="O204"/>
  <c r="Q74"/>
  <c r="R204"/>
  <c r="O75"/>
  <c r="O205"/>
  <c r="Q75"/>
  <c r="R205"/>
  <c r="O76"/>
  <c r="Q76"/>
  <c r="R171"/>
  <c r="O77"/>
  <c r="Q77"/>
  <c r="J79"/>
  <c r="K79"/>
  <c r="L79"/>
  <c r="M79"/>
  <c r="N79"/>
  <c r="R79"/>
  <c r="S79"/>
  <c r="T79"/>
  <c r="O83"/>
  <c r="O206"/>
  <c r="Q83"/>
  <c r="O84"/>
  <c r="O176"/>
  <c r="Q84"/>
  <c r="O85"/>
  <c r="O177"/>
  <c r="Q85"/>
  <c r="R177"/>
  <c r="O86"/>
  <c r="O121"/>
  <c r="Q86"/>
  <c r="O87"/>
  <c r="O127"/>
  <c r="Q87"/>
  <c r="Q127"/>
  <c r="Q88"/>
  <c r="J89"/>
  <c r="K89"/>
  <c r="L89"/>
  <c r="M89"/>
  <c r="N89"/>
  <c r="R89"/>
  <c r="S89"/>
  <c r="T89"/>
  <c r="O95"/>
  <c r="O181"/>
  <c r="Q95"/>
  <c r="R181"/>
  <c r="O96"/>
  <c r="O212"/>
  <c r="Q96"/>
  <c r="R212"/>
  <c r="O97"/>
  <c r="Q97"/>
  <c r="Q132"/>
  <c r="O98"/>
  <c r="O235"/>
  <c r="Q98"/>
  <c r="O99"/>
  <c r="Q99"/>
  <c r="J131"/>
  <c r="K131"/>
  <c r="L131"/>
  <c r="M131"/>
  <c r="N131"/>
  <c r="J132"/>
  <c r="K132"/>
  <c r="L132"/>
  <c r="M132"/>
  <c r="N132"/>
  <c r="J135"/>
  <c r="Q135"/>
  <c r="K135"/>
  <c r="L135"/>
  <c r="M135"/>
  <c r="N135"/>
  <c r="J136"/>
  <c r="Q136"/>
  <c r="K136"/>
  <c r="L136"/>
  <c r="M136"/>
  <c r="N136"/>
  <c r="J140"/>
  <c r="Q140"/>
  <c r="K140"/>
  <c r="L140"/>
  <c r="M140"/>
  <c r="N140"/>
  <c r="J141"/>
  <c r="Q141"/>
  <c r="K141"/>
  <c r="L141"/>
  <c r="M141"/>
  <c r="N141"/>
  <c r="R142"/>
  <c r="S142"/>
  <c r="T142"/>
  <c r="U142"/>
  <c r="Q150"/>
  <c r="O152"/>
  <c r="Q152"/>
  <c r="O154"/>
  <c r="N157"/>
  <c r="R157"/>
  <c r="S157"/>
  <c r="T157"/>
  <c r="U157"/>
  <c r="A166"/>
  <c r="J166"/>
  <c r="K166"/>
  <c r="L166"/>
  <c r="M166"/>
  <c r="N166"/>
  <c r="S166"/>
  <c r="T166"/>
  <c r="A167"/>
  <c r="J167"/>
  <c r="K167"/>
  <c r="L167"/>
  <c r="M167"/>
  <c r="N167"/>
  <c r="S167"/>
  <c r="T167"/>
  <c r="A168"/>
  <c r="J168"/>
  <c r="K168"/>
  <c r="L168"/>
  <c r="M168"/>
  <c r="N168"/>
  <c r="S168"/>
  <c r="T168"/>
  <c r="A169"/>
  <c r="J169"/>
  <c r="K169"/>
  <c r="L169"/>
  <c r="M169"/>
  <c r="N169"/>
  <c r="S169"/>
  <c r="T169"/>
  <c r="J170"/>
  <c r="K170"/>
  <c r="L170"/>
  <c r="M170"/>
  <c r="N170"/>
  <c r="S170"/>
  <c r="T170"/>
  <c r="T171"/>
  <c r="A172"/>
  <c r="J172"/>
  <c r="K172"/>
  <c r="L172"/>
  <c r="M172"/>
  <c r="N172"/>
  <c r="S172"/>
  <c r="T172"/>
  <c r="A173"/>
  <c r="J173"/>
  <c r="K173"/>
  <c r="L173"/>
  <c r="M173"/>
  <c r="N173"/>
  <c r="S173"/>
  <c r="T173"/>
  <c r="S175"/>
  <c r="T175"/>
  <c r="A176"/>
  <c r="J176"/>
  <c r="K176"/>
  <c r="L176"/>
  <c r="M176"/>
  <c r="N176"/>
  <c r="S176"/>
  <c r="T176"/>
  <c r="A177"/>
  <c r="J177"/>
  <c r="K177"/>
  <c r="L177"/>
  <c r="M177"/>
  <c r="N177"/>
  <c r="S177"/>
  <c r="T177"/>
  <c r="A181"/>
  <c r="K181"/>
  <c r="L181"/>
  <c r="M181"/>
  <c r="N181"/>
  <c r="S181"/>
  <c r="T181"/>
  <c r="U183"/>
  <c r="A200"/>
  <c r="J200"/>
  <c r="K200"/>
  <c r="L200"/>
  <c r="M200"/>
  <c r="N200"/>
  <c r="S200"/>
  <c r="T200"/>
  <c r="A201"/>
  <c r="J201"/>
  <c r="K201"/>
  <c r="L201"/>
  <c r="M201"/>
  <c r="N201"/>
  <c r="S201"/>
  <c r="T201"/>
  <c r="A202"/>
  <c r="J202"/>
  <c r="K202"/>
  <c r="L202"/>
  <c r="M202"/>
  <c r="N202"/>
  <c r="S202"/>
  <c r="T202"/>
  <c r="A204"/>
  <c r="J204"/>
  <c r="K204"/>
  <c r="L204"/>
  <c r="M204"/>
  <c r="N204"/>
  <c r="S204"/>
  <c r="T204"/>
  <c r="A205"/>
  <c r="J205"/>
  <c r="K205"/>
  <c r="L205"/>
  <c r="M205"/>
  <c r="N205"/>
  <c r="S205"/>
  <c r="T205"/>
  <c r="A206"/>
  <c r="J206"/>
  <c r="K206"/>
  <c r="L206"/>
  <c r="M206"/>
  <c r="N206"/>
  <c r="S206"/>
  <c r="T206"/>
  <c r="A207"/>
  <c r="J207"/>
  <c r="K207"/>
  <c r="L207"/>
  <c r="M207"/>
  <c r="N207"/>
  <c r="O207"/>
  <c r="P207"/>
  <c r="S207"/>
  <c r="T207"/>
  <c r="A208"/>
  <c r="J208"/>
  <c r="K208"/>
  <c r="L208"/>
  <c r="M208"/>
  <c r="N208"/>
  <c r="O208"/>
  <c r="P208"/>
  <c r="Q208"/>
  <c r="R208"/>
  <c r="S208"/>
  <c r="T208"/>
  <c r="A209"/>
  <c r="J209"/>
  <c r="K209"/>
  <c r="L209"/>
  <c r="M209"/>
  <c r="N209"/>
  <c r="S209"/>
  <c r="T209"/>
  <c r="A212"/>
  <c r="J212"/>
  <c r="K212"/>
  <c r="L212"/>
  <c r="M212"/>
  <c r="N212"/>
  <c r="S212"/>
  <c r="T212"/>
  <c r="A213"/>
  <c r="J213"/>
  <c r="K213"/>
  <c r="L213"/>
  <c r="M213"/>
  <c r="N213"/>
  <c r="S213"/>
  <c r="T213"/>
  <c r="A214"/>
  <c r="J214"/>
  <c r="K214"/>
  <c r="L214"/>
  <c r="M214"/>
  <c r="N214"/>
  <c r="S214"/>
  <c r="T214"/>
  <c r="U216"/>
  <c r="A223"/>
  <c r="J223"/>
  <c r="K223"/>
  <c r="L223"/>
  <c r="M223"/>
  <c r="N223"/>
  <c r="O223"/>
  <c r="R223"/>
  <c r="S223"/>
  <c r="T223"/>
  <c r="A224"/>
  <c r="J224"/>
  <c r="K224"/>
  <c r="L224"/>
  <c r="M224"/>
  <c r="N224"/>
  <c r="S224"/>
  <c r="T224"/>
  <c r="A225"/>
  <c r="J225"/>
  <c r="K225"/>
  <c r="L225"/>
  <c r="M225"/>
  <c r="N225"/>
  <c r="R225"/>
  <c r="S225"/>
  <c r="T225"/>
  <c r="A226"/>
  <c r="J226"/>
  <c r="K226"/>
  <c r="L226"/>
  <c r="M226"/>
  <c r="N226"/>
  <c r="S226"/>
  <c r="T226"/>
  <c r="A227"/>
  <c r="J227"/>
  <c r="K227"/>
  <c r="L227"/>
  <c r="M227"/>
  <c r="N227"/>
  <c r="S227"/>
  <c r="T227"/>
  <c r="A228"/>
  <c r="J228"/>
  <c r="K228"/>
  <c r="L228"/>
  <c r="M228"/>
  <c r="N228"/>
  <c r="R228"/>
  <c r="S228"/>
  <c r="T228"/>
  <c r="A229"/>
  <c r="J229"/>
  <c r="K229"/>
  <c r="L229"/>
  <c r="M229"/>
  <c r="N229"/>
  <c r="S229"/>
  <c r="T229"/>
  <c r="A230"/>
  <c r="J230"/>
  <c r="K230"/>
  <c r="L230"/>
  <c r="M230"/>
  <c r="N230"/>
  <c r="O230"/>
  <c r="P230"/>
  <c r="Q230"/>
  <c r="R230"/>
  <c r="S230"/>
  <c r="T230"/>
  <c r="A231"/>
  <c r="J231"/>
  <c r="K231"/>
  <c r="L231"/>
  <c r="M231"/>
  <c r="N231"/>
  <c r="O231"/>
  <c r="P231"/>
  <c r="Q231"/>
  <c r="R231"/>
  <c r="S231"/>
  <c r="T231"/>
  <c r="A232"/>
  <c r="J232"/>
  <c r="K232"/>
  <c r="L232"/>
  <c r="M232"/>
  <c r="N232"/>
  <c r="O232"/>
  <c r="P232"/>
  <c r="Q232"/>
  <c r="R232"/>
  <c r="S232"/>
  <c r="T232"/>
  <c r="A235"/>
  <c r="J235"/>
  <c r="K235"/>
  <c r="L235"/>
  <c r="M235"/>
  <c r="N235"/>
  <c r="S235"/>
  <c r="T235"/>
  <c r="U237"/>
  <c r="O261"/>
  <c r="Q261"/>
  <c r="O263"/>
  <c r="Q263"/>
  <c r="J265"/>
  <c r="K265"/>
  <c r="L265"/>
  <c r="M265"/>
  <c r="N265"/>
  <c r="R265"/>
  <c r="S265"/>
  <c r="T265"/>
  <c r="U265"/>
  <c r="K266"/>
  <c r="L266"/>
  <c r="M266"/>
  <c r="N266"/>
  <c r="Q158"/>
  <c r="O157"/>
  <c r="Q157"/>
  <c r="O158"/>
  <c r="O141"/>
  <c r="P141"/>
  <c r="P86"/>
  <c r="P77"/>
  <c r="O122"/>
  <c r="P84"/>
  <c r="Q176"/>
  <c r="P64"/>
  <c r="Q173"/>
  <c r="O126"/>
  <c r="Q121"/>
  <c r="Q126"/>
  <c r="P83"/>
  <c r="P206"/>
  <c r="P74"/>
  <c r="P204"/>
  <c r="Q122"/>
  <c r="P261"/>
  <c r="O209"/>
  <c r="O210"/>
  <c r="P152"/>
  <c r="R209"/>
  <c r="O132"/>
  <c r="O136"/>
  <c r="P136"/>
  <c r="R173"/>
  <c r="P98"/>
  <c r="Q235"/>
  <c r="Q236"/>
  <c r="P76"/>
  <c r="O100"/>
  <c r="R233"/>
  <c r="O135"/>
  <c r="P135"/>
  <c r="P42"/>
  <c r="Q166"/>
  <c r="Q100"/>
  <c r="O266"/>
  <c r="P263"/>
  <c r="P96"/>
  <c r="Q212"/>
  <c r="P93"/>
  <c r="K159"/>
  <c r="R182"/>
  <c r="P61"/>
  <c r="P202"/>
  <c r="O214"/>
  <c r="P75"/>
  <c r="Q205"/>
  <c r="P44"/>
  <c r="Q167"/>
  <c r="P41"/>
  <c r="Q224"/>
  <c r="K267"/>
  <c r="R214"/>
  <c r="P55"/>
  <c r="Q170"/>
  <c r="O265"/>
  <c r="R176"/>
  <c r="P99"/>
  <c r="Q57"/>
  <c r="Q266"/>
  <c r="R206"/>
  <c r="O140"/>
  <c r="P140"/>
  <c r="Q131"/>
  <c r="P97"/>
  <c r="N182"/>
  <c r="K182"/>
  <c r="M182"/>
  <c r="S215"/>
  <c r="K236"/>
  <c r="L215"/>
  <c r="M210"/>
  <c r="K215"/>
  <c r="K178"/>
  <c r="S236"/>
  <c r="S182"/>
  <c r="T182"/>
  <c r="J236"/>
  <c r="J210"/>
  <c r="J215"/>
  <c r="T236"/>
  <c r="L236"/>
  <c r="N236"/>
  <c r="N215"/>
  <c r="M178"/>
  <c r="S178"/>
  <c r="T215"/>
  <c r="N210"/>
  <c r="T210"/>
  <c r="O182"/>
  <c r="L178"/>
  <c r="P56"/>
  <c r="Q228"/>
  <c r="P53"/>
  <c r="P226"/>
  <c r="O57"/>
  <c r="T178"/>
  <c r="R170"/>
  <c r="S233"/>
  <c r="K233"/>
  <c r="R213"/>
  <c r="O46"/>
  <c r="L210"/>
  <c r="P52"/>
  <c r="Q169"/>
  <c r="N233"/>
  <c r="J233"/>
  <c r="M215"/>
  <c r="K210"/>
  <c r="P54"/>
  <c r="P51"/>
  <c r="Q201"/>
  <c r="O213"/>
  <c r="Q265"/>
  <c r="O168"/>
  <c r="Q209"/>
  <c r="S210"/>
  <c r="P65"/>
  <c r="Q229"/>
  <c r="P85"/>
  <c r="O66"/>
  <c r="M236"/>
  <c r="Q207"/>
  <c r="R207"/>
  <c r="P45"/>
  <c r="Q225"/>
  <c r="O225"/>
  <c r="O233"/>
  <c r="N178"/>
  <c r="M233"/>
  <c r="P209"/>
  <c r="J178"/>
  <c r="P95"/>
  <c r="Q89"/>
  <c r="Q79"/>
  <c r="Q66"/>
  <c r="P63"/>
  <c r="R172"/>
  <c r="R200"/>
  <c r="P43"/>
  <c r="Q46"/>
  <c r="O236"/>
  <c r="O79"/>
  <c r="R235"/>
  <c r="R236"/>
  <c r="T233"/>
  <c r="L233"/>
  <c r="Q206"/>
  <c r="L182"/>
  <c r="R167"/>
  <c r="P150"/>
  <c r="O131"/>
  <c r="O89"/>
  <c r="P87"/>
  <c r="P50"/>
  <c r="P40"/>
  <c r="P223"/>
  <c r="Q223"/>
  <c r="P157"/>
  <c r="P158"/>
  <c r="P173"/>
  <c r="P166"/>
  <c r="P176"/>
  <c r="P122"/>
  <c r="P121"/>
  <c r="P213"/>
  <c r="P126"/>
  <c r="P127"/>
  <c r="Q204"/>
  <c r="R215"/>
  <c r="P170"/>
  <c r="P100"/>
  <c r="P225"/>
  <c r="K183"/>
  <c r="P265"/>
  <c r="P169"/>
  <c r="P228"/>
  <c r="Q226"/>
  <c r="P66"/>
  <c r="P224"/>
  <c r="Q202"/>
  <c r="P235"/>
  <c r="P236"/>
  <c r="P212"/>
  <c r="P167"/>
  <c r="P132"/>
  <c r="P131"/>
  <c r="O215"/>
  <c r="O217"/>
  <c r="P89"/>
  <c r="P205"/>
  <c r="P266"/>
  <c r="O267"/>
  <c r="K144"/>
  <c r="P214"/>
  <c r="Q214"/>
  <c r="J237"/>
  <c r="J216"/>
  <c r="M184"/>
  <c r="S216"/>
  <c r="M183"/>
  <c r="M217"/>
  <c r="S237"/>
  <c r="N216"/>
  <c r="N217"/>
  <c r="K217"/>
  <c r="L217"/>
  <c r="M216"/>
  <c r="N237"/>
  <c r="K216"/>
  <c r="L216"/>
  <c r="J183"/>
  <c r="S183"/>
  <c r="O178"/>
  <c r="O183"/>
  <c r="R237"/>
  <c r="T216"/>
  <c r="T237"/>
  <c r="L183"/>
  <c r="T183"/>
  <c r="N238"/>
  <c r="P227"/>
  <c r="Q227"/>
  <c r="L184"/>
  <c r="P201"/>
  <c r="K238"/>
  <c r="K237"/>
  <c r="L237"/>
  <c r="L238"/>
  <c r="R210"/>
  <c r="O238"/>
  <c r="O237"/>
  <c r="Q181"/>
  <c r="P181"/>
  <c r="P46"/>
  <c r="O159"/>
  <c r="Q168"/>
  <c r="P168"/>
  <c r="P57"/>
  <c r="P229"/>
  <c r="R178"/>
  <c r="R183"/>
  <c r="Q200"/>
  <c r="P200"/>
  <c r="P177"/>
  <c r="Q177"/>
  <c r="Q213"/>
  <c r="M237"/>
  <c r="M238"/>
  <c r="P172"/>
  <c r="Q172"/>
  <c r="P79"/>
  <c r="N184"/>
  <c r="N183"/>
  <c r="R216"/>
  <c r="O216"/>
  <c r="Q210"/>
  <c r="P215"/>
  <c r="O144"/>
  <c r="Q233"/>
  <c r="Q237"/>
  <c r="Q215"/>
  <c r="Q182"/>
  <c r="K218"/>
  <c r="O184"/>
  <c r="K185"/>
  <c r="P233"/>
  <c r="P237"/>
  <c r="P178"/>
  <c r="P210"/>
  <c r="Q178"/>
  <c r="P182"/>
  <c r="K239"/>
  <c r="Q216"/>
  <c r="Q238"/>
  <c r="P217"/>
  <c r="O218"/>
  <c r="Q217"/>
  <c r="P216"/>
  <c r="P238"/>
  <c r="O239"/>
  <c r="P183"/>
  <c r="P184"/>
  <c r="O185"/>
  <c r="Q183"/>
  <c r="Q184"/>
</calcChain>
</file>

<file path=xl/sharedStrings.xml><?xml version="1.0" encoding="utf-8"?>
<sst xmlns="http://schemas.openxmlformats.org/spreadsheetml/2006/main" count="682" uniqueCount="250">
  <si>
    <t xml:space="preserve">III. NUMĂRUL ORELOR PE SĂPTĂMANĂ </t>
  </si>
  <si>
    <t xml:space="preserve">UNIVERSITATEA BABEŞ-BOLYAI CLUJ-NAPOCA
</t>
  </si>
  <si>
    <t>Semestrul I</t>
  </si>
  <si>
    <t>Semestrul II</t>
  </si>
  <si>
    <t>FACULTATEA DE MATEMATICĂ ȘI INFORMATICĂ</t>
  </si>
  <si>
    <t>Anul I</t>
  </si>
  <si>
    <t>Anul II</t>
  </si>
  <si>
    <r>
      <t xml:space="preserve">Domeniul: </t>
    </r>
    <r>
      <rPr>
        <b/>
        <sz val="10"/>
        <color indexed="8"/>
        <rFont val="Times New Roman"/>
        <family val="1"/>
      </rPr>
      <t>INFORMATICĂ</t>
    </r>
  </si>
  <si>
    <t>Anul III</t>
  </si>
  <si>
    <r>
      <t xml:space="preserve">Specializarea/Programul de studiu: </t>
    </r>
    <r>
      <rPr>
        <b/>
        <sz val="10"/>
        <color indexed="8"/>
        <rFont val="Times New Roman"/>
        <family val="1"/>
      </rPr>
      <t>Informatică</t>
    </r>
  </si>
  <si>
    <r>
      <t xml:space="preserve">Limba de predare: </t>
    </r>
    <r>
      <rPr>
        <b/>
        <sz val="10"/>
        <rFont val="Times New Roman"/>
        <family val="1"/>
      </rPr>
      <t>germană</t>
    </r>
  </si>
  <si>
    <r>
      <t>IV.EXAMENUL DE LICENŢĂ</t>
    </r>
    <r>
      <rPr>
        <sz val="10"/>
        <color indexed="8"/>
        <rFont val="Times New Roman"/>
        <family val="1"/>
      </rPr>
      <t xml:space="preserve"> - perioada 25 iunie-10 iulie
Proba 1: Evaluarea cunoştinţelor fundamentale şi de specialitate - 10 credite
Proba 2: Prezentarea şi susţinerea lucrării de licenţă - 10 credite
</t>
    </r>
  </si>
  <si>
    <r>
      <t xml:space="preserve">Titlul absolventului: </t>
    </r>
    <r>
      <rPr>
        <b/>
        <sz val="10"/>
        <color indexed="8"/>
        <rFont val="Times New Roman"/>
        <family val="1"/>
      </rPr>
      <t>Licențiat în Informatică</t>
    </r>
  </si>
  <si>
    <r>
      <t xml:space="preserve">Durata studiilor: </t>
    </r>
    <r>
      <rPr>
        <b/>
        <sz val="10"/>
        <color indexed="8"/>
        <rFont val="Times New Roman"/>
        <family val="1"/>
      </rPr>
      <t>6 semestre</t>
    </r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</si>
  <si>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</si>
  <si>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I. CERINŢE PENTRU OBŢINEREA DIPLOMEI DE LICENŢĂ</t>
  </si>
  <si>
    <t>V. MODUL DE ALEGERE A DISCIPLINELOR OPŢIONALE</t>
  </si>
  <si>
    <t>180 de credite din care:</t>
  </si>
  <si>
    <t xml:space="preserve">Sem.4: Discipline oferite pentru cursul opţional 1. </t>
  </si>
  <si>
    <t>MMG001, MLG5050</t>
  </si>
  <si>
    <t>Sem.5: Discipline oferite pentru cursul opţional 2</t>
  </si>
  <si>
    <t>ȘI</t>
  </si>
  <si>
    <t>ELG0033, MLG5074</t>
  </si>
  <si>
    <r>
      <t>6</t>
    </r>
    <r>
      <rPr>
        <sz val="10"/>
        <color indexed="8"/>
        <rFont val="Times New Roman"/>
        <family val="1"/>
      </rPr>
      <t xml:space="preserve"> credite pentru o limbă străină (2 semestre)</t>
    </r>
  </si>
  <si>
    <t xml:space="preserve">Sem.5: Discipline oferite pentru cursul opţional 3. </t>
  </si>
  <si>
    <t xml:space="preserve">20 de credite la examenul de licenţă </t>
  </si>
  <si>
    <t>MMG0006, MIG0005</t>
  </si>
  <si>
    <t xml:space="preserve">Sem.6: Discipline oferite pentru cursul opţional 4. </t>
  </si>
  <si>
    <t>Promovarea disciplinei de Educaţie fizică (cu calificativ admis) fără credite (2 semestre).</t>
  </si>
  <si>
    <t>MLG5034, MIG0001</t>
  </si>
  <si>
    <t>NOTA</t>
  </si>
  <si>
    <t xml:space="preserve">Sem.6: Discipline oferite pentru cursul opţional 5. </t>
  </si>
  <si>
    <t>MLG5041, MIG0010</t>
  </si>
  <si>
    <t>2) Pentru încadrarea în învăţământul preuniversitar, este necesară absolvirea modulului psiho-pedagogic</t>
  </si>
  <si>
    <t xml:space="preserve">Sem.6: Discipline oferite pentru cursul opţional 6. </t>
  </si>
  <si>
    <t>3) Studentii pot urma discipline facultative</t>
  </si>
  <si>
    <t>MLG0005, MLG0045, MLG0040</t>
  </si>
  <si>
    <t>În contul a cel mult 2 discipline opţionale generale studentul are dreptul să aleagă 2 discipline de la alte specializări ale facultăţilor din Universitatea „Babeş-Bolyai”.</t>
  </si>
  <si>
    <t>II. DESFĂŞURAREA STUDIILOR (în număr de săptămani)</t>
  </si>
  <si>
    <t>Activităţi didactice</t>
  </si>
  <si>
    <t>Sesiune de examene</t>
  </si>
  <si>
    <t>L.P comasate</t>
  </si>
  <si>
    <t>Stagii de practică</t>
  </si>
  <si>
    <t>Vacanţă</t>
  </si>
  <si>
    <r>
      <t xml:space="preserve">VI.  UNIVERSITĂŢI EUROPENE DE REFERINŢĂ:
</t>
    </r>
    <r>
      <rPr>
        <sz val="10"/>
        <color indexed="8"/>
        <rFont val="Times New Roman"/>
        <family val="1"/>
      </rPr>
      <t>Planul de învăţământ urmează în proporţie de 60% planurile de învăţământ ale Univ. Milano, Univ. Groningen si Univ. Liverpool. Planul reflectă de asemenea recomandările 
Association of Computing Machinery şi IEEE Computer Society.</t>
    </r>
  </si>
  <si>
    <t>Sem I</t>
  </si>
  <si>
    <t>Sem II</t>
  </si>
  <si>
    <t>I</t>
  </si>
  <si>
    <t>V</t>
  </si>
  <si>
    <t>R</t>
  </si>
  <si>
    <t xml:space="preserve">iarna </t>
  </si>
  <si>
    <t>iarna</t>
  </si>
  <si>
    <t>prim</t>
  </si>
  <si>
    <t>vara</t>
  </si>
  <si>
    <t>0</t>
  </si>
  <si>
    <t>VII. TABELUL DISCIPLINELOR</t>
  </si>
  <si>
    <t>Obligatorie</t>
  </si>
  <si>
    <t>Opțională</t>
  </si>
  <si>
    <t>Facultativă</t>
  </si>
  <si>
    <t>Altă oblig.</t>
  </si>
  <si>
    <t>DF</t>
  </si>
  <si>
    <t>DPD</t>
  </si>
  <si>
    <t>DS</t>
  </si>
  <si>
    <t>DC</t>
  </si>
  <si>
    <t>DCOU</t>
  </si>
  <si>
    <t>ANUL I, SEMESTRUL 1</t>
  </si>
  <si>
    <t>COD</t>
  </si>
  <si>
    <t>DENUMIREA DISCIPLINELOR</t>
  </si>
  <si>
    <t>Credite ECTS</t>
  </si>
  <si>
    <t>Ore fizice săptămânale</t>
  </si>
  <si>
    <t>Ore alocate studiului</t>
  </si>
  <si>
    <t>Forme de evaluare</t>
  </si>
  <si>
    <t>Felul disciplinei</t>
  </si>
  <si>
    <t>C</t>
  </si>
  <si>
    <t>S</t>
  </si>
  <si>
    <t>L</t>
  </si>
  <si>
    <t>P</t>
  </si>
  <si>
    <t>F</t>
  </si>
  <si>
    <t>T</t>
  </si>
  <si>
    <t>E</t>
  </si>
  <si>
    <t>VP</t>
  </si>
  <si>
    <t>Fundamentele algebrice ale informaticii</t>
  </si>
  <si>
    <t>Algebră</t>
  </si>
  <si>
    <t>Analiză matematică</t>
  </si>
  <si>
    <t>Arhitectura sistemelor de calcul</t>
  </si>
  <si>
    <t>Fundamentele programării</t>
  </si>
  <si>
    <t>Logică computaţională</t>
  </si>
  <si>
    <t>YLU0011</t>
  </si>
  <si>
    <t>Educaţie fizică (1)</t>
  </si>
  <si>
    <t>TOTAL</t>
  </si>
  <si>
    <t>ANUL I, SEMESTRUL 2</t>
  </si>
  <si>
    <t>Sisteme de operare</t>
  </si>
  <si>
    <t>Programare orientată obiect</t>
  </si>
  <si>
    <t>Structuri de date şi algoritmi</t>
  </si>
  <si>
    <t>Geometrie</t>
  </si>
  <si>
    <t>Sisteme dinamice</t>
  </si>
  <si>
    <t>Algoritmica grafelor</t>
  </si>
  <si>
    <t>YLU0012</t>
  </si>
  <si>
    <t>Educaţie fizică (2)</t>
  </si>
  <si>
    <t>ANUL II, SEMESTRUL 3</t>
  </si>
  <si>
    <t>Metode avansate de programare</t>
  </si>
  <si>
    <t>Baze de date</t>
  </si>
  <si>
    <t>Programare logică şi funcţională</t>
  </si>
  <si>
    <t>Probabilităţi şi statistică</t>
  </si>
  <si>
    <t>ANUL II, SEMESTRUL 4</t>
  </si>
  <si>
    <t>Ingineria sistemelor soft</t>
  </si>
  <si>
    <t>Sisteme de gestiune a bazelor de date</t>
  </si>
  <si>
    <t>Inteligenţă artificială</t>
  </si>
  <si>
    <t>Rețele de calculatoare</t>
  </si>
  <si>
    <t>Proiect individual</t>
  </si>
  <si>
    <t>Curs opțional 1</t>
  </si>
  <si>
    <t>ANUL III, SEMESTRUL 5</t>
  </si>
  <si>
    <t>Programare Web</t>
  </si>
  <si>
    <t>Limbaje formale şi tehnici de compilare</t>
  </si>
  <si>
    <t>Proiect colectiv</t>
  </si>
  <si>
    <t>MLX7101</t>
  </si>
  <si>
    <t>Curs opțional 2</t>
  </si>
  <si>
    <t>MLX7102</t>
  </si>
  <si>
    <t>Curs opțional 3</t>
  </si>
  <si>
    <t>Practică</t>
  </si>
  <si>
    <t>ANUL III, SEMESTRUL 6</t>
  </si>
  <si>
    <t>Verificarea şi validarea sistemelor soft</t>
  </si>
  <si>
    <t>Calcul numeric</t>
  </si>
  <si>
    <t>Elaborarea lucrării de licenţă</t>
  </si>
  <si>
    <t>MLX7103</t>
  </si>
  <si>
    <t>MLX7104</t>
  </si>
  <si>
    <t>Curs opțional 4</t>
  </si>
  <si>
    <t>MLX7105</t>
  </si>
  <si>
    <t>Curs opțional 5</t>
  </si>
  <si>
    <t>ALTE DISCIPLINE OBLIGATORII DIN PROGRAMUL COMUN AL UNIVERSITĂTII</t>
  </si>
  <si>
    <t>Credite</t>
  </si>
  <si>
    <t>Forma de evaluare</t>
  </si>
  <si>
    <t>ECTS</t>
  </si>
  <si>
    <t>VP/P</t>
  </si>
  <si>
    <t>Anul II, Semestrul 3</t>
  </si>
  <si>
    <t>LLU0011</t>
  </si>
  <si>
    <t>Limba engleza (1)</t>
  </si>
  <si>
    <t>Anul II, Semestrul 4</t>
  </si>
  <si>
    <t>LLU0012</t>
  </si>
  <si>
    <t>Limba engleza (2)</t>
  </si>
  <si>
    <t>Tehnici de optimizare</t>
  </si>
  <si>
    <t>Prelucrarea cunoştinţelor</t>
  </si>
  <si>
    <t>CURS OPȚIONAL 2 (An III, Semestrul 5)</t>
  </si>
  <si>
    <t>Date semistructurate</t>
  </si>
  <si>
    <t>Comunicaţii audio-video în reţele de mare viteză</t>
  </si>
  <si>
    <t>Aplicaţii multimedia peste web</t>
  </si>
  <si>
    <t>CURS OPȚIONAL 4 (An III, Semestrul 6)</t>
  </si>
  <si>
    <t>Tehnici de realizare a sistemelor inteligente</t>
  </si>
  <si>
    <t>CURS OPȚIONAL 5 (An III, Semestrul 6)</t>
  </si>
  <si>
    <t>TOTAL CREDITE / ORE PE SĂPTĂMÂNĂ / EVALUĂRI / PROCENT DIN TOTAL DISCIPLINE</t>
  </si>
  <si>
    <t xml:space="preserve">TOTAL ORE FIZICE / TOTAL ORE ALOCATE STUDIULUI </t>
  </si>
  <si>
    <t>DISCIPLINE FACULTATIVE</t>
  </si>
  <si>
    <t>MLR5076</t>
  </si>
  <si>
    <t>Programare în C</t>
  </si>
  <si>
    <t>An I, Semestrul 2</t>
  </si>
  <si>
    <t>MLR2002</t>
  </si>
  <si>
    <t>Metode avansate de rezolvare a problemelor de matematică şi informatică</t>
  </si>
  <si>
    <t>An III, Semestrul 6</t>
  </si>
  <si>
    <t xml:space="preserve">Anexă la Planul de Învățământ specializarea / programul de studiu: </t>
  </si>
  <si>
    <t>DISCIPLINE DE PREGĂTIRE FUNDAMENTALĂ (DF)</t>
  </si>
  <si>
    <t>Semestrele 1 - 5 (14 săptămâni)</t>
  </si>
  <si>
    <t>Reţele de calculatoare</t>
  </si>
  <si>
    <t>Medii de proiectare şi programare</t>
  </si>
  <si>
    <t>Semestrul 6 (12 săptămâni)</t>
  </si>
  <si>
    <t>DISCIPLINE DE SPECIALITATE (DS)</t>
  </si>
  <si>
    <t>Semestrul  6 (12 săptămâni)</t>
  </si>
  <si>
    <t>DISCIPLINE COMPLEMENTARE (DC)</t>
  </si>
  <si>
    <t>LP</t>
  </si>
  <si>
    <t>BILANȚ GENERAL</t>
  </si>
  <si>
    <t>DISCIPLINE</t>
  </si>
  <si>
    <t>ORE FIZICE</t>
  </si>
  <si>
    <t>ORE ALOCATE STUDIULUI</t>
  </si>
  <si>
    <t>%</t>
  </si>
  <si>
    <t>NR. DE CREDITE</t>
  </si>
  <si>
    <t>AN I</t>
  </si>
  <si>
    <t>AN II</t>
  </si>
  <si>
    <t>AN III</t>
  </si>
  <si>
    <t>OBLIGATORII</t>
  </si>
  <si>
    <t>OPȚIONALE</t>
  </si>
  <si>
    <t>Medii de proiectare și programare</t>
  </si>
  <si>
    <t>Curs opțional 6</t>
  </si>
  <si>
    <t>MLG0058</t>
  </si>
  <si>
    <t>MLG0002</t>
  </si>
  <si>
    <t>MLG5004</t>
  </si>
  <si>
    <t>MLG5005</t>
  </si>
  <si>
    <t>MLG5055</t>
  </si>
  <si>
    <t>MLG5007</t>
  </si>
  <si>
    <t>MLG5006</t>
  </si>
  <si>
    <t>MLG5022</t>
  </si>
  <si>
    <t>MLG0014</t>
  </si>
  <si>
    <t>MLG0010</t>
  </si>
  <si>
    <t>MLG5025</t>
  </si>
  <si>
    <t>MLG5008</t>
  </si>
  <si>
    <t>MLG5001</t>
  </si>
  <si>
    <t>MLG5027</t>
  </si>
  <si>
    <t>MLG5009</t>
  </si>
  <si>
    <t>MLG0031</t>
  </si>
  <si>
    <t>MLG5011</t>
  </si>
  <si>
    <t>MLG5028</t>
  </si>
  <si>
    <t>MLG5029</t>
  </si>
  <si>
    <t>MLG5002</t>
  </si>
  <si>
    <t>MLG5010</t>
  </si>
  <si>
    <t>MLG5015</t>
  </si>
  <si>
    <t>MLG5023</t>
  </si>
  <si>
    <t>MLG5012</t>
  </si>
  <si>
    <t>MLG7001</t>
  </si>
  <si>
    <t>MLG5013</t>
  </si>
  <si>
    <t>MLG5014</t>
  </si>
  <si>
    <t>MLG0028</t>
  </si>
  <si>
    <t>MLG2001</t>
  </si>
  <si>
    <t>MLX7106</t>
  </si>
  <si>
    <t>MLG0059</t>
  </si>
  <si>
    <t>MLG5050</t>
  </si>
  <si>
    <t>CURS OPȚIONAL 1 (An II, Semestrul 4)</t>
  </si>
  <si>
    <t>Pachetul cu discipline în limba germană</t>
  </si>
  <si>
    <t xml:space="preserve">Criptografie </t>
  </si>
  <si>
    <t>Managementul firmei</t>
  </si>
  <si>
    <t>ELG0197</t>
  </si>
  <si>
    <t>ELG0033</t>
  </si>
  <si>
    <t>Economia întreprinderii</t>
  </si>
  <si>
    <t>CURS OPȚIONAL 3 (An III, Semestrul 5)</t>
  </si>
  <si>
    <t>Pachetul de discipline în limba germană</t>
  </si>
  <si>
    <t>MLG0060</t>
  </si>
  <si>
    <t>Teoria informației și coduri corectoare de erori</t>
  </si>
  <si>
    <t>MIG5057</t>
  </si>
  <si>
    <t>MLG5034</t>
  </si>
  <si>
    <t>MLG5035</t>
  </si>
  <si>
    <t>MLG5040</t>
  </si>
  <si>
    <t>Analiza și gestiunea sistemelor informatice complexe</t>
  </si>
  <si>
    <t>MLG5063</t>
  </si>
  <si>
    <t>CURS OPȚIONAL 6 (An III, Semestrul 6)</t>
  </si>
  <si>
    <t>MLG0005</t>
  </si>
  <si>
    <t>MLG0040</t>
  </si>
  <si>
    <t>Geometrie computațională</t>
  </si>
  <si>
    <t>ELG0010</t>
  </si>
  <si>
    <t>Bazele informatice ale gestiunii</t>
  </si>
  <si>
    <t>An II, Semestrul 4</t>
  </si>
  <si>
    <t>MLG5082</t>
  </si>
  <si>
    <t>Management internațional în informatică</t>
  </si>
  <si>
    <t>An III, Semestrul 5</t>
  </si>
  <si>
    <t>MLG5381</t>
  </si>
  <si>
    <t>Managementul proiectelor</t>
  </si>
  <si>
    <t>ELG002</t>
  </si>
  <si>
    <t>Economie europeană</t>
  </si>
  <si>
    <t>Modelarea integrata a sistemelor complexe</t>
  </si>
  <si>
    <r>
      <t xml:space="preserve">4) Disciplina </t>
    </r>
    <r>
      <rPr>
        <i/>
        <sz val="10"/>
        <color indexed="8"/>
        <rFont val="Times New Roman"/>
        <family val="1"/>
      </rPr>
      <t>Elaborarea lucrării de licenţă</t>
    </r>
    <r>
      <rPr>
        <sz val="10"/>
        <color indexed="8"/>
        <rFont val="Times New Roman"/>
        <family val="1"/>
      </rPr>
      <t xml:space="preserve"> se desfășoară pe parcursul semestrului 6 și 2 săptămâni comasate în finalul semestrului  (6 ore/zi, 5 zile/săptămână)</t>
    </r>
  </si>
  <si>
    <r>
      <t xml:space="preserve">   25</t>
    </r>
    <r>
      <rPr>
        <sz val="10"/>
        <color indexed="8"/>
        <rFont val="Times New Roman"/>
        <family val="1"/>
      </rPr>
      <t xml:space="preserve"> credite la disciplinele opţionale;</t>
    </r>
  </si>
  <si>
    <r>
      <t xml:space="preserve">   155 </t>
    </r>
    <r>
      <rPr>
        <sz val="10"/>
        <color indexed="8"/>
        <rFont val="Times New Roman"/>
        <family val="1"/>
      </rPr>
      <t>de credite la disciplinele obligatorii</t>
    </r>
  </si>
  <si>
    <t>PLAN DE ÎNVĂŢĂMÂNT  valabil începând din anul universitar 2015-2018</t>
  </si>
  <si>
    <t>1) Practica de specialitate se desfasoara 3 săptămâni, 5 zile/săpt., 6 ore/zi.</t>
  </si>
</sst>
</file>

<file path=xl/styles.xml><?xml version="1.0" encoding="utf-8"?>
<styleSheet xmlns="http://schemas.openxmlformats.org/spreadsheetml/2006/main">
  <numFmts count="1">
    <numFmt numFmtId="164" formatCode="0;\-0;;@"/>
  </numFmts>
  <fonts count="21">
    <font>
      <sz val="11"/>
      <color indexed="8"/>
      <name val="Arial"/>
      <family val="2"/>
    </font>
    <font>
      <sz val="10"/>
      <name val="Arial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7"/>
      <color indexed="8"/>
      <name val="Arial"/>
      <family val="2"/>
    </font>
    <font>
      <b/>
      <sz val="10"/>
      <name val="Arial"/>
      <family val="2"/>
    </font>
    <font>
      <sz val="7"/>
      <name val="Times New Roman"/>
      <family val="1"/>
    </font>
    <font>
      <i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i/>
      <sz val="11"/>
      <color indexed="8"/>
      <name val="Calibri"/>
      <family val="2"/>
    </font>
    <font>
      <i/>
      <sz val="10"/>
      <name val="Times New Roman"/>
      <family val="1"/>
    </font>
    <font>
      <i/>
      <sz val="11"/>
      <name val="Calibri"/>
      <family val="2"/>
    </font>
    <font>
      <sz val="8"/>
      <name val="Times New Roman"/>
      <family val="1"/>
    </font>
    <font>
      <sz val="11"/>
      <color rgb="FF9C6500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EB9C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9" fillId="4" borderId="0" applyNumberFormat="0" applyBorder="0" applyAlignment="0" applyProtection="0"/>
    <xf numFmtId="0" fontId="1" fillId="0" borderId="0"/>
  </cellStyleXfs>
  <cellXfs count="244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Border="1" applyProtection="1"/>
    <xf numFmtId="0" fontId="3" fillId="0" borderId="5" xfId="0" applyFont="1" applyBorder="1" applyAlignment="1" applyProtection="1">
      <alignment horizontal="center" vertical="center"/>
    </xf>
    <xf numFmtId="0" fontId="2" fillId="0" borderId="5" xfId="0" applyFont="1" applyBorder="1" applyProtection="1"/>
    <xf numFmtId="0" fontId="4" fillId="2" borderId="1" xfId="0" applyFont="1" applyFill="1" applyBorder="1"/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9" fillId="0" borderId="2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6" fillId="0" borderId="2" xfId="0" applyNumberFormat="1" applyFont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Alignment="1" applyProtection="1">
      <alignment horizontal="center" vertical="center"/>
    </xf>
    <xf numFmtId="10" fontId="5" fillId="2" borderId="7" xfId="0" applyNumberFormat="1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1" fontId="3" fillId="0" borderId="0" xfId="0" applyNumberFormat="1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 applyProtection="1">
      <alignment horizontal="center" vertical="center"/>
    </xf>
    <xf numFmtId="10" fontId="3" fillId="2" borderId="7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</xf>
    <xf numFmtId="164" fontId="2" fillId="0" borderId="1" xfId="0" applyNumberFormat="1" applyFont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Border="1" applyProtection="1"/>
    <xf numFmtId="10" fontId="5" fillId="2" borderId="3" xfId="0" applyNumberFormat="1" applyFont="1" applyFill="1" applyBorder="1" applyAlignment="1" applyProtection="1">
      <alignment horizontal="center" vertical="center"/>
      <protection locked="0"/>
    </xf>
    <xf numFmtId="10" fontId="3" fillId="2" borderId="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4" borderId="1" xfId="1" applyFont="1" applyBorder="1" applyAlignment="1" applyProtection="1">
      <alignment horizontal="center" vertical="center"/>
      <protection locked="0"/>
    </xf>
    <xf numFmtId="0" fontId="4" fillId="4" borderId="1" xfId="1" applyFont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</xf>
    <xf numFmtId="0" fontId="2" fillId="0" borderId="4" xfId="0" applyFont="1" applyBorder="1" applyProtection="1"/>
    <xf numFmtId="0" fontId="4" fillId="4" borderId="8" xfId="1" applyFont="1" applyBorder="1" applyAlignment="1">
      <alignment horizontal="center"/>
    </xf>
    <xf numFmtId="0" fontId="4" fillId="2" borderId="3" xfId="0" applyFont="1" applyFill="1" applyBorder="1" applyAlignment="1">
      <alignment horizontal="center" vertical="top" wrapText="1"/>
    </xf>
    <xf numFmtId="0" fontId="2" fillId="0" borderId="3" xfId="0" applyFont="1" applyBorder="1" applyAlignment="1" applyProtection="1">
      <alignment horizontal="center" vertical="center"/>
    </xf>
    <xf numFmtId="1" fontId="2" fillId="0" borderId="3" xfId="0" applyNumberFormat="1" applyFont="1" applyBorder="1" applyAlignment="1" applyProtection="1">
      <alignment horizontal="center" vertical="center"/>
    </xf>
    <xf numFmtId="0" fontId="4" fillId="4" borderId="8" xfId="1" applyFont="1" applyBorder="1"/>
    <xf numFmtId="0" fontId="4" fillId="0" borderId="8" xfId="0" applyFont="1" applyBorder="1" applyAlignment="1">
      <alignment horizontal="center"/>
    </xf>
    <xf numFmtId="0" fontId="2" fillId="0" borderId="9" xfId="0" applyFont="1" applyBorder="1" applyProtection="1">
      <protection locked="0"/>
    </xf>
    <xf numFmtId="0" fontId="2" fillId="0" borderId="8" xfId="0" applyFont="1" applyBorder="1" applyProtection="1">
      <protection locked="0"/>
    </xf>
    <xf numFmtId="1" fontId="2" fillId="0" borderId="8" xfId="0" applyNumberFormat="1" applyFont="1" applyBorder="1" applyProtection="1">
      <protection locked="0"/>
    </xf>
    <xf numFmtId="0" fontId="4" fillId="4" borderId="8" xfId="1" applyFont="1" applyBorder="1" applyProtection="1">
      <protection locked="0"/>
    </xf>
    <xf numFmtId="0" fontId="4" fillId="4" borderId="8" xfId="1" applyFont="1" applyBorder="1" applyProtection="1">
      <protection locked="0"/>
    </xf>
    <xf numFmtId="0" fontId="4" fillId="4" borderId="8" xfId="1" applyFont="1" applyBorder="1" applyAlignment="1">
      <alignment horizontal="center" vertical="top" wrapText="1"/>
    </xf>
    <xf numFmtId="0" fontId="4" fillId="4" borderId="8" xfId="1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4" fillId="4" borderId="22" xfId="1" applyFont="1" applyBorder="1" applyAlignment="1">
      <alignment horizontal="left" vertical="top" wrapText="1"/>
    </xf>
    <xf numFmtId="0" fontId="4" fillId="4" borderId="23" xfId="1" applyFont="1" applyBorder="1" applyAlignment="1">
      <alignment horizontal="left" vertical="top" wrapText="1"/>
    </xf>
    <xf numFmtId="0" fontId="4" fillId="4" borderId="24" xfId="1" applyFont="1" applyBorder="1" applyAlignment="1">
      <alignment horizontal="left" vertical="top" wrapText="1"/>
    </xf>
    <xf numFmtId="0" fontId="4" fillId="4" borderId="8" xfId="1" applyFont="1" applyBorder="1" applyAlignment="1">
      <alignment horizontal="left" vertical="top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top" wrapText="1"/>
    </xf>
    <xf numFmtId="0" fontId="4" fillId="4" borderId="1" xfId="1" applyFont="1" applyBorder="1" applyAlignment="1">
      <alignment horizontal="center" vertical="top" wrapText="1"/>
    </xf>
    <xf numFmtId="0" fontId="4" fillId="4" borderId="1" xfId="1" applyFont="1" applyBorder="1" applyAlignment="1">
      <alignment horizontal="left" vertical="top" wrapText="1"/>
    </xf>
    <xf numFmtId="0" fontId="3" fillId="0" borderId="8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1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4" fillId="4" borderId="10" xfId="1" applyFont="1" applyBorder="1" applyAlignment="1" applyProtection="1">
      <alignment vertical="center"/>
      <protection locked="0"/>
    </xf>
    <xf numFmtId="0" fontId="4" fillId="4" borderId="11" xfId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0" fillId="0" borderId="12" xfId="0" applyFont="1" applyBorder="1" applyProtection="1">
      <protection locked="0"/>
    </xf>
    <xf numFmtId="0" fontId="20" fillId="0" borderId="13" xfId="0" applyFont="1" applyBorder="1" applyProtection="1">
      <protection locked="0"/>
    </xf>
    <xf numFmtId="0" fontId="4" fillId="4" borderId="8" xfId="1" applyFont="1" applyBorder="1" applyProtection="1">
      <protection locked="0"/>
    </xf>
    <xf numFmtId="1" fontId="3" fillId="0" borderId="14" xfId="0" applyNumberFormat="1" applyFont="1" applyBorder="1" applyAlignment="1" applyProtection="1">
      <alignment horizontal="center" vertical="center"/>
      <protection locked="0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</xf>
    <xf numFmtId="9" fontId="3" fillId="0" borderId="9" xfId="0" applyNumberFormat="1" applyFont="1" applyBorder="1" applyAlignment="1" applyProtection="1">
      <alignment horizontal="center" vertical="center"/>
    </xf>
    <xf numFmtId="9" fontId="3" fillId="0" borderId="13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/>
    </xf>
    <xf numFmtId="9" fontId="2" fillId="0" borderId="9" xfId="0" applyNumberFormat="1" applyFont="1" applyBorder="1" applyAlignment="1" applyProtection="1">
      <alignment horizontal="center"/>
    </xf>
    <xf numFmtId="9" fontId="2" fillId="0" borderId="13" xfId="0" applyNumberFormat="1" applyFont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3" fillId="0" borderId="16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1" fontId="2" fillId="0" borderId="9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</xf>
    <xf numFmtId="2" fontId="2" fillId="0" borderId="1" xfId="0" applyNumberFormat="1" applyFont="1" applyBorder="1" applyAlignment="1" applyProtection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left" vertical="center"/>
    </xf>
    <xf numFmtId="1" fontId="4" fillId="2" borderId="1" xfId="0" applyNumberFormat="1" applyFont="1" applyFill="1" applyBorder="1" applyAlignment="1" applyProtection="1">
      <alignment horizontal="left" vertical="center"/>
      <protection locked="0"/>
    </xf>
    <xf numFmtId="0" fontId="15" fillId="0" borderId="11" xfId="0" applyFont="1" applyBorder="1" applyAlignment="1">
      <alignment horizontal="left" vertical="center"/>
    </xf>
    <xf numFmtId="0" fontId="3" fillId="0" borderId="4" xfId="0" applyNumberFormat="1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>
      <alignment horizontal="left" vertical="center"/>
    </xf>
    <xf numFmtId="0" fontId="3" fillId="0" borderId="18" xfId="0" applyNumberFormat="1" applyFont="1" applyBorder="1" applyAlignment="1" applyProtection="1">
      <alignment horizontal="center" vertical="center"/>
      <protection locked="0"/>
    </xf>
    <xf numFmtId="0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20" xfId="0" applyNumberFormat="1" applyFont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left" vertical="center"/>
      <protection locked="0"/>
    </xf>
    <xf numFmtId="1" fontId="2" fillId="2" borderId="10" xfId="0" applyNumberFormat="1" applyFont="1" applyFill="1" applyBorder="1" applyAlignment="1" applyProtection="1">
      <alignment horizontal="left" vertical="center"/>
      <protection locked="0"/>
    </xf>
    <xf numFmtId="1" fontId="2" fillId="2" borderId="1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4" fillId="4" borderId="13" xfId="1" applyFont="1" applyBorder="1"/>
    <xf numFmtId="0" fontId="4" fillId="4" borderId="8" xfId="1" applyFont="1" applyBorder="1"/>
    <xf numFmtId="0" fontId="4" fillId="2" borderId="2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21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</cellXfs>
  <cellStyles count="3">
    <cellStyle name="Neutral" xfId="1" builtinId="28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80"/>
  <sheetViews>
    <sheetView tabSelected="1" zoomScaleNormal="100" workbookViewId="0">
      <selection sqref="A1:K1"/>
    </sheetView>
  </sheetViews>
  <sheetFormatPr defaultColWidth="8.25" defaultRowHeight="12.75"/>
  <cols>
    <col min="1" max="1" width="8.375" style="1" customWidth="1"/>
    <col min="2" max="2" width="6.375" style="1" customWidth="1"/>
    <col min="3" max="3" width="6.75" style="1" customWidth="1"/>
    <col min="4" max="4" width="4" style="1" customWidth="1"/>
    <col min="5" max="6" width="4.125" style="1" customWidth="1"/>
    <col min="7" max="8" width="7.375" style="1" customWidth="1"/>
    <col min="9" max="9" width="0" style="1" hidden="1" customWidth="1"/>
    <col min="10" max="10" width="6.75" style="1" customWidth="1"/>
    <col min="11" max="12" width="5.125" style="1" customWidth="1"/>
    <col min="13" max="13" width="7" style="1" customWidth="1"/>
    <col min="14" max="14" width="5.125" style="1" customWidth="1"/>
    <col min="15" max="19" width="5.375" style="1" customWidth="1"/>
    <col min="20" max="20" width="5.625" style="1" customWidth="1"/>
    <col min="21" max="21" width="7.875" style="1" customWidth="1"/>
    <col min="22" max="16384" width="8.25" style="1"/>
  </cols>
  <sheetData>
    <row r="1" spans="1:21" ht="15.75" customHeight="1">
      <c r="A1" s="242" t="s">
        <v>248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"/>
      <c r="N1" s="166" t="s">
        <v>0</v>
      </c>
      <c r="O1" s="166"/>
      <c r="P1" s="166"/>
      <c r="Q1" s="166"/>
      <c r="R1" s="166"/>
      <c r="S1" s="166"/>
      <c r="T1" s="166"/>
      <c r="U1" s="166"/>
    </row>
    <row r="2" spans="1:21" ht="6.75" customHeight="1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"/>
    </row>
    <row r="3" spans="1:21" ht="18" customHeight="1">
      <c r="A3" s="241" t="s">
        <v>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4"/>
      <c r="N3" s="243"/>
      <c r="O3" s="243"/>
      <c r="P3" s="149" t="s">
        <v>2</v>
      </c>
      <c r="Q3" s="149"/>
      <c r="R3" s="149"/>
      <c r="S3" s="149" t="s">
        <v>3</v>
      </c>
      <c r="T3" s="149"/>
      <c r="U3" s="149"/>
    </row>
    <row r="4" spans="1:21" ht="17.25" customHeight="1">
      <c r="A4" s="241" t="s">
        <v>4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4"/>
      <c r="N4" s="236" t="s">
        <v>5</v>
      </c>
      <c r="O4" s="236"/>
      <c r="P4" s="237">
        <v>27</v>
      </c>
      <c r="Q4" s="237"/>
      <c r="R4" s="237"/>
      <c r="S4" s="237">
        <v>26</v>
      </c>
      <c r="T4" s="237"/>
      <c r="U4" s="237"/>
    </row>
    <row r="5" spans="1:21" ht="16.5" customHeight="1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4"/>
      <c r="N5" s="236" t="s">
        <v>6</v>
      </c>
      <c r="O5" s="236"/>
      <c r="P5" s="237">
        <v>23</v>
      </c>
      <c r="Q5" s="237"/>
      <c r="R5" s="237"/>
      <c r="S5" s="237">
        <v>21</v>
      </c>
      <c r="T5" s="237"/>
      <c r="U5" s="237"/>
    </row>
    <row r="6" spans="1:21" ht="15" customHeight="1">
      <c r="A6" s="235" t="s">
        <v>7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8"/>
      <c r="N6" s="236" t="s">
        <v>8</v>
      </c>
      <c r="O6" s="236"/>
      <c r="P6" s="237">
        <v>21</v>
      </c>
      <c r="Q6" s="237"/>
      <c r="R6" s="237"/>
      <c r="S6" s="238">
        <v>24</v>
      </c>
      <c r="T6" s="238"/>
      <c r="U6" s="238"/>
    </row>
    <row r="7" spans="1:21" ht="18" customHeight="1">
      <c r="A7" s="230" t="s">
        <v>9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9"/>
    </row>
    <row r="8" spans="1:21" ht="18.75" customHeight="1">
      <c r="A8" s="239" t="s">
        <v>10</v>
      </c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10"/>
      <c r="N8" s="240" t="s">
        <v>11</v>
      </c>
      <c r="O8" s="240"/>
      <c r="P8" s="240"/>
      <c r="Q8" s="240"/>
      <c r="R8" s="240"/>
      <c r="S8" s="240"/>
      <c r="T8" s="240"/>
      <c r="U8" s="240"/>
    </row>
    <row r="9" spans="1:21" ht="15" customHeight="1">
      <c r="A9" s="227" t="s">
        <v>12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10"/>
      <c r="N9" s="240"/>
      <c r="O9" s="240"/>
      <c r="P9" s="240"/>
      <c r="Q9" s="240"/>
      <c r="R9" s="240"/>
      <c r="S9" s="240"/>
      <c r="T9" s="240"/>
      <c r="U9" s="240"/>
    </row>
    <row r="10" spans="1:21" ht="16.5" customHeight="1">
      <c r="A10" s="227" t="s">
        <v>13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10"/>
      <c r="N10" s="240"/>
      <c r="O10" s="240"/>
      <c r="P10" s="240"/>
      <c r="Q10" s="240"/>
      <c r="R10" s="240"/>
      <c r="S10" s="240"/>
      <c r="T10" s="240"/>
      <c r="U10" s="240"/>
    </row>
    <row r="11" spans="1:21">
      <c r="A11" s="227" t="s">
        <v>14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10"/>
      <c r="N11" s="240"/>
      <c r="O11" s="240"/>
      <c r="P11" s="240"/>
      <c r="Q11" s="240"/>
      <c r="R11" s="240"/>
      <c r="S11" s="240"/>
      <c r="T11" s="240"/>
      <c r="U11" s="240"/>
    </row>
    <row r="12" spans="1:21" ht="10.5" customHeight="1">
      <c r="A12" s="227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10"/>
      <c r="N12" s="9"/>
      <c r="O12" s="9"/>
      <c r="P12" s="9"/>
      <c r="Q12" s="9"/>
      <c r="R12" s="9"/>
      <c r="S12" s="9"/>
    </row>
    <row r="13" spans="1:21" ht="12.95" customHeight="1">
      <c r="A13" s="231" t="s">
        <v>15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11"/>
      <c r="N13" s="233" t="s">
        <v>16</v>
      </c>
      <c r="O13" s="233"/>
      <c r="P13" s="233"/>
      <c r="Q13" s="233"/>
      <c r="R13" s="233"/>
      <c r="S13" s="233"/>
      <c r="T13" s="233"/>
      <c r="U13" s="233"/>
    </row>
    <row r="14" spans="1:21" ht="12.95" customHeight="1">
      <c r="A14" s="231" t="s">
        <v>17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11"/>
      <c r="N14" s="232" t="s">
        <v>18</v>
      </c>
      <c r="O14" s="232"/>
      <c r="P14" s="232"/>
      <c r="Q14" s="232"/>
      <c r="R14" s="232"/>
      <c r="S14" s="232"/>
      <c r="T14" s="232"/>
      <c r="U14" s="232"/>
    </row>
    <row r="15" spans="1:21" ht="16.5" customHeight="1">
      <c r="A15" s="231" t="s">
        <v>247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10"/>
      <c r="N15" s="234" t="s">
        <v>19</v>
      </c>
      <c r="O15" s="234"/>
      <c r="P15" s="234"/>
      <c r="Q15" s="234"/>
      <c r="R15" s="234"/>
      <c r="S15" s="234"/>
      <c r="T15" s="234"/>
      <c r="U15" s="234"/>
    </row>
    <row r="16" spans="1:21" ht="12" customHeight="1">
      <c r="A16" s="231" t="s">
        <v>246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10"/>
      <c r="N16" s="232" t="s">
        <v>20</v>
      </c>
      <c r="O16" s="232"/>
      <c r="P16" s="232"/>
      <c r="Q16" s="232"/>
      <c r="R16" s="232"/>
      <c r="S16" s="232"/>
      <c r="T16" s="232"/>
      <c r="U16" s="232"/>
    </row>
    <row r="17" spans="1:21" ht="16.5" customHeight="1">
      <c r="A17" s="10" t="s">
        <v>21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N17" s="229" t="s">
        <v>22</v>
      </c>
      <c r="O17" s="229"/>
      <c r="P17" s="229"/>
      <c r="Q17" s="229"/>
      <c r="R17" s="229"/>
      <c r="S17" s="229"/>
      <c r="T17" s="229"/>
      <c r="U17" s="229"/>
    </row>
    <row r="18" spans="1:21" ht="12" customHeight="1">
      <c r="A18" s="231" t="s">
        <v>23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10"/>
      <c r="N18" s="228" t="s">
        <v>24</v>
      </c>
      <c r="O18" s="228"/>
      <c r="P18" s="228"/>
      <c r="Q18" s="228"/>
      <c r="R18" s="228"/>
      <c r="S18" s="228"/>
      <c r="T18" s="228"/>
      <c r="U18" s="228"/>
    </row>
    <row r="19" spans="1:21" ht="19.5" customHeight="1">
      <c r="A19" s="12" t="s">
        <v>25</v>
      </c>
      <c r="N19" s="229" t="s">
        <v>26</v>
      </c>
      <c r="O19" s="229"/>
      <c r="P19" s="229"/>
      <c r="Q19" s="229"/>
      <c r="R19" s="229"/>
      <c r="S19" s="229"/>
      <c r="T19" s="229"/>
      <c r="U19" s="229"/>
    </row>
    <row r="20" spans="1:21" ht="12.75" customHeight="1">
      <c r="A20" s="227"/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10"/>
      <c r="N20" s="228" t="s">
        <v>27</v>
      </c>
      <c r="O20" s="228"/>
      <c r="P20" s="228"/>
      <c r="Q20" s="228"/>
      <c r="R20" s="228"/>
      <c r="S20" s="228"/>
      <c r="T20" s="228"/>
      <c r="U20" s="228"/>
    </row>
    <row r="21" spans="1:21" ht="18" customHeight="1">
      <c r="A21" s="13" t="s">
        <v>28</v>
      </c>
      <c r="N21" s="229" t="s">
        <v>29</v>
      </c>
      <c r="O21" s="229"/>
      <c r="P21" s="229"/>
      <c r="Q21" s="229"/>
      <c r="R21" s="229"/>
      <c r="S21" s="229"/>
      <c r="T21" s="229"/>
      <c r="U21" s="229"/>
    </row>
    <row r="22" spans="1:21" ht="12.75" customHeight="1">
      <c r="A22" s="14" t="s">
        <v>30</v>
      </c>
      <c r="N22" s="228" t="s">
        <v>31</v>
      </c>
      <c r="O22" s="228"/>
      <c r="P22" s="228"/>
      <c r="Q22" s="228"/>
      <c r="R22" s="228"/>
      <c r="S22" s="228"/>
      <c r="T22" s="228"/>
      <c r="U22" s="228"/>
    </row>
    <row r="23" spans="1:21">
      <c r="A23" s="1" t="s">
        <v>249</v>
      </c>
      <c r="N23" s="15" t="s">
        <v>32</v>
      </c>
    </row>
    <row r="24" spans="1:21" ht="14.25" customHeight="1">
      <c r="A24" s="230" t="s">
        <v>33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28" t="s">
        <v>34</v>
      </c>
      <c r="O24" s="228"/>
      <c r="P24" s="228"/>
      <c r="Q24" s="228"/>
      <c r="R24" s="228"/>
      <c r="S24" s="228"/>
      <c r="T24" s="228"/>
      <c r="U24" s="228"/>
    </row>
    <row r="25" spans="1:21">
      <c r="A25" s="16" t="s">
        <v>35</v>
      </c>
      <c r="N25" s="15" t="s">
        <v>36</v>
      </c>
    </row>
    <row r="26" spans="1:21" ht="12.75" customHeight="1">
      <c r="A26" s="224" t="s">
        <v>245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5" t="s">
        <v>37</v>
      </c>
      <c r="O26" s="225"/>
      <c r="P26" s="225"/>
      <c r="Q26" s="225"/>
      <c r="R26" s="225"/>
      <c r="S26" s="225"/>
      <c r="T26" s="225"/>
      <c r="U26" s="225"/>
    </row>
    <row r="27" spans="1:21" ht="12.75" customHeight="1">
      <c r="A27" s="224"/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5"/>
      <c r="O27" s="225"/>
      <c r="P27" s="225"/>
      <c r="Q27" s="225"/>
      <c r="R27" s="225"/>
      <c r="S27" s="225"/>
      <c r="T27" s="225"/>
      <c r="U27" s="225"/>
    </row>
    <row r="28" spans="1:21" ht="15" customHeight="1">
      <c r="A28" s="165" t="s">
        <v>38</v>
      </c>
      <c r="B28" s="165"/>
      <c r="C28" s="165"/>
      <c r="D28" s="165"/>
      <c r="E28" s="165"/>
      <c r="F28" s="165"/>
      <c r="G28" s="165"/>
      <c r="H28" s="9"/>
      <c r="I28" s="9"/>
      <c r="J28" s="9"/>
      <c r="K28" s="9"/>
      <c r="L28" s="9"/>
      <c r="N28" s="225"/>
      <c r="O28" s="225"/>
      <c r="P28" s="225"/>
      <c r="Q28" s="225"/>
      <c r="R28" s="225"/>
      <c r="S28" s="225"/>
      <c r="T28" s="225"/>
      <c r="U28" s="225"/>
    </row>
    <row r="29" spans="1:21" ht="24" customHeight="1">
      <c r="A29" s="17"/>
      <c r="B29" s="149" t="s">
        <v>39</v>
      </c>
      <c r="C29" s="149"/>
      <c r="D29" s="149" t="s">
        <v>40</v>
      </c>
      <c r="E29" s="149"/>
      <c r="F29" s="149"/>
      <c r="G29" s="18" t="s">
        <v>41</v>
      </c>
      <c r="H29" s="18" t="s">
        <v>42</v>
      </c>
      <c r="I29" s="19" t="s">
        <v>43</v>
      </c>
      <c r="J29" s="149" t="s">
        <v>43</v>
      </c>
      <c r="K29" s="149"/>
      <c r="L29" s="149"/>
      <c r="N29" s="226" t="s">
        <v>44</v>
      </c>
      <c r="O29" s="226"/>
      <c r="P29" s="226"/>
      <c r="Q29" s="226"/>
      <c r="R29" s="226"/>
      <c r="S29" s="226"/>
      <c r="T29" s="226"/>
      <c r="U29" s="226"/>
    </row>
    <row r="30" spans="1:21" ht="16.5" customHeight="1">
      <c r="A30" s="17"/>
      <c r="B30" s="6" t="s">
        <v>45</v>
      </c>
      <c r="C30" s="6" t="s">
        <v>46</v>
      </c>
      <c r="D30" s="6" t="s">
        <v>47</v>
      </c>
      <c r="E30" s="6" t="s">
        <v>48</v>
      </c>
      <c r="F30" s="6" t="s">
        <v>49</v>
      </c>
      <c r="G30" s="20"/>
      <c r="H30" s="20"/>
      <c r="I30" s="6" t="s">
        <v>50</v>
      </c>
      <c r="J30" s="6" t="s">
        <v>51</v>
      </c>
      <c r="K30" s="6" t="s">
        <v>52</v>
      </c>
      <c r="L30" s="6" t="s">
        <v>53</v>
      </c>
      <c r="N30" s="226"/>
      <c r="O30" s="226"/>
      <c r="P30" s="226"/>
      <c r="Q30" s="226"/>
      <c r="R30" s="226"/>
      <c r="S30" s="226"/>
      <c r="T30" s="226"/>
      <c r="U30" s="226"/>
    </row>
    <row r="31" spans="1:21" ht="12.75" customHeight="1">
      <c r="A31" s="21" t="s">
        <v>5</v>
      </c>
      <c r="B31" s="22">
        <v>14</v>
      </c>
      <c r="C31" s="22">
        <v>14</v>
      </c>
      <c r="D31" s="7">
        <v>3</v>
      </c>
      <c r="E31" s="7">
        <v>3</v>
      </c>
      <c r="F31" s="7">
        <v>2</v>
      </c>
      <c r="G31" s="7">
        <v>0</v>
      </c>
      <c r="H31" s="23" t="s">
        <v>54</v>
      </c>
      <c r="I31" s="7">
        <v>2</v>
      </c>
      <c r="J31" s="7">
        <v>3</v>
      </c>
      <c r="K31" s="7">
        <v>1</v>
      </c>
      <c r="L31" s="7">
        <v>12</v>
      </c>
      <c r="N31" s="226"/>
      <c r="O31" s="226"/>
      <c r="P31" s="226"/>
      <c r="Q31" s="226"/>
      <c r="R31" s="226"/>
      <c r="S31" s="226"/>
      <c r="T31" s="226"/>
      <c r="U31" s="226"/>
    </row>
    <row r="32" spans="1:21" ht="15" customHeight="1">
      <c r="A32" s="21" t="s">
        <v>6</v>
      </c>
      <c r="B32" s="24">
        <v>14</v>
      </c>
      <c r="C32" s="24">
        <v>14</v>
      </c>
      <c r="D32" s="7">
        <v>3</v>
      </c>
      <c r="E32" s="7">
        <v>3</v>
      </c>
      <c r="F32" s="7">
        <v>2</v>
      </c>
      <c r="G32" s="7">
        <v>0</v>
      </c>
      <c r="H32" s="7">
        <v>3</v>
      </c>
      <c r="I32" s="7">
        <v>2</v>
      </c>
      <c r="J32" s="7">
        <v>3</v>
      </c>
      <c r="K32" s="7">
        <v>1</v>
      </c>
      <c r="L32" s="7">
        <v>9</v>
      </c>
      <c r="N32" s="226"/>
      <c r="O32" s="226"/>
      <c r="P32" s="226"/>
      <c r="Q32" s="226"/>
      <c r="R32" s="226"/>
      <c r="S32" s="226"/>
      <c r="T32" s="226"/>
      <c r="U32" s="226"/>
    </row>
    <row r="33" spans="1:21" ht="14.25" customHeight="1">
      <c r="A33" s="25" t="s">
        <v>8</v>
      </c>
      <c r="B33" s="24">
        <v>14</v>
      </c>
      <c r="C33" s="24">
        <v>12</v>
      </c>
      <c r="D33" s="7">
        <v>3</v>
      </c>
      <c r="E33" s="7">
        <v>3</v>
      </c>
      <c r="F33" s="7">
        <v>2</v>
      </c>
      <c r="G33" s="7">
        <v>2</v>
      </c>
      <c r="H33" s="7">
        <v>0</v>
      </c>
      <c r="I33" s="7">
        <v>2</v>
      </c>
      <c r="J33" s="7">
        <v>3</v>
      </c>
      <c r="K33" s="7">
        <v>1</v>
      </c>
      <c r="L33" s="26">
        <v>12</v>
      </c>
      <c r="N33" s="226"/>
      <c r="O33" s="226"/>
      <c r="P33" s="226"/>
      <c r="Q33" s="226"/>
      <c r="R33" s="226"/>
      <c r="S33" s="226"/>
      <c r="T33" s="226"/>
      <c r="U33" s="226"/>
    </row>
    <row r="34" spans="1:21" ht="17.25" customHeight="1">
      <c r="N34" s="27"/>
      <c r="O34" s="27"/>
      <c r="P34" s="27"/>
      <c r="Q34" s="27"/>
      <c r="R34" s="27"/>
      <c r="S34" s="27"/>
      <c r="T34" s="27"/>
      <c r="U34" s="27"/>
    </row>
    <row r="35" spans="1:21" ht="19.5" customHeight="1">
      <c r="A35" s="223" t="s">
        <v>55</v>
      </c>
      <c r="B35" s="223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</row>
    <row r="36" spans="1:21" ht="0.75" customHeight="1">
      <c r="J36" s="28" t="s">
        <v>56</v>
      </c>
      <c r="K36" s="28" t="s">
        <v>57</v>
      </c>
      <c r="L36" s="28" t="s">
        <v>58</v>
      </c>
      <c r="M36" s="28" t="s">
        <v>59</v>
      </c>
      <c r="O36" s="29"/>
      <c r="P36" s="30" t="s">
        <v>60</v>
      </c>
      <c r="Q36" s="30" t="s">
        <v>61</v>
      </c>
      <c r="R36" s="30" t="s">
        <v>62</v>
      </c>
      <c r="S36" s="30" t="s">
        <v>63</v>
      </c>
      <c r="T36" s="30" t="s">
        <v>64</v>
      </c>
      <c r="U36" s="30"/>
    </row>
    <row r="37" spans="1:21" ht="17.25" customHeight="1">
      <c r="A37" s="186" t="s">
        <v>65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</row>
    <row r="38" spans="1:21" ht="25.5" customHeight="1">
      <c r="A38" s="186" t="s">
        <v>66</v>
      </c>
      <c r="B38" s="186" t="s">
        <v>67</v>
      </c>
      <c r="C38" s="186"/>
      <c r="D38" s="186"/>
      <c r="E38" s="186"/>
      <c r="F38" s="186"/>
      <c r="G38" s="186"/>
      <c r="H38" s="186"/>
      <c r="I38" s="186"/>
      <c r="J38" s="149" t="s">
        <v>68</v>
      </c>
      <c r="K38" s="149" t="s">
        <v>69</v>
      </c>
      <c r="L38" s="149"/>
      <c r="M38" s="149"/>
      <c r="N38" s="149"/>
      <c r="O38" s="149" t="s">
        <v>70</v>
      </c>
      <c r="P38" s="149"/>
      <c r="Q38" s="149"/>
      <c r="R38" s="149" t="s">
        <v>71</v>
      </c>
      <c r="S38" s="149"/>
      <c r="T38" s="149"/>
      <c r="U38" s="149" t="s">
        <v>72</v>
      </c>
    </row>
    <row r="39" spans="1:21" ht="13.5" customHeight="1">
      <c r="A39" s="186"/>
      <c r="B39" s="186"/>
      <c r="C39" s="186"/>
      <c r="D39" s="186"/>
      <c r="E39" s="186"/>
      <c r="F39" s="186"/>
      <c r="G39" s="186"/>
      <c r="H39" s="186"/>
      <c r="I39" s="186"/>
      <c r="J39" s="149"/>
      <c r="K39" s="6" t="s">
        <v>73</v>
      </c>
      <c r="L39" s="6" t="s">
        <v>74</v>
      </c>
      <c r="M39" s="31" t="s">
        <v>75</v>
      </c>
      <c r="N39" s="6" t="s">
        <v>76</v>
      </c>
      <c r="O39" s="6" t="s">
        <v>77</v>
      </c>
      <c r="P39" s="6" t="s">
        <v>47</v>
      </c>
      <c r="Q39" s="6" t="s">
        <v>78</v>
      </c>
      <c r="R39" s="6" t="s">
        <v>79</v>
      </c>
      <c r="S39" s="6" t="s">
        <v>73</v>
      </c>
      <c r="T39" s="6" t="s">
        <v>80</v>
      </c>
      <c r="U39" s="149"/>
    </row>
    <row r="40" spans="1:21" ht="14.25" customHeight="1">
      <c r="A40" s="118" t="s">
        <v>181</v>
      </c>
      <c r="B40" s="220" t="s">
        <v>81</v>
      </c>
      <c r="C40" s="221"/>
      <c r="D40" s="221"/>
      <c r="E40" s="221"/>
      <c r="F40" s="221"/>
      <c r="G40" s="221"/>
      <c r="H40" s="221"/>
      <c r="I40" s="33" t="s">
        <v>82</v>
      </c>
      <c r="J40" s="34">
        <v>6</v>
      </c>
      <c r="K40" s="34">
        <v>3</v>
      </c>
      <c r="L40" s="34">
        <v>2</v>
      </c>
      <c r="M40" s="34">
        <v>0</v>
      </c>
      <c r="N40" s="34">
        <v>0</v>
      </c>
      <c r="O40" s="35">
        <f t="shared" ref="O40:O45" si="0">K40+L40+M40+N40</f>
        <v>5</v>
      </c>
      <c r="P40" s="36">
        <f t="shared" ref="P40:P45" si="1">Q40-O40</f>
        <v>6</v>
      </c>
      <c r="Q40" s="36">
        <f>ROUND(PRODUCT(J40,25)/14,0)</f>
        <v>11</v>
      </c>
      <c r="R40" s="37"/>
      <c r="S40" s="38"/>
      <c r="T40" s="7" t="s">
        <v>80</v>
      </c>
      <c r="U40" s="38" t="s">
        <v>63</v>
      </c>
    </row>
    <row r="41" spans="1:21">
      <c r="A41" s="119" t="s">
        <v>182</v>
      </c>
      <c r="B41" s="222" t="s">
        <v>83</v>
      </c>
      <c r="C41" s="188"/>
      <c r="D41" s="188"/>
      <c r="E41" s="188"/>
      <c r="F41" s="188"/>
      <c r="G41" s="188"/>
      <c r="H41" s="188"/>
      <c r="I41" s="188"/>
      <c r="J41" s="34">
        <v>6</v>
      </c>
      <c r="K41" s="34">
        <v>3</v>
      </c>
      <c r="L41" s="34">
        <v>2</v>
      </c>
      <c r="M41" s="34">
        <v>0</v>
      </c>
      <c r="N41" s="34">
        <v>0</v>
      </c>
      <c r="O41" s="35">
        <f t="shared" si="0"/>
        <v>5</v>
      </c>
      <c r="P41" s="36">
        <f t="shared" si="1"/>
        <v>6</v>
      </c>
      <c r="Q41" s="36">
        <f>ROUND(PRODUCT(J41,25)/14,0)</f>
        <v>11</v>
      </c>
      <c r="R41" s="37" t="s">
        <v>79</v>
      </c>
      <c r="S41" s="38"/>
      <c r="T41" s="7"/>
      <c r="U41" s="38" t="s">
        <v>63</v>
      </c>
    </row>
    <row r="42" spans="1:21">
      <c r="A42" s="119" t="s">
        <v>183</v>
      </c>
      <c r="B42" s="222" t="s">
        <v>84</v>
      </c>
      <c r="C42" s="188"/>
      <c r="D42" s="188"/>
      <c r="E42" s="188"/>
      <c r="F42" s="188"/>
      <c r="G42" s="188"/>
      <c r="H42" s="188"/>
      <c r="I42" s="188"/>
      <c r="J42" s="34">
        <v>6</v>
      </c>
      <c r="K42" s="34">
        <v>2</v>
      </c>
      <c r="L42" s="34">
        <v>1</v>
      </c>
      <c r="M42" s="34">
        <v>2</v>
      </c>
      <c r="N42" s="34">
        <v>0</v>
      </c>
      <c r="O42" s="35">
        <f t="shared" si="0"/>
        <v>5</v>
      </c>
      <c r="P42" s="36">
        <f t="shared" si="1"/>
        <v>6</v>
      </c>
      <c r="Q42" s="36">
        <f>ROUND(PRODUCT(J42,25)/14,0)</f>
        <v>11</v>
      </c>
      <c r="R42" s="37" t="s">
        <v>79</v>
      </c>
      <c r="S42" s="38"/>
      <c r="T42" s="7"/>
      <c r="U42" s="38" t="s">
        <v>60</v>
      </c>
    </row>
    <row r="43" spans="1:21">
      <c r="A43" s="119" t="s">
        <v>184</v>
      </c>
      <c r="B43" s="222" t="s">
        <v>85</v>
      </c>
      <c r="C43" s="188"/>
      <c r="D43" s="188"/>
      <c r="E43" s="188"/>
      <c r="F43" s="188"/>
      <c r="G43" s="188"/>
      <c r="H43" s="188"/>
      <c r="I43" s="188"/>
      <c r="J43" s="34">
        <v>6</v>
      </c>
      <c r="K43" s="34">
        <v>2</v>
      </c>
      <c r="L43" s="34">
        <v>2</v>
      </c>
      <c r="M43" s="34">
        <v>2</v>
      </c>
      <c r="N43" s="34">
        <v>0</v>
      </c>
      <c r="O43" s="35">
        <f t="shared" si="0"/>
        <v>6</v>
      </c>
      <c r="P43" s="36">
        <f t="shared" si="1"/>
        <v>5</v>
      </c>
      <c r="Q43" s="36">
        <f>ROUND(PRODUCT(J43,25)/14,0)</f>
        <v>11</v>
      </c>
      <c r="R43" s="37" t="s">
        <v>79</v>
      </c>
      <c r="S43" s="38"/>
      <c r="T43" s="7"/>
      <c r="U43" s="38" t="s">
        <v>62</v>
      </c>
    </row>
    <row r="44" spans="1:21">
      <c r="A44" s="119" t="s">
        <v>185</v>
      </c>
      <c r="B44" s="222" t="s">
        <v>86</v>
      </c>
      <c r="C44" s="188"/>
      <c r="D44" s="188"/>
      <c r="E44" s="188"/>
      <c r="F44" s="188"/>
      <c r="G44" s="188"/>
      <c r="H44" s="188"/>
      <c r="I44" s="188"/>
      <c r="J44" s="34">
        <v>6</v>
      </c>
      <c r="K44" s="34">
        <v>2</v>
      </c>
      <c r="L44" s="34">
        <v>2</v>
      </c>
      <c r="M44" s="34">
        <v>0</v>
      </c>
      <c r="N44" s="34">
        <v>0</v>
      </c>
      <c r="O44" s="35">
        <f t="shared" si="0"/>
        <v>4</v>
      </c>
      <c r="P44" s="36">
        <f t="shared" si="1"/>
        <v>7</v>
      </c>
      <c r="Q44" s="36">
        <f>ROUND(PRODUCT(J44,25)/14,0)</f>
        <v>11</v>
      </c>
      <c r="R44" s="37" t="s">
        <v>79</v>
      </c>
      <c r="S44" s="38"/>
      <c r="T44" s="7"/>
      <c r="U44" s="38" t="s">
        <v>60</v>
      </c>
    </row>
    <row r="45" spans="1:21">
      <c r="A45" s="119" t="s">
        <v>87</v>
      </c>
      <c r="B45" s="222" t="s">
        <v>88</v>
      </c>
      <c r="C45" s="188"/>
      <c r="D45" s="188"/>
      <c r="E45" s="188"/>
      <c r="F45" s="188"/>
      <c r="G45" s="188"/>
      <c r="H45" s="188"/>
      <c r="I45" s="188"/>
      <c r="J45" s="34">
        <v>0</v>
      </c>
      <c r="K45" s="34">
        <v>0</v>
      </c>
      <c r="L45" s="34">
        <v>2</v>
      </c>
      <c r="M45" s="34">
        <v>0</v>
      </c>
      <c r="N45" s="34">
        <v>0</v>
      </c>
      <c r="O45" s="40">
        <f t="shared" si="0"/>
        <v>2</v>
      </c>
      <c r="P45" s="41">
        <f t="shared" si="1"/>
        <v>0</v>
      </c>
      <c r="Q45" s="41">
        <v>2</v>
      </c>
      <c r="R45" s="37"/>
      <c r="S45" s="38" t="s">
        <v>73</v>
      </c>
      <c r="T45" s="7"/>
      <c r="U45" s="38" t="s">
        <v>63</v>
      </c>
    </row>
    <row r="46" spans="1:21">
      <c r="A46" s="101" t="s">
        <v>89</v>
      </c>
      <c r="B46" s="190"/>
      <c r="C46" s="190"/>
      <c r="D46" s="190"/>
      <c r="E46" s="190"/>
      <c r="F46" s="190"/>
      <c r="G46" s="190"/>
      <c r="H46" s="190"/>
      <c r="I46" s="190"/>
      <c r="J46" s="42">
        <f t="shared" ref="J46:Q46" si="2">SUM(J40:J45)</f>
        <v>30</v>
      </c>
      <c r="K46" s="42">
        <f t="shared" si="2"/>
        <v>12</v>
      </c>
      <c r="L46" s="42">
        <f t="shared" si="2"/>
        <v>11</v>
      </c>
      <c r="M46" s="42">
        <f t="shared" si="2"/>
        <v>4</v>
      </c>
      <c r="N46" s="42">
        <f t="shared" si="2"/>
        <v>0</v>
      </c>
      <c r="O46" s="42">
        <f t="shared" si="2"/>
        <v>27</v>
      </c>
      <c r="P46" s="42">
        <f t="shared" si="2"/>
        <v>30</v>
      </c>
      <c r="Q46" s="42">
        <f t="shared" si="2"/>
        <v>57</v>
      </c>
      <c r="R46" s="42">
        <f>COUNTIF(R40:R45,"E")</f>
        <v>4</v>
      </c>
      <c r="S46" s="42">
        <f>COUNTIF(S40:S45,"C")</f>
        <v>1</v>
      </c>
      <c r="T46" s="42">
        <f>COUNTIF(T40:T45,"VP")</f>
        <v>1</v>
      </c>
      <c r="U46" s="43"/>
    </row>
    <row r="47" spans="1:21" ht="16.5" customHeight="1">
      <c r="A47" s="186" t="s">
        <v>90</v>
      </c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</row>
    <row r="48" spans="1:21" ht="26.25" customHeight="1">
      <c r="A48" s="186" t="s">
        <v>66</v>
      </c>
      <c r="B48" s="186" t="s">
        <v>67</v>
      </c>
      <c r="C48" s="186"/>
      <c r="D48" s="186"/>
      <c r="E48" s="186"/>
      <c r="F48" s="186"/>
      <c r="G48" s="186"/>
      <c r="H48" s="186"/>
      <c r="I48" s="186"/>
      <c r="J48" s="149" t="s">
        <v>68</v>
      </c>
      <c r="K48" s="149" t="s">
        <v>69</v>
      </c>
      <c r="L48" s="149"/>
      <c r="M48" s="149"/>
      <c r="N48" s="149"/>
      <c r="O48" s="149" t="s">
        <v>70</v>
      </c>
      <c r="P48" s="149"/>
      <c r="Q48" s="149"/>
      <c r="R48" s="149" t="s">
        <v>71</v>
      </c>
      <c r="S48" s="149"/>
      <c r="T48" s="149"/>
      <c r="U48" s="149" t="s">
        <v>72</v>
      </c>
    </row>
    <row r="49" spans="1:21" ht="12.75" customHeight="1">
      <c r="A49" s="186"/>
      <c r="B49" s="186"/>
      <c r="C49" s="186"/>
      <c r="D49" s="186"/>
      <c r="E49" s="186"/>
      <c r="F49" s="186"/>
      <c r="G49" s="186"/>
      <c r="H49" s="186"/>
      <c r="I49" s="186"/>
      <c r="J49" s="149"/>
      <c r="K49" s="6" t="s">
        <v>73</v>
      </c>
      <c r="L49" s="6" t="s">
        <v>74</v>
      </c>
      <c r="M49" s="31" t="s">
        <v>75</v>
      </c>
      <c r="N49" s="6" t="s">
        <v>76</v>
      </c>
      <c r="O49" s="6" t="s">
        <v>77</v>
      </c>
      <c r="P49" s="6" t="s">
        <v>47</v>
      </c>
      <c r="Q49" s="6" t="s">
        <v>78</v>
      </c>
      <c r="R49" s="6" t="s">
        <v>79</v>
      </c>
      <c r="S49" s="6" t="s">
        <v>73</v>
      </c>
      <c r="T49" s="6" t="s">
        <v>80</v>
      </c>
      <c r="U49" s="149"/>
    </row>
    <row r="50" spans="1:21">
      <c r="A50" s="120" t="s">
        <v>186</v>
      </c>
      <c r="B50" s="214" t="s">
        <v>91</v>
      </c>
      <c r="C50" s="188"/>
      <c r="D50" s="188"/>
      <c r="E50" s="188"/>
      <c r="F50" s="188"/>
      <c r="G50" s="188"/>
      <c r="H50" s="188"/>
      <c r="I50" s="188"/>
      <c r="J50" s="34">
        <v>5</v>
      </c>
      <c r="K50" s="34">
        <v>2</v>
      </c>
      <c r="L50" s="34">
        <v>0</v>
      </c>
      <c r="M50" s="34">
        <v>2</v>
      </c>
      <c r="N50" s="34">
        <v>0</v>
      </c>
      <c r="O50" s="35">
        <f t="shared" ref="O50:O56" si="3">K50+L50+M50+N50</f>
        <v>4</v>
      </c>
      <c r="P50" s="36">
        <f t="shared" ref="P50:P56" si="4">Q50-O50</f>
        <v>5</v>
      </c>
      <c r="Q50" s="36">
        <f t="shared" ref="Q50:Q55" si="5">ROUND(PRODUCT(J50,25)/14,0)</f>
        <v>9</v>
      </c>
      <c r="R50" s="37" t="s">
        <v>79</v>
      </c>
      <c r="S50" s="38"/>
      <c r="T50" s="7"/>
      <c r="U50" s="38" t="s">
        <v>60</v>
      </c>
    </row>
    <row r="51" spans="1:21">
      <c r="A51" s="121" t="s">
        <v>187</v>
      </c>
      <c r="B51" s="214" t="s">
        <v>92</v>
      </c>
      <c r="C51" s="188"/>
      <c r="D51" s="188"/>
      <c r="E51" s="188"/>
      <c r="F51" s="188"/>
      <c r="G51" s="188"/>
      <c r="H51" s="188"/>
      <c r="I51" s="188"/>
      <c r="J51" s="34">
        <v>6</v>
      </c>
      <c r="K51" s="34">
        <v>2</v>
      </c>
      <c r="L51" s="34">
        <v>1</v>
      </c>
      <c r="M51" s="34">
        <v>2</v>
      </c>
      <c r="N51" s="34">
        <v>0</v>
      </c>
      <c r="O51" s="35">
        <f t="shared" si="3"/>
        <v>5</v>
      </c>
      <c r="P51" s="36">
        <f t="shared" si="4"/>
        <v>6</v>
      </c>
      <c r="Q51" s="36">
        <f t="shared" si="5"/>
        <v>11</v>
      </c>
      <c r="R51" s="37" t="s">
        <v>79</v>
      </c>
      <c r="S51" s="38"/>
      <c r="T51" s="7"/>
      <c r="U51" s="38" t="s">
        <v>62</v>
      </c>
    </row>
    <row r="52" spans="1:21">
      <c r="A52" s="121" t="s">
        <v>188</v>
      </c>
      <c r="B52" s="214" t="s">
        <v>93</v>
      </c>
      <c r="C52" s="188"/>
      <c r="D52" s="188"/>
      <c r="E52" s="188"/>
      <c r="F52" s="188"/>
      <c r="G52" s="188"/>
      <c r="H52" s="188"/>
      <c r="I52" s="188"/>
      <c r="J52" s="34">
        <v>4</v>
      </c>
      <c r="K52" s="34">
        <v>2</v>
      </c>
      <c r="L52" s="34">
        <v>1</v>
      </c>
      <c r="M52" s="34">
        <v>0</v>
      </c>
      <c r="N52" s="34">
        <v>0</v>
      </c>
      <c r="O52" s="35">
        <f t="shared" si="3"/>
        <v>3</v>
      </c>
      <c r="P52" s="36">
        <f t="shared" si="4"/>
        <v>4</v>
      </c>
      <c r="Q52" s="36">
        <f t="shared" si="5"/>
        <v>7</v>
      </c>
      <c r="R52" s="37" t="s">
        <v>79</v>
      </c>
      <c r="S52" s="38"/>
      <c r="T52" s="7"/>
      <c r="U52" s="38" t="s">
        <v>60</v>
      </c>
    </row>
    <row r="53" spans="1:21">
      <c r="A53" s="121" t="s">
        <v>189</v>
      </c>
      <c r="B53" s="214" t="s">
        <v>94</v>
      </c>
      <c r="C53" s="188"/>
      <c r="D53" s="188"/>
      <c r="E53" s="188"/>
      <c r="F53" s="188"/>
      <c r="G53" s="188"/>
      <c r="H53" s="188"/>
      <c r="I53" s="188"/>
      <c r="J53" s="34">
        <v>5</v>
      </c>
      <c r="K53" s="34">
        <v>2</v>
      </c>
      <c r="L53" s="34">
        <v>2</v>
      </c>
      <c r="M53" s="34">
        <v>0</v>
      </c>
      <c r="N53" s="34">
        <v>0</v>
      </c>
      <c r="O53" s="35">
        <f t="shared" si="3"/>
        <v>4</v>
      </c>
      <c r="P53" s="36">
        <f t="shared" si="4"/>
        <v>5</v>
      </c>
      <c r="Q53" s="36">
        <f t="shared" si="5"/>
        <v>9</v>
      </c>
      <c r="R53" s="37"/>
      <c r="S53" s="38"/>
      <c r="T53" s="7" t="s">
        <v>80</v>
      </c>
      <c r="U53" s="38" t="s">
        <v>63</v>
      </c>
    </row>
    <row r="54" spans="1:21">
      <c r="A54" s="121" t="s">
        <v>190</v>
      </c>
      <c r="B54" s="214" t="s">
        <v>95</v>
      </c>
      <c r="C54" s="188"/>
      <c r="D54" s="188"/>
      <c r="E54" s="188"/>
      <c r="F54" s="188"/>
      <c r="G54" s="188"/>
      <c r="H54" s="188"/>
      <c r="I54" s="188"/>
      <c r="J54" s="34">
        <v>5</v>
      </c>
      <c r="K54" s="34">
        <v>2</v>
      </c>
      <c r="L54" s="34">
        <v>1</v>
      </c>
      <c r="M54" s="34">
        <v>1</v>
      </c>
      <c r="N54" s="34">
        <v>0</v>
      </c>
      <c r="O54" s="35">
        <f t="shared" si="3"/>
        <v>4</v>
      </c>
      <c r="P54" s="36">
        <f t="shared" si="4"/>
        <v>5</v>
      </c>
      <c r="Q54" s="36">
        <f t="shared" si="5"/>
        <v>9</v>
      </c>
      <c r="R54" s="37" t="s">
        <v>79</v>
      </c>
      <c r="S54" s="38"/>
      <c r="T54" s="7"/>
      <c r="U54" s="38" t="s">
        <v>63</v>
      </c>
    </row>
    <row r="55" spans="1:21">
      <c r="A55" s="121" t="s">
        <v>191</v>
      </c>
      <c r="B55" s="214" t="s">
        <v>96</v>
      </c>
      <c r="C55" s="188"/>
      <c r="D55" s="188"/>
      <c r="E55" s="188"/>
      <c r="F55" s="188"/>
      <c r="G55" s="188"/>
      <c r="H55" s="188"/>
      <c r="I55" s="188"/>
      <c r="J55" s="34">
        <v>5</v>
      </c>
      <c r="K55" s="34">
        <v>2</v>
      </c>
      <c r="L55" s="34">
        <v>1</v>
      </c>
      <c r="M55" s="34">
        <v>1</v>
      </c>
      <c r="N55" s="34">
        <v>0</v>
      </c>
      <c r="O55" s="35">
        <f t="shared" si="3"/>
        <v>4</v>
      </c>
      <c r="P55" s="36">
        <f t="shared" si="4"/>
        <v>5</v>
      </c>
      <c r="Q55" s="36">
        <f t="shared" si="5"/>
        <v>9</v>
      </c>
      <c r="R55" s="37"/>
      <c r="S55" s="38" t="s">
        <v>73</v>
      </c>
      <c r="T55" s="7"/>
      <c r="U55" s="38" t="s">
        <v>60</v>
      </c>
    </row>
    <row r="56" spans="1:21">
      <c r="A56" s="121" t="s">
        <v>97</v>
      </c>
      <c r="B56" s="214" t="s">
        <v>98</v>
      </c>
      <c r="C56" s="188"/>
      <c r="D56" s="188"/>
      <c r="E56" s="188"/>
      <c r="F56" s="188"/>
      <c r="G56" s="188"/>
      <c r="H56" s="188"/>
      <c r="I56" s="188"/>
      <c r="J56" s="34">
        <v>0</v>
      </c>
      <c r="K56" s="34">
        <v>0</v>
      </c>
      <c r="L56" s="34">
        <v>2</v>
      </c>
      <c r="M56" s="34">
        <v>0</v>
      </c>
      <c r="N56" s="34">
        <v>0</v>
      </c>
      <c r="O56" s="40">
        <f t="shared" si="3"/>
        <v>2</v>
      </c>
      <c r="P56" s="41">
        <f t="shared" si="4"/>
        <v>0</v>
      </c>
      <c r="Q56" s="41">
        <v>2</v>
      </c>
      <c r="R56" s="37"/>
      <c r="S56" s="38" t="s">
        <v>73</v>
      </c>
      <c r="T56" s="7"/>
      <c r="U56" s="38" t="s">
        <v>63</v>
      </c>
    </row>
    <row r="57" spans="1:21">
      <c r="A57" s="101" t="s">
        <v>89</v>
      </c>
      <c r="B57" s="190"/>
      <c r="C57" s="190"/>
      <c r="D57" s="190"/>
      <c r="E57" s="190"/>
      <c r="F57" s="190"/>
      <c r="G57" s="190"/>
      <c r="H57" s="190"/>
      <c r="I57" s="190"/>
      <c r="J57" s="42">
        <f t="shared" ref="J57:Q57" si="6">SUM(J50:J56)</f>
        <v>30</v>
      </c>
      <c r="K57" s="42">
        <f t="shared" si="6"/>
        <v>12</v>
      </c>
      <c r="L57" s="42">
        <f t="shared" si="6"/>
        <v>8</v>
      </c>
      <c r="M57" s="42">
        <f t="shared" si="6"/>
        <v>6</v>
      </c>
      <c r="N57" s="42">
        <f t="shared" si="6"/>
        <v>0</v>
      </c>
      <c r="O57" s="42">
        <f t="shared" si="6"/>
        <v>26</v>
      </c>
      <c r="P57" s="42">
        <f t="shared" si="6"/>
        <v>30</v>
      </c>
      <c r="Q57" s="42">
        <f t="shared" si="6"/>
        <v>56</v>
      </c>
      <c r="R57" s="42">
        <f>COUNTIF(R50:R56,"E")</f>
        <v>4</v>
      </c>
      <c r="S57" s="42">
        <f>COUNTIF(S50:S56,"C")</f>
        <v>2</v>
      </c>
      <c r="T57" s="42">
        <f>COUNTIF(T50:T56,"VP")</f>
        <v>1</v>
      </c>
      <c r="U57" s="43"/>
    </row>
    <row r="58" spans="1:21" ht="18" customHeight="1">
      <c r="A58" s="186" t="s">
        <v>99</v>
      </c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ht="25.5" customHeight="1">
      <c r="A59" s="186" t="s">
        <v>66</v>
      </c>
      <c r="B59" s="186" t="s">
        <v>67</v>
      </c>
      <c r="C59" s="186"/>
      <c r="D59" s="186"/>
      <c r="E59" s="186"/>
      <c r="F59" s="186"/>
      <c r="G59" s="186"/>
      <c r="H59" s="186"/>
      <c r="I59" s="186"/>
      <c r="J59" s="149" t="s">
        <v>68</v>
      </c>
      <c r="K59" s="149" t="s">
        <v>69</v>
      </c>
      <c r="L59" s="149"/>
      <c r="M59" s="149"/>
      <c r="N59" s="149"/>
      <c r="O59" s="149" t="s">
        <v>70</v>
      </c>
      <c r="P59" s="149"/>
      <c r="Q59" s="149"/>
      <c r="R59" s="149" t="s">
        <v>71</v>
      </c>
      <c r="S59" s="149"/>
      <c r="T59" s="149"/>
      <c r="U59" s="149" t="s">
        <v>72</v>
      </c>
    </row>
    <row r="60" spans="1:21" ht="16.5" customHeight="1">
      <c r="A60" s="186"/>
      <c r="B60" s="186"/>
      <c r="C60" s="186"/>
      <c r="D60" s="186"/>
      <c r="E60" s="186"/>
      <c r="F60" s="186"/>
      <c r="G60" s="186"/>
      <c r="H60" s="186"/>
      <c r="I60" s="186"/>
      <c r="J60" s="149"/>
      <c r="K60" s="6" t="s">
        <v>73</v>
      </c>
      <c r="L60" s="6" t="s">
        <v>74</v>
      </c>
      <c r="M60" s="31" t="s">
        <v>75</v>
      </c>
      <c r="N60" s="6" t="s">
        <v>76</v>
      </c>
      <c r="O60" s="6" t="s">
        <v>77</v>
      </c>
      <c r="P60" s="6" t="s">
        <v>47</v>
      </c>
      <c r="Q60" s="6" t="s">
        <v>78</v>
      </c>
      <c r="R60" s="6" t="s">
        <v>79</v>
      </c>
      <c r="S60" s="6" t="s">
        <v>73</v>
      </c>
      <c r="T60" s="6" t="s">
        <v>80</v>
      </c>
      <c r="U60" s="149"/>
    </row>
    <row r="61" spans="1:21">
      <c r="A61" s="120" t="s">
        <v>192</v>
      </c>
      <c r="B61" s="214" t="s">
        <v>100</v>
      </c>
      <c r="C61" s="188"/>
      <c r="D61" s="188"/>
      <c r="E61" s="188"/>
      <c r="F61" s="188"/>
      <c r="G61" s="188"/>
      <c r="H61" s="188"/>
      <c r="I61" s="188"/>
      <c r="J61" s="34">
        <v>6</v>
      </c>
      <c r="K61" s="34">
        <v>2</v>
      </c>
      <c r="L61" s="34">
        <v>1</v>
      </c>
      <c r="M61" s="34">
        <v>2</v>
      </c>
      <c r="N61" s="34">
        <v>0</v>
      </c>
      <c r="O61" s="35">
        <f>K61+L61+M61+N61</f>
        <v>5</v>
      </c>
      <c r="P61" s="36">
        <f>Q61-O61</f>
        <v>6</v>
      </c>
      <c r="Q61" s="36">
        <f>ROUND(PRODUCT(J61,25)/14,0)</f>
        <v>11</v>
      </c>
      <c r="R61" s="37" t="s">
        <v>79</v>
      </c>
      <c r="S61" s="38"/>
      <c r="T61" s="7"/>
      <c r="U61" s="38" t="s">
        <v>62</v>
      </c>
    </row>
    <row r="62" spans="1:21">
      <c r="A62" s="121" t="s">
        <v>193</v>
      </c>
      <c r="B62" s="214" t="s">
        <v>244</v>
      </c>
      <c r="C62" s="188"/>
      <c r="D62" s="188"/>
      <c r="E62" s="188"/>
      <c r="F62" s="188"/>
      <c r="G62" s="188"/>
      <c r="H62" s="188"/>
      <c r="I62" s="188"/>
      <c r="J62" s="34">
        <v>6</v>
      </c>
      <c r="K62" s="34">
        <v>2</v>
      </c>
      <c r="L62" s="34">
        <v>0</v>
      </c>
      <c r="M62" s="34">
        <v>2</v>
      </c>
      <c r="N62" s="34">
        <v>0</v>
      </c>
      <c r="O62" s="35">
        <f>K62+L62+M62+N62</f>
        <v>4</v>
      </c>
      <c r="P62" s="36">
        <f>Q62-O62</f>
        <v>7</v>
      </c>
      <c r="Q62" s="36">
        <f>ROUND(PRODUCT(J62,25)/14,0)</f>
        <v>11</v>
      </c>
      <c r="R62" s="37" t="s">
        <v>79</v>
      </c>
      <c r="S62" s="38"/>
      <c r="T62" s="7"/>
      <c r="U62" s="38" t="s">
        <v>62</v>
      </c>
    </row>
    <row r="63" spans="1:21">
      <c r="A63" s="121" t="s">
        <v>194</v>
      </c>
      <c r="B63" s="214" t="s">
        <v>101</v>
      </c>
      <c r="C63" s="188"/>
      <c r="D63" s="188"/>
      <c r="E63" s="188"/>
      <c r="F63" s="188"/>
      <c r="G63" s="188"/>
      <c r="H63" s="188"/>
      <c r="I63" s="188"/>
      <c r="J63" s="34">
        <v>6</v>
      </c>
      <c r="K63" s="34">
        <v>2</v>
      </c>
      <c r="L63" s="34">
        <v>1</v>
      </c>
      <c r="M63" s="34">
        <v>2</v>
      </c>
      <c r="N63" s="34">
        <v>0</v>
      </c>
      <c r="O63" s="35">
        <f>K63+L63+M63+N63</f>
        <v>5</v>
      </c>
      <c r="P63" s="36">
        <f>Q63-O63</f>
        <v>6</v>
      </c>
      <c r="Q63" s="36">
        <f>ROUND(PRODUCT(J63,25)/14,0)</f>
        <v>11</v>
      </c>
      <c r="R63" s="37" t="s">
        <v>79</v>
      </c>
      <c r="S63" s="38"/>
      <c r="T63" s="7"/>
      <c r="U63" s="38" t="s">
        <v>60</v>
      </c>
    </row>
    <row r="64" spans="1:21">
      <c r="A64" s="121" t="s">
        <v>195</v>
      </c>
      <c r="B64" s="214" t="s">
        <v>102</v>
      </c>
      <c r="C64" s="188"/>
      <c r="D64" s="188"/>
      <c r="E64" s="188"/>
      <c r="F64" s="188"/>
      <c r="G64" s="188"/>
      <c r="H64" s="188"/>
      <c r="I64" s="188"/>
      <c r="J64" s="34">
        <v>6</v>
      </c>
      <c r="K64" s="34">
        <v>2</v>
      </c>
      <c r="L64" s="34">
        <v>0</v>
      </c>
      <c r="M64" s="34">
        <v>2</v>
      </c>
      <c r="N64" s="34">
        <v>0</v>
      </c>
      <c r="O64" s="35">
        <f>K64+L64+M64+N64</f>
        <v>4</v>
      </c>
      <c r="P64" s="36">
        <f>Q64-O64</f>
        <v>7</v>
      </c>
      <c r="Q64" s="36">
        <f>ROUND(PRODUCT(J64,25)/14,0)</f>
        <v>11</v>
      </c>
      <c r="R64" s="37"/>
      <c r="S64" s="38" t="s">
        <v>73</v>
      </c>
      <c r="T64" s="7"/>
      <c r="U64" s="38" t="s">
        <v>60</v>
      </c>
    </row>
    <row r="65" spans="1:21">
      <c r="A65" s="121" t="s">
        <v>196</v>
      </c>
      <c r="B65" s="214" t="s">
        <v>103</v>
      </c>
      <c r="C65" s="188"/>
      <c r="D65" s="188"/>
      <c r="E65" s="188"/>
      <c r="F65" s="188"/>
      <c r="G65" s="188"/>
      <c r="H65" s="188"/>
      <c r="I65" s="188"/>
      <c r="J65" s="34">
        <v>6</v>
      </c>
      <c r="K65" s="34">
        <v>2</v>
      </c>
      <c r="L65" s="34">
        <v>1</v>
      </c>
      <c r="M65" s="34">
        <v>2</v>
      </c>
      <c r="N65" s="34">
        <v>0</v>
      </c>
      <c r="O65" s="35">
        <f>K65+L65+M65+N65</f>
        <v>5</v>
      </c>
      <c r="P65" s="36">
        <f>Q65-O65</f>
        <v>6</v>
      </c>
      <c r="Q65" s="36">
        <f>ROUND(PRODUCT(J65,25)/14,0)</f>
        <v>11</v>
      </c>
      <c r="R65" s="37" t="s">
        <v>79</v>
      </c>
      <c r="S65" s="38"/>
      <c r="T65" s="7"/>
      <c r="U65" s="38" t="s">
        <v>63</v>
      </c>
    </row>
    <row r="66" spans="1:21">
      <c r="A66" s="101" t="s">
        <v>89</v>
      </c>
      <c r="B66" s="190"/>
      <c r="C66" s="190"/>
      <c r="D66" s="190"/>
      <c r="E66" s="190"/>
      <c r="F66" s="190"/>
      <c r="G66" s="190"/>
      <c r="H66" s="190"/>
      <c r="I66" s="190"/>
      <c r="J66" s="42">
        <f t="shared" ref="J66:Q66" si="7">SUM(J61:J65)</f>
        <v>30</v>
      </c>
      <c r="K66" s="42">
        <f t="shared" si="7"/>
        <v>10</v>
      </c>
      <c r="L66" s="42">
        <f t="shared" si="7"/>
        <v>3</v>
      </c>
      <c r="M66" s="42">
        <f t="shared" si="7"/>
        <v>10</v>
      </c>
      <c r="N66" s="42">
        <f t="shared" si="7"/>
        <v>0</v>
      </c>
      <c r="O66" s="42">
        <f t="shared" si="7"/>
        <v>23</v>
      </c>
      <c r="P66" s="42">
        <f t="shared" si="7"/>
        <v>32</v>
      </c>
      <c r="Q66" s="42">
        <f t="shared" si="7"/>
        <v>55</v>
      </c>
      <c r="R66" s="42">
        <f>COUNTIF(R61:R65,"E")</f>
        <v>4</v>
      </c>
      <c r="S66" s="42">
        <f>COUNTIF(S61:S65,"C")</f>
        <v>1</v>
      </c>
      <c r="T66" s="42">
        <f>COUNTIF(T61:T65,"VP")</f>
        <v>0</v>
      </c>
      <c r="U66" s="43"/>
    </row>
    <row r="67" spans="1:21">
      <c r="A67" s="47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5"/>
    </row>
    <row r="69" spans="1:2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8"/>
    </row>
    <row r="70" spans="1:21" ht="18.75" customHeight="1">
      <c r="A70" s="186" t="s">
        <v>104</v>
      </c>
      <c r="B70" s="186"/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</row>
    <row r="71" spans="1:21" ht="24.75" customHeight="1">
      <c r="A71" s="186" t="s">
        <v>66</v>
      </c>
      <c r="B71" s="186" t="s">
        <v>67</v>
      </c>
      <c r="C71" s="186"/>
      <c r="D71" s="186"/>
      <c r="E71" s="186"/>
      <c r="F71" s="186"/>
      <c r="G71" s="186"/>
      <c r="H71" s="186"/>
      <c r="I71" s="186"/>
      <c r="J71" s="149" t="s">
        <v>68</v>
      </c>
      <c r="K71" s="149" t="s">
        <v>69</v>
      </c>
      <c r="L71" s="149"/>
      <c r="M71" s="149"/>
      <c r="N71" s="149"/>
      <c r="O71" s="149" t="s">
        <v>70</v>
      </c>
      <c r="P71" s="149"/>
      <c r="Q71" s="149"/>
      <c r="R71" s="149" t="s">
        <v>71</v>
      </c>
      <c r="S71" s="149"/>
      <c r="T71" s="149"/>
      <c r="U71" s="149" t="s">
        <v>72</v>
      </c>
    </row>
    <row r="72" spans="1:21">
      <c r="A72" s="186"/>
      <c r="B72" s="186"/>
      <c r="C72" s="186"/>
      <c r="D72" s="186"/>
      <c r="E72" s="186"/>
      <c r="F72" s="186"/>
      <c r="G72" s="186"/>
      <c r="H72" s="186"/>
      <c r="I72" s="186"/>
      <c r="J72" s="149"/>
      <c r="K72" s="6" t="s">
        <v>73</v>
      </c>
      <c r="L72" s="6" t="s">
        <v>74</v>
      </c>
      <c r="M72" s="31" t="s">
        <v>75</v>
      </c>
      <c r="N72" s="6" t="s">
        <v>76</v>
      </c>
      <c r="O72" s="6" t="s">
        <v>77</v>
      </c>
      <c r="P72" s="6" t="s">
        <v>47</v>
      </c>
      <c r="Q72" s="6" t="s">
        <v>78</v>
      </c>
      <c r="R72" s="6" t="s">
        <v>79</v>
      </c>
      <c r="S72" s="6" t="s">
        <v>73</v>
      </c>
      <c r="T72" s="6" t="s">
        <v>80</v>
      </c>
      <c r="U72" s="149"/>
    </row>
    <row r="73" spans="1:21">
      <c r="A73" s="120" t="s">
        <v>197</v>
      </c>
      <c r="B73" s="214" t="s">
        <v>105</v>
      </c>
      <c r="C73" s="188"/>
      <c r="D73" s="188"/>
      <c r="E73" s="188"/>
      <c r="F73" s="188"/>
      <c r="G73" s="188"/>
      <c r="H73" s="188"/>
      <c r="I73" s="188"/>
      <c r="J73" s="34">
        <v>6</v>
      </c>
      <c r="K73" s="34">
        <v>2</v>
      </c>
      <c r="L73" s="34">
        <v>1</v>
      </c>
      <c r="M73" s="34">
        <v>1</v>
      </c>
      <c r="N73" s="34">
        <v>0</v>
      </c>
      <c r="O73" s="35">
        <f>K73+L73+M73+N73</f>
        <v>4</v>
      </c>
      <c r="P73" s="36">
        <f>Q73-O73</f>
        <v>7</v>
      </c>
      <c r="Q73" s="36">
        <f>ROUND(PRODUCT(J73,25)/14,0)</f>
        <v>11</v>
      </c>
      <c r="R73" s="37" t="s">
        <v>79</v>
      </c>
      <c r="S73" s="38"/>
      <c r="T73" s="7"/>
      <c r="U73" s="38" t="s">
        <v>60</v>
      </c>
    </row>
    <row r="74" spans="1:21">
      <c r="A74" s="121" t="s">
        <v>198</v>
      </c>
      <c r="B74" s="214" t="s">
        <v>106</v>
      </c>
      <c r="C74" s="188"/>
      <c r="D74" s="188"/>
      <c r="E74" s="188"/>
      <c r="F74" s="188"/>
      <c r="G74" s="188"/>
      <c r="H74" s="188"/>
      <c r="I74" s="188"/>
      <c r="J74" s="34">
        <v>6</v>
      </c>
      <c r="K74" s="34">
        <v>2</v>
      </c>
      <c r="L74" s="34">
        <v>1</v>
      </c>
      <c r="M74" s="34">
        <v>1</v>
      </c>
      <c r="N74" s="34">
        <v>0</v>
      </c>
      <c r="O74" s="35">
        <f>K74+L74+M74+N74</f>
        <v>4</v>
      </c>
      <c r="P74" s="36">
        <f>Q74-O74</f>
        <v>7</v>
      </c>
      <c r="Q74" s="36">
        <f>ROUND(PRODUCT(J74,25)/14,0)</f>
        <v>11</v>
      </c>
      <c r="R74" s="37"/>
      <c r="S74" s="38" t="s">
        <v>73</v>
      </c>
      <c r="T74" s="7"/>
      <c r="U74" s="38" t="s">
        <v>62</v>
      </c>
    </row>
    <row r="75" spans="1:21">
      <c r="A75" s="121" t="s">
        <v>199</v>
      </c>
      <c r="B75" s="214" t="s">
        <v>107</v>
      </c>
      <c r="C75" s="188"/>
      <c r="D75" s="188"/>
      <c r="E75" s="188"/>
      <c r="F75" s="188"/>
      <c r="G75" s="188"/>
      <c r="H75" s="188"/>
      <c r="I75" s="188"/>
      <c r="J75" s="34">
        <v>6</v>
      </c>
      <c r="K75" s="34">
        <v>2</v>
      </c>
      <c r="L75" s="34">
        <v>1</v>
      </c>
      <c r="M75" s="34">
        <v>1</v>
      </c>
      <c r="N75" s="34">
        <v>0</v>
      </c>
      <c r="O75" s="35">
        <f>K75+L75+M75+N75</f>
        <v>4</v>
      </c>
      <c r="P75" s="36">
        <f>Q75-O75</f>
        <v>7</v>
      </c>
      <c r="Q75" s="36">
        <f>ROUND(PRODUCT(J75,25)/14,0)</f>
        <v>11</v>
      </c>
      <c r="R75" s="37" t="s">
        <v>79</v>
      </c>
      <c r="S75" s="38"/>
      <c r="T75" s="7"/>
      <c r="U75" s="38" t="s">
        <v>62</v>
      </c>
    </row>
    <row r="76" spans="1:21">
      <c r="A76" s="121" t="s">
        <v>200</v>
      </c>
      <c r="B76" s="214" t="s">
        <v>108</v>
      </c>
      <c r="C76" s="188"/>
      <c r="D76" s="188"/>
      <c r="E76" s="188"/>
      <c r="F76" s="188"/>
      <c r="G76" s="188"/>
      <c r="H76" s="188"/>
      <c r="I76" s="188"/>
      <c r="J76" s="34">
        <v>5</v>
      </c>
      <c r="K76" s="34">
        <v>2</v>
      </c>
      <c r="L76" s="34">
        <v>0</v>
      </c>
      <c r="M76" s="34">
        <v>2</v>
      </c>
      <c r="N76" s="34">
        <v>0</v>
      </c>
      <c r="O76" s="35">
        <f>K76+L76+M76+N76</f>
        <v>4</v>
      </c>
      <c r="P76" s="36">
        <f>Q76-O76</f>
        <v>5</v>
      </c>
      <c r="Q76" s="36">
        <f>ROUND(PRODUCT(J76,25)/14,0)</f>
        <v>9</v>
      </c>
      <c r="R76" s="37"/>
      <c r="S76" s="38" t="s">
        <v>73</v>
      </c>
      <c r="T76" s="7"/>
      <c r="U76" s="38" t="s">
        <v>60</v>
      </c>
    </row>
    <row r="77" spans="1:21">
      <c r="A77" s="121" t="s">
        <v>201</v>
      </c>
      <c r="B77" s="216" t="s">
        <v>109</v>
      </c>
      <c r="C77" s="217"/>
      <c r="D77" s="217"/>
      <c r="E77" s="217"/>
      <c r="F77" s="217"/>
      <c r="G77" s="217"/>
      <c r="H77" s="217"/>
      <c r="I77" s="217"/>
      <c r="J77" s="104">
        <v>3</v>
      </c>
      <c r="K77" s="104">
        <v>0</v>
      </c>
      <c r="L77" s="104">
        <v>0</v>
      </c>
      <c r="M77" s="104">
        <v>1</v>
      </c>
      <c r="N77" s="104">
        <v>0</v>
      </c>
      <c r="O77" s="105">
        <f>K77+L77+M77+N77</f>
        <v>1</v>
      </c>
      <c r="P77" s="106">
        <f>Q77-O77</f>
        <v>4</v>
      </c>
      <c r="Q77" s="106">
        <f>ROUND(PRODUCT(J77,25)/14,0)</f>
        <v>5</v>
      </c>
      <c r="R77" s="98" t="s">
        <v>79</v>
      </c>
      <c r="S77" s="99"/>
      <c r="T77" s="100"/>
      <c r="U77" s="99" t="s">
        <v>60</v>
      </c>
    </row>
    <row r="78" spans="1:21">
      <c r="A78" s="121" t="s">
        <v>115</v>
      </c>
      <c r="B78" s="218" t="s">
        <v>110</v>
      </c>
      <c r="C78" s="219"/>
      <c r="D78" s="219"/>
      <c r="E78" s="219"/>
      <c r="F78" s="219"/>
      <c r="G78" s="219"/>
      <c r="H78" s="219"/>
      <c r="I78" s="107"/>
      <c r="J78" s="103">
        <v>4</v>
      </c>
      <c r="K78" s="103">
        <v>2</v>
      </c>
      <c r="L78" s="103">
        <v>0</v>
      </c>
      <c r="M78" s="103">
        <v>2</v>
      </c>
      <c r="N78" s="103">
        <v>0</v>
      </c>
      <c r="O78" s="108">
        <v>4</v>
      </c>
      <c r="P78" s="108">
        <v>3</v>
      </c>
      <c r="Q78" s="108">
        <v>7</v>
      </c>
      <c r="R78" s="103"/>
      <c r="S78" s="103" t="s">
        <v>73</v>
      </c>
      <c r="T78" s="103"/>
      <c r="U78" s="103" t="s">
        <v>60</v>
      </c>
    </row>
    <row r="79" spans="1:21">
      <c r="A79" s="101" t="s">
        <v>89</v>
      </c>
      <c r="B79" s="215"/>
      <c r="C79" s="215"/>
      <c r="D79" s="215"/>
      <c r="E79" s="215"/>
      <c r="F79" s="215"/>
      <c r="G79" s="215"/>
      <c r="H79" s="215"/>
      <c r="I79" s="215"/>
      <c r="J79" s="101">
        <f t="shared" ref="J79:Q79" si="8">SUM(J73:J78)</f>
        <v>30</v>
      </c>
      <c r="K79" s="101">
        <f t="shared" si="8"/>
        <v>10</v>
      </c>
      <c r="L79" s="101">
        <f t="shared" si="8"/>
        <v>3</v>
      </c>
      <c r="M79" s="101">
        <f t="shared" si="8"/>
        <v>8</v>
      </c>
      <c r="N79" s="101">
        <f t="shared" si="8"/>
        <v>0</v>
      </c>
      <c r="O79" s="101">
        <f t="shared" si="8"/>
        <v>21</v>
      </c>
      <c r="P79" s="101">
        <f t="shared" si="8"/>
        <v>33</v>
      </c>
      <c r="Q79" s="101">
        <f t="shared" si="8"/>
        <v>54</v>
      </c>
      <c r="R79" s="101">
        <f>COUNTIF(R73:R78,"E")</f>
        <v>3</v>
      </c>
      <c r="S79" s="101">
        <f>COUNTIF(S73:S78,"C")</f>
        <v>3</v>
      </c>
      <c r="T79" s="101">
        <f>COUNTIF(T73:T78,"VP")</f>
        <v>0</v>
      </c>
      <c r="U79" s="102"/>
    </row>
    <row r="80" spans="1:21" ht="18" customHeight="1">
      <c r="A80" s="186" t="s">
        <v>111</v>
      </c>
      <c r="B80" s="186"/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</row>
    <row r="81" spans="1:21" ht="25.5" customHeight="1">
      <c r="A81" s="186" t="s">
        <v>66</v>
      </c>
      <c r="B81" s="186" t="s">
        <v>67</v>
      </c>
      <c r="C81" s="186"/>
      <c r="D81" s="186"/>
      <c r="E81" s="186"/>
      <c r="F81" s="186"/>
      <c r="G81" s="186"/>
      <c r="H81" s="186"/>
      <c r="I81" s="186"/>
      <c r="J81" s="149" t="s">
        <v>68</v>
      </c>
      <c r="K81" s="149" t="s">
        <v>69</v>
      </c>
      <c r="L81" s="149"/>
      <c r="M81" s="149"/>
      <c r="N81" s="149"/>
      <c r="O81" s="149" t="s">
        <v>70</v>
      </c>
      <c r="P81" s="149"/>
      <c r="Q81" s="149"/>
      <c r="R81" s="149" t="s">
        <v>71</v>
      </c>
      <c r="S81" s="149"/>
      <c r="T81" s="149"/>
      <c r="U81" s="149" t="s">
        <v>72</v>
      </c>
    </row>
    <row r="82" spans="1:21">
      <c r="A82" s="186"/>
      <c r="B82" s="186"/>
      <c r="C82" s="186"/>
      <c r="D82" s="186"/>
      <c r="E82" s="186"/>
      <c r="F82" s="186"/>
      <c r="G82" s="186"/>
      <c r="H82" s="186"/>
      <c r="I82" s="186"/>
      <c r="J82" s="149"/>
      <c r="K82" s="6" t="s">
        <v>73</v>
      </c>
      <c r="L82" s="6" t="s">
        <v>74</v>
      </c>
      <c r="M82" s="31" t="s">
        <v>75</v>
      </c>
      <c r="N82" s="6" t="s">
        <v>76</v>
      </c>
      <c r="O82" s="6" t="s">
        <v>77</v>
      </c>
      <c r="P82" s="6" t="s">
        <v>47</v>
      </c>
      <c r="Q82" s="6" t="s">
        <v>78</v>
      </c>
      <c r="R82" s="6" t="s">
        <v>79</v>
      </c>
      <c r="S82" s="6" t="s">
        <v>73</v>
      </c>
      <c r="T82" s="6" t="s">
        <v>80</v>
      </c>
      <c r="U82" s="149"/>
    </row>
    <row r="83" spans="1:21">
      <c r="A83" s="120" t="s">
        <v>202</v>
      </c>
      <c r="B83" s="214" t="s">
        <v>112</v>
      </c>
      <c r="C83" s="188"/>
      <c r="D83" s="188"/>
      <c r="E83" s="188"/>
      <c r="F83" s="188"/>
      <c r="G83" s="188"/>
      <c r="H83" s="188"/>
      <c r="I83" s="188"/>
      <c r="J83" s="34">
        <v>7</v>
      </c>
      <c r="K83" s="34">
        <v>2</v>
      </c>
      <c r="L83" s="34">
        <v>0</v>
      </c>
      <c r="M83" s="34">
        <v>2</v>
      </c>
      <c r="N83" s="34">
        <v>1</v>
      </c>
      <c r="O83" s="35">
        <f>K83+L83+M83+N83</f>
        <v>5</v>
      </c>
      <c r="P83" s="36">
        <f>Q83-O83</f>
        <v>8</v>
      </c>
      <c r="Q83" s="36">
        <f t="shared" ref="Q83:Q88" si="9">ROUND(PRODUCT(J83,25)/14,0)</f>
        <v>13</v>
      </c>
      <c r="R83" s="37" t="s">
        <v>79</v>
      </c>
      <c r="S83" s="38"/>
      <c r="T83" s="7"/>
      <c r="U83" s="38" t="s">
        <v>62</v>
      </c>
    </row>
    <row r="84" spans="1:21">
      <c r="A84" s="121" t="s">
        <v>203</v>
      </c>
      <c r="B84" s="214" t="s">
        <v>113</v>
      </c>
      <c r="C84" s="188"/>
      <c r="D84" s="188"/>
      <c r="E84" s="188"/>
      <c r="F84" s="188"/>
      <c r="G84" s="188"/>
      <c r="H84" s="188"/>
      <c r="I84" s="188"/>
      <c r="J84" s="34">
        <v>8</v>
      </c>
      <c r="K84" s="34">
        <v>2</v>
      </c>
      <c r="L84" s="34">
        <v>2</v>
      </c>
      <c r="M84" s="34">
        <v>2</v>
      </c>
      <c r="N84" s="34">
        <v>0</v>
      </c>
      <c r="O84" s="35">
        <f>K84+L84+M84+N84</f>
        <v>6</v>
      </c>
      <c r="P84" s="36">
        <f>Q84-O84</f>
        <v>8</v>
      </c>
      <c r="Q84" s="36">
        <f t="shared" si="9"/>
        <v>14</v>
      </c>
      <c r="R84" s="37" t="s">
        <v>79</v>
      </c>
      <c r="S84" s="38"/>
      <c r="T84" s="7"/>
      <c r="U84" s="38" t="s">
        <v>60</v>
      </c>
    </row>
    <row r="85" spans="1:21">
      <c r="A85" s="121" t="s">
        <v>204</v>
      </c>
      <c r="B85" s="214" t="s">
        <v>114</v>
      </c>
      <c r="C85" s="188"/>
      <c r="D85" s="188"/>
      <c r="E85" s="188"/>
      <c r="F85" s="188"/>
      <c r="G85" s="188"/>
      <c r="H85" s="188"/>
      <c r="I85" s="188"/>
      <c r="J85" s="34">
        <v>3</v>
      </c>
      <c r="K85" s="34">
        <v>0</v>
      </c>
      <c r="L85" s="34">
        <v>0</v>
      </c>
      <c r="M85" s="34">
        <v>2</v>
      </c>
      <c r="N85" s="34">
        <v>1</v>
      </c>
      <c r="O85" s="35">
        <f>K85+L85+M85+N85</f>
        <v>3</v>
      </c>
      <c r="P85" s="36">
        <f>Q85-O85</f>
        <v>2</v>
      </c>
      <c r="Q85" s="36">
        <f t="shared" si="9"/>
        <v>5</v>
      </c>
      <c r="R85" s="37"/>
      <c r="S85" s="38" t="s">
        <v>73</v>
      </c>
      <c r="T85" s="7"/>
      <c r="U85" s="38" t="s">
        <v>60</v>
      </c>
    </row>
    <row r="86" spans="1:21">
      <c r="A86" s="121" t="s">
        <v>117</v>
      </c>
      <c r="B86" s="214" t="s">
        <v>116</v>
      </c>
      <c r="C86" s="188"/>
      <c r="D86" s="188"/>
      <c r="E86" s="188"/>
      <c r="F86" s="188"/>
      <c r="G86" s="188"/>
      <c r="H86" s="188"/>
      <c r="I86" s="188"/>
      <c r="J86" s="34">
        <v>4</v>
      </c>
      <c r="K86" s="34">
        <v>2</v>
      </c>
      <c r="L86" s="34">
        <v>0</v>
      </c>
      <c r="M86" s="34">
        <v>1</v>
      </c>
      <c r="N86" s="34">
        <v>0</v>
      </c>
      <c r="O86" s="35">
        <f>K86+L86+M86+N86</f>
        <v>3</v>
      </c>
      <c r="P86" s="36">
        <f>Q86-O86</f>
        <v>4</v>
      </c>
      <c r="Q86" s="36">
        <f t="shared" si="9"/>
        <v>7</v>
      </c>
      <c r="R86" s="37"/>
      <c r="S86" s="38" t="s">
        <v>73</v>
      </c>
      <c r="T86" s="7"/>
      <c r="U86" s="38" t="s">
        <v>63</v>
      </c>
    </row>
    <row r="87" spans="1:21">
      <c r="A87" s="121" t="s">
        <v>124</v>
      </c>
      <c r="B87" s="214" t="s">
        <v>118</v>
      </c>
      <c r="C87" s="188"/>
      <c r="D87" s="188"/>
      <c r="E87" s="188"/>
      <c r="F87" s="188"/>
      <c r="G87" s="188"/>
      <c r="H87" s="188"/>
      <c r="I87" s="188"/>
      <c r="J87" s="34">
        <v>4</v>
      </c>
      <c r="K87" s="34">
        <v>2</v>
      </c>
      <c r="L87" s="34">
        <v>0</v>
      </c>
      <c r="M87" s="34">
        <v>1</v>
      </c>
      <c r="N87" s="34">
        <v>0</v>
      </c>
      <c r="O87" s="35">
        <f>K87+L87+M87+N87</f>
        <v>3</v>
      </c>
      <c r="P87" s="36">
        <f>Q87-O87</f>
        <v>4</v>
      </c>
      <c r="Q87" s="36">
        <f t="shared" si="9"/>
        <v>7</v>
      </c>
      <c r="R87" s="37" t="s">
        <v>79</v>
      </c>
      <c r="S87" s="38"/>
      <c r="T87" s="7"/>
      <c r="U87" s="38" t="s">
        <v>62</v>
      </c>
    </row>
    <row r="88" spans="1:21">
      <c r="A88" s="121" t="s">
        <v>205</v>
      </c>
      <c r="B88" s="214" t="s">
        <v>119</v>
      </c>
      <c r="C88" s="188"/>
      <c r="D88" s="188"/>
      <c r="E88" s="188"/>
      <c r="F88" s="188"/>
      <c r="G88" s="188"/>
      <c r="H88" s="188"/>
      <c r="I88" s="39"/>
      <c r="J88" s="34">
        <v>4</v>
      </c>
      <c r="K88" s="34">
        <v>0</v>
      </c>
      <c r="L88" s="34">
        <v>0</v>
      </c>
      <c r="M88" s="34">
        <v>1</v>
      </c>
      <c r="N88" s="34">
        <v>0</v>
      </c>
      <c r="O88" s="35">
        <v>1</v>
      </c>
      <c r="P88" s="36">
        <v>6</v>
      </c>
      <c r="Q88" s="36">
        <f t="shared" si="9"/>
        <v>7</v>
      </c>
      <c r="R88" s="37" t="s">
        <v>79</v>
      </c>
      <c r="S88" s="38"/>
      <c r="T88" s="7"/>
      <c r="U88" s="38" t="s">
        <v>62</v>
      </c>
    </row>
    <row r="89" spans="1:21">
      <c r="A89" s="101" t="s">
        <v>89</v>
      </c>
      <c r="B89" s="190"/>
      <c r="C89" s="190"/>
      <c r="D89" s="190"/>
      <c r="E89" s="190"/>
      <c r="F89" s="190"/>
      <c r="G89" s="190"/>
      <c r="H89" s="190"/>
      <c r="I89" s="190"/>
      <c r="J89" s="42">
        <f t="shared" ref="J89:Q89" si="10">SUM(J83:J88)</f>
        <v>30</v>
      </c>
      <c r="K89" s="42">
        <f t="shared" si="10"/>
        <v>8</v>
      </c>
      <c r="L89" s="42">
        <f t="shared" si="10"/>
        <v>2</v>
      </c>
      <c r="M89" s="42">
        <f t="shared" si="10"/>
        <v>9</v>
      </c>
      <c r="N89" s="42">
        <f t="shared" si="10"/>
        <v>2</v>
      </c>
      <c r="O89" s="42">
        <f t="shared" si="10"/>
        <v>21</v>
      </c>
      <c r="P89" s="42">
        <f t="shared" si="10"/>
        <v>32</v>
      </c>
      <c r="Q89" s="42">
        <f t="shared" si="10"/>
        <v>53</v>
      </c>
      <c r="R89" s="42">
        <f>COUNTIF(R83:R88,"E")</f>
        <v>4</v>
      </c>
      <c r="S89" s="42">
        <f>COUNTIF(S83:S87,"C")</f>
        <v>2</v>
      </c>
      <c r="T89" s="42">
        <f>COUNTIF(T83:T88,"VP")</f>
        <v>0</v>
      </c>
      <c r="U89" s="43"/>
    </row>
    <row r="90" spans="1:21" ht="19.5" customHeight="1">
      <c r="A90" s="186" t="s">
        <v>120</v>
      </c>
      <c r="B90" s="186"/>
      <c r="C90" s="186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86"/>
      <c r="U90" s="186"/>
    </row>
    <row r="91" spans="1:21" ht="25.5" customHeight="1">
      <c r="A91" s="186" t="s">
        <v>66</v>
      </c>
      <c r="B91" s="186" t="s">
        <v>67</v>
      </c>
      <c r="C91" s="186"/>
      <c r="D91" s="186"/>
      <c r="E91" s="186"/>
      <c r="F91" s="186"/>
      <c r="G91" s="186"/>
      <c r="H91" s="186"/>
      <c r="I91" s="186"/>
      <c r="J91" s="149" t="s">
        <v>68</v>
      </c>
      <c r="K91" s="149" t="s">
        <v>69</v>
      </c>
      <c r="L91" s="149"/>
      <c r="M91" s="149"/>
      <c r="N91" s="149"/>
      <c r="O91" s="149" t="s">
        <v>70</v>
      </c>
      <c r="P91" s="149"/>
      <c r="Q91" s="149"/>
      <c r="R91" s="149" t="s">
        <v>71</v>
      </c>
      <c r="S91" s="149"/>
      <c r="T91" s="149"/>
      <c r="U91" s="149" t="s">
        <v>72</v>
      </c>
    </row>
    <row r="92" spans="1:21">
      <c r="A92" s="186"/>
      <c r="B92" s="186"/>
      <c r="C92" s="186"/>
      <c r="D92" s="186"/>
      <c r="E92" s="186"/>
      <c r="F92" s="186"/>
      <c r="G92" s="186"/>
      <c r="H92" s="186"/>
      <c r="I92" s="186"/>
      <c r="J92" s="149"/>
      <c r="K92" s="6" t="s">
        <v>73</v>
      </c>
      <c r="L92" s="6" t="s">
        <v>74</v>
      </c>
      <c r="M92" s="31" t="s">
        <v>75</v>
      </c>
      <c r="N92" s="6" t="s">
        <v>76</v>
      </c>
      <c r="O92" s="6" t="s">
        <v>77</v>
      </c>
      <c r="P92" s="6" t="s">
        <v>47</v>
      </c>
      <c r="Q92" s="6" t="s">
        <v>78</v>
      </c>
      <c r="R92" s="6" t="s">
        <v>79</v>
      </c>
      <c r="S92" s="6" t="s">
        <v>73</v>
      </c>
      <c r="T92" s="6" t="s">
        <v>80</v>
      </c>
      <c r="U92" s="149"/>
    </row>
    <row r="93" spans="1:21">
      <c r="A93" s="125" t="s">
        <v>206</v>
      </c>
      <c r="B93" s="139" t="s">
        <v>179</v>
      </c>
      <c r="C93" s="139"/>
      <c r="D93" s="139"/>
      <c r="E93" s="139"/>
      <c r="F93" s="139"/>
      <c r="G93" s="139"/>
      <c r="H93" s="140"/>
      <c r="I93" s="96"/>
      <c r="J93" s="124">
        <v>5</v>
      </c>
      <c r="K93" s="124">
        <v>2</v>
      </c>
      <c r="L93" s="124">
        <v>0</v>
      </c>
      <c r="M93" s="124">
        <v>2</v>
      </c>
      <c r="N93" s="124">
        <v>0</v>
      </c>
      <c r="O93" s="122">
        <f t="shared" ref="O93:O99" si="11">K93+L93+M93+N93</f>
        <v>4</v>
      </c>
      <c r="P93" s="95">
        <f t="shared" ref="P93:P99" si="12">Q93-O93</f>
        <v>6</v>
      </c>
      <c r="Q93" s="5">
        <f t="shared" ref="Q93:Q99" si="13">ROUND(PRODUCT(J93,25)/12,0)</f>
        <v>10</v>
      </c>
      <c r="R93" s="97" t="s">
        <v>79</v>
      </c>
      <c r="S93" s="97"/>
      <c r="T93" s="97"/>
      <c r="U93" s="97" t="s">
        <v>60</v>
      </c>
    </row>
    <row r="94" spans="1:21">
      <c r="A94" s="125" t="s">
        <v>207</v>
      </c>
      <c r="B94" s="214" t="s">
        <v>121</v>
      </c>
      <c r="C94" s="188"/>
      <c r="D94" s="188"/>
      <c r="E94" s="188"/>
      <c r="F94" s="188"/>
      <c r="G94" s="188"/>
      <c r="H94" s="188"/>
      <c r="I94" s="188"/>
      <c r="J94" s="123">
        <v>5</v>
      </c>
      <c r="K94" s="123">
        <v>2</v>
      </c>
      <c r="L94" s="123">
        <v>1</v>
      </c>
      <c r="M94" s="123">
        <v>1</v>
      </c>
      <c r="N94" s="123">
        <v>0</v>
      </c>
      <c r="O94" s="35">
        <f t="shared" si="11"/>
        <v>4</v>
      </c>
      <c r="P94" s="36">
        <f t="shared" si="12"/>
        <v>6</v>
      </c>
      <c r="Q94" s="36">
        <f t="shared" si="13"/>
        <v>10</v>
      </c>
      <c r="R94" s="37" t="s">
        <v>79</v>
      </c>
      <c r="S94" s="38"/>
      <c r="T94" s="7"/>
      <c r="U94" s="38" t="s">
        <v>60</v>
      </c>
    </row>
    <row r="95" spans="1:21">
      <c r="A95" s="125" t="s">
        <v>208</v>
      </c>
      <c r="B95" s="214" t="s">
        <v>122</v>
      </c>
      <c r="C95" s="188"/>
      <c r="D95" s="188"/>
      <c r="E95" s="188"/>
      <c r="F95" s="188"/>
      <c r="G95" s="188"/>
      <c r="H95" s="188"/>
      <c r="I95" s="188"/>
      <c r="J95" s="34">
        <v>5</v>
      </c>
      <c r="K95" s="34">
        <v>2</v>
      </c>
      <c r="L95" s="34">
        <v>0</v>
      </c>
      <c r="M95" s="34">
        <v>2</v>
      </c>
      <c r="N95" s="34">
        <v>0</v>
      </c>
      <c r="O95" s="35">
        <f t="shared" si="11"/>
        <v>4</v>
      </c>
      <c r="P95" s="36">
        <f t="shared" si="12"/>
        <v>6</v>
      </c>
      <c r="Q95" s="36">
        <f t="shared" si="13"/>
        <v>10</v>
      </c>
      <c r="R95" s="37" t="s">
        <v>79</v>
      </c>
      <c r="S95" s="38"/>
      <c r="T95" s="7"/>
      <c r="U95" s="38" t="s">
        <v>60</v>
      </c>
    </row>
    <row r="96" spans="1:21">
      <c r="A96" s="125" t="s">
        <v>209</v>
      </c>
      <c r="B96" s="214" t="s">
        <v>123</v>
      </c>
      <c r="C96" s="188"/>
      <c r="D96" s="188"/>
      <c r="E96" s="188"/>
      <c r="F96" s="188"/>
      <c r="G96" s="188"/>
      <c r="H96" s="188"/>
      <c r="I96" s="188"/>
      <c r="J96" s="34">
        <v>2</v>
      </c>
      <c r="K96" s="34">
        <v>0</v>
      </c>
      <c r="L96" s="34">
        <v>0</v>
      </c>
      <c r="M96" s="34">
        <v>0</v>
      </c>
      <c r="N96" s="34">
        <v>2</v>
      </c>
      <c r="O96" s="35">
        <f t="shared" si="11"/>
        <v>2</v>
      </c>
      <c r="P96" s="36">
        <f t="shared" si="12"/>
        <v>2</v>
      </c>
      <c r="Q96" s="36">
        <f t="shared" si="13"/>
        <v>4</v>
      </c>
      <c r="R96" s="37" t="s">
        <v>79</v>
      </c>
      <c r="S96" s="38"/>
      <c r="T96" s="7"/>
      <c r="U96" s="38" t="s">
        <v>62</v>
      </c>
    </row>
    <row r="97" spans="1:256">
      <c r="A97" s="125" t="s">
        <v>125</v>
      </c>
      <c r="B97" s="214" t="s">
        <v>126</v>
      </c>
      <c r="C97" s="188"/>
      <c r="D97" s="188"/>
      <c r="E97" s="188"/>
      <c r="F97" s="188"/>
      <c r="G97" s="188"/>
      <c r="H97" s="188"/>
      <c r="I97" s="188"/>
      <c r="J97" s="34">
        <v>4</v>
      </c>
      <c r="K97" s="34">
        <v>2</v>
      </c>
      <c r="L97" s="34">
        <v>0</v>
      </c>
      <c r="M97" s="34">
        <v>1</v>
      </c>
      <c r="N97" s="34">
        <v>0</v>
      </c>
      <c r="O97" s="35">
        <f t="shared" si="11"/>
        <v>3</v>
      </c>
      <c r="P97" s="36">
        <f t="shared" si="12"/>
        <v>5</v>
      </c>
      <c r="Q97" s="36">
        <f t="shared" si="13"/>
        <v>8</v>
      </c>
      <c r="R97" s="37"/>
      <c r="S97" s="38" t="s">
        <v>73</v>
      </c>
      <c r="T97" s="7"/>
      <c r="U97" s="38" t="s">
        <v>62</v>
      </c>
    </row>
    <row r="98" spans="1:256">
      <c r="A98" s="125" t="s">
        <v>127</v>
      </c>
      <c r="B98" s="214" t="s">
        <v>128</v>
      </c>
      <c r="C98" s="188"/>
      <c r="D98" s="188"/>
      <c r="E98" s="188"/>
      <c r="F98" s="188"/>
      <c r="G98" s="188"/>
      <c r="H98" s="188"/>
      <c r="I98" s="188"/>
      <c r="J98" s="34">
        <v>4</v>
      </c>
      <c r="K98" s="34">
        <v>2</v>
      </c>
      <c r="L98" s="34">
        <v>0</v>
      </c>
      <c r="M98" s="34">
        <v>1</v>
      </c>
      <c r="N98" s="34">
        <v>0</v>
      </c>
      <c r="O98" s="35">
        <f t="shared" si="11"/>
        <v>3</v>
      </c>
      <c r="P98" s="36">
        <f t="shared" si="12"/>
        <v>5</v>
      </c>
      <c r="Q98" s="36">
        <f t="shared" si="13"/>
        <v>8</v>
      </c>
      <c r="R98" s="37"/>
      <c r="S98" s="38" t="s">
        <v>73</v>
      </c>
      <c r="T98" s="7"/>
      <c r="U98" s="38" t="s">
        <v>62</v>
      </c>
    </row>
    <row r="99" spans="1:256">
      <c r="A99" s="125" t="s">
        <v>210</v>
      </c>
      <c r="B99" s="214" t="s">
        <v>180</v>
      </c>
      <c r="C99" s="188"/>
      <c r="D99" s="188"/>
      <c r="E99" s="188"/>
      <c r="F99" s="188"/>
      <c r="G99" s="188"/>
      <c r="H99" s="188"/>
      <c r="I99" s="188"/>
      <c r="J99" s="34">
        <v>5</v>
      </c>
      <c r="K99" s="34">
        <v>2</v>
      </c>
      <c r="L99" s="34">
        <v>1</v>
      </c>
      <c r="M99" s="34">
        <v>1</v>
      </c>
      <c r="N99" s="34">
        <v>0</v>
      </c>
      <c r="O99" s="35">
        <f t="shared" si="11"/>
        <v>4</v>
      </c>
      <c r="P99" s="36">
        <f t="shared" si="12"/>
        <v>6</v>
      </c>
      <c r="Q99" s="36">
        <f t="shared" si="13"/>
        <v>10</v>
      </c>
      <c r="R99" s="37"/>
      <c r="S99" s="38" t="s">
        <v>73</v>
      </c>
      <c r="T99" s="7"/>
      <c r="U99" s="38" t="s">
        <v>63</v>
      </c>
    </row>
    <row r="100" spans="1:256">
      <c r="A100" s="101" t="s">
        <v>89</v>
      </c>
      <c r="B100" s="190"/>
      <c r="C100" s="190"/>
      <c r="D100" s="190"/>
      <c r="E100" s="190"/>
      <c r="F100" s="190"/>
      <c r="G100" s="190"/>
      <c r="H100" s="190"/>
      <c r="I100" s="190"/>
      <c r="J100" s="42">
        <f t="shared" ref="J100:Q100" si="14">SUM(J93:J99)</f>
        <v>30</v>
      </c>
      <c r="K100" s="42">
        <f t="shared" si="14"/>
        <v>12</v>
      </c>
      <c r="L100" s="42">
        <f t="shared" si="14"/>
        <v>2</v>
      </c>
      <c r="M100" s="42">
        <f t="shared" si="14"/>
        <v>8</v>
      </c>
      <c r="N100" s="42">
        <f t="shared" si="14"/>
        <v>2</v>
      </c>
      <c r="O100" s="42">
        <f t="shared" si="14"/>
        <v>24</v>
      </c>
      <c r="P100" s="80">
        <f t="shared" si="14"/>
        <v>36</v>
      </c>
      <c r="Q100" s="42">
        <f t="shared" si="14"/>
        <v>60</v>
      </c>
      <c r="R100" s="42">
        <f>COUNTIF(R93:R99,"E")</f>
        <v>4</v>
      </c>
      <c r="S100" s="42">
        <f>COUNTIF(S93:S99,"C")</f>
        <v>3</v>
      </c>
      <c r="T100" s="42">
        <f>COUNTIF(T93:T99,"VP")</f>
        <v>0</v>
      </c>
      <c r="U100" s="43"/>
    </row>
    <row r="101" spans="1:256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8"/>
    </row>
    <row r="102" spans="1:256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8"/>
    </row>
    <row r="103" spans="1:256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8"/>
    </row>
    <row r="104" spans="1:256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8"/>
    </row>
    <row r="106" spans="1:256" ht="15.75">
      <c r="A106" s="49"/>
      <c r="B106"/>
      <c r="C106"/>
      <c r="D106" s="50" t="s">
        <v>129</v>
      </c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ht="14.25">
      <c r="A107" s="16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1:256" ht="39.6" customHeight="1">
      <c r="A108" s="51" t="s">
        <v>66</v>
      </c>
      <c r="B108" s="212" t="s">
        <v>67</v>
      </c>
      <c r="C108" s="212"/>
      <c r="D108" s="212"/>
      <c r="E108" s="212"/>
      <c r="F108" s="212"/>
      <c r="G108" s="212"/>
      <c r="H108" s="212"/>
      <c r="I108" s="52" t="s">
        <v>130</v>
      </c>
      <c r="J108" s="52" t="s">
        <v>68</v>
      </c>
      <c r="K108" s="212" t="s">
        <v>69</v>
      </c>
      <c r="L108" s="212"/>
      <c r="M108" s="212"/>
      <c r="N108" s="212"/>
      <c r="O108" s="212" t="s">
        <v>70</v>
      </c>
      <c r="P108" s="212"/>
      <c r="Q108" s="212"/>
      <c r="R108" s="212" t="s">
        <v>131</v>
      </c>
      <c r="S108" s="212"/>
      <c r="T108" s="212"/>
      <c r="U108" s="52" t="s">
        <v>72</v>
      </c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ht="14.25" customHeight="1">
      <c r="A109" s="51"/>
      <c r="B109" s="212"/>
      <c r="C109" s="212"/>
      <c r="D109" s="212"/>
      <c r="E109" s="212"/>
      <c r="F109" s="212"/>
      <c r="G109" s="212"/>
      <c r="H109" s="212"/>
      <c r="I109" s="52" t="s">
        <v>132</v>
      </c>
      <c r="J109" s="52"/>
      <c r="K109" s="52" t="s">
        <v>73</v>
      </c>
      <c r="L109" s="52" t="s">
        <v>74</v>
      </c>
      <c r="M109" s="52" t="s">
        <v>75</v>
      </c>
      <c r="N109" s="52" t="s">
        <v>76</v>
      </c>
      <c r="O109" s="52" t="s">
        <v>77</v>
      </c>
      <c r="P109" s="52" t="s">
        <v>47</v>
      </c>
      <c r="Q109" s="52" t="s">
        <v>78</v>
      </c>
      <c r="R109" s="52" t="s">
        <v>79</v>
      </c>
      <c r="S109" s="52" t="s">
        <v>73</v>
      </c>
      <c r="T109" s="52" t="s">
        <v>133</v>
      </c>
      <c r="U109" s="52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ht="15.75" customHeight="1">
      <c r="A110" s="212" t="s">
        <v>134</v>
      </c>
      <c r="B110" s="212"/>
      <c r="C110" s="212"/>
      <c r="D110" s="212"/>
      <c r="E110" s="212"/>
      <c r="F110" s="212"/>
      <c r="G110" s="212"/>
      <c r="H110" s="212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ht="14.25" customHeight="1">
      <c r="A111" s="32" t="s">
        <v>135</v>
      </c>
      <c r="B111" s="213" t="s">
        <v>136</v>
      </c>
      <c r="C111" s="213"/>
      <c r="D111" s="213"/>
      <c r="E111" s="213"/>
      <c r="F111" s="213"/>
      <c r="G111" s="213"/>
      <c r="H111" s="213"/>
      <c r="I111" s="34">
        <v>4</v>
      </c>
      <c r="J111" s="34">
        <v>3</v>
      </c>
      <c r="K111" s="34">
        <v>0</v>
      </c>
      <c r="L111" s="34">
        <v>2</v>
      </c>
      <c r="M111" s="34">
        <v>0</v>
      </c>
      <c r="N111" s="34">
        <v>0</v>
      </c>
      <c r="O111" s="34">
        <v>2</v>
      </c>
      <c r="P111" s="34">
        <v>3</v>
      </c>
      <c r="Q111" s="34">
        <v>5</v>
      </c>
      <c r="R111" s="34"/>
      <c r="S111" s="34" t="s">
        <v>73</v>
      </c>
      <c r="T111" s="34"/>
      <c r="U111" s="34" t="s">
        <v>63</v>
      </c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ht="15.75" customHeight="1">
      <c r="A112" s="212" t="s">
        <v>137</v>
      </c>
      <c r="B112" s="212"/>
      <c r="C112" s="212"/>
      <c r="D112" s="212"/>
      <c r="E112" s="212"/>
      <c r="F112" s="212"/>
      <c r="G112" s="212"/>
      <c r="H112" s="212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ht="14.25" customHeight="1">
      <c r="A113" s="32" t="s">
        <v>138</v>
      </c>
      <c r="B113" s="213" t="s">
        <v>139</v>
      </c>
      <c r="C113" s="213"/>
      <c r="D113" s="213"/>
      <c r="E113" s="213"/>
      <c r="F113" s="213"/>
      <c r="G113" s="213"/>
      <c r="H113" s="213"/>
      <c r="I113" s="34">
        <v>4</v>
      </c>
      <c r="J113" s="34">
        <v>3</v>
      </c>
      <c r="K113" s="34">
        <v>0</v>
      </c>
      <c r="L113" s="34">
        <v>2</v>
      </c>
      <c r="M113" s="34">
        <v>0</v>
      </c>
      <c r="N113" s="34">
        <v>0</v>
      </c>
      <c r="O113" s="34">
        <v>2</v>
      </c>
      <c r="P113" s="34">
        <v>3</v>
      </c>
      <c r="Q113" s="34">
        <v>5</v>
      </c>
      <c r="R113" s="34"/>
      <c r="S113" s="34" t="s">
        <v>73</v>
      </c>
      <c r="T113" s="34"/>
      <c r="U113" s="34" t="s">
        <v>63</v>
      </c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 ht="14.25">
      <c r="A114" s="54"/>
      <c r="B114" s="55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5"/>
      <c r="O114"/>
      <c r="P114"/>
      <c r="Q114"/>
      <c r="R114"/>
      <c r="S114"/>
      <c r="T114"/>
      <c r="U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>
      <c r="A115" s="198" t="s">
        <v>213</v>
      </c>
      <c r="B115" s="198"/>
      <c r="C115" s="198"/>
      <c r="D115" s="198"/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</row>
    <row r="116" spans="1:256" ht="15">
      <c r="A116" s="57"/>
      <c r="B116" s="203" t="s">
        <v>214</v>
      </c>
      <c r="C116" s="203"/>
      <c r="D116" s="203"/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203"/>
      <c r="U116" s="203"/>
    </row>
    <row r="117" spans="1:256">
      <c r="A117" s="32" t="s">
        <v>211</v>
      </c>
      <c r="B117" s="209" t="s">
        <v>215</v>
      </c>
      <c r="C117" s="210"/>
      <c r="D117" s="210"/>
      <c r="E117" s="210"/>
      <c r="F117" s="210"/>
      <c r="G117" s="210"/>
      <c r="H117" s="210"/>
      <c r="I117" s="211"/>
      <c r="J117" s="58">
        <f t="shared" ref="J117:L118" si="15">J$78</f>
        <v>4</v>
      </c>
      <c r="K117" s="58">
        <f t="shared" si="15"/>
        <v>2</v>
      </c>
      <c r="L117" s="58">
        <f t="shared" si="15"/>
        <v>0</v>
      </c>
      <c r="M117" s="58">
        <f>$M78</f>
        <v>2</v>
      </c>
      <c r="N117" s="58">
        <f t="shared" ref="N117:Q118" si="16">N$78</f>
        <v>0</v>
      </c>
      <c r="O117" s="58">
        <f t="shared" si="16"/>
        <v>4</v>
      </c>
      <c r="P117" s="58">
        <f t="shared" si="16"/>
        <v>3</v>
      </c>
      <c r="Q117" s="58">
        <f t="shared" si="16"/>
        <v>7</v>
      </c>
      <c r="R117" s="59"/>
      <c r="S117" s="59" t="s">
        <v>73</v>
      </c>
      <c r="T117" s="60"/>
      <c r="U117" s="38" t="s">
        <v>62</v>
      </c>
    </row>
    <row r="118" spans="1:256">
      <c r="A118" s="32" t="s">
        <v>212</v>
      </c>
      <c r="B118" s="209" t="s">
        <v>141</v>
      </c>
      <c r="C118" s="210"/>
      <c r="D118" s="210"/>
      <c r="E118" s="210"/>
      <c r="F118" s="210"/>
      <c r="G118" s="210"/>
      <c r="H118" s="210"/>
      <c r="I118" s="211"/>
      <c r="J118" s="58">
        <f t="shared" si="15"/>
        <v>4</v>
      </c>
      <c r="K118" s="58">
        <f t="shared" si="15"/>
        <v>2</v>
      </c>
      <c r="L118" s="58">
        <f t="shared" si="15"/>
        <v>0</v>
      </c>
      <c r="M118" s="58">
        <f>$M78</f>
        <v>2</v>
      </c>
      <c r="N118" s="58">
        <f t="shared" si="16"/>
        <v>0</v>
      </c>
      <c r="O118" s="58">
        <f t="shared" si="16"/>
        <v>4</v>
      </c>
      <c r="P118" s="58">
        <f t="shared" si="16"/>
        <v>3</v>
      </c>
      <c r="Q118" s="58">
        <f t="shared" si="16"/>
        <v>7</v>
      </c>
      <c r="R118" s="59"/>
      <c r="S118" s="59" t="s">
        <v>73</v>
      </c>
      <c r="T118" s="60"/>
      <c r="U118" s="38" t="s">
        <v>62</v>
      </c>
    </row>
    <row r="119" spans="1:256">
      <c r="A119" s="204" t="s">
        <v>142</v>
      </c>
      <c r="B119" s="204"/>
      <c r="C119" s="204"/>
      <c r="D119" s="204"/>
      <c r="E119" s="204"/>
      <c r="F119" s="204"/>
      <c r="G119" s="204"/>
      <c r="H119" s="204"/>
      <c r="I119" s="204"/>
      <c r="J119" s="204"/>
      <c r="K119" s="204"/>
      <c r="L119" s="204"/>
      <c r="M119" s="204"/>
      <c r="N119" s="204"/>
      <c r="O119" s="204"/>
      <c r="P119" s="204"/>
      <c r="Q119" s="204"/>
      <c r="R119" s="204"/>
      <c r="S119" s="204"/>
      <c r="T119" s="204"/>
      <c r="U119" s="204"/>
    </row>
    <row r="120" spans="1:256" ht="15">
      <c r="A120" s="57"/>
      <c r="B120" s="203" t="s">
        <v>214</v>
      </c>
      <c r="C120" s="203"/>
      <c r="D120" s="203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  <c r="P120" s="203"/>
      <c r="Q120" s="203"/>
      <c r="R120" s="203"/>
      <c r="S120" s="203"/>
      <c r="T120" s="203"/>
      <c r="U120" s="203"/>
    </row>
    <row r="121" spans="1:256">
      <c r="A121" s="32" t="s">
        <v>218</v>
      </c>
      <c r="B121" s="185" t="s">
        <v>216</v>
      </c>
      <c r="C121" s="185"/>
      <c r="D121" s="185"/>
      <c r="E121" s="185"/>
      <c r="F121" s="185"/>
      <c r="G121" s="185"/>
      <c r="H121" s="185"/>
      <c r="I121" s="185"/>
      <c r="J121" s="62">
        <f>J$86</f>
        <v>4</v>
      </c>
      <c r="K121" s="62">
        <f t="shared" ref="K121:Q122" si="17">K$86</f>
        <v>2</v>
      </c>
      <c r="L121" s="62">
        <f t="shared" si="17"/>
        <v>0</v>
      </c>
      <c r="M121" s="62">
        <f t="shared" si="17"/>
        <v>1</v>
      </c>
      <c r="N121" s="62">
        <f t="shared" si="17"/>
        <v>0</v>
      </c>
      <c r="O121" s="62">
        <f t="shared" si="17"/>
        <v>3</v>
      </c>
      <c r="P121" s="62">
        <f t="shared" si="17"/>
        <v>4</v>
      </c>
      <c r="Q121" s="62">
        <f t="shared" si="17"/>
        <v>7</v>
      </c>
      <c r="R121" s="59" t="s">
        <v>79</v>
      </c>
      <c r="S121" s="59"/>
      <c r="T121" s="60"/>
      <c r="U121" s="38" t="s">
        <v>63</v>
      </c>
    </row>
    <row r="122" spans="1:256">
      <c r="A122" s="32" t="s">
        <v>217</v>
      </c>
      <c r="B122" s="185" t="s">
        <v>219</v>
      </c>
      <c r="C122" s="185"/>
      <c r="D122" s="185"/>
      <c r="E122" s="185"/>
      <c r="F122" s="185"/>
      <c r="G122" s="185"/>
      <c r="H122" s="185"/>
      <c r="I122" s="185"/>
      <c r="J122" s="62">
        <f>J$86</f>
        <v>4</v>
      </c>
      <c r="K122" s="62">
        <f t="shared" si="17"/>
        <v>2</v>
      </c>
      <c r="L122" s="62">
        <f t="shared" si="17"/>
        <v>0</v>
      </c>
      <c r="M122" s="62">
        <f t="shared" si="17"/>
        <v>1</v>
      </c>
      <c r="N122" s="62">
        <f t="shared" si="17"/>
        <v>0</v>
      </c>
      <c r="O122" s="62">
        <f t="shared" si="17"/>
        <v>3</v>
      </c>
      <c r="P122" s="62">
        <f t="shared" si="17"/>
        <v>4</v>
      </c>
      <c r="Q122" s="62">
        <f t="shared" si="17"/>
        <v>7</v>
      </c>
      <c r="R122" s="59" t="s">
        <v>79</v>
      </c>
      <c r="S122" s="59"/>
      <c r="T122" s="60"/>
      <c r="U122" s="38" t="s">
        <v>63</v>
      </c>
    </row>
    <row r="124" spans="1:256">
      <c r="A124" s="141" t="s">
        <v>220</v>
      </c>
      <c r="B124" s="142"/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</row>
    <row r="125" spans="1:256" ht="15">
      <c r="A125" s="109"/>
      <c r="B125" s="143" t="s">
        <v>221</v>
      </c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4"/>
    </row>
    <row r="126" spans="1:256">
      <c r="A126" s="112" t="s">
        <v>222</v>
      </c>
      <c r="B126" s="145" t="s">
        <v>223</v>
      </c>
      <c r="C126" s="145"/>
      <c r="D126" s="145"/>
      <c r="E126" s="145"/>
      <c r="F126" s="145"/>
      <c r="G126" s="145"/>
      <c r="H126" s="145"/>
      <c r="I126" s="110"/>
      <c r="J126" s="116">
        <f>J$87</f>
        <v>4</v>
      </c>
      <c r="K126" s="110">
        <f>$K87</f>
        <v>2</v>
      </c>
      <c r="L126" s="110">
        <f>$L87</f>
        <v>0</v>
      </c>
      <c r="M126" s="110">
        <f>$M87</f>
        <v>1</v>
      </c>
      <c r="N126" s="110">
        <f>$N87</f>
        <v>0</v>
      </c>
      <c r="O126" s="110">
        <f>$O87</f>
        <v>3</v>
      </c>
      <c r="P126" s="111">
        <f>$P87</f>
        <v>4</v>
      </c>
      <c r="Q126" s="111">
        <f>$Q87</f>
        <v>7</v>
      </c>
      <c r="R126" s="112" t="s">
        <v>79</v>
      </c>
      <c r="S126" s="112"/>
      <c r="T126" s="112"/>
      <c r="U126" s="112" t="s">
        <v>62</v>
      </c>
    </row>
    <row r="127" spans="1:256">
      <c r="A127" s="112" t="s">
        <v>224</v>
      </c>
      <c r="B127" s="145" t="s">
        <v>143</v>
      </c>
      <c r="C127" s="145"/>
      <c r="D127" s="145"/>
      <c r="E127" s="145"/>
      <c r="F127" s="145"/>
      <c r="G127" s="145"/>
      <c r="H127" s="145"/>
      <c r="I127" s="110"/>
      <c r="J127" s="117">
        <f>J$86</f>
        <v>4</v>
      </c>
      <c r="K127" s="110">
        <f>$K87</f>
        <v>2</v>
      </c>
      <c r="L127" s="110">
        <f>$L87</f>
        <v>0</v>
      </c>
      <c r="M127" s="110">
        <f>$M87</f>
        <v>1</v>
      </c>
      <c r="N127" s="110">
        <f>$N87</f>
        <v>0</v>
      </c>
      <c r="O127" s="110">
        <f>$O87</f>
        <v>3</v>
      </c>
      <c r="P127" s="111">
        <f>$P87</f>
        <v>4</v>
      </c>
      <c r="Q127" s="111">
        <f>$Q87</f>
        <v>7</v>
      </c>
      <c r="R127" s="112" t="s">
        <v>79</v>
      </c>
      <c r="S127" s="112"/>
      <c r="T127" s="112"/>
      <c r="U127" s="112" t="s">
        <v>62</v>
      </c>
    </row>
    <row r="129" spans="1:21">
      <c r="A129" s="206" t="s">
        <v>146</v>
      </c>
      <c r="B129" s="207"/>
      <c r="C129" s="207"/>
      <c r="D129" s="207"/>
      <c r="E129" s="207"/>
      <c r="F129" s="207"/>
      <c r="G129" s="207"/>
      <c r="H129" s="207"/>
      <c r="I129" s="207"/>
      <c r="J129" s="207"/>
      <c r="K129" s="207"/>
      <c r="L129" s="207"/>
      <c r="M129" s="207"/>
      <c r="N129" s="207"/>
      <c r="O129" s="207"/>
      <c r="P129" s="207"/>
      <c r="Q129" s="207"/>
      <c r="R129" s="207"/>
      <c r="S129" s="207"/>
      <c r="T129" s="207"/>
      <c r="U129" s="208"/>
    </row>
    <row r="130" spans="1:21" ht="15">
      <c r="A130" s="61"/>
      <c r="B130" s="205" t="s">
        <v>214</v>
      </c>
      <c r="C130" s="205"/>
      <c r="D130" s="205"/>
      <c r="E130" s="205"/>
      <c r="F130" s="205"/>
      <c r="G130" s="205"/>
      <c r="H130" s="205"/>
      <c r="I130" s="205"/>
      <c r="J130" s="205"/>
      <c r="K130" s="205"/>
      <c r="L130" s="205"/>
      <c r="M130" s="205"/>
      <c r="N130" s="205"/>
      <c r="O130" s="205"/>
      <c r="P130" s="205"/>
      <c r="Q130" s="205"/>
      <c r="R130" s="205"/>
      <c r="S130" s="205"/>
      <c r="T130" s="205"/>
      <c r="U130" s="205"/>
    </row>
    <row r="131" spans="1:21">
      <c r="A131" s="32" t="s">
        <v>225</v>
      </c>
      <c r="B131" s="185" t="s">
        <v>144</v>
      </c>
      <c r="C131" s="185"/>
      <c r="D131" s="185"/>
      <c r="E131" s="185"/>
      <c r="F131" s="185"/>
      <c r="G131" s="185"/>
      <c r="H131" s="185"/>
      <c r="I131" s="185"/>
      <c r="J131" s="62">
        <f t="shared" ref="J131:Q132" si="18">J$97</f>
        <v>4</v>
      </c>
      <c r="K131" s="62">
        <f t="shared" si="18"/>
        <v>2</v>
      </c>
      <c r="L131" s="62">
        <f t="shared" si="18"/>
        <v>0</v>
      </c>
      <c r="M131" s="62">
        <f t="shared" si="18"/>
        <v>1</v>
      </c>
      <c r="N131" s="62">
        <f t="shared" si="18"/>
        <v>0</v>
      </c>
      <c r="O131" s="62">
        <f t="shared" si="18"/>
        <v>3</v>
      </c>
      <c r="P131" s="62">
        <f t="shared" si="18"/>
        <v>5</v>
      </c>
      <c r="Q131" s="62">
        <f t="shared" si="18"/>
        <v>8</v>
      </c>
      <c r="R131" s="59"/>
      <c r="S131" s="59" t="s">
        <v>73</v>
      </c>
      <c r="T131" s="60"/>
      <c r="U131" s="38" t="s">
        <v>62</v>
      </c>
    </row>
    <row r="132" spans="1:21">
      <c r="A132" s="32" t="s">
        <v>226</v>
      </c>
      <c r="B132" s="185" t="s">
        <v>145</v>
      </c>
      <c r="C132" s="185"/>
      <c r="D132" s="185"/>
      <c r="E132" s="185"/>
      <c r="F132" s="185"/>
      <c r="G132" s="185"/>
      <c r="H132" s="185"/>
      <c r="I132" s="185"/>
      <c r="J132" s="62">
        <f t="shared" si="18"/>
        <v>4</v>
      </c>
      <c r="K132" s="62">
        <f t="shared" si="18"/>
        <v>2</v>
      </c>
      <c r="L132" s="62">
        <f t="shared" si="18"/>
        <v>0</v>
      </c>
      <c r="M132" s="62">
        <f t="shared" si="18"/>
        <v>1</v>
      </c>
      <c r="N132" s="62">
        <f t="shared" si="18"/>
        <v>0</v>
      </c>
      <c r="O132" s="62">
        <f t="shared" si="18"/>
        <v>3</v>
      </c>
      <c r="P132" s="62">
        <f t="shared" si="18"/>
        <v>5</v>
      </c>
      <c r="Q132" s="62">
        <f t="shared" si="18"/>
        <v>8</v>
      </c>
      <c r="R132" s="59"/>
      <c r="S132" s="59" t="s">
        <v>73</v>
      </c>
      <c r="T132" s="60"/>
      <c r="U132" s="38" t="s">
        <v>62</v>
      </c>
    </row>
    <row r="133" spans="1:21">
      <c r="A133" s="204" t="s">
        <v>148</v>
      </c>
      <c r="B133" s="204"/>
      <c r="C133" s="204"/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</row>
    <row r="134" spans="1:21" ht="15">
      <c r="A134" s="57"/>
      <c r="B134" s="203" t="s">
        <v>214</v>
      </c>
      <c r="C134" s="203"/>
      <c r="D134" s="203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</row>
    <row r="135" spans="1:21">
      <c r="A135" s="32" t="s">
        <v>227</v>
      </c>
      <c r="B135" s="202" t="s">
        <v>228</v>
      </c>
      <c r="C135" s="202"/>
      <c r="D135" s="202"/>
      <c r="E135" s="202"/>
      <c r="F135" s="202"/>
      <c r="G135" s="202"/>
      <c r="H135" s="202"/>
      <c r="I135" s="202"/>
      <c r="J135" s="63">
        <f t="shared" ref="J135:N136" si="19">J$98</f>
        <v>4</v>
      </c>
      <c r="K135" s="63">
        <f t="shared" si="19"/>
        <v>2</v>
      </c>
      <c r="L135" s="63">
        <f t="shared" si="19"/>
        <v>0</v>
      </c>
      <c r="M135" s="63">
        <f t="shared" si="19"/>
        <v>1</v>
      </c>
      <c r="N135" s="63">
        <f t="shared" si="19"/>
        <v>0</v>
      </c>
      <c r="O135" s="64">
        <f>K135+L135+M135+N135</f>
        <v>3</v>
      </c>
      <c r="P135" s="64">
        <f>Q135-O135</f>
        <v>5</v>
      </c>
      <c r="Q135" s="64">
        <f>ROUND(PRODUCT(J135,25)/12,0)</f>
        <v>8</v>
      </c>
      <c r="R135" s="65"/>
      <c r="S135" s="65" t="s">
        <v>73</v>
      </c>
      <c r="T135" s="66"/>
      <c r="U135" s="67" t="s">
        <v>62</v>
      </c>
    </row>
    <row r="136" spans="1:21">
      <c r="A136" s="32" t="s">
        <v>229</v>
      </c>
      <c r="B136" s="202" t="s">
        <v>147</v>
      </c>
      <c r="C136" s="202"/>
      <c r="D136" s="202"/>
      <c r="E136" s="202"/>
      <c r="F136" s="202"/>
      <c r="G136" s="202"/>
      <c r="H136" s="202"/>
      <c r="I136" s="202"/>
      <c r="J136" s="63">
        <f t="shared" si="19"/>
        <v>4</v>
      </c>
      <c r="K136" s="63">
        <f t="shared" si="19"/>
        <v>2</v>
      </c>
      <c r="L136" s="63">
        <f t="shared" si="19"/>
        <v>0</v>
      </c>
      <c r="M136" s="63">
        <f t="shared" si="19"/>
        <v>1</v>
      </c>
      <c r="N136" s="63">
        <f t="shared" si="19"/>
        <v>0</v>
      </c>
      <c r="O136" s="64">
        <f>K136+L136+M136+N136</f>
        <v>3</v>
      </c>
      <c r="P136" s="64">
        <f>Q136-O136</f>
        <v>5</v>
      </c>
      <c r="Q136" s="64">
        <f>ROUND(PRODUCT(J136,25)/12,0)</f>
        <v>8</v>
      </c>
      <c r="R136" s="65"/>
      <c r="S136" s="65" t="s">
        <v>73</v>
      </c>
      <c r="T136" s="66"/>
      <c r="U136" s="67" t="s">
        <v>62</v>
      </c>
    </row>
    <row r="137" spans="1:21" ht="14.25" customHeight="1"/>
    <row r="138" spans="1:21">
      <c r="A138" s="200" t="s">
        <v>230</v>
      </c>
      <c r="B138" s="200"/>
      <c r="C138" s="200"/>
      <c r="D138" s="200"/>
      <c r="E138" s="200"/>
      <c r="F138" s="200"/>
      <c r="G138" s="200"/>
      <c r="H138" s="200"/>
      <c r="I138" s="200"/>
      <c r="J138" s="200"/>
      <c r="K138" s="200"/>
      <c r="L138" s="200"/>
      <c r="M138" s="200"/>
      <c r="N138" s="200"/>
      <c r="O138" s="200"/>
      <c r="P138" s="200"/>
      <c r="Q138" s="200"/>
      <c r="R138" s="200"/>
      <c r="S138" s="200"/>
      <c r="T138" s="200"/>
      <c r="U138" s="200"/>
    </row>
    <row r="139" spans="1:21" ht="15">
      <c r="A139" s="68"/>
      <c r="B139" s="201" t="s">
        <v>214</v>
      </c>
      <c r="C139" s="201"/>
      <c r="D139" s="201"/>
      <c r="E139" s="201"/>
      <c r="F139" s="201"/>
      <c r="G139" s="201"/>
      <c r="H139" s="201"/>
      <c r="I139" s="201"/>
      <c r="J139" s="201"/>
      <c r="K139" s="201"/>
      <c r="L139" s="201"/>
      <c r="M139" s="201"/>
      <c r="N139" s="201"/>
      <c r="O139" s="201"/>
      <c r="P139" s="201"/>
      <c r="Q139" s="201"/>
      <c r="R139" s="201"/>
      <c r="S139" s="201"/>
      <c r="T139" s="201"/>
      <c r="U139" s="201"/>
    </row>
    <row r="140" spans="1:21">
      <c r="A140" s="32" t="s">
        <v>231</v>
      </c>
      <c r="B140" s="202" t="s">
        <v>140</v>
      </c>
      <c r="C140" s="202"/>
      <c r="D140" s="202"/>
      <c r="E140" s="202"/>
      <c r="F140" s="202"/>
      <c r="G140" s="202"/>
      <c r="H140" s="202"/>
      <c r="I140" s="202"/>
      <c r="J140" s="63">
        <f t="shared" ref="J140:N141" si="20">J$99</f>
        <v>5</v>
      </c>
      <c r="K140" s="63">
        <f t="shared" si="20"/>
        <v>2</v>
      </c>
      <c r="L140" s="63">
        <f t="shared" si="20"/>
        <v>1</v>
      </c>
      <c r="M140" s="63">
        <f t="shared" si="20"/>
        <v>1</v>
      </c>
      <c r="N140" s="63">
        <f t="shared" si="20"/>
        <v>0</v>
      </c>
      <c r="O140" s="64">
        <f>K140+L140+M140+N140</f>
        <v>4</v>
      </c>
      <c r="P140" s="64">
        <f>Q140-O140</f>
        <v>6</v>
      </c>
      <c r="Q140" s="64">
        <f>ROUND(PRODUCT(J140,25)/12,0)</f>
        <v>10</v>
      </c>
      <c r="R140" s="65"/>
      <c r="S140" s="65" t="s">
        <v>73</v>
      </c>
      <c r="T140" s="66"/>
      <c r="U140" s="67" t="s">
        <v>63</v>
      </c>
    </row>
    <row r="141" spans="1:21">
      <c r="A141" s="32" t="s">
        <v>232</v>
      </c>
      <c r="B141" s="202" t="s">
        <v>233</v>
      </c>
      <c r="C141" s="202"/>
      <c r="D141" s="202"/>
      <c r="E141" s="202"/>
      <c r="F141" s="202"/>
      <c r="G141" s="202"/>
      <c r="H141" s="202"/>
      <c r="I141" s="202"/>
      <c r="J141" s="63">
        <f t="shared" si="20"/>
        <v>5</v>
      </c>
      <c r="K141" s="63">
        <f t="shared" si="20"/>
        <v>2</v>
      </c>
      <c r="L141" s="63">
        <f t="shared" si="20"/>
        <v>1</v>
      </c>
      <c r="M141" s="63">
        <f t="shared" si="20"/>
        <v>1</v>
      </c>
      <c r="N141" s="63">
        <f t="shared" si="20"/>
        <v>0</v>
      </c>
      <c r="O141" s="64">
        <f>K141+L141+M141+N141</f>
        <v>4</v>
      </c>
      <c r="P141" s="64">
        <f>Q141-O141</f>
        <v>6</v>
      </c>
      <c r="Q141" s="64">
        <f>ROUND(PRODUCT(J141,25)/12,0)</f>
        <v>10</v>
      </c>
      <c r="R141" s="65"/>
      <c r="S141" s="65" t="s">
        <v>73</v>
      </c>
      <c r="T141" s="66"/>
      <c r="U141" s="67" t="s">
        <v>63</v>
      </c>
    </row>
    <row r="142" spans="1:21" ht="24.75" customHeight="1">
      <c r="A142" s="150" t="s">
        <v>149</v>
      </c>
      <c r="B142" s="150"/>
      <c r="C142" s="150"/>
      <c r="D142" s="150"/>
      <c r="E142" s="150"/>
      <c r="F142" s="150"/>
      <c r="G142" s="150"/>
      <c r="H142" s="150"/>
      <c r="I142" s="150"/>
      <c r="J142" s="69">
        <f>SUM(J117,J121,J126,J131,J135,J140)</f>
        <v>25</v>
      </c>
      <c r="K142" s="69">
        <f t="shared" ref="K142:Q142" si="21">SUM(K117,K121,K126,K131,K135,K140)</f>
        <v>12</v>
      </c>
      <c r="L142" s="69">
        <f t="shared" si="21"/>
        <v>1</v>
      </c>
      <c r="M142" s="69">
        <f t="shared" si="21"/>
        <v>7</v>
      </c>
      <c r="N142" s="69">
        <f t="shared" si="21"/>
        <v>0</v>
      </c>
      <c r="O142" s="69">
        <f>SUM(O117,O121,O126,O131,O135,O140)</f>
        <v>20</v>
      </c>
      <c r="P142" s="69">
        <f t="shared" si="21"/>
        <v>27</v>
      </c>
      <c r="Q142" s="69">
        <f t="shared" si="21"/>
        <v>47</v>
      </c>
      <c r="R142" s="69">
        <f>COUNTIF(R117,"E")+COUNTIF(R121,"E")+COUNTIF(R131,"E")+COUNTIF(R135,"E")+COUNTIF(R140,"E")</f>
        <v>1</v>
      </c>
      <c r="S142" s="69">
        <f>COUNTIF(S117,"C")+COUNTIF(S121,"C")+COUNTIF(S131,"C")+COUNTIF(S135,"C")+COUNTIF(S140,"C")</f>
        <v>4</v>
      </c>
      <c r="T142" s="69">
        <f>COUNTIF(T117,"VP")+COUNTIF(T121,"VP")+COUNTIF(T131,"VP")+COUNTIF(T135,"VP")+COUNTIF(T140,"VP")</f>
        <v>0</v>
      </c>
      <c r="U142" s="70">
        <f>5/(38+6)</f>
        <v>0.11363636363636363</v>
      </c>
    </row>
    <row r="143" spans="1:21" ht="13.5" customHeight="1">
      <c r="A143" s="151" t="s">
        <v>150</v>
      </c>
      <c r="B143" s="151"/>
      <c r="C143" s="151"/>
      <c r="D143" s="151"/>
      <c r="E143" s="151"/>
      <c r="F143" s="151"/>
      <c r="G143" s="151"/>
      <c r="H143" s="151"/>
      <c r="I143" s="151"/>
      <c r="J143" s="151"/>
      <c r="K143" s="71">
        <f>SUM(K117,K121,K126)*14+SUM(K131,K135,K140)*12</f>
        <v>156</v>
      </c>
      <c r="L143" s="71">
        <f t="shared" ref="L143:Q143" si="22">SUM(L117,L121,L126)*14+SUM(L131,L135,L140)*12</f>
        <v>12</v>
      </c>
      <c r="M143" s="71">
        <f t="shared" si="22"/>
        <v>92</v>
      </c>
      <c r="N143" s="71">
        <f t="shared" si="22"/>
        <v>0</v>
      </c>
      <c r="O143" s="71">
        <f t="shared" si="22"/>
        <v>260</v>
      </c>
      <c r="P143" s="71">
        <f t="shared" si="22"/>
        <v>346</v>
      </c>
      <c r="Q143" s="71">
        <f t="shared" si="22"/>
        <v>606</v>
      </c>
      <c r="R143" s="152"/>
      <c r="S143" s="152"/>
      <c r="T143" s="152"/>
      <c r="U143" s="152"/>
    </row>
    <row r="144" spans="1:21">
      <c r="A144" s="151"/>
      <c r="B144" s="151"/>
      <c r="C144" s="151"/>
      <c r="D144" s="151"/>
      <c r="E144" s="151"/>
      <c r="F144" s="151"/>
      <c r="G144" s="151"/>
      <c r="H144" s="151"/>
      <c r="I144" s="151"/>
      <c r="J144" s="151"/>
      <c r="K144" s="192">
        <f>SUM(K143:N143)</f>
        <v>260</v>
      </c>
      <c r="L144" s="192"/>
      <c r="M144" s="192"/>
      <c r="N144" s="192"/>
      <c r="O144" s="183">
        <f>SUM(O143:P143)</f>
        <v>606</v>
      </c>
      <c r="P144" s="183"/>
      <c r="Q144" s="183"/>
      <c r="R144" s="152"/>
      <c r="S144" s="152"/>
      <c r="T144" s="152"/>
      <c r="U144" s="152"/>
    </row>
    <row r="145" spans="1:2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72"/>
      <c r="L145" s="72"/>
      <c r="M145" s="72"/>
      <c r="N145" s="72"/>
      <c r="O145" s="73"/>
      <c r="P145" s="73"/>
      <c r="Q145" s="73"/>
      <c r="R145" s="74"/>
      <c r="S145" s="74"/>
      <c r="T145" s="74"/>
      <c r="U145" s="74"/>
    </row>
    <row r="146" spans="1:21" ht="19.5" customHeight="1">
      <c r="A146" s="196" t="s">
        <v>151</v>
      </c>
      <c r="B146" s="196"/>
      <c r="C146" s="196"/>
      <c r="D146" s="196"/>
      <c r="E146" s="196"/>
      <c r="F146" s="196"/>
      <c r="G146" s="196"/>
      <c r="H146" s="196"/>
      <c r="I146" s="196"/>
      <c r="J146" s="196"/>
      <c r="K146" s="196"/>
      <c r="L146" s="196"/>
      <c r="M146" s="196"/>
      <c r="N146" s="196"/>
      <c r="O146" s="196"/>
      <c r="P146" s="196"/>
      <c r="Q146" s="196"/>
      <c r="R146" s="196"/>
      <c r="S146" s="196"/>
      <c r="T146" s="196"/>
      <c r="U146" s="196"/>
    </row>
    <row r="147" spans="1:21" ht="28.5" customHeight="1">
      <c r="A147" s="186" t="s">
        <v>66</v>
      </c>
      <c r="B147" s="186" t="s">
        <v>67</v>
      </c>
      <c r="C147" s="186"/>
      <c r="D147" s="186"/>
      <c r="E147" s="186"/>
      <c r="F147" s="186"/>
      <c r="G147" s="186"/>
      <c r="H147" s="186"/>
      <c r="I147" s="186"/>
      <c r="J147" s="149" t="s">
        <v>68</v>
      </c>
      <c r="K147" s="149" t="s">
        <v>69</v>
      </c>
      <c r="L147" s="149"/>
      <c r="M147" s="149"/>
      <c r="N147" s="149"/>
      <c r="O147" s="149" t="s">
        <v>70</v>
      </c>
      <c r="P147" s="149"/>
      <c r="Q147" s="149"/>
      <c r="R147" s="149" t="s">
        <v>71</v>
      </c>
      <c r="S147" s="149"/>
      <c r="T147" s="149"/>
      <c r="U147" s="149" t="s">
        <v>72</v>
      </c>
    </row>
    <row r="148" spans="1:21" ht="16.5" customHeight="1">
      <c r="A148" s="186"/>
      <c r="B148" s="186"/>
      <c r="C148" s="186"/>
      <c r="D148" s="186"/>
      <c r="E148" s="186"/>
      <c r="F148" s="186"/>
      <c r="G148" s="186"/>
      <c r="H148" s="186"/>
      <c r="I148" s="186"/>
      <c r="J148" s="149"/>
      <c r="K148" s="6" t="s">
        <v>73</v>
      </c>
      <c r="L148" s="6" t="s">
        <v>74</v>
      </c>
      <c r="M148" s="75" t="s">
        <v>75</v>
      </c>
      <c r="N148" s="6" t="s">
        <v>76</v>
      </c>
      <c r="O148" s="6" t="s">
        <v>77</v>
      </c>
      <c r="P148" s="6" t="s">
        <v>47</v>
      </c>
      <c r="Q148" s="6" t="s">
        <v>78</v>
      </c>
      <c r="R148" s="6" t="s">
        <v>79</v>
      </c>
      <c r="S148" s="6" t="s">
        <v>73</v>
      </c>
      <c r="T148" s="6" t="s">
        <v>80</v>
      </c>
      <c r="U148" s="149"/>
    </row>
    <row r="149" spans="1:21" ht="18.75" customHeight="1">
      <c r="A149" s="198" t="s">
        <v>154</v>
      </c>
      <c r="B149" s="198"/>
      <c r="C149" s="198"/>
      <c r="D149" s="198"/>
      <c r="E149" s="198"/>
      <c r="F149" s="198"/>
      <c r="G149" s="198"/>
      <c r="H149" s="198"/>
      <c r="I149" s="198"/>
      <c r="J149" s="198"/>
      <c r="K149" s="198"/>
      <c r="L149" s="198"/>
      <c r="M149" s="198"/>
      <c r="N149" s="198"/>
      <c r="O149" s="198"/>
      <c r="P149" s="198"/>
      <c r="Q149" s="198"/>
      <c r="R149" s="198"/>
      <c r="S149" s="198"/>
      <c r="T149" s="198"/>
      <c r="U149" s="198"/>
    </row>
    <row r="150" spans="1:21">
      <c r="A150" s="32" t="s">
        <v>234</v>
      </c>
      <c r="B150" s="185" t="s">
        <v>235</v>
      </c>
      <c r="C150" s="185"/>
      <c r="D150" s="185"/>
      <c r="E150" s="185"/>
      <c r="F150" s="185"/>
      <c r="G150" s="185"/>
      <c r="H150" s="185"/>
      <c r="I150" s="185"/>
      <c r="J150" s="34">
        <v>3</v>
      </c>
      <c r="K150" s="34">
        <v>2</v>
      </c>
      <c r="L150" s="34">
        <v>0</v>
      </c>
      <c r="M150" s="34">
        <v>0</v>
      </c>
      <c r="N150" s="34">
        <v>0</v>
      </c>
      <c r="O150" s="76">
        <f>K150+L150+M150+N150</f>
        <v>2</v>
      </c>
      <c r="P150" s="76">
        <f>Q150-O150</f>
        <v>3</v>
      </c>
      <c r="Q150" s="76">
        <f>ROUND(PRODUCT(J150,25)/14,0)</f>
        <v>5</v>
      </c>
      <c r="R150" s="59"/>
      <c r="S150" s="59" t="s">
        <v>73</v>
      </c>
      <c r="T150" s="60"/>
      <c r="U150" s="38" t="s">
        <v>62</v>
      </c>
    </row>
    <row r="151" spans="1:21" ht="18" customHeight="1">
      <c r="A151" s="199" t="s">
        <v>236</v>
      </c>
      <c r="B151" s="199"/>
      <c r="C151" s="199"/>
      <c r="D151" s="199"/>
      <c r="E151" s="199"/>
      <c r="F151" s="199"/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  <c r="T151" s="199"/>
      <c r="U151" s="199"/>
    </row>
    <row r="152" spans="1:21" ht="25.5" customHeight="1">
      <c r="A152" s="32" t="s">
        <v>237</v>
      </c>
      <c r="B152" s="179" t="s">
        <v>238</v>
      </c>
      <c r="C152" s="179"/>
      <c r="D152" s="179"/>
      <c r="E152" s="179"/>
      <c r="F152" s="179"/>
      <c r="G152" s="179"/>
      <c r="H152" s="179"/>
      <c r="I152" s="179"/>
      <c r="J152" s="77">
        <v>3</v>
      </c>
      <c r="K152" s="77">
        <v>1</v>
      </c>
      <c r="L152" s="77">
        <v>2</v>
      </c>
      <c r="M152" s="77">
        <v>0</v>
      </c>
      <c r="N152" s="77">
        <v>0</v>
      </c>
      <c r="O152" s="76">
        <f>K152+L152+M152+N152</f>
        <v>3</v>
      </c>
      <c r="P152" s="76">
        <f>Q152-O152</f>
        <v>2</v>
      </c>
      <c r="Q152" s="76">
        <f>ROUND(PRODUCT(J152,25)/14,0)</f>
        <v>5</v>
      </c>
      <c r="R152" s="59"/>
      <c r="S152" s="59" t="s">
        <v>73</v>
      </c>
      <c r="T152" s="60"/>
      <c r="U152" s="38" t="s">
        <v>60</v>
      </c>
    </row>
    <row r="153" spans="1:21" ht="18.75" customHeight="1">
      <c r="A153" s="184" t="s">
        <v>239</v>
      </c>
      <c r="B153" s="184"/>
      <c r="C153" s="184"/>
      <c r="D153" s="184"/>
      <c r="E153" s="184"/>
      <c r="F153" s="184"/>
      <c r="G153" s="184"/>
      <c r="H153" s="184"/>
      <c r="I153" s="184"/>
      <c r="J153" s="184"/>
      <c r="K153" s="184"/>
      <c r="L153" s="184"/>
      <c r="M153" s="184"/>
      <c r="N153" s="184"/>
      <c r="O153" s="184"/>
      <c r="P153" s="184"/>
      <c r="Q153" s="184"/>
      <c r="R153" s="184"/>
      <c r="S153" s="184"/>
      <c r="T153" s="184"/>
      <c r="U153" s="184"/>
    </row>
    <row r="154" spans="1:21" ht="18.75" customHeight="1">
      <c r="A154" s="32" t="s">
        <v>240</v>
      </c>
      <c r="B154" s="185" t="s">
        <v>241</v>
      </c>
      <c r="C154" s="185"/>
      <c r="D154" s="185"/>
      <c r="E154" s="185"/>
      <c r="F154" s="185"/>
      <c r="G154" s="185"/>
      <c r="H154" s="185"/>
      <c r="I154" s="185"/>
      <c r="J154" s="34">
        <v>3</v>
      </c>
      <c r="K154" s="34">
        <v>1</v>
      </c>
      <c r="L154" s="34">
        <v>2</v>
      </c>
      <c r="M154" s="34">
        <v>0</v>
      </c>
      <c r="N154" s="34">
        <v>0</v>
      </c>
      <c r="O154" s="76">
        <f>K154+L154+M154+N154</f>
        <v>3</v>
      </c>
      <c r="P154" s="76">
        <v>3</v>
      </c>
      <c r="Q154" s="76">
        <v>5</v>
      </c>
      <c r="R154" s="59"/>
      <c r="S154" s="59"/>
      <c r="T154" s="60" t="s">
        <v>80</v>
      </c>
      <c r="U154" s="38" t="s">
        <v>60</v>
      </c>
    </row>
    <row r="155" spans="1:21" ht="18.75" customHeight="1">
      <c r="A155" s="146" t="s">
        <v>157</v>
      </c>
      <c r="B155" s="147"/>
      <c r="C155" s="147"/>
      <c r="D155" s="147"/>
      <c r="E155" s="147"/>
      <c r="F155" s="147"/>
      <c r="G155" s="147"/>
      <c r="H155" s="147"/>
      <c r="I155" s="147"/>
      <c r="J155" s="147"/>
      <c r="K155" s="147"/>
      <c r="L155" s="147"/>
      <c r="M155" s="147"/>
      <c r="N155" s="147"/>
      <c r="O155" s="147"/>
      <c r="P155" s="147"/>
      <c r="Q155" s="147"/>
      <c r="R155" s="147"/>
      <c r="S155" s="147"/>
      <c r="T155" s="147"/>
      <c r="U155" s="148"/>
    </row>
    <row r="156" spans="1:21">
      <c r="A156" s="112" t="s">
        <v>242</v>
      </c>
      <c r="B156" s="145" t="s">
        <v>243</v>
      </c>
      <c r="C156" s="145"/>
      <c r="D156" s="145"/>
      <c r="E156" s="145"/>
      <c r="F156" s="145"/>
      <c r="G156" s="145"/>
      <c r="H156" s="145"/>
      <c r="I156" s="112"/>
      <c r="J156" s="114">
        <v>3</v>
      </c>
      <c r="K156" s="114">
        <v>2</v>
      </c>
      <c r="L156" s="114">
        <v>1</v>
      </c>
      <c r="M156" s="114">
        <v>0</v>
      </c>
      <c r="N156" s="114">
        <v>0</v>
      </c>
      <c r="O156" s="112">
        <f>SUM(K156:N156)</f>
        <v>3</v>
      </c>
      <c r="P156" s="112">
        <v>3</v>
      </c>
      <c r="Q156" s="112">
        <v>6</v>
      </c>
      <c r="R156" s="112"/>
      <c r="S156" s="115" t="s">
        <v>73</v>
      </c>
      <c r="T156" s="112"/>
      <c r="U156" s="115" t="s">
        <v>63</v>
      </c>
    </row>
    <row r="157" spans="1:21" ht="27" customHeight="1">
      <c r="A157" s="197" t="s">
        <v>149</v>
      </c>
      <c r="B157" s="197"/>
      <c r="C157" s="197"/>
      <c r="D157" s="197"/>
      <c r="E157" s="197"/>
      <c r="F157" s="197"/>
      <c r="G157" s="197"/>
      <c r="H157" s="197"/>
      <c r="I157" s="197"/>
      <c r="J157" s="78">
        <f>SUM(J150,J152,J154,J156)</f>
        <v>12</v>
      </c>
      <c r="K157" s="78">
        <f>SUM(K150,K152,K154,K156)</f>
        <v>6</v>
      </c>
      <c r="L157" s="78">
        <f>SUM(L150,L152,L154,L156)</f>
        <v>5</v>
      </c>
      <c r="M157" s="78">
        <f>SUM(M150,M152,M154,M156)</f>
        <v>0</v>
      </c>
      <c r="N157" s="78">
        <f>SUM(N150,N152,N154)</f>
        <v>0</v>
      </c>
      <c r="O157" s="78">
        <f>SUM(O150,O152,O154,O156)</f>
        <v>11</v>
      </c>
      <c r="P157" s="78">
        <f>SUM(P150,P152,P154,P156)</f>
        <v>11</v>
      </c>
      <c r="Q157" s="78">
        <f>SUM(Q150,Q152,Q154,Q156)</f>
        <v>21</v>
      </c>
      <c r="R157" s="78">
        <f>COUNTIF(R150,"E")+COUNTIF(R152,"E")+COUNTIF(R154,"E")</f>
        <v>0</v>
      </c>
      <c r="S157" s="78">
        <f>COUNTIF(S150,"C")+COUNTIF(S152,"C")+COUNTIF(S154,"C")</f>
        <v>2</v>
      </c>
      <c r="T157" s="78">
        <f>COUNTIF(T150,"VP")+COUNTIF(T152,"VP")+COUNTIF(T154,"VP")</f>
        <v>1</v>
      </c>
      <c r="U157" s="79">
        <f>6/(38+6)</f>
        <v>0.13636363636363635</v>
      </c>
    </row>
    <row r="158" spans="1:21" ht="16.5" customHeight="1">
      <c r="A158" s="180" t="s">
        <v>150</v>
      </c>
      <c r="B158" s="180"/>
      <c r="C158" s="180"/>
      <c r="D158" s="180"/>
      <c r="E158" s="180"/>
      <c r="F158" s="180"/>
      <c r="G158" s="180"/>
      <c r="H158" s="180"/>
      <c r="I158" s="180"/>
      <c r="J158" s="180"/>
      <c r="K158" s="80">
        <f>SUM(K150,K152,K154)*14+K156*12</f>
        <v>80</v>
      </c>
      <c r="L158" s="80">
        <f t="shared" ref="L158:Q158" si="23">SUM(L150,L152,L154)*14+L156*12</f>
        <v>68</v>
      </c>
      <c r="M158" s="80">
        <f t="shared" si="23"/>
        <v>0</v>
      </c>
      <c r="N158" s="80">
        <f t="shared" si="23"/>
        <v>0</v>
      </c>
      <c r="O158" s="80">
        <f t="shared" si="23"/>
        <v>148</v>
      </c>
      <c r="P158" s="80">
        <f t="shared" si="23"/>
        <v>148</v>
      </c>
      <c r="Q158" s="80">
        <f t="shared" si="23"/>
        <v>282</v>
      </c>
      <c r="R158" s="181"/>
      <c r="S158" s="181"/>
      <c r="T158" s="181"/>
      <c r="U158" s="181"/>
    </row>
    <row r="159" spans="1:21" ht="15" customHeight="1">
      <c r="A159" s="180"/>
      <c r="B159" s="180"/>
      <c r="C159" s="180"/>
      <c r="D159" s="180"/>
      <c r="E159" s="180"/>
      <c r="F159" s="180"/>
      <c r="G159" s="180"/>
      <c r="H159" s="180"/>
      <c r="I159" s="180"/>
      <c r="J159" s="180"/>
      <c r="K159" s="182">
        <f>SUM(K158:N158)</f>
        <v>148</v>
      </c>
      <c r="L159" s="182"/>
      <c r="M159" s="182"/>
      <c r="N159" s="182"/>
      <c r="O159" s="183">
        <f>SUM(O158:P158)</f>
        <v>296</v>
      </c>
      <c r="P159" s="183"/>
      <c r="Q159" s="183"/>
      <c r="R159" s="181"/>
      <c r="S159" s="181"/>
      <c r="T159" s="181"/>
      <c r="U159" s="181"/>
    </row>
    <row r="160" spans="1:21" ht="1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72"/>
      <c r="L160" s="72"/>
      <c r="M160" s="72"/>
      <c r="N160" s="72"/>
      <c r="O160" s="81"/>
      <c r="P160" s="81"/>
      <c r="Q160" s="81"/>
      <c r="R160" s="81"/>
      <c r="S160" s="81"/>
      <c r="T160" s="81"/>
      <c r="U160" s="81"/>
    </row>
    <row r="161" spans="1:21" ht="24" customHeight="1">
      <c r="A161" s="196" t="s">
        <v>158</v>
      </c>
      <c r="B161" s="196"/>
      <c r="C161" s="196"/>
      <c r="D161" s="196"/>
      <c r="E161" s="196"/>
      <c r="F161" s="196"/>
      <c r="G161" s="196"/>
      <c r="H161" s="196"/>
      <c r="I161" s="196"/>
      <c r="J161" s="196"/>
      <c r="K161" s="196"/>
      <c r="L161" s="196"/>
      <c r="M161" s="196"/>
      <c r="N161" s="196"/>
      <c r="O161" s="196"/>
      <c r="P161" s="196"/>
      <c r="Q161" s="196"/>
      <c r="R161" s="196"/>
      <c r="S161" s="196"/>
      <c r="T161" s="196"/>
      <c r="U161" s="196"/>
    </row>
    <row r="162" spans="1:21" ht="16.5" customHeight="1">
      <c r="A162" s="190" t="s">
        <v>159</v>
      </c>
      <c r="B162" s="190"/>
      <c r="C162" s="190"/>
      <c r="D162" s="190"/>
      <c r="E162" s="190"/>
      <c r="F162" s="190"/>
      <c r="G162" s="190"/>
      <c r="H162" s="190"/>
      <c r="I162" s="190"/>
      <c r="J162" s="190"/>
      <c r="K162" s="190"/>
      <c r="L162" s="190"/>
      <c r="M162" s="190"/>
      <c r="N162" s="190"/>
      <c r="O162" s="190"/>
      <c r="P162" s="190"/>
      <c r="Q162" s="190"/>
      <c r="R162" s="190"/>
      <c r="S162" s="190"/>
      <c r="T162" s="190"/>
      <c r="U162" s="190"/>
    </row>
    <row r="163" spans="1:21" ht="34.5" customHeight="1">
      <c r="A163" s="190" t="s">
        <v>66</v>
      </c>
      <c r="B163" s="190" t="s">
        <v>67</v>
      </c>
      <c r="C163" s="190"/>
      <c r="D163" s="190"/>
      <c r="E163" s="190"/>
      <c r="F163" s="190"/>
      <c r="G163" s="190"/>
      <c r="H163" s="190"/>
      <c r="I163" s="190"/>
      <c r="J163" s="191" t="s">
        <v>68</v>
      </c>
      <c r="K163" s="191" t="s">
        <v>69</v>
      </c>
      <c r="L163" s="191"/>
      <c r="M163" s="191"/>
      <c r="N163" s="191"/>
      <c r="O163" s="191" t="s">
        <v>70</v>
      </c>
      <c r="P163" s="191"/>
      <c r="Q163" s="191"/>
      <c r="R163" s="191" t="s">
        <v>71</v>
      </c>
      <c r="S163" s="191"/>
      <c r="T163" s="191"/>
      <c r="U163" s="191" t="s">
        <v>72</v>
      </c>
    </row>
    <row r="164" spans="1:21">
      <c r="A164" s="190"/>
      <c r="B164" s="190"/>
      <c r="C164" s="190"/>
      <c r="D164" s="190"/>
      <c r="E164" s="190"/>
      <c r="F164" s="190"/>
      <c r="G164" s="190"/>
      <c r="H164" s="190"/>
      <c r="I164" s="190"/>
      <c r="J164" s="191"/>
      <c r="K164" s="6" t="s">
        <v>73</v>
      </c>
      <c r="L164" s="6" t="s">
        <v>74</v>
      </c>
      <c r="M164" s="75" t="s">
        <v>75</v>
      </c>
      <c r="N164" s="6" t="s">
        <v>76</v>
      </c>
      <c r="O164" s="82" t="s">
        <v>77</v>
      </c>
      <c r="P164" s="82" t="s">
        <v>47</v>
      </c>
      <c r="Q164" s="82" t="s">
        <v>78</v>
      </c>
      <c r="R164" s="82" t="s">
        <v>79</v>
      </c>
      <c r="S164" s="82" t="s">
        <v>73</v>
      </c>
      <c r="T164" s="82" t="s">
        <v>80</v>
      </c>
      <c r="U164" s="191"/>
    </row>
    <row r="165" spans="1:21" ht="17.25" customHeight="1">
      <c r="A165" s="190" t="s">
        <v>160</v>
      </c>
      <c r="B165" s="190"/>
      <c r="C165" s="190"/>
      <c r="D165" s="190"/>
      <c r="E165" s="190"/>
      <c r="F165" s="190"/>
      <c r="G165" s="190"/>
      <c r="H165" s="190"/>
      <c r="I165" s="190"/>
      <c r="J165" s="190"/>
      <c r="K165" s="190"/>
      <c r="L165" s="190"/>
      <c r="M165" s="190"/>
      <c r="N165" s="190"/>
      <c r="O165" s="190"/>
      <c r="P165" s="190"/>
      <c r="Q165" s="190"/>
      <c r="R165" s="190"/>
      <c r="S165" s="190"/>
      <c r="T165" s="190"/>
      <c r="U165" s="190"/>
    </row>
    <row r="166" spans="1:21">
      <c r="A166" s="83" t="str">
        <f t="shared" ref="A166:A177" si="24">IF(ISNA(INDEX($A$37:$U$159,MATCH($B166,$B$37:$B$159,0),1)),"",INDEX($A$37:$U$159,MATCH($B166,$B$37:$B$159,0),1))</f>
        <v>MLG5004</v>
      </c>
      <c r="B166" s="188" t="s">
        <v>84</v>
      </c>
      <c r="C166" s="188"/>
      <c r="D166" s="188"/>
      <c r="E166" s="188"/>
      <c r="F166" s="188"/>
      <c r="G166" s="188"/>
      <c r="H166" s="188"/>
      <c r="I166" s="188"/>
      <c r="J166" s="36">
        <f t="shared" ref="J166:J177" si="25">IF(ISNA(INDEX($A$37:$U$159,MATCH($B166,$B$37:$B$159,0),10)),"",INDEX($A$37:$U$159,MATCH($B166,$B$37:$B$159,0),10))</f>
        <v>6</v>
      </c>
      <c r="K166" s="36">
        <f t="shared" ref="K166:K177" si="26">IF(ISNA(INDEX($A$37:$U$159,MATCH($B166,$B$37:$B$159,0),11)),"",INDEX($A$37:$U$159,MATCH($B166,$B$37:$B$159,0),11))</f>
        <v>2</v>
      </c>
      <c r="L166" s="36">
        <f t="shared" ref="L166:L177" si="27">IF(ISNA(INDEX($A$37:$U$159,MATCH($B166,$B$37:$B$159,0),11)),"",INDEX($A$37:$U$159,MATCH($B166,$B$37:$B$159,0),12))</f>
        <v>1</v>
      </c>
      <c r="M166" s="36">
        <f t="shared" ref="M166:M177" si="28">IF(ISNA(INDEX($A$37:$U$159,MATCH($B166,$B$37:$B$159,0),12)),"",INDEX($A$37:$U$159,MATCH($B166,$B$37:$B$159,0),13))</f>
        <v>2</v>
      </c>
      <c r="N166" s="36">
        <f t="shared" ref="N166:N177" si="29">IF(ISNA(INDEX($A$37:$U$159,MATCH($B166,$B$37:$B$159,0),13)),"",INDEX($A$37:$U$159,MATCH($B166,$B$37:$B$159,0),14))</f>
        <v>0</v>
      </c>
      <c r="O166" s="36">
        <f t="shared" ref="O166:O177" si="30">IF(ISNA(INDEX($A$37:$U$159,MATCH($B166,$B$37:$B$159,0),14)),"",INDEX($A$37:$U$159,MATCH($B166,$B$37:$B$159,0),15))</f>
        <v>5</v>
      </c>
      <c r="P166" s="36">
        <f t="shared" ref="P166:P177" si="31">IF(ISNA(INDEX($A$37:$U$159,MATCH($B166,$B$37:$B$159,0),15)),"",INDEX($A$37:$U$159,MATCH($B166,$B$37:$B$159,0),16))</f>
        <v>6</v>
      </c>
      <c r="Q166" s="36">
        <f t="shared" ref="Q166:Q177" si="32">IF(ISNA(INDEX($A$37:$U$159,MATCH($B166,$B$37:$B$159,0),16)),"",INDEX($A$37:$U$159,MATCH($B166,$B$37:$B$159,0),17))</f>
        <v>11</v>
      </c>
      <c r="R166" s="84" t="str">
        <f t="shared" ref="R166:R177" si="33">IF(ISNA(INDEX($A$37:$U$159,MATCH($B166,$B$37:$B$159,0),17)),"",INDEX($A$37:$U$159,MATCH($B166,$B$37:$B$159,0),18))</f>
        <v>E</v>
      </c>
      <c r="S166" s="84">
        <f t="shared" ref="S166:S177" si="34">IF(ISNA(INDEX($A$37:$U$159,MATCH($B166,$B$37:$B$159,0),18)),"",INDEX($A$37:$U$159,MATCH($B166,$B$37:$B$159,0),19))</f>
        <v>0</v>
      </c>
      <c r="T166" s="84">
        <f t="shared" ref="T166:T177" si="35">IF(ISNA(INDEX($A$37:$U$159,MATCH($B166,$B$37:$B$159,0),19)),"",INDEX($A$37:$U$159,MATCH($B166,$B$37:$B$159,0),20))</f>
        <v>0</v>
      </c>
      <c r="U166" s="85" t="s">
        <v>56</v>
      </c>
    </row>
    <row r="167" spans="1:21">
      <c r="A167" s="83" t="str">
        <f t="shared" si="24"/>
        <v>MLG5055</v>
      </c>
      <c r="B167" s="188" t="s">
        <v>86</v>
      </c>
      <c r="C167" s="188"/>
      <c r="D167" s="188"/>
      <c r="E167" s="188"/>
      <c r="F167" s="188"/>
      <c r="G167" s="188"/>
      <c r="H167" s="188"/>
      <c r="I167" s="188"/>
      <c r="J167" s="36">
        <f t="shared" si="25"/>
        <v>6</v>
      </c>
      <c r="K167" s="36">
        <f t="shared" si="26"/>
        <v>2</v>
      </c>
      <c r="L167" s="36">
        <f t="shared" si="27"/>
        <v>2</v>
      </c>
      <c r="M167" s="36">
        <f t="shared" si="28"/>
        <v>0</v>
      </c>
      <c r="N167" s="36">
        <f t="shared" si="29"/>
        <v>0</v>
      </c>
      <c r="O167" s="36">
        <f t="shared" si="30"/>
        <v>4</v>
      </c>
      <c r="P167" s="36">
        <f t="shared" si="31"/>
        <v>7</v>
      </c>
      <c r="Q167" s="36">
        <f t="shared" si="32"/>
        <v>11</v>
      </c>
      <c r="R167" s="84" t="str">
        <f t="shared" si="33"/>
        <v>E</v>
      </c>
      <c r="S167" s="84">
        <f t="shared" si="34"/>
        <v>0</v>
      </c>
      <c r="T167" s="84">
        <f t="shared" si="35"/>
        <v>0</v>
      </c>
      <c r="U167" s="85" t="s">
        <v>56</v>
      </c>
    </row>
    <row r="168" spans="1:21">
      <c r="A168" s="83" t="str">
        <f t="shared" si="24"/>
        <v>MLG5007</v>
      </c>
      <c r="B168" s="188" t="s">
        <v>91</v>
      </c>
      <c r="C168" s="188"/>
      <c r="D168" s="188"/>
      <c r="E168" s="188"/>
      <c r="F168" s="188"/>
      <c r="G168" s="188"/>
      <c r="H168" s="188"/>
      <c r="I168" s="188"/>
      <c r="J168" s="36">
        <f t="shared" si="25"/>
        <v>5</v>
      </c>
      <c r="K168" s="36">
        <f t="shared" si="26"/>
        <v>2</v>
      </c>
      <c r="L168" s="36">
        <f t="shared" si="27"/>
        <v>0</v>
      </c>
      <c r="M168" s="36">
        <f t="shared" si="28"/>
        <v>2</v>
      </c>
      <c r="N168" s="36">
        <f t="shared" si="29"/>
        <v>0</v>
      </c>
      <c r="O168" s="36">
        <f t="shared" si="30"/>
        <v>4</v>
      </c>
      <c r="P168" s="36">
        <f t="shared" si="31"/>
        <v>5</v>
      </c>
      <c r="Q168" s="36">
        <f t="shared" si="32"/>
        <v>9</v>
      </c>
      <c r="R168" s="84" t="str">
        <f t="shared" si="33"/>
        <v>E</v>
      </c>
      <c r="S168" s="84">
        <f t="shared" si="34"/>
        <v>0</v>
      </c>
      <c r="T168" s="84">
        <f t="shared" si="35"/>
        <v>0</v>
      </c>
      <c r="U168" s="85" t="s">
        <v>56</v>
      </c>
    </row>
    <row r="169" spans="1:21">
      <c r="A169" s="83" t="str">
        <f t="shared" si="24"/>
        <v>MLG5022</v>
      </c>
      <c r="B169" s="188" t="s">
        <v>93</v>
      </c>
      <c r="C169" s="188"/>
      <c r="D169" s="188"/>
      <c r="E169" s="188"/>
      <c r="F169" s="188"/>
      <c r="G169" s="188"/>
      <c r="H169" s="188"/>
      <c r="I169" s="188"/>
      <c r="J169" s="36">
        <f t="shared" si="25"/>
        <v>4</v>
      </c>
      <c r="K169" s="36">
        <f t="shared" si="26"/>
        <v>2</v>
      </c>
      <c r="L169" s="36">
        <f t="shared" si="27"/>
        <v>1</v>
      </c>
      <c r="M169" s="36">
        <f t="shared" si="28"/>
        <v>0</v>
      </c>
      <c r="N169" s="36">
        <f t="shared" si="29"/>
        <v>0</v>
      </c>
      <c r="O169" s="36">
        <f t="shared" si="30"/>
        <v>3</v>
      </c>
      <c r="P169" s="36">
        <f t="shared" si="31"/>
        <v>4</v>
      </c>
      <c r="Q169" s="36">
        <f t="shared" si="32"/>
        <v>7</v>
      </c>
      <c r="R169" s="84" t="str">
        <f t="shared" si="33"/>
        <v>E</v>
      </c>
      <c r="S169" s="84">
        <f t="shared" si="34"/>
        <v>0</v>
      </c>
      <c r="T169" s="84">
        <f t="shared" si="35"/>
        <v>0</v>
      </c>
      <c r="U169" s="85" t="s">
        <v>56</v>
      </c>
    </row>
    <row r="170" spans="1:21">
      <c r="A170" s="83" t="str">
        <f t="shared" si="24"/>
        <v>MLG5025</v>
      </c>
      <c r="B170" s="188" t="s">
        <v>96</v>
      </c>
      <c r="C170" s="188"/>
      <c r="D170" s="188"/>
      <c r="E170" s="188"/>
      <c r="F170" s="188"/>
      <c r="G170" s="188"/>
      <c r="H170" s="188"/>
      <c r="I170" s="188"/>
      <c r="J170" s="36">
        <f t="shared" si="25"/>
        <v>5</v>
      </c>
      <c r="K170" s="36">
        <f t="shared" si="26"/>
        <v>2</v>
      </c>
      <c r="L170" s="36">
        <f t="shared" si="27"/>
        <v>1</v>
      </c>
      <c r="M170" s="36">
        <f t="shared" si="28"/>
        <v>1</v>
      </c>
      <c r="N170" s="36">
        <f t="shared" si="29"/>
        <v>0</v>
      </c>
      <c r="O170" s="36">
        <f t="shared" si="30"/>
        <v>4</v>
      </c>
      <c r="P170" s="36">
        <f t="shared" si="31"/>
        <v>5</v>
      </c>
      <c r="Q170" s="36">
        <f t="shared" si="32"/>
        <v>9</v>
      </c>
      <c r="R170" s="84">
        <f t="shared" si="33"/>
        <v>0</v>
      </c>
      <c r="S170" s="84" t="str">
        <f t="shared" si="34"/>
        <v>C</v>
      </c>
      <c r="T170" s="84">
        <f t="shared" si="35"/>
        <v>0</v>
      </c>
      <c r="U170" s="85" t="s">
        <v>56</v>
      </c>
    </row>
    <row r="171" spans="1:21">
      <c r="A171" s="83" t="s">
        <v>200</v>
      </c>
      <c r="B171" s="195" t="s">
        <v>161</v>
      </c>
      <c r="C171" s="195"/>
      <c r="D171" s="195"/>
      <c r="E171" s="195"/>
      <c r="F171" s="195"/>
      <c r="G171" s="195"/>
      <c r="H171" s="195"/>
      <c r="I171" s="195"/>
      <c r="J171" s="41">
        <v>5</v>
      </c>
      <c r="K171" s="41">
        <v>2</v>
      </c>
      <c r="L171" s="41">
        <v>0</v>
      </c>
      <c r="M171" s="41">
        <v>2</v>
      </c>
      <c r="N171" s="41">
        <v>0</v>
      </c>
      <c r="O171" s="41">
        <v>4</v>
      </c>
      <c r="P171" s="41">
        <v>5</v>
      </c>
      <c r="Q171" s="41">
        <v>9</v>
      </c>
      <c r="R171" s="88" t="str">
        <f t="shared" si="33"/>
        <v/>
      </c>
      <c r="S171" s="88" t="s">
        <v>73</v>
      </c>
      <c r="T171" s="88" t="str">
        <f t="shared" si="35"/>
        <v/>
      </c>
      <c r="U171" s="89" t="s">
        <v>56</v>
      </c>
    </row>
    <row r="172" spans="1:21">
      <c r="A172" s="86" t="str">
        <f t="shared" si="24"/>
        <v>MLG5027</v>
      </c>
      <c r="B172" s="162" t="s">
        <v>101</v>
      </c>
      <c r="C172" s="163"/>
      <c r="D172" s="163"/>
      <c r="E172" s="163"/>
      <c r="F172" s="163"/>
      <c r="G172" s="163"/>
      <c r="H172" s="164"/>
      <c r="I172" s="87"/>
      <c r="J172" s="41">
        <f t="shared" si="25"/>
        <v>6</v>
      </c>
      <c r="K172" s="41">
        <f t="shared" si="26"/>
        <v>2</v>
      </c>
      <c r="L172" s="41">
        <f t="shared" si="27"/>
        <v>1</v>
      </c>
      <c r="M172" s="41">
        <f t="shared" si="28"/>
        <v>2</v>
      </c>
      <c r="N172" s="41">
        <f t="shared" si="29"/>
        <v>0</v>
      </c>
      <c r="O172" s="41">
        <f t="shared" si="30"/>
        <v>5</v>
      </c>
      <c r="P172" s="41">
        <f t="shared" si="31"/>
        <v>6</v>
      </c>
      <c r="Q172" s="41">
        <f t="shared" si="32"/>
        <v>11</v>
      </c>
      <c r="R172" s="88" t="str">
        <f t="shared" si="33"/>
        <v>E</v>
      </c>
      <c r="S172" s="88">
        <f t="shared" si="34"/>
        <v>0</v>
      </c>
      <c r="T172" s="88">
        <f t="shared" si="35"/>
        <v>0</v>
      </c>
      <c r="U172" s="89" t="s">
        <v>56</v>
      </c>
    </row>
    <row r="173" spans="1:21">
      <c r="A173" s="86" t="str">
        <f t="shared" si="24"/>
        <v>MLG5009</v>
      </c>
      <c r="B173" s="195" t="s">
        <v>102</v>
      </c>
      <c r="C173" s="195"/>
      <c r="D173" s="195"/>
      <c r="E173" s="195"/>
      <c r="F173" s="195"/>
      <c r="G173" s="195"/>
      <c r="H173" s="195"/>
      <c r="I173" s="195"/>
      <c r="J173" s="41">
        <f t="shared" si="25"/>
        <v>6</v>
      </c>
      <c r="K173" s="41">
        <f t="shared" si="26"/>
        <v>2</v>
      </c>
      <c r="L173" s="41">
        <f t="shared" si="27"/>
        <v>0</v>
      </c>
      <c r="M173" s="41">
        <f t="shared" si="28"/>
        <v>2</v>
      </c>
      <c r="N173" s="41">
        <f t="shared" si="29"/>
        <v>0</v>
      </c>
      <c r="O173" s="41">
        <f t="shared" si="30"/>
        <v>4</v>
      </c>
      <c r="P173" s="41">
        <f t="shared" si="31"/>
        <v>7</v>
      </c>
      <c r="Q173" s="41">
        <f t="shared" si="32"/>
        <v>11</v>
      </c>
      <c r="R173" s="88">
        <f t="shared" si="33"/>
        <v>0</v>
      </c>
      <c r="S173" s="88" t="str">
        <f t="shared" si="34"/>
        <v>C</v>
      </c>
      <c r="T173" s="88">
        <f t="shared" si="35"/>
        <v>0</v>
      </c>
      <c r="U173" s="89" t="s">
        <v>56</v>
      </c>
    </row>
    <row r="174" spans="1:21">
      <c r="A174" s="86" t="str">
        <f t="shared" si="24"/>
        <v>MLG5011</v>
      </c>
      <c r="B174" s="162" t="s">
        <v>105</v>
      </c>
      <c r="C174" s="163"/>
      <c r="D174" s="163"/>
      <c r="E174" s="163"/>
      <c r="F174" s="163"/>
      <c r="G174" s="163"/>
      <c r="H174" s="163"/>
      <c r="I174" s="164"/>
      <c r="J174" s="41">
        <f t="shared" si="25"/>
        <v>6</v>
      </c>
      <c r="K174" s="41">
        <f t="shared" si="26"/>
        <v>2</v>
      </c>
      <c r="L174" s="41">
        <f t="shared" si="27"/>
        <v>1</v>
      </c>
      <c r="M174" s="41">
        <f t="shared" si="28"/>
        <v>1</v>
      </c>
      <c r="N174" s="41">
        <f t="shared" si="29"/>
        <v>0</v>
      </c>
      <c r="O174" s="41">
        <f t="shared" si="30"/>
        <v>4</v>
      </c>
      <c r="P174" s="41">
        <f t="shared" si="31"/>
        <v>7</v>
      </c>
      <c r="Q174" s="41">
        <f t="shared" si="32"/>
        <v>11</v>
      </c>
      <c r="R174" s="88" t="str">
        <f t="shared" si="33"/>
        <v>E</v>
      </c>
      <c r="S174" s="88">
        <f t="shared" si="34"/>
        <v>0</v>
      </c>
      <c r="T174" s="88">
        <f t="shared" si="35"/>
        <v>0</v>
      </c>
      <c r="U174" s="89" t="s">
        <v>56</v>
      </c>
    </row>
    <row r="175" spans="1:21" hidden="1">
      <c r="A175" s="86" t="s">
        <v>206</v>
      </c>
      <c r="B175" s="195" t="s">
        <v>162</v>
      </c>
      <c r="C175" s="195"/>
      <c r="D175" s="195"/>
      <c r="E175" s="195"/>
      <c r="F175" s="195"/>
      <c r="G175" s="195"/>
      <c r="H175" s="195"/>
      <c r="I175" s="195"/>
      <c r="J175" s="41">
        <v>5</v>
      </c>
      <c r="K175" s="41">
        <v>2</v>
      </c>
      <c r="L175" s="41">
        <v>0</v>
      </c>
      <c r="M175" s="41">
        <v>2</v>
      </c>
      <c r="N175" s="41">
        <v>0</v>
      </c>
      <c r="O175" s="41">
        <v>4</v>
      </c>
      <c r="P175" s="41">
        <v>6</v>
      </c>
      <c r="Q175" s="41">
        <v>10</v>
      </c>
      <c r="R175" s="88" t="s">
        <v>79</v>
      </c>
      <c r="S175" s="88" t="str">
        <f>IF(ISNA(INDEX($A$37:$U$159,MATCH($B175,$B$37:$B$159,0),18)),"",INDEX($A$37:$U$159,MATCH($B175,$B$37:$B$159,0),19))</f>
        <v/>
      </c>
      <c r="T175" s="88" t="str">
        <f>IF(ISNA(INDEX($A$37:$U$159,MATCH($B175,$B$37:$B$159,0),19)),"",INDEX($A$37:$U$159,MATCH($B175,$B$37:$B$159,0),20))</f>
        <v/>
      </c>
      <c r="U175" s="89" t="s">
        <v>56</v>
      </c>
    </row>
    <row r="176" spans="1:21">
      <c r="A176" s="86" t="str">
        <f t="shared" si="24"/>
        <v>MLG5023</v>
      </c>
      <c r="B176" s="195" t="s">
        <v>113</v>
      </c>
      <c r="C176" s="195"/>
      <c r="D176" s="195"/>
      <c r="E176" s="195"/>
      <c r="F176" s="195"/>
      <c r="G176" s="195"/>
      <c r="H176" s="195"/>
      <c r="I176" s="87"/>
      <c r="J176" s="41">
        <f t="shared" si="25"/>
        <v>8</v>
      </c>
      <c r="K176" s="41">
        <f t="shared" si="26"/>
        <v>2</v>
      </c>
      <c r="L176" s="41">
        <f t="shared" si="27"/>
        <v>2</v>
      </c>
      <c r="M176" s="41">
        <f t="shared" si="28"/>
        <v>2</v>
      </c>
      <c r="N176" s="41">
        <f t="shared" si="29"/>
        <v>0</v>
      </c>
      <c r="O176" s="41">
        <f t="shared" si="30"/>
        <v>6</v>
      </c>
      <c r="P176" s="41">
        <f t="shared" si="31"/>
        <v>8</v>
      </c>
      <c r="Q176" s="41">
        <f t="shared" si="32"/>
        <v>14</v>
      </c>
      <c r="R176" s="88" t="str">
        <f t="shared" si="33"/>
        <v>E</v>
      </c>
      <c r="S176" s="88">
        <f t="shared" si="34"/>
        <v>0</v>
      </c>
      <c r="T176" s="88">
        <f t="shared" si="35"/>
        <v>0</v>
      </c>
      <c r="U176" s="89" t="s">
        <v>56</v>
      </c>
    </row>
    <row r="177" spans="1:21">
      <c r="A177" s="86" t="str">
        <f t="shared" si="24"/>
        <v>MLG5012</v>
      </c>
      <c r="B177" s="195" t="s">
        <v>114</v>
      </c>
      <c r="C177" s="195"/>
      <c r="D177" s="195"/>
      <c r="E177" s="195"/>
      <c r="F177" s="195"/>
      <c r="G177" s="195"/>
      <c r="H177" s="195"/>
      <c r="I177" s="87"/>
      <c r="J177" s="41">
        <f t="shared" si="25"/>
        <v>3</v>
      </c>
      <c r="K177" s="41">
        <f t="shared" si="26"/>
        <v>0</v>
      </c>
      <c r="L177" s="41">
        <f t="shared" si="27"/>
        <v>0</v>
      </c>
      <c r="M177" s="41">
        <f t="shared" si="28"/>
        <v>2</v>
      </c>
      <c r="N177" s="41">
        <f t="shared" si="29"/>
        <v>1</v>
      </c>
      <c r="O177" s="41">
        <f t="shared" si="30"/>
        <v>3</v>
      </c>
      <c r="P177" s="41">
        <f t="shared" si="31"/>
        <v>2</v>
      </c>
      <c r="Q177" s="41">
        <f t="shared" si="32"/>
        <v>5</v>
      </c>
      <c r="R177" s="88">
        <f t="shared" si="33"/>
        <v>0</v>
      </c>
      <c r="S177" s="88" t="str">
        <f t="shared" si="34"/>
        <v>C</v>
      </c>
      <c r="T177" s="88">
        <f t="shared" si="35"/>
        <v>0</v>
      </c>
      <c r="U177" s="89" t="s">
        <v>56</v>
      </c>
    </row>
    <row r="178" spans="1:21">
      <c r="A178" s="90" t="s">
        <v>89</v>
      </c>
      <c r="B178" s="193"/>
      <c r="C178" s="193"/>
      <c r="D178" s="193"/>
      <c r="E178" s="193"/>
      <c r="F178" s="193"/>
      <c r="G178" s="193"/>
      <c r="H178" s="193"/>
      <c r="I178" s="193"/>
      <c r="J178" s="71">
        <f>IF(ISNA(SUM(J166:J177)),"",SUM(J166:J177))</f>
        <v>65</v>
      </c>
      <c r="K178" s="71">
        <f t="shared" ref="K178:Q178" si="36">SUM(K166:K177)</f>
        <v>22</v>
      </c>
      <c r="L178" s="71">
        <f t="shared" si="36"/>
        <v>9</v>
      </c>
      <c r="M178" s="71">
        <f t="shared" si="36"/>
        <v>18</v>
      </c>
      <c r="N178" s="71">
        <f t="shared" si="36"/>
        <v>1</v>
      </c>
      <c r="O178" s="71">
        <f t="shared" si="36"/>
        <v>50</v>
      </c>
      <c r="P178" s="71">
        <f t="shared" si="36"/>
        <v>68</v>
      </c>
      <c r="Q178" s="71">
        <f t="shared" si="36"/>
        <v>118</v>
      </c>
      <c r="R178" s="90">
        <f>COUNTIF(R166:R177,"E")</f>
        <v>8</v>
      </c>
      <c r="S178" s="90">
        <f>COUNTIF(S166:S177,"C")</f>
        <v>4</v>
      </c>
      <c r="T178" s="90">
        <f>COUNTIF(T166:T177,"VP")</f>
        <v>0</v>
      </c>
      <c r="U178" s="91"/>
    </row>
    <row r="179" spans="1:21" ht="17.25" customHeight="1">
      <c r="A179" s="194" t="s">
        <v>163</v>
      </c>
      <c r="B179" s="194"/>
      <c r="C179" s="194"/>
      <c r="D179" s="194"/>
      <c r="E179" s="194"/>
      <c r="F179" s="194"/>
      <c r="G179" s="194"/>
      <c r="H179" s="194"/>
      <c r="I179" s="194"/>
      <c r="J179" s="194"/>
      <c r="K179" s="194"/>
      <c r="L179" s="194"/>
      <c r="M179" s="194"/>
      <c r="N179" s="194"/>
      <c r="O179" s="194"/>
      <c r="P179" s="194"/>
      <c r="Q179" s="194"/>
      <c r="R179" s="194"/>
      <c r="S179" s="194"/>
      <c r="T179" s="194"/>
      <c r="U179" s="194"/>
    </row>
    <row r="180" spans="1:21">
      <c r="A180" s="86" t="str">
        <f>IF(ISNA(INDEX($A$37:$U$159,MATCH($B180,$B$37:$B$159,0),1)),"",INDEX($A$37:$U$159,MATCH($B180,$B$37:$B$159,0),1))</f>
        <v>MLG5014</v>
      </c>
      <c r="B180" s="162" t="s">
        <v>121</v>
      </c>
      <c r="C180" s="163"/>
      <c r="D180" s="163"/>
      <c r="E180" s="163"/>
      <c r="F180" s="163"/>
      <c r="G180" s="163"/>
      <c r="H180" s="163"/>
      <c r="I180" s="164"/>
      <c r="J180" s="41">
        <f>IF(ISNA(INDEX($A$37:$U$159,MATCH($B180,$B$37:$B$159,0),10)),"",INDEX($A$37:$U$159,MATCH($B180,$B$37:$B$159,0),10))</f>
        <v>5</v>
      </c>
      <c r="K180" s="41">
        <f>IF(ISNA(INDEX($A$37:$U$159,MATCH($B180,$B$37:$B$159,0),11)),"",INDEX($A$37:$U$159,MATCH($B180,$B$37:$B$159,0),11))</f>
        <v>2</v>
      </c>
      <c r="L180" s="41">
        <f>IF(ISNA(INDEX($A$37:$U$159,MATCH($B180,$B$37:$B$159,0),11)),"",INDEX($A$37:$U$159,MATCH($B180,$B$37:$B$159,0),12))</f>
        <v>1</v>
      </c>
      <c r="M180" s="41">
        <f>IF(ISNA(INDEX($A$37:$U$159,MATCH($B180,$B$37:$B$159,0),12)),"",INDEX($A$37:$U$159,MATCH($B180,$B$37:$B$159,0),13))</f>
        <v>1</v>
      </c>
      <c r="N180" s="41">
        <f>IF(ISNA(INDEX($A$37:$U$159,MATCH($B180,$B$37:$B$159,0),13)),"",INDEX($A$37:$U$159,MATCH($B180,$B$37:$B$159,0),14))</f>
        <v>0</v>
      </c>
      <c r="O180" s="41">
        <f>IF(ISNA(INDEX($A$37:$U$159,MATCH($B180,$B$37:$B$159,0),14)),"",INDEX($A$37:$U$159,MATCH($B180,$B$37:$B$159,0),15))</f>
        <v>4</v>
      </c>
      <c r="P180" s="41">
        <f>IF(ISNA(INDEX($A$37:$U$159,MATCH($B180,$B$37:$B$159,0),15)),"",INDEX($A$37:$U$159,MATCH($B180,$B$37:$B$159,0),16))</f>
        <v>6</v>
      </c>
      <c r="Q180" s="41">
        <f>IF(ISNA(INDEX($A$37:$U$159,MATCH($B180,$B$37:$B$159,0),16)),"",INDEX($A$37:$U$159,MATCH($B180,$B$37:$B$159,0),17))</f>
        <v>10</v>
      </c>
      <c r="R180" s="88" t="str">
        <f>IF(ISNA(INDEX($A$37:$U$159,MATCH($B180,$B$37:$B$159,0),17)),"",INDEX($A$37:$U$159,MATCH($B180,$B$37:$B$159,0),18))</f>
        <v>E</v>
      </c>
      <c r="S180" s="88">
        <f>IF(ISNA(INDEX($A$37:$U$159,MATCH($B180,$B$37:$B$159,0),18)),"",INDEX($A$37:$U$159,MATCH($B180,$B$37:$B$159,0),19))</f>
        <v>0</v>
      </c>
      <c r="T180" s="88">
        <f>IF(ISNA(INDEX($A$37:$U$159,MATCH($B180,$B$37:$B$159,0),19)),"",INDEX($A$37:$U$159,MATCH($B180,$B$37:$B$159,0),20))</f>
        <v>0</v>
      </c>
      <c r="U180" s="89" t="s">
        <v>56</v>
      </c>
    </row>
    <row r="181" spans="1:21">
      <c r="A181" s="86" t="str">
        <f>IF(ISNA(INDEX($A$37:$U$159,MATCH($B181,$B$37:$B$159,0),1)),"",INDEX($A$37:$U$159,MATCH($B181,$B$37:$B$159,0),1))</f>
        <v>MLG0028</v>
      </c>
      <c r="B181" s="195" t="s">
        <v>122</v>
      </c>
      <c r="C181" s="195"/>
      <c r="D181" s="195"/>
      <c r="E181" s="195"/>
      <c r="F181" s="195"/>
      <c r="G181" s="195"/>
      <c r="H181" s="195"/>
      <c r="I181" s="195"/>
      <c r="J181" s="41">
        <f>IF(ISNA(INDEX($A$37:$U$159,MATCH($B181,$B$37:$B$159,0),10)),"",INDEX($A$37:$U$159,MATCH($B181,$B$37:$B$159,0),10))</f>
        <v>5</v>
      </c>
      <c r="K181" s="41">
        <f>IF(ISNA(INDEX($A$37:$U$159,MATCH($B181,$B$37:$B$159,0),11)),"",INDEX($A$37:$U$159,MATCH($B181,$B$37:$B$159,0),11))</f>
        <v>2</v>
      </c>
      <c r="L181" s="41">
        <f>IF(ISNA(INDEX($A$37:$U$159,MATCH($B181,$B$37:$B$159,0),11)),"",INDEX($A$37:$U$159,MATCH($B181,$B$37:$B$159,0),12))</f>
        <v>0</v>
      </c>
      <c r="M181" s="41">
        <f>IF(ISNA(INDEX($A$37:$U$159,MATCH($B181,$B$37:$B$159,0),12)),"",INDEX($A$37:$U$159,MATCH($B181,$B$37:$B$159,0),13))</f>
        <v>2</v>
      </c>
      <c r="N181" s="41">
        <f>IF(ISNA(INDEX($A$37:$U$159,MATCH($B181,$B$37:$B$159,0),13)),"",INDEX($A$37:$U$159,MATCH($B181,$B$37:$B$159,0),14))</f>
        <v>0</v>
      </c>
      <c r="O181" s="41">
        <f>IF(ISNA(INDEX($A$37:$U$159,MATCH($B181,$B$37:$B$159,0),14)),"",INDEX($A$37:$U$159,MATCH($B181,$B$37:$B$159,0),15))</f>
        <v>4</v>
      </c>
      <c r="P181" s="41">
        <f>IF(ISNA(INDEX($A$37:$U$159,MATCH($B181,$B$37:$B$159,0),15)),"",INDEX($A$37:$U$159,MATCH($B181,$B$37:$B$159,0),16))</f>
        <v>6</v>
      </c>
      <c r="Q181" s="41">
        <f>IF(ISNA(INDEX($A$37:$U$159,MATCH($B181,$B$37:$B$159,0),16)),"",INDEX($A$37:$U$159,MATCH($B181,$B$37:$B$159,0),17))</f>
        <v>10</v>
      </c>
      <c r="R181" s="88" t="str">
        <f>IF(ISNA(INDEX($A$37:$U$159,MATCH($B181,$B$37:$B$159,0),17)),"",INDEX($A$37:$U$159,MATCH($B181,$B$37:$B$159,0),18))</f>
        <v>E</v>
      </c>
      <c r="S181" s="88">
        <f>IF(ISNA(INDEX($A$37:$U$159,MATCH($B181,$B$37:$B$159,0),18)),"",INDEX($A$37:$U$159,MATCH($B181,$B$37:$B$159,0),19))</f>
        <v>0</v>
      </c>
      <c r="T181" s="88">
        <f>IF(ISNA(INDEX($A$37:$U$159,MATCH($B181,$B$37:$B$159,0),19)),"",INDEX($A$37:$U$159,MATCH($B181,$B$37:$B$159,0),20))</f>
        <v>0</v>
      </c>
      <c r="U181" s="89" t="s">
        <v>56</v>
      </c>
    </row>
    <row r="182" spans="1:21">
      <c r="A182" s="90" t="s">
        <v>89</v>
      </c>
      <c r="B182" s="194"/>
      <c r="C182" s="194"/>
      <c r="D182" s="194"/>
      <c r="E182" s="194"/>
      <c r="F182" s="194"/>
      <c r="G182" s="194"/>
      <c r="H182" s="194"/>
      <c r="I182" s="194"/>
      <c r="J182" s="71">
        <f t="shared" ref="J182:Q182" si="37">SUM(J180:J181)</f>
        <v>10</v>
      </c>
      <c r="K182" s="71">
        <f t="shared" si="37"/>
        <v>4</v>
      </c>
      <c r="L182" s="71">
        <f t="shared" si="37"/>
        <v>1</v>
      </c>
      <c r="M182" s="71">
        <f t="shared" si="37"/>
        <v>3</v>
      </c>
      <c r="N182" s="71">
        <f t="shared" si="37"/>
        <v>0</v>
      </c>
      <c r="O182" s="71">
        <f t="shared" si="37"/>
        <v>8</v>
      </c>
      <c r="P182" s="71">
        <f t="shared" si="37"/>
        <v>12</v>
      </c>
      <c r="Q182" s="71">
        <f t="shared" si="37"/>
        <v>20</v>
      </c>
      <c r="R182" s="90">
        <f>COUNTIF(R180:R181,"E")</f>
        <v>2</v>
      </c>
      <c r="S182" s="90">
        <f>COUNTIF(S180:S181,"C")</f>
        <v>0</v>
      </c>
      <c r="T182" s="90">
        <f>COUNTIF(T180:T181,"VP")</f>
        <v>0</v>
      </c>
      <c r="U182" s="92"/>
    </row>
    <row r="183" spans="1:21" ht="27" customHeight="1">
      <c r="A183" s="151" t="s">
        <v>149</v>
      </c>
      <c r="B183" s="151"/>
      <c r="C183" s="151"/>
      <c r="D183" s="151"/>
      <c r="E183" s="151"/>
      <c r="F183" s="151"/>
      <c r="G183" s="151"/>
      <c r="H183" s="151"/>
      <c r="I183" s="151"/>
      <c r="J183" s="71">
        <f t="shared" ref="J183:T183" si="38">SUM(J178,J182)</f>
        <v>75</v>
      </c>
      <c r="K183" s="71">
        <f t="shared" si="38"/>
        <v>26</v>
      </c>
      <c r="L183" s="71">
        <f t="shared" si="38"/>
        <v>10</v>
      </c>
      <c r="M183" s="71">
        <f t="shared" si="38"/>
        <v>21</v>
      </c>
      <c r="N183" s="71">
        <f t="shared" si="38"/>
        <v>1</v>
      </c>
      <c r="O183" s="71">
        <f t="shared" si="38"/>
        <v>58</v>
      </c>
      <c r="P183" s="71">
        <f t="shared" si="38"/>
        <v>80</v>
      </c>
      <c r="Q183" s="71">
        <f t="shared" si="38"/>
        <v>138</v>
      </c>
      <c r="R183" s="71">
        <f t="shared" si="38"/>
        <v>10</v>
      </c>
      <c r="S183" s="71">
        <f t="shared" si="38"/>
        <v>4</v>
      </c>
      <c r="T183" s="71">
        <f t="shared" si="38"/>
        <v>0</v>
      </c>
      <c r="U183" s="93">
        <f>19/(38+6)</f>
        <v>0.43181818181818182</v>
      </c>
    </row>
    <row r="184" spans="1:21" ht="12.75" customHeight="1">
      <c r="A184" s="151" t="s">
        <v>150</v>
      </c>
      <c r="B184" s="151"/>
      <c r="C184" s="151"/>
      <c r="D184" s="151"/>
      <c r="E184" s="151"/>
      <c r="F184" s="151"/>
      <c r="G184" s="151"/>
      <c r="H184" s="151"/>
      <c r="I184" s="151"/>
      <c r="J184" s="151"/>
      <c r="K184" s="71">
        <f>K178*14+K182*12</f>
        <v>356</v>
      </c>
      <c r="L184" s="71">
        <f t="shared" ref="L184:Q184" si="39">L178*14+L182*12</f>
        <v>138</v>
      </c>
      <c r="M184" s="71">
        <f t="shared" si="39"/>
        <v>288</v>
      </c>
      <c r="N184" s="71">
        <f t="shared" si="39"/>
        <v>14</v>
      </c>
      <c r="O184" s="71">
        <f t="shared" si="39"/>
        <v>796</v>
      </c>
      <c r="P184" s="71">
        <f t="shared" si="39"/>
        <v>1096</v>
      </c>
      <c r="Q184" s="71">
        <f t="shared" si="39"/>
        <v>1892</v>
      </c>
      <c r="R184" s="152"/>
      <c r="S184" s="152"/>
      <c r="T184" s="152"/>
      <c r="U184" s="152"/>
    </row>
    <row r="185" spans="1:21">
      <c r="A185" s="151"/>
      <c r="B185" s="151"/>
      <c r="C185" s="151"/>
      <c r="D185" s="151"/>
      <c r="E185" s="151"/>
      <c r="F185" s="151"/>
      <c r="G185" s="151"/>
      <c r="H185" s="151"/>
      <c r="I185" s="151"/>
      <c r="J185" s="151"/>
      <c r="K185" s="192">
        <f>SUM(K184:N184)</f>
        <v>796</v>
      </c>
      <c r="L185" s="192"/>
      <c r="M185" s="192"/>
      <c r="N185" s="192"/>
      <c r="O185" s="183">
        <f>SUM(O184:P184)</f>
        <v>1892</v>
      </c>
      <c r="P185" s="183"/>
      <c r="Q185" s="183"/>
      <c r="R185" s="152"/>
      <c r="S185" s="152"/>
      <c r="T185" s="152"/>
      <c r="U185" s="152"/>
    </row>
    <row r="193" spans="1:21">
      <c r="B193" s="9"/>
      <c r="C193" s="9"/>
      <c r="D193" s="9"/>
      <c r="E193" s="9"/>
      <c r="F193" s="9"/>
      <c r="G193" s="9"/>
      <c r="N193" s="10"/>
      <c r="O193" s="10"/>
      <c r="P193" s="10"/>
      <c r="Q193" s="10"/>
      <c r="R193" s="10"/>
      <c r="S193" s="10"/>
      <c r="T193" s="10"/>
    </row>
    <row r="194" spans="1:21">
      <c r="B194" s="10"/>
      <c r="C194" s="10"/>
      <c r="D194" s="10"/>
      <c r="E194" s="10"/>
      <c r="F194" s="10"/>
      <c r="G194" s="10"/>
      <c r="H194" s="30"/>
      <c r="I194" s="30"/>
      <c r="J194" s="30"/>
      <c r="N194" s="10"/>
      <c r="O194" s="10"/>
      <c r="P194" s="10"/>
      <c r="Q194" s="10"/>
      <c r="R194" s="10"/>
      <c r="S194" s="10"/>
      <c r="T194" s="10"/>
    </row>
    <row r="196" spans="1:21" ht="17.25" customHeight="1">
      <c r="A196" s="190" t="s">
        <v>164</v>
      </c>
      <c r="B196" s="190"/>
      <c r="C196" s="190"/>
      <c r="D196" s="190"/>
      <c r="E196" s="190"/>
      <c r="F196" s="190"/>
      <c r="G196" s="190"/>
      <c r="H196" s="190"/>
      <c r="I196" s="190"/>
      <c r="J196" s="190"/>
      <c r="K196" s="190"/>
      <c r="L196" s="190"/>
      <c r="M196" s="190"/>
      <c r="N196" s="190"/>
      <c r="O196" s="190"/>
      <c r="P196" s="190"/>
      <c r="Q196" s="190"/>
      <c r="R196" s="190"/>
      <c r="S196" s="190"/>
      <c r="T196" s="190"/>
      <c r="U196" s="190"/>
    </row>
    <row r="197" spans="1:21" ht="26.25" customHeight="1">
      <c r="A197" s="190" t="s">
        <v>66</v>
      </c>
      <c r="B197" s="190" t="s">
        <v>67</v>
      </c>
      <c r="C197" s="190"/>
      <c r="D197" s="190"/>
      <c r="E197" s="190"/>
      <c r="F197" s="190"/>
      <c r="G197" s="190"/>
      <c r="H197" s="190"/>
      <c r="I197" s="190"/>
      <c r="J197" s="191" t="s">
        <v>68</v>
      </c>
      <c r="K197" s="191" t="s">
        <v>69</v>
      </c>
      <c r="L197" s="191"/>
      <c r="M197" s="191"/>
      <c r="N197" s="191"/>
      <c r="O197" s="191" t="s">
        <v>70</v>
      </c>
      <c r="P197" s="191"/>
      <c r="Q197" s="191"/>
      <c r="R197" s="191" t="s">
        <v>71</v>
      </c>
      <c r="S197" s="191"/>
      <c r="T197" s="191"/>
      <c r="U197" s="191" t="s">
        <v>72</v>
      </c>
    </row>
    <row r="198" spans="1:21">
      <c r="A198" s="190"/>
      <c r="B198" s="190"/>
      <c r="C198" s="190"/>
      <c r="D198" s="190"/>
      <c r="E198" s="190"/>
      <c r="F198" s="190"/>
      <c r="G198" s="190"/>
      <c r="H198" s="190"/>
      <c r="I198" s="190"/>
      <c r="J198" s="191"/>
      <c r="K198" s="6" t="s">
        <v>73</v>
      </c>
      <c r="L198" s="6" t="s">
        <v>74</v>
      </c>
      <c r="M198" s="75" t="s">
        <v>75</v>
      </c>
      <c r="N198" s="6" t="s">
        <v>76</v>
      </c>
      <c r="O198" s="82" t="s">
        <v>77</v>
      </c>
      <c r="P198" s="82" t="s">
        <v>47</v>
      </c>
      <c r="Q198" s="82" t="s">
        <v>78</v>
      </c>
      <c r="R198" s="82" t="s">
        <v>79</v>
      </c>
      <c r="S198" s="82" t="s">
        <v>73</v>
      </c>
      <c r="T198" s="82" t="s">
        <v>80</v>
      </c>
      <c r="U198" s="191"/>
    </row>
    <row r="199" spans="1:21" ht="15" customHeight="1">
      <c r="A199" s="190" t="s">
        <v>160</v>
      </c>
      <c r="B199" s="190"/>
      <c r="C199" s="190"/>
      <c r="D199" s="190"/>
      <c r="E199" s="190"/>
      <c r="F199" s="190"/>
      <c r="G199" s="190"/>
      <c r="H199" s="190"/>
      <c r="I199" s="190"/>
      <c r="J199" s="190"/>
      <c r="K199" s="190"/>
      <c r="L199" s="190"/>
      <c r="M199" s="190"/>
      <c r="N199" s="190"/>
      <c r="O199" s="190"/>
      <c r="P199" s="190"/>
      <c r="Q199" s="190"/>
      <c r="R199" s="190"/>
      <c r="S199" s="190"/>
      <c r="T199" s="190"/>
      <c r="U199" s="190"/>
    </row>
    <row r="200" spans="1:21">
      <c r="A200" s="83" t="str">
        <f t="shared" ref="A200:A209" si="40">IF(ISNA(INDEX($A$37:$U$159,MATCH($B200,$B$37:$B$159,0),1)),"",INDEX($A$37:$U$159,MATCH($B200,$B$37:$B$159,0),1))</f>
        <v>MLG5005</v>
      </c>
      <c r="B200" s="188" t="s">
        <v>85</v>
      </c>
      <c r="C200" s="188"/>
      <c r="D200" s="188"/>
      <c r="E200" s="188"/>
      <c r="F200" s="188"/>
      <c r="G200" s="188"/>
      <c r="H200" s="188"/>
      <c r="I200" s="188"/>
      <c r="J200" s="36">
        <f t="shared" ref="J200:J209" si="41">IF(ISNA(INDEX($A$37:$U$159,MATCH($B200,$B$37:$B$159,0),10)),"",INDEX($A$37:$U$159,MATCH($B200,$B$37:$B$159,0),10))</f>
        <v>6</v>
      </c>
      <c r="K200" s="36">
        <f t="shared" ref="K200:K209" si="42">IF(ISNA(INDEX($A$37:$U$159,MATCH($B200,$B$37:$B$159,0),11)),"",INDEX($A$37:$U$159,MATCH($B200,$B$37:$B$159,0),11))</f>
        <v>2</v>
      </c>
      <c r="L200" s="36">
        <f t="shared" ref="L200:L209" si="43">IF(ISNA(INDEX($A$37:$U$159,MATCH($B200,$B$37:$B$159,0),11)),"",INDEX($A$37:$U$159,MATCH($B200,$B$37:$B$159,0),12))</f>
        <v>2</v>
      </c>
      <c r="M200" s="36">
        <f t="shared" ref="M200:M209" si="44">IF(ISNA(INDEX($A$37:$U$159,MATCH($B200,$B$37:$B$159,0),12)),"",INDEX($A$37:$U$159,MATCH($B200,$B$37:$B$159,0),13))</f>
        <v>2</v>
      </c>
      <c r="N200" s="36">
        <f t="shared" ref="N200:N209" si="45">IF(ISNA(INDEX($A$37:$U$159,MATCH($B200,$B$37:$B$159,0),13)),"",INDEX($A$37:$U$159,MATCH($B200,$B$37:$B$159,0),14))</f>
        <v>0</v>
      </c>
      <c r="O200" s="36">
        <f t="shared" ref="O200:O209" si="46">IF(ISNA(INDEX($A$37:$U$159,MATCH($B200,$B$37:$B$159,0),14)),"",INDEX($A$37:$U$159,MATCH($B200,$B$37:$B$159,0),15))</f>
        <v>6</v>
      </c>
      <c r="P200" s="36">
        <f t="shared" ref="P200:P209" si="47">IF(ISNA(INDEX($A$37:$U$159,MATCH($B200,$B$37:$B$159,0),15)),"",INDEX($A$37:$U$159,MATCH($B200,$B$37:$B$159,0),16))</f>
        <v>5</v>
      </c>
      <c r="Q200" s="36">
        <f t="shared" ref="Q200:Q209" si="48">IF(ISNA(INDEX($A$37:$U$159,MATCH($B200,$B$37:$B$159,0),16)),"",INDEX($A$37:$U$159,MATCH($B200,$B$37:$B$159,0),17))</f>
        <v>11</v>
      </c>
      <c r="R200" s="84" t="str">
        <f t="shared" ref="R200:R209" si="49">IF(ISNA(INDEX($A$37:$U$159,MATCH($B200,$B$37:$B$159,0),17)),"",INDEX($A$37:$U$159,MATCH($B200,$B$37:$B$159,0),18))</f>
        <v>E</v>
      </c>
      <c r="S200" s="84">
        <f t="shared" ref="S200:S209" si="50">IF(ISNA(INDEX($A$37:$U$159,MATCH($B200,$B$37:$B$159,0),18)),"",INDEX($A$37:$U$159,MATCH($B200,$B$37:$B$159,0),19))</f>
        <v>0</v>
      </c>
      <c r="T200" s="84">
        <f t="shared" ref="T200:T209" si="51">IF(ISNA(INDEX($A$37:$U$159,MATCH($B200,$B$37:$B$159,0),19)),"",INDEX($A$37:$U$159,MATCH($B200,$B$37:$B$159,0),20))</f>
        <v>0</v>
      </c>
      <c r="U200" s="85" t="s">
        <v>56</v>
      </c>
    </row>
    <row r="201" spans="1:21">
      <c r="A201" s="83" t="str">
        <f t="shared" si="40"/>
        <v>MLG5006</v>
      </c>
      <c r="B201" s="188" t="s">
        <v>92</v>
      </c>
      <c r="C201" s="188"/>
      <c r="D201" s="188"/>
      <c r="E201" s="188"/>
      <c r="F201" s="188"/>
      <c r="G201" s="188"/>
      <c r="H201" s="188"/>
      <c r="I201" s="188"/>
      <c r="J201" s="36">
        <f t="shared" si="41"/>
        <v>6</v>
      </c>
      <c r="K201" s="36">
        <f t="shared" si="42"/>
        <v>2</v>
      </c>
      <c r="L201" s="36">
        <f t="shared" si="43"/>
        <v>1</v>
      </c>
      <c r="M201" s="36">
        <f t="shared" si="44"/>
        <v>2</v>
      </c>
      <c r="N201" s="36">
        <f t="shared" si="45"/>
        <v>0</v>
      </c>
      <c r="O201" s="36">
        <f t="shared" si="46"/>
        <v>5</v>
      </c>
      <c r="P201" s="36">
        <f t="shared" si="47"/>
        <v>6</v>
      </c>
      <c r="Q201" s="36">
        <f t="shared" si="48"/>
        <v>11</v>
      </c>
      <c r="R201" s="84" t="str">
        <f t="shared" si="49"/>
        <v>E</v>
      </c>
      <c r="S201" s="84">
        <f t="shared" si="50"/>
        <v>0</v>
      </c>
      <c r="T201" s="84">
        <f t="shared" si="51"/>
        <v>0</v>
      </c>
      <c r="U201" s="85" t="s">
        <v>56</v>
      </c>
    </row>
    <row r="202" spans="1:21">
      <c r="A202" s="83" t="str">
        <f t="shared" si="40"/>
        <v>MLG5008</v>
      </c>
      <c r="B202" s="188" t="s">
        <v>100</v>
      </c>
      <c r="C202" s="188"/>
      <c r="D202" s="188"/>
      <c r="E202" s="188"/>
      <c r="F202" s="188"/>
      <c r="G202" s="188"/>
      <c r="H202" s="188"/>
      <c r="I202" s="188"/>
      <c r="J202" s="36">
        <f t="shared" si="41"/>
        <v>6</v>
      </c>
      <c r="K202" s="36">
        <f t="shared" si="42"/>
        <v>2</v>
      </c>
      <c r="L202" s="36">
        <f t="shared" si="43"/>
        <v>1</v>
      </c>
      <c r="M202" s="36">
        <f t="shared" si="44"/>
        <v>2</v>
      </c>
      <c r="N202" s="36">
        <f t="shared" si="45"/>
        <v>0</v>
      </c>
      <c r="O202" s="36">
        <f t="shared" si="46"/>
        <v>5</v>
      </c>
      <c r="P202" s="36">
        <f t="shared" si="47"/>
        <v>6</v>
      </c>
      <c r="Q202" s="36">
        <f t="shared" si="48"/>
        <v>11</v>
      </c>
      <c r="R202" s="84" t="str">
        <f t="shared" si="49"/>
        <v>E</v>
      </c>
      <c r="S202" s="84">
        <f t="shared" si="50"/>
        <v>0</v>
      </c>
      <c r="T202" s="84">
        <f t="shared" si="51"/>
        <v>0</v>
      </c>
      <c r="U202" s="85" t="s">
        <v>56</v>
      </c>
    </row>
    <row r="203" spans="1:21">
      <c r="A203" s="83" t="str">
        <f t="shared" si="40"/>
        <v>MLG5001</v>
      </c>
      <c r="B203" s="39" t="s">
        <v>244</v>
      </c>
      <c r="C203" s="39"/>
      <c r="D203" s="39"/>
      <c r="E203" s="39"/>
      <c r="F203" s="39"/>
      <c r="G203" s="39"/>
      <c r="H203" s="39"/>
      <c r="I203" s="39"/>
      <c r="J203" s="36">
        <f t="shared" si="41"/>
        <v>6</v>
      </c>
      <c r="K203" s="36">
        <f t="shared" si="42"/>
        <v>2</v>
      </c>
      <c r="L203" s="36">
        <f t="shared" si="43"/>
        <v>0</v>
      </c>
      <c r="M203" s="36">
        <f t="shared" si="44"/>
        <v>2</v>
      </c>
      <c r="N203" s="36">
        <f t="shared" si="45"/>
        <v>0</v>
      </c>
      <c r="O203" s="36">
        <f t="shared" si="46"/>
        <v>4</v>
      </c>
      <c r="P203" s="36">
        <f t="shared" si="47"/>
        <v>7</v>
      </c>
      <c r="Q203" s="36">
        <f t="shared" si="48"/>
        <v>11</v>
      </c>
      <c r="R203" s="84" t="str">
        <f t="shared" si="49"/>
        <v>E</v>
      </c>
      <c r="S203" s="84">
        <f t="shared" si="50"/>
        <v>0</v>
      </c>
      <c r="T203" s="84"/>
      <c r="U203" s="85" t="s">
        <v>56</v>
      </c>
    </row>
    <row r="204" spans="1:21">
      <c r="A204" s="83" t="str">
        <f t="shared" si="40"/>
        <v>MLG5028</v>
      </c>
      <c r="B204" s="188" t="s">
        <v>106</v>
      </c>
      <c r="C204" s="188"/>
      <c r="D204" s="188"/>
      <c r="E204" s="188"/>
      <c r="F204" s="188"/>
      <c r="G204" s="188"/>
      <c r="H204" s="188"/>
      <c r="I204" s="188"/>
      <c r="J204" s="36">
        <f t="shared" si="41"/>
        <v>6</v>
      </c>
      <c r="K204" s="36">
        <f t="shared" si="42"/>
        <v>2</v>
      </c>
      <c r="L204" s="36">
        <f t="shared" si="43"/>
        <v>1</v>
      </c>
      <c r="M204" s="36">
        <f t="shared" si="44"/>
        <v>1</v>
      </c>
      <c r="N204" s="36">
        <f t="shared" si="45"/>
        <v>0</v>
      </c>
      <c r="O204" s="36">
        <f t="shared" si="46"/>
        <v>4</v>
      </c>
      <c r="P204" s="36">
        <f t="shared" si="47"/>
        <v>7</v>
      </c>
      <c r="Q204" s="36">
        <f t="shared" si="48"/>
        <v>11</v>
      </c>
      <c r="R204" s="84">
        <f t="shared" si="49"/>
        <v>0</v>
      </c>
      <c r="S204" s="84" t="str">
        <f t="shared" si="50"/>
        <v>C</v>
      </c>
      <c r="T204" s="84">
        <f t="shared" si="51"/>
        <v>0</v>
      </c>
      <c r="U204" s="85" t="s">
        <v>56</v>
      </c>
    </row>
    <row r="205" spans="1:21">
      <c r="A205" s="83" t="str">
        <f t="shared" si="40"/>
        <v>MLG5029</v>
      </c>
      <c r="B205" s="188" t="s">
        <v>107</v>
      </c>
      <c r="C205" s="188"/>
      <c r="D205" s="188"/>
      <c r="E205" s="188"/>
      <c r="F205" s="188"/>
      <c r="G205" s="188"/>
      <c r="H205" s="188"/>
      <c r="I205" s="188"/>
      <c r="J205" s="36">
        <f t="shared" si="41"/>
        <v>6</v>
      </c>
      <c r="K205" s="36">
        <f t="shared" si="42"/>
        <v>2</v>
      </c>
      <c r="L205" s="36">
        <f t="shared" si="43"/>
        <v>1</v>
      </c>
      <c r="M205" s="36">
        <f t="shared" si="44"/>
        <v>1</v>
      </c>
      <c r="N205" s="36">
        <f t="shared" si="45"/>
        <v>0</v>
      </c>
      <c r="O205" s="36">
        <f t="shared" si="46"/>
        <v>4</v>
      </c>
      <c r="P205" s="36">
        <f t="shared" si="47"/>
        <v>7</v>
      </c>
      <c r="Q205" s="36">
        <f t="shared" si="48"/>
        <v>11</v>
      </c>
      <c r="R205" s="84" t="str">
        <f t="shared" si="49"/>
        <v>E</v>
      </c>
      <c r="S205" s="84">
        <f t="shared" si="50"/>
        <v>0</v>
      </c>
      <c r="T205" s="84">
        <f t="shared" si="51"/>
        <v>0</v>
      </c>
      <c r="U205" s="85" t="s">
        <v>56</v>
      </c>
    </row>
    <row r="206" spans="1:21">
      <c r="A206" s="83" t="str">
        <f t="shared" si="40"/>
        <v>MLG5015</v>
      </c>
      <c r="B206" s="188" t="s">
        <v>112</v>
      </c>
      <c r="C206" s="188"/>
      <c r="D206" s="188"/>
      <c r="E206" s="188"/>
      <c r="F206" s="188"/>
      <c r="G206" s="188"/>
      <c r="H206" s="188"/>
      <c r="I206" s="188"/>
      <c r="J206" s="36">
        <f t="shared" si="41"/>
        <v>7</v>
      </c>
      <c r="K206" s="36">
        <f t="shared" si="42"/>
        <v>2</v>
      </c>
      <c r="L206" s="36">
        <f t="shared" si="43"/>
        <v>0</v>
      </c>
      <c r="M206" s="36">
        <f t="shared" si="44"/>
        <v>2</v>
      </c>
      <c r="N206" s="36">
        <f t="shared" si="45"/>
        <v>1</v>
      </c>
      <c r="O206" s="36">
        <f t="shared" si="46"/>
        <v>5</v>
      </c>
      <c r="P206" s="36">
        <f t="shared" si="47"/>
        <v>8</v>
      </c>
      <c r="Q206" s="36">
        <f t="shared" si="48"/>
        <v>13</v>
      </c>
      <c r="R206" s="84" t="str">
        <f t="shared" si="49"/>
        <v>E</v>
      </c>
      <c r="S206" s="84">
        <f t="shared" si="50"/>
        <v>0</v>
      </c>
      <c r="T206" s="84">
        <f t="shared" si="51"/>
        <v>0</v>
      </c>
      <c r="U206" s="85" t="s">
        <v>56</v>
      </c>
    </row>
    <row r="207" spans="1:21">
      <c r="A207" s="83" t="str">
        <f t="shared" si="40"/>
        <v>MLG7001</v>
      </c>
      <c r="B207" s="188" t="s">
        <v>119</v>
      </c>
      <c r="C207" s="188"/>
      <c r="D207" s="188"/>
      <c r="E207" s="188"/>
      <c r="F207" s="188"/>
      <c r="G207" s="188"/>
      <c r="H207" s="188"/>
      <c r="I207" s="188"/>
      <c r="J207" s="36">
        <f t="shared" si="41"/>
        <v>4</v>
      </c>
      <c r="K207" s="36">
        <f t="shared" si="42"/>
        <v>0</v>
      </c>
      <c r="L207" s="36">
        <f t="shared" si="43"/>
        <v>0</v>
      </c>
      <c r="M207" s="36">
        <f t="shared" si="44"/>
        <v>1</v>
      </c>
      <c r="N207" s="36">
        <f t="shared" si="45"/>
        <v>0</v>
      </c>
      <c r="O207" s="36">
        <f t="shared" si="46"/>
        <v>1</v>
      </c>
      <c r="P207" s="36">
        <f t="shared" si="47"/>
        <v>6</v>
      </c>
      <c r="Q207" s="36">
        <f t="shared" si="48"/>
        <v>7</v>
      </c>
      <c r="R207" s="84" t="str">
        <f t="shared" si="49"/>
        <v>E</v>
      </c>
      <c r="S207" s="84">
        <f t="shared" si="50"/>
        <v>0</v>
      </c>
      <c r="T207" s="84">
        <f t="shared" si="51"/>
        <v>0</v>
      </c>
      <c r="U207" s="85" t="s">
        <v>56</v>
      </c>
    </row>
    <row r="208" spans="1:21">
      <c r="A208" s="83" t="str">
        <f t="shared" si="40"/>
        <v>MLX7101</v>
      </c>
      <c r="B208" s="188" t="s">
        <v>110</v>
      </c>
      <c r="C208" s="188"/>
      <c r="D208" s="188"/>
      <c r="E208" s="188"/>
      <c r="F208" s="188"/>
      <c r="G208" s="188"/>
      <c r="H208" s="188"/>
      <c r="I208" s="188"/>
      <c r="J208" s="36">
        <f t="shared" si="41"/>
        <v>4</v>
      </c>
      <c r="K208" s="36">
        <f t="shared" si="42"/>
        <v>2</v>
      </c>
      <c r="L208" s="36">
        <f t="shared" si="43"/>
        <v>0</v>
      </c>
      <c r="M208" s="36">
        <f t="shared" si="44"/>
        <v>2</v>
      </c>
      <c r="N208" s="36">
        <f t="shared" si="45"/>
        <v>0</v>
      </c>
      <c r="O208" s="36">
        <f t="shared" si="46"/>
        <v>4</v>
      </c>
      <c r="P208" s="36">
        <f t="shared" si="47"/>
        <v>3</v>
      </c>
      <c r="Q208" s="36">
        <f t="shared" si="48"/>
        <v>7</v>
      </c>
      <c r="R208" s="84">
        <f t="shared" si="49"/>
        <v>0</v>
      </c>
      <c r="S208" s="84" t="str">
        <f t="shared" si="50"/>
        <v>C</v>
      </c>
      <c r="T208" s="84">
        <f t="shared" si="51"/>
        <v>0</v>
      </c>
      <c r="U208" s="85" t="s">
        <v>57</v>
      </c>
    </row>
    <row r="209" spans="1:21">
      <c r="A209" s="83" t="str">
        <f t="shared" si="40"/>
        <v>MLX7102</v>
      </c>
      <c r="B209" s="188" t="s">
        <v>116</v>
      </c>
      <c r="C209" s="188"/>
      <c r="D209" s="188"/>
      <c r="E209" s="188"/>
      <c r="F209" s="188"/>
      <c r="G209" s="188"/>
      <c r="H209" s="188"/>
      <c r="I209" s="188"/>
      <c r="J209" s="36">
        <f t="shared" si="41"/>
        <v>4</v>
      </c>
      <c r="K209" s="36">
        <f t="shared" si="42"/>
        <v>2</v>
      </c>
      <c r="L209" s="36">
        <f t="shared" si="43"/>
        <v>0</v>
      </c>
      <c r="M209" s="36">
        <f t="shared" si="44"/>
        <v>1</v>
      </c>
      <c r="N209" s="36">
        <f t="shared" si="45"/>
        <v>0</v>
      </c>
      <c r="O209" s="36">
        <f t="shared" si="46"/>
        <v>3</v>
      </c>
      <c r="P209" s="36">
        <f t="shared" si="47"/>
        <v>4</v>
      </c>
      <c r="Q209" s="36">
        <f t="shared" si="48"/>
        <v>7</v>
      </c>
      <c r="R209" s="84">
        <f t="shared" si="49"/>
        <v>0</v>
      </c>
      <c r="S209" s="84" t="str">
        <f t="shared" si="50"/>
        <v>C</v>
      </c>
      <c r="T209" s="84">
        <f t="shared" si="51"/>
        <v>0</v>
      </c>
      <c r="U209" s="85" t="s">
        <v>57</v>
      </c>
    </row>
    <row r="210" spans="1:21">
      <c r="A210" s="42" t="s">
        <v>89</v>
      </c>
      <c r="B210" s="189"/>
      <c r="C210" s="189"/>
      <c r="D210" s="189"/>
      <c r="E210" s="189"/>
      <c r="F210" s="189"/>
      <c r="G210" s="189"/>
      <c r="H210" s="189"/>
      <c r="I210" s="189"/>
      <c r="J210" s="80">
        <f t="shared" ref="J210:Q210" si="52">SUM(J200:J209)</f>
        <v>55</v>
      </c>
      <c r="K210" s="80">
        <f t="shared" si="52"/>
        <v>18</v>
      </c>
      <c r="L210" s="80">
        <f t="shared" si="52"/>
        <v>6</v>
      </c>
      <c r="M210" s="80">
        <f t="shared" si="52"/>
        <v>16</v>
      </c>
      <c r="N210" s="80">
        <f t="shared" si="52"/>
        <v>1</v>
      </c>
      <c r="O210" s="80">
        <f t="shared" si="52"/>
        <v>41</v>
      </c>
      <c r="P210" s="80">
        <f t="shared" si="52"/>
        <v>59</v>
      </c>
      <c r="Q210" s="80">
        <f t="shared" si="52"/>
        <v>100</v>
      </c>
      <c r="R210" s="42">
        <f>COUNTIF(R200:R209,"E")</f>
        <v>7</v>
      </c>
      <c r="S210" s="42">
        <f>COUNTIF(S200:S209,"C")</f>
        <v>3</v>
      </c>
      <c r="T210" s="42">
        <f>COUNTIF(T200:T209,"VP")</f>
        <v>0</v>
      </c>
      <c r="U210" s="35"/>
    </row>
    <row r="211" spans="1:21" ht="13.5" customHeight="1">
      <c r="A211" s="190" t="s">
        <v>165</v>
      </c>
      <c r="B211" s="190"/>
      <c r="C211" s="190"/>
      <c r="D211" s="190"/>
      <c r="E211" s="190"/>
      <c r="F211" s="190"/>
      <c r="G211" s="190"/>
      <c r="H211" s="190"/>
      <c r="I211" s="190"/>
      <c r="J211" s="190"/>
      <c r="K211" s="190"/>
      <c r="L211" s="190"/>
      <c r="M211" s="190"/>
      <c r="N211" s="190"/>
      <c r="O211" s="190"/>
      <c r="P211" s="190"/>
      <c r="Q211" s="190"/>
      <c r="R211" s="190"/>
      <c r="S211" s="190"/>
      <c r="T211" s="190"/>
      <c r="U211" s="190"/>
    </row>
    <row r="212" spans="1:21">
      <c r="A212" s="83" t="str">
        <f>IF(ISNA(INDEX($A$37:$U$159,MATCH($B212,$B$37:$B$159,0),1)),"",INDEX($A$37:$U$159,MATCH($B212,$B$37:$B$159,0),1))</f>
        <v>MLG2001</v>
      </c>
      <c r="B212" s="188" t="s">
        <v>123</v>
      </c>
      <c r="C212" s="188"/>
      <c r="D212" s="188"/>
      <c r="E212" s="188"/>
      <c r="F212" s="188"/>
      <c r="G212" s="188"/>
      <c r="H212" s="188"/>
      <c r="I212" s="188"/>
      <c r="J212" s="36">
        <f>IF(ISNA(INDEX($A$37:$U$159,MATCH($B212,$B$37:$B$159,0),10)),"",INDEX($A$37:$U$159,MATCH($B212,$B$37:$B$159,0),10))</f>
        <v>2</v>
      </c>
      <c r="K212" s="36">
        <f>IF(ISNA(INDEX($A$37:$U$159,MATCH($B212,$B$37:$B$159,0),11)),"",INDEX($A$37:$U$159,MATCH($B212,$B$37:$B$159,0),11))</f>
        <v>0</v>
      </c>
      <c r="L212" s="36">
        <f>IF(ISNA(INDEX($A$37:$U$159,MATCH($B212,$B$37:$B$159,0),11)),"",INDEX($A$37:$U$159,MATCH($B212,$B$37:$B$159,0),12))</f>
        <v>0</v>
      </c>
      <c r="M212" s="36">
        <f>IF(ISNA(INDEX($A$37:$U$159,MATCH($B212,$B$37:$B$159,0),12)),"",INDEX($A$37:$U$159,MATCH($B212,$B$37:$B$159,0),13))</f>
        <v>0</v>
      </c>
      <c r="N212" s="36">
        <f>IF(ISNA(INDEX($A$37:$U$159,MATCH($B212,$B$37:$B$159,0),13)),"",INDEX($A$37:$U$159,MATCH($B212,$B$37:$B$159,0),14))</f>
        <v>2</v>
      </c>
      <c r="O212" s="36">
        <f>IF(ISNA(INDEX($A$37:$U$159,MATCH($B212,$B$37:$B$159,0),14)),"",INDEX($A$37:$U$159,MATCH($B212,$B$37:$B$159,0),15))</f>
        <v>2</v>
      </c>
      <c r="P212" s="36">
        <f>IF(ISNA(INDEX($A$37:$U$159,MATCH($B212,$B$37:$B$159,0),15)),"",INDEX($A$37:$U$159,MATCH($B212,$B$37:$B$159,0),16))</f>
        <v>2</v>
      </c>
      <c r="Q212" s="36">
        <f>IF(ISNA(INDEX($A$37:$U$159,MATCH($B212,$B$37:$B$159,0),16)),"",INDEX($A$37:$U$159,MATCH($B212,$B$37:$B$159,0),17))</f>
        <v>4</v>
      </c>
      <c r="R212" s="84" t="str">
        <f>IF(ISNA(INDEX($A$37:$U$159,MATCH($B212,$B$37:$B$159,0),17)),"",INDEX($A$37:$U$159,MATCH($B212,$B$37:$B$159,0),18))</f>
        <v>E</v>
      </c>
      <c r="S212" s="84">
        <f>IF(ISNA(INDEX($A$37:$U$159,MATCH($B212,$B$37:$B$159,0),18)),"",INDEX($A$37:$U$159,MATCH($B212,$B$37:$B$159,0),19))</f>
        <v>0</v>
      </c>
      <c r="T212" s="84">
        <f>IF(ISNA(INDEX($A$37:$U$159,MATCH($B212,$B$37:$B$159,0),19)),"",INDEX($A$37:$U$159,MATCH($B212,$B$37:$B$159,0),20))</f>
        <v>0</v>
      </c>
      <c r="U212" s="85" t="s">
        <v>56</v>
      </c>
    </row>
    <row r="213" spans="1:21">
      <c r="A213" s="83" t="str">
        <f>IF(ISNA(INDEX($A$37:$U$159,MATCH($B213,$B$37:$B$159,0),1)),"",INDEX($A$37:$U$159,MATCH($B213,$B$37:$B$159,0),1))</f>
        <v>MLX7103</v>
      </c>
      <c r="B213" s="188" t="s">
        <v>118</v>
      </c>
      <c r="C213" s="188"/>
      <c r="D213" s="188"/>
      <c r="E213" s="188"/>
      <c r="F213" s="188"/>
      <c r="G213" s="188"/>
      <c r="H213" s="188"/>
      <c r="I213" s="188"/>
      <c r="J213" s="36">
        <f>IF(ISNA(INDEX($A$37:$U$159,MATCH($B213,$B$37:$B$159,0),10)),"",INDEX($A$37:$U$159,MATCH($B213,$B$37:$B$159,0),10))</f>
        <v>4</v>
      </c>
      <c r="K213" s="36">
        <f>IF(ISNA(INDEX($A$37:$U$159,MATCH($B213,$B$37:$B$159,0),11)),"",INDEX($A$37:$U$159,MATCH($B213,$B$37:$B$159,0),11))</f>
        <v>2</v>
      </c>
      <c r="L213" s="36">
        <f>IF(ISNA(INDEX($A$37:$U$159,MATCH($B213,$B$37:$B$159,0),11)),"",INDEX($A$37:$U$159,MATCH($B213,$B$37:$B$159,0),12))</f>
        <v>0</v>
      </c>
      <c r="M213" s="36">
        <f>IF(ISNA(INDEX($A$37:$U$159,MATCH($B213,$B$37:$B$159,0),12)),"",INDEX($A$37:$U$159,MATCH($B213,$B$37:$B$159,0),13))</f>
        <v>1</v>
      </c>
      <c r="N213" s="36">
        <f>IF(ISNA(INDEX($A$37:$U$159,MATCH($B213,$B$37:$B$159,0),13)),"",INDEX($A$37:$U$159,MATCH($B213,$B$37:$B$159,0),14))</f>
        <v>0</v>
      </c>
      <c r="O213" s="36">
        <f>IF(ISNA(INDEX($A$37:$U$159,MATCH($B213,$B$37:$B$159,0),14)),"",INDEX($A$37:$U$159,MATCH($B213,$B$37:$B$159,0),15))</f>
        <v>3</v>
      </c>
      <c r="P213" s="36">
        <f>IF(ISNA(INDEX($A$37:$U$159,MATCH($B213,$B$37:$B$159,0),15)),"",INDEX($A$37:$U$159,MATCH($B213,$B$37:$B$159,0),16))</f>
        <v>4</v>
      </c>
      <c r="Q213" s="36">
        <f>IF(ISNA(INDEX($A$37:$U$159,MATCH($B213,$B$37:$B$159,0),16)),"",INDEX($A$37:$U$159,MATCH($B213,$B$37:$B$159,0),17))</f>
        <v>7</v>
      </c>
      <c r="R213" s="84" t="str">
        <f>IF(ISNA(INDEX($A$37:$U$159,MATCH($B213,$B$37:$B$159,0),17)),"",INDEX($A$37:$U$159,MATCH($B213,$B$37:$B$159,0),18))</f>
        <v>E</v>
      </c>
      <c r="S213" s="84">
        <f>IF(ISNA(INDEX($A$37:$U$159,MATCH($B213,$B$37:$B$159,0),18)),"",INDEX($A$37:$U$159,MATCH($B213,$B$37:$B$159,0),19))</f>
        <v>0</v>
      </c>
      <c r="T213" s="84">
        <f>IF(ISNA(INDEX($A$37:$U$159,MATCH($B213,$B$37:$B$159,0),19)),"",INDEX($A$37:$U$159,MATCH($B213,$B$37:$B$159,0),20))</f>
        <v>0</v>
      </c>
      <c r="U213" s="85" t="s">
        <v>57</v>
      </c>
    </row>
    <row r="214" spans="1:21">
      <c r="A214" s="83" t="str">
        <f>IF(ISNA(INDEX($A$37:$U$159,MATCH($B214,$B$37:$B$159,0),1)),"",INDEX($A$37:$U$159,MATCH($B214,$B$37:$B$159,0),1))</f>
        <v>MLX7104</v>
      </c>
      <c r="B214" s="188" t="s">
        <v>126</v>
      </c>
      <c r="C214" s="188"/>
      <c r="D214" s="188"/>
      <c r="E214" s="188"/>
      <c r="F214" s="188"/>
      <c r="G214" s="188"/>
      <c r="H214" s="188"/>
      <c r="I214" s="188"/>
      <c r="J214" s="36">
        <f>IF(ISNA(INDEX($A$37:$U$159,MATCH($B214,$B$37:$B$159,0),10)),"",INDEX($A$37:$U$159,MATCH($B214,$B$37:$B$159,0),10))</f>
        <v>4</v>
      </c>
      <c r="K214" s="36">
        <f>IF(ISNA(INDEX($A$37:$U$159,MATCH($B214,$B$37:$B$159,0),11)),"",INDEX($A$37:$U$159,MATCH($B214,$B$37:$B$159,0),11))</f>
        <v>2</v>
      </c>
      <c r="L214" s="36">
        <f>IF(ISNA(INDEX($A$37:$U$159,MATCH($B214,$B$37:$B$159,0),11)),"",INDEX($A$37:$U$159,MATCH($B214,$B$37:$B$159,0),12))</f>
        <v>0</v>
      </c>
      <c r="M214" s="36">
        <f>IF(ISNA(INDEX($A$37:$U$159,MATCH($B214,$B$37:$B$159,0),12)),"",INDEX($A$37:$U$159,MATCH($B214,$B$37:$B$159,0),13))</f>
        <v>1</v>
      </c>
      <c r="N214" s="36">
        <f>IF(ISNA(INDEX($A$37:$U$159,MATCH($B214,$B$37:$B$159,0),13)),"",INDEX($A$37:$U$159,MATCH($B214,$B$37:$B$159,0),14))</f>
        <v>0</v>
      </c>
      <c r="O214" s="36">
        <f>IF(ISNA(INDEX($A$37:$U$159,MATCH($B214,$B$37:$B$159,0),14)),"",INDEX($A$37:$U$159,MATCH($B214,$B$37:$B$159,0),15))</f>
        <v>3</v>
      </c>
      <c r="P214" s="36">
        <f>IF(ISNA(INDEX($A$37:$U$159,MATCH($B214,$B$37:$B$159,0),15)),"",INDEX($A$37:$U$159,MATCH($B214,$B$37:$B$159,0),16))</f>
        <v>5</v>
      </c>
      <c r="Q214" s="36">
        <f>IF(ISNA(INDEX($A$37:$U$159,MATCH($B214,$B$37:$B$159,0),16)),"",INDEX($A$37:$U$159,MATCH($B214,$B$37:$B$159,0),17))</f>
        <v>8</v>
      </c>
      <c r="R214" s="84">
        <f>IF(ISNA(INDEX($A$37:$U$159,MATCH($B214,$B$37:$B$159,0),17)),"",INDEX($A$37:$U$159,MATCH($B214,$B$37:$B$159,0),18))</f>
        <v>0</v>
      </c>
      <c r="S214" s="84" t="str">
        <f>IF(ISNA(INDEX($A$37:$U$159,MATCH($B214,$B$37:$B$159,0),18)),"",INDEX($A$37:$U$159,MATCH($B214,$B$37:$B$159,0),19))</f>
        <v>C</v>
      </c>
      <c r="T214" s="84">
        <f>IF(ISNA(INDEX($A$37:$U$159,MATCH($B214,$B$37:$B$159,0),19)),"",INDEX($A$37:$U$159,MATCH($B214,$B$37:$B$159,0),20))</f>
        <v>0</v>
      </c>
      <c r="U214" s="85" t="s">
        <v>57</v>
      </c>
    </row>
    <row r="215" spans="1:21">
      <c r="A215" s="42" t="s">
        <v>89</v>
      </c>
      <c r="B215" s="190"/>
      <c r="C215" s="190"/>
      <c r="D215" s="190"/>
      <c r="E215" s="190"/>
      <c r="F215" s="190"/>
      <c r="G215" s="190"/>
      <c r="H215" s="190"/>
      <c r="I215" s="190"/>
      <c r="J215" s="80">
        <f t="shared" ref="J215:Q215" si="53">SUM(J212:J214)</f>
        <v>10</v>
      </c>
      <c r="K215" s="80">
        <f t="shared" si="53"/>
        <v>4</v>
      </c>
      <c r="L215" s="80">
        <f t="shared" si="53"/>
        <v>0</v>
      </c>
      <c r="M215" s="80">
        <f t="shared" si="53"/>
        <v>2</v>
      </c>
      <c r="N215" s="80">
        <f t="shared" si="53"/>
        <v>2</v>
      </c>
      <c r="O215" s="80">
        <f t="shared" si="53"/>
        <v>8</v>
      </c>
      <c r="P215" s="80">
        <f t="shared" si="53"/>
        <v>11</v>
      </c>
      <c r="Q215" s="80">
        <f t="shared" si="53"/>
        <v>19</v>
      </c>
      <c r="R215" s="42">
        <f>COUNTIF(R212:R214,"E")</f>
        <v>2</v>
      </c>
      <c r="S215" s="42">
        <f>COUNTIF(S212:S214,"C")</f>
        <v>1</v>
      </c>
      <c r="T215" s="42">
        <f>COUNTIF(T212:T214,"VP")</f>
        <v>0</v>
      </c>
      <c r="U215" s="43"/>
    </row>
    <row r="216" spans="1:21" ht="22.5" customHeight="1">
      <c r="A216" s="180" t="s">
        <v>149</v>
      </c>
      <c r="B216" s="180"/>
      <c r="C216" s="180"/>
      <c r="D216" s="180"/>
      <c r="E216" s="180"/>
      <c r="F216" s="180"/>
      <c r="G216" s="180"/>
      <c r="H216" s="180"/>
      <c r="I216" s="180"/>
      <c r="J216" s="80">
        <f t="shared" ref="J216:T216" si="54">SUM(J210,J215)</f>
        <v>65</v>
      </c>
      <c r="K216" s="80">
        <f t="shared" si="54"/>
        <v>22</v>
      </c>
      <c r="L216" s="80">
        <f t="shared" si="54"/>
        <v>6</v>
      </c>
      <c r="M216" s="80">
        <f t="shared" si="54"/>
        <v>18</v>
      </c>
      <c r="N216" s="80">
        <f t="shared" si="54"/>
        <v>3</v>
      </c>
      <c r="O216" s="80">
        <f t="shared" si="54"/>
        <v>49</v>
      </c>
      <c r="P216" s="80">
        <f t="shared" si="54"/>
        <v>70</v>
      </c>
      <c r="Q216" s="80">
        <f t="shared" si="54"/>
        <v>119</v>
      </c>
      <c r="R216" s="80">
        <f t="shared" si="54"/>
        <v>9</v>
      </c>
      <c r="S216" s="80">
        <f t="shared" si="54"/>
        <v>4</v>
      </c>
      <c r="T216" s="80">
        <f t="shared" si="54"/>
        <v>0</v>
      </c>
      <c r="U216" s="94">
        <f>12/(38+6)</f>
        <v>0.27272727272727271</v>
      </c>
    </row>
    <row r="217" spans="1:21" ht="13.5" customHeight="1">
      <c r="A217" s="180" t="s">
        <v>150</v>
      </c>
      <c r="B217" s="180"/>
      <c r="C217" s="180"/>
      <c r="D217" s="180"/>
      <c r="E217" s="180"/>
      <c r="F217" s="180"/>
      <c r="G217" s="180"/>
      <c r="H217" s="180"/>
      <c r="I217" s="180"/>
      <c r="J217" s="180"/>
      <c r="K217" s="80">
        <f t="shared" ref="K217:Q217" si="55">K210*14+K215*12</f>
        <v>300</v>
      </c>
      <c r="L217" s="80">
        <f t="shared" si="55"/>
        <v>84</v>
      </c>
      <c r="M217" s="80">
        <f t="shared" si="55"/>
        <v>248</v>
      </c>
      <c r="N217" s="80">
        <f t="shared" si="55"/>
        <v>38</v>
      </c>
      <c r="O217" s="80">
        <f t="shared" si="55"/>
        <v>670</v>
      </c>
      <c r="P217" s="80">
        <f t="shared" si="55"/>
        <v>958</v>
      </c>
      <c r="Q217" s="80">
        <f t="shared" si="55"/>
        <v>1628</v>
      </c>
      <c r="R217" s="181"/>
      <c r="S217" s="181"/>
      <c r="T217" s="181"/>
      <c r="U217" s="181"/>
    </row>
    <row r="218" spans="1:21" ht="13.5" customHeight="1">
      <c r="A218" s="180"/>
      <c r="B218" s="180"/>
      <c r="C218" s="180"/>
      <c r="D218" s="180"/>
      <c r="E218" s="180"/>
      <c r="F218" s="180"/>
      <c r="G218" s="180"/>
      <c r="H218" s="180"/>
      <c r="I218" s="180"/>
      <c r="J218" s="180"/>
      <c r="K218" s="182">
        <f>SUM(K217:N217)</f>
        <v>670</v>
      </c>
      <c r="L218" s="182"/>
      <c r="M218" s="182"/>
      <c r="N218" s="182"/>
      <c r="O218" s="183">
        <f>SUM(O217:P217)</f>
        <v>1628</v>
      </c>
      <c r="P218" s="183"/>
      <c r="Q218" s="183"/>
      <c r="R218" s="181"/>
      <c r="S218" s="181"/>
      <c r="T218" s="181"/>
      <c r="U218" s="181"/>
    </row>
    <row r="219" spans="1:21" ht="22.5" customHeight="1">
      <c r="A219" s="190" t="s">
        <v>166</v>
      </c>
      <c r="B219" s="190"/>
      <c r="C219" s="190"/>
      <c r="D219" s="190"/>
      <c r="E219" s="190"/>
      <c r="F219" s="190"/>
      <c r="G219" s="190"/>
      <c r="H219" s="190"/>
      <c r="I219" s="190"/>
      <c r="J219" s="190"/>
      <c r="K219" s="190"/>
      <c r="L219" s="190"/>
      <c r="M219" s="190"/>
      <c r="N219" s="190"/>
      <c r="O219" s="190"/>
      <c r="P219" s="190"/>
      <c r="Q219" s="190"/>
      <c r="R219" s="190"/>
      <c r="S219" s="190"/>
      <c r="T219" s="190"/>
      <c r="U219" s="190"/>
    </row>
    <row r="220" spans="1:21" ht="25.5" customHeight="1">
      <c r="A220" s="190" t="s">
        <v>66</v>
      </c>
      <c r="B220" s="190" t="s">
        <v>67</v>
      </c>
      <c r="C220" s="190"/>
      <c r="D220" s="190"/>
      <c r="E220" s="190"/>
      <c r="F220" s="190"/>
      <c r="G220" s="190"/>
      <c r="H220" s="190"/>
      <c r="I220" s="190"/>
      <c r="J220" s="191" t="s">
        <v>68</v>
      </c>
      <c r="K220" s="191" t="s">
        <v>69</v>
      </c>
      <c r="L220" s="191"/>
      <c r="M220" s="191"/>
      <c r="N220" s="191"/>
      <c r="O220" s="191" t="s">
        <v>70</v>
      </c>
      <c r="P220" s="191"/>
      <c r="Q220" s="191"/>
      <c r="R220" s="191" t="s">
        <v>71</v>
      </c>
      <c r="S220" s="191"/>
      <c r="T220" s="191"/>
      <c r="U220" s="191" t="s">
        <v>72</v>
      </c>
    </row>
    <row r="221" spans="1:21" ht="18" customHeight="1">
      <c r="A221" s="190"/>
      <c r="B221" s="190"/>
      <c r="C221" s="190"/>
      <c r="D221" s="190"/>
      <c r="E221" s="190"/>
      <c r="F221" s="190"/>
      <c r="G221" s="190"/>
      <c r="H221" s="190"/>
      <c r="I221" s="190"/>
      <c r="J221" s="191"/>
      <c r="K221" s="6" t="s">
        <v>73</v>
      </c>
      <c r="L221" s="6" t="s">
        <v>74</v>
      </c>
      <c r="M221" s="75" t="s">
        <v>75</v>
      </c>
      <c r="N221" s="6" t="s">
        <v>76</v>
      </c>
      <c r="O221" s="82" t="s">
        <v>77</v>
      </c>
      <c r="P221" s="82" t="s">
        <v>47</v>
      </c>
      <c r="Q221" s="82" t="s">
        <v>78</v>
      </c>
      <c r="R221" s="82" t="s">
        <v>79</v>
      </c>
      <c r="S221" s="82" t="s">
        <v>73</v>
      </c>
      <c r="T221" s="82" t="s">
        <v>80</v>
      </c>
      <c r="U221" s="191"/>
    </row>
    <row r="222" spans="1:21" ht="19.5" customHeight="1">
      <c r="A222" s="190" t="s">
        <v>160</v>
      </c>
      <c r="B222" s="190"/>
      <c r="C222" s="190"/>
      <c r="D222" s="190"/>
      <c r="E222" s="190"/>
      <c r="F222" s="190"/>
      <c r="G222" s="190"/>
      <c r="H222" s="190"/>
      <c r="I222" s="190"/>
      <c r="J222" s="190"/>
      <c r="K222" s="190"/>
      <c r="L222" s="190"/>
      <c r="M222" s="190"/>
      <c r="N222" s="190"/>
      <c r="O222" s="190"/>
      <c r="P222" s="190"/>
      <c r="Q222" s="190"/>
      <c r="R222" s="190"/>
      <c r="S222" s="190"/>
      <c r="T222" s="190"/>
      <c r="U222" s="190"/>
    </row>
    <row r="223" spans="1:21">
      <c r="A223" s="83" t="str">
        <f t="shared" ref="A223:A232" si="56">IF(ISNA(INDEX($A$37:$U$159,MATCH($B223,$B$37:$B$159,0),1)),"",INDEX($A$37:$U$159,MATCH($B223,$B$37:$B$159,0),1))</f>
        <v>MLG0058</v>
      </c>
      <c r="B223" s="188" t="s">
        <v>81</v>
      </c>
      <c r="C223" s="188"/>
      <c r="D223" s="188"/>
      <c r="E223" s="188"/>
      <c r="F223" s="188"/>
      <c r="G223" s="188"/>
      <c r="H223" s="188"/>
      <c r="I223" s="188"/>
      <c r="J223" s="36">
        <f t="shared" ref="J223:J232" si="57">IF(ISNA(INDEX($A$37:$U$159,MATCH($B223,$B$37:$B$159,0),10)),"",INDEX($A$37:$U$159,MATCH($B223,$B$37:$B$159,0),10))</f>
        <v>6</v>
      </c>
      <c r="K223" s="36">
        <f t="shared" ref="K223:K232" si="58">IF(ISNA(INDEX($A$37:$U$159,MATCH($B223,$B$37:$B$159,0),11)),"",INDEX($A$37:$U$159,MATCH($B223,$B$37:$B$159,0),11))</f>
        <v>3</v>
      </c>
      <c r="L223" s="36">
        <f t="shared" ref="L223:L232" si="59">IF(ISNA(INDEX($A$37:$U$159,MATCH($B223,$B$37:$B$159,0),11)),"",INDEX($A$37:$U$159,MATCH($B223,$B$37:$B$159,0),12))</f>
        <v>2</v>
      </c>
      <c r="M223" s="36">
        <f t="shared" ref="M223:M232" si="60">IF(ISNA(INDEX($A$37:$U$159,MATCH($B223,$B$37:$B$159,0),12)),"",INDEX($A$37:$U$159,MATCH($B223,$B$37:$B$159,0),13))</f>
        <v>0</v>
      </c>
      <c r="N223" s="36">
        <f t="shared" ref="N223:N232" si="61">IF(ISNA(INDEX($A$37:$U$159,MATCH($B223,$B$37:$B$159,0),13)),"",INDEX($A$37:$U$159,MATCH($B223,$B$37:$B$159,0),14))</f>
        <v>0</v>
      </c>
      <c r="O223" s="36">
        <f t="shared" ref="O223:O232" si="62">IF(ISNA(INDEX($A$37:$U$159,MATCH($B223,$B$37:$B$159,0),14)),"",INDEX($A$37:$U$159,MATCH($B223,$B$37:$B$159,0),15))</f>
        <v>5</v>
      </c>
      <c r="P223" s="36">
        <f t="shared" ref="P223:P232" si="63">IF(ISNA(INDEX($A$37:$U$159,MATCH($B223,$B$37:$B$159,0),15)),"",INDEX($A$37:$U$159,MATCH($B223,$B$37:$B$159,0),16))</f>
        <v>6</v>
      </c>
      <c r="Q223" s="36">
        <f t="shared" ref="Q223:Q232" si="64">IF(ISNA(INDEX($A$37:$U$159,MATCH($B223,$B$37:$B$159,0),16)),"",INDEX($A$37:$U$159,MATCH($B223,$B$37:$B$159,0),17))</f>
        <v>11</v>
      </c>
      <c r="R223" s="84">
        <f t="shared" ref="R223:R232" si="65">IF(ISNA(INDEX($A$37:$U$159,MATCH($B223,$B$37:$B$159,0),17)),"",INDEX($A$37:$U$159,MATCH($B223,$B$37:$B$159,0),18))</f>
        <v>0</v>
      </c>
      <c r="S223" s="84">
        <f t="shared" ref="S223:S232" si="66">IF(ISNA(INDEX($A$37:$U$159,MATCH($B223,$B$37:$B$159,0),18)),"",INDEX($A$37:$U$159,MATCH($B223,$B$37:$B$159,0),19))</f>
        <v>0</v>
      </c>
      <c r="T223" s="84" t="str">
        <f t="shared" ref="T223:T232" si="67">IF(ISNA(INDEX($A$37:$U$159,MATCH($B223,$B$37:$B$159,0),19)),"",INDEX($A$37:$U$159,MATCH($B223,$B$37:$B$159,0),20))</f>
        <v>VP</v>
      </c>
      <c r="U223" s="85" t="s">
        <v>56</v>
      </c>
    </row>
    <row r="224" spans="1:21">
      <c r="A224" s="83" t="str">
        <f t="shared" si="56"/>
        <v>MLG0002</v>
      </c>
      <c r="B224" s="188" t="s">
        <v>83</v>
      </c>
      <c r="C224" s="188"/>
      <c r="D224" s="188"/>
      <c r="E224" s="188"/>
      <c r="F224" s="188"/>
      <c r="G224" s="188"/>
      <c r="H224" s="188"/>
      <c r="I224" s="188"/>
      <c r="J224" s="36">
        <f t="shared" si="57"/>
        <v>6</v>
      </c>
      <c r="K224" s="36">
        <f t="shared" si="58"/>
        <v>3</v>
      </c>
      <c r="L224" s="36">
        <f t="shared" si="59"/>
        <v>2</v>
      </c>
      <c r="M224" s="36">
        <f t="shared" si="60"/>
        <v>0</v>
      </c>
      <c r="N224" s="36">
        <f t="shared" si="61"/>
        <v>0</v>
      </c>
      <c r="O224" s="36">
        <f t="shared" si="62"/>
        <v>5</v>
      </c>
      <c r="P224" s="36">
        <f t="shared" si="63"/>
        <v>6</v>
      </c>
      <c r="Q224" s="36">
        <f t="shared" si="64"/>
        <v>11</v>
      </c>
      <c r="R224" s="84" t="str">
        <f t="shared" si="65"/>
        <v>E</v>
      </c>
      <c r="S224" s="84">
        <f t="shared" si="66"/>
        <v>0</v>
      </c>
      <c r="T224" s="84">
        <f t="shared" si="67"/>
        <v>0</v>
      </c>
      <c r="U224" s="85" t="s">
        <v>56</v>
      </c>
    </row>
    <row r="225" spans="1:21">
      <c r="A225" s="83" t="str">
        <f t="shared" si="56"/>
        <v>YLU0011</v>
      </c>
      <c r="B225" s="188" t="s">
        <v>88</v>
      </c>
      <c r="C225" s="188"/>
      <c r="D225" s="188"/>
      <c r="E225" s="188"/>
      <c r="F225" s="188"/>
      <c r="G225" s="188"/>
      <c r="H225" s="188"/>
      <c r="I225" s="188"/>
      <c r="J225" s="36">
        <f t="shared" si="57"/>
        <v>0</v>
      </c>
      <c r="K225" s="36">
        <f t="shared" si="58"/>
        <v>0</v>
      </c>
      <c r="L225" s="36">
        <f t="shared" si="59"/>
        <v>2</v>
      </c>
      <c r="M225" s="36">
        <f t="shared" si="60"/>
        <v>0</v>
      </c>
      <c r="N225" s="36">
        <f t="shared" si="61"/>
        <v>0</v>
      </c>
      <c r="O225" s="36">
        <f t="shared" si="62"/>
        <v>2</v>
      </c>
      <c r="P225" s="36">
        <f t="shared" si="63"/>
        <v>0</v>
      </c>
      <c r="Q225" s="36">
        <f t="shared" si="64"/>
        <v>2</v>
      </c>
      <c r="R225" s="84">
        <f t="shared" si="65"/>
        <v>0</v>
      </c>
      <c r="S225" s="84" t="str">
        <f t="shared" si="66"/>
        <v>C</v>
      </c>
      <c r="T225" s="84">
        <f t="shared" si="67"/>
        <v>0</v>
      </c>
      <c r="U225" s="85" t="s">
        <v>56</v>
      </c>
    </row>
    <row r="226" spans="1:21">
      <c r="A226" s="83" t="str">
        <f t="shared" si="56"/>
        <v>MLG0014</v>
      </c>
      <c r="B226" s="188" t="s">
        <v>94</v>
      </c>
      <c r="C226" s="188"/>
      <c r="D226" s="188"/>
      <c r="E226" s="188"/>
      <c r="F226" s="188"/>
      <c r="G226" s="188"/>
      <c r="H226" s="188"/>
      <c r="I226" s="188"/>
      <c r="J226" s="36">
        <f t="shared" si="57"/>
        <v>5</v>
      </c>
      <c r="K226" s="36">
        <f t="shared" si="58"/>
        <v>2</v>
      </c>
      <c r="L226" s="36">
        <f t="shared" si="59"/>
        <v>2</v>
      </c>
      <c r="M226" s="36">
        <f t="shared" si="60"/>
        <v>0</v>
      </c>
      <c r="N226" s="36">
        <f t="shared" si="61"/>
        <v>0</v>
      </c>
      <c r="O226" s="36">
        <f t="shared" si="62"/>
        <v>4</v>
      </c>
      <c r="P226" s="36">
        <f t="shared" si="63"/>
        <v>5</v>
      </c>
      <c r="Q226" s="36">
        <f t="shared" si="64"/>
        <v>9</v>
      </c>
      <c r="R226" s="84">
        <f t="shared" si="65"/>
        <v>0</v>
      </c>
      <c r="S226" s="84">
        <f t="shared" si="66"/>
        <v>0</v>
      </c>
      <c r="T226" s="84" t="str">
        <f t="shared" si="67"/>
        <v>VP</v>
      </c>
      <c r="U226" s="85" t="s">
        <v>56</v>
      </c>
    </row>
    <row r="227" spans="1:21">
      <c r="A227" s="83" t="str">
        <f t="shared" si="56"/>
        <v>MLG0010</v>
      </c>
      <c r="B227" s="188" t="s">
        <v>95</v>
      </c>
      <c r="C227" s="188"/>
      <c r="D227" s="188"/>
      <c r="E227" s="188"/>
      <c r="F227" s="188"/>
      <c r="G227" s="188"/>
      <c r="H227" s="188"/>
      <c r="I227" s="188"/>
      <c r="J227" s="36">
        <f t="shared" si="57"/>
        <v>5</v>
      </c>
      <c r="K227" s="36">
        <f t="shared" si="58"/>
        <v>2</v>
      </c>
      <c r="L227" s="36">
        <f t="shared" si="59"/>
        <v>1</v>
      </c>
      <c r="M227" s="36">
        <f t="shared" si="60"/>
        <v>1</v>
      </c>
      <c r="N227" s="36">
        <f t="shared" si="61"/>
        <v>0</v>
      </c>
      <c r="O227" s="36">
        <f t="shared" si="62"/>
        <v>4</v>
      </c>
      <c r="P227" s="36">
        <f t="shared" si="63"/>
        <v>5</v>
      </c>
      <c r="Q227" s="36">
        <f t="shared" si="64"/>
        <v>9</v>
      </c>
      <c r="R227" s="84" t="str">
        <f t="shared" si="65"/>
        <v>E</v>
      </c>
      <c r="S227" s="84">
        <f t="shared" si="66"/>
        <v>0</v>
      </c>
      <c r="T227" s="84">
        <f t="shared" si="67"/>
        <v>0</v>
      </c>
      <c r="U227" s="85" t="s">
        <v>56</v>
      </c>
    </row>
    <row r="228" spans="1:21">
      <c r="A228" s="83" t="str">
        <f t="shared" si="56"/>
        <v>YLU0012</v>
      </c>
      <c r="B228" s="188" t="s">
        <v>98</v>
      </c>
      <c r="C228" s="188"/>
      <c r="D228" s="188"/>
      <c r="E228" s="188"/>
      <c r="F228" s="188"/>
      <c r="G228" s="188"/>
      <c r="H228" s="188"/>
      <c r="I228" s="188"/>
      <c r="J228" s="36">
        <f t="shared" si="57"/>
        <v>0</v>
      </c>
      <c r="K228" s="36">
        <f t="shared" si="58"/>
        <v>0</v>
      </c>
      <c r="L228" s="36">
        <f t="shared" si="59"/>
        <v>2</v>
      </c>
      <c r="M228" s="36">
        <f t="shared" si="60"/>
        <v>0</v>
      </c>
      <c r="N228" s="36">
        <f t="shared" si="61"/>
        <v>0</v>
      </c>
      <c r="O228" s="36">
        <f t="shared" si="62"/>
        <v>2</v>
      </c>
      <c r="P228" s="36">
        <f t="shared" si="63"/>
        <v>0</v>
      </c>
      <c r="Q228" s="36">
        <f t="shared" si="64"/>
        <v>2</v>
      </c>
      <c r="R228" s="84">
        <f t="shared" si="65"/>
        <v>0</v>
      </c>
      <c r="S228" s="84" t="str">
        <f t="shared" si="66"/>
        <v>C</v>
      </c>
      <c r="T228" s="84">
        <f t="shared" si="67"/>
        <v>0</v>
      </c>
      <c r="U228" s="85" t="s">
        <v>56</v>
      </c>
    </row>
    <row r="229" spans="1:21">
      <c r="A229" s="83" t="str">
        <f t="shared" si="56"/>
        <v>MLG0031</v>
      </c>
      <c r="B229" s="188" t="s">
        <v>103</v>
      </c>
      <c r="C229" s="188"/>
      <c r="D229" s="188"/>
      <c r="E229" s="188"/>
      <c r="F229" s="188"/>
      <c r="G229" s="188"/>
      <c r="H229" s="188"/>
      <c r="I229" s="188"/>
      <c r="J229" s="36">
        <f t="shared" si="57"/>
        <v>6</v>
      </c>
      <c r="K229" s="36">
        <f t="shared" si="58"/>
        <v>2</v>
      </c>
      <c r="L229" s="36">
        <f t="shared" si="59"/>
        <v>1</v>
      </c>
      <c r="M229" s="36">
        <f t="shared" si="60"/>
        <v>2</v>
      </c>
      <c r="N229" s="36">
        <f t="shared" si="61"/>
        <v>0</v>
      </c>
      <c r="O229" s="36">
        <f t="shared" si="62"/>
        <v>5</v>
      </c>
      <c r="P229" s="36">
        <f t="shared" si="63"/>
        <v>6</v>
      </c>
      <c r="Q229" s="36">
        <f t="shared" si="64"/>
        <v>11</v>
      </c>
      <c r="R229" s="84" t="str">
        <f t="shared" si="65"/>
        <v>E</v>
      </c>
      <c r="S229" s="84">
        <f t="shared" si="66"/>
        <v>0</v>
      </c>
      <c r="T229" s="84">
        <f t="shared" si="67"/>
        <v>0</v>
      </c>
      <c r="U229" s="85" t="s">
        <v>56</v>
      </c>
    </row>
    <row r="230" spans="1:21">
      <c r="A230" s="83" t="str">
        <f t="shared" si="56"/>
        <v>LLU0011</v>
      </c>
      <c r="B230" s="188" t="s">
        <v>136</v>
      </c>
      <c r="C230" s="188"/>
      <c r="D230" s="188"/>
      <c r="E230" s="188"/>
      <c r="F230" s="188"/>
      <c r="G230" s="188"/>
      <c r="H230" s="188"/>
      <c r="I230" s="188"/>
      <c r="J230" s="36">
        <f t="shared" si="57"/>
        <v>3</v>
      </c>
      <c r="K230" s="36">
        <f t="shared" si="58"/>
        <v>0</v>
      </c>
      <c r="L230" s="36">
        <f t="shared" si="59"/>
        <v>2</v>
      </c>
      <c r="M230" s="36">
        <f t="shared" si="60"/>
        <v>0</v>
      </c>
      <c r="N230" s="36">
        <f t="shared" si="61"/>
        <v>0</v>
      </c>
      <c r="O230" s="36">
        <f t="shared" si="62"/>
        <v>2</v>
      </c>
      <c r="P230" s="36">
        <f t="shared" si="63"/>
        <v>3</v>
      </c>
      <c r="Q230" s="36">
        <f t="shared" si="64"/>
        <v>5</v>
      </c>
      <c r="R230" s="84">
        <f t="shared" si="65"/>
        <v>0</v>
      </c>
      <c r="S230" s="84" t="str">
        <f t="shared" si="66"/>
        <v>C</v>
      </c>
      <c r="T230" s="84">
        <f t="shared" si="67"/>
        <v>0</v>
      </c>
      <c r="U230" s="85" t="s">
        <v>56</v>
      </c>
    </row>
    <row r="231" spans="1:21">
      <c r="A231" s="83" t="str">
        <f t="shared" si="56"/>
        <v>LLU0012</v>
      </c>
      <c r="B231" s="188" t="s">
        <v>139</v>
      </c>
      <c r="C231" s="188"/>
      <c r="D231" s="188"/>
      <c r="E231" s="188"/>
      <c r="F231" s="188"/>
      <c r="G231" s="188"/>
      <c r="H231" s="188"/>
      <c r="I231" s="188"/>
      <c r="J231" s="36">
        <f t="shared" si="57"/>
        <v>3</v>
      </c>
      <c r="K231" s="36">
        <f t="shared" si="58"/>
        <v>0</v>
      </c>
      <c r="L231" s="36">
        <f t="shared" si="59"/>
        <v>2</v>
      </c>
      <c r="M231" s="36">
        <f t="shared" si="60"/>
        <v>0</v>
      </c>
      <c r="N231" s="36">
        <f t="shared" si="61"/>
        <v>0</v>
      </c>
      <c r="O231" s="36">
        <f t="shared" si="62"/>
        <v>2</v>
      </c>
      <c r="P231" s="36">
        <f t="shared" si="63"/>
        <v>3</v>
      </c>
      <c r="Q231" s="36">
        <f t="shared" si="64"/>
        <v>5</v>
      </c>
      <c r="R231" s="84">
        <f t="shared" si="65"/>
        <v>0</v>
      </c>
      <c r="S231" s="84" t="str">
        <f t="shared" si="66"/>
        <v>C</v>
      </c>
      <c r="T231" s="84">
        <f t="shared" si="67"/>
        <v>0</v>
      </c>
      <c r="U231" s="85" t="s">
        <v>56</v>
      </c>
    </row>
    <row r="232" spans="1:21">
      <c r="A232" s="83" t="str">
        <f t="shared" si="56"/>
        <v/>
      </c>
      <c r="B232" s="188"/>
      <c r="C232" s="188"/>
      <c r="D232" s="188"/>
      <c r="E232" s="188"/>
      <c r="F232" s="188"/>
      <c r="G232" s="188"/>
      <c r="H232" s="188"/>
      <c r="I232" s="188"/>
      <c r="J232" s="36" t="str">
        <f t="shared" si="57"/>
        <v/>
      </c>
      <c r="K232" s="36" t="str">
        <f t="shared" si="58"/>
        <v/>
      </c>
      <c r="L232" s="36" t="str">
        <f t="shared" si="59"/>
        <v/>
      </c>
      <c r="M232" s="36" t="str">
        <f t="shared" si="60"/>
        <v/>
      </c>
      <c r="N232" s="36" t="str">
        <f t="shared" si="61"/>
        <v/>
      </c>
      <c r="O232" s="36" t="str">
        <f t="shared" si="62"/>
        <v/>
      </c>
      <c r="P232" s="36" t="str">
        <f t="shared" si="63"/>
        <v/>
      </c>
      <c r="Q232" s="36" t="str">
        <f t="shared" si="64"/>
        <v/>
      </c>
      <c r="R232" s="84" t="str">
        <f t="shared" si="65"/>
        <v/>
      </c>
      <c r="S232" s="84" t="str">
        <f t="shared" si="66"/>
        <v/>
      </c>
      <c r="T232" s="84" t="str">
        <f t="shared" si="67"/>
        <v/>
      </c>
      <c r="U232" s="85" t="s">
        <v>56</v>
      </c>
    </row>
    <row r="233" spans="1:21">
      <c r="A233" s="42" t="s">
        <v>89</v>
      </c>
      <c r="B233" s="189"/>
      <c r="C233" s="189"/>
      <c r="D233" s="189"/>
      <c r="E233" s="189"/>
      <c r="F233" s="189"/>
      <c r="G233" s="189"/>
      <c r="H233" s="189"/>
      <c r="I233" s="189"/>
      <c r="J233" s="80">
        <f t="shared" ref="J233:Q233" si="68">SUM(J223:J232)</f>
        <v>34</v>
      </c>
      <c r="K233" s="80">
        <f t="shared" si="68"/>
        <v>12</v>
      </c>
      <c r="L233" s="80">
        <f t="shared" si="68"/>
        <v>16</v>
      </c>
      <c r="M233" s="80">
        <f t="shared" si="68"/>
        <v>3</v>
      </c>
      <c r="N233" s="80">
        <f t="shared" si="68"/>
        <v>0</v>
      </c>
      <c r="O233" s="80">
        <f t="shared" si="68"/>
        <v>31</v>
      </c>
      <c r="P233" s="80">
        <f t="shared" si="68"/>
        <v>34</v>
      </c>
      <c r="Q233" s="80">
        <f t="shared" si="68"/>
        <v>65</v>
      </c>
      <c r="R233" s="42">
        <f>COUNTIF(R223:R232,"E")</f>
        <v>3</v>
      </c>
      <c r="S233" s="42">
        <f>COUNTIF(S223:S232,"C")</f>
        <v>4</v>
      </c>
      <c r="T233" s="42">
        <f>COUNTIF(T223:T232,"VP")</f>
        <v>2</v>
      </c>
      <c r="U233" s="35"/>
    </row>
    <row r="234" spans="1:21" ht="19.5" customHeight="1">
      <c r="A234" s="190" t="s">
        <v>165</v>
      </c>
      <c r="B234" s="190"/>
      <c r="C234" s="190"/>
      <c r="D234" s="190"/>
      <c r="E234" s="190"/>
      <c r="F234" s="190"/>
      <c r="G234" s="190"/>
      <c r="H234" s="190"/>
      <c r="I234" s="190"/>
      <c r="J234" s="190"/>
      <c r="K234" s="190"/>
      <c r="L234" s="190"/>
      <c r="M234" s="190"/>
      <c r="N234" s="190"/>
      <c r="O234" s="190"/>
      <c r="P234" s="190"/>
      <c r="Q234" s="190"/>
      <c r="R234" s="190"/>
      <c r="S234" s="190"/>
      <c r="T234" s="190"/>
      <c r="U234" s="190"/>
    </row>
    <row r="235" spans="1:21">
      <c r="A235" s="83" t="str">
        <f>IF(ISNA(INDEX($A$37:$U$159,MATCH($B235,$B$37:$B$159,0),1)),"",INDEX($A$37:$U$159,MATCH($B235,$B$37:$B$159,0),1))</f>
        <v>MLX7105</v>
      </c>
      <c r="B235" s="188" t="s">
        <v>128</v>
      </c>
      <c r="C235" s="188"/>
      <c r="D235" s="188"/>
      <c r="E235" s="188"/>
      <c r="F235" s="188"/>
      <c r="G235" s="188"/>
      <c r="H235" s="188"/>
      <c r="I235" s="188"/>
      <c r="J235" s="36">
        <f>IF(ISNA(INDEX($A$37:$U$159,MATCH($B235,$B$37:$B$159,0),10)),"",INDEX($A$37:$U$159,MATCH($B235,$B$37:$B$159,0),10))</f>
        <v>4</v>
      </c>
      <c r="K235" s="41">
        <f>IF(ISNA(INDEX($A$37:$U$159,MATCH($B235,$B$37:$B$159,0),11)),"",INDEX($A$37:$U$159,MATCH($B235,$B$37:$B$159,0),11))</f>
        <v>2</v>
      </c>
      <c r="L235" s="41">
        <f>IF(ISNA(INDEX($A$37:$U$159,MATCH($B235,$B$37:$B$159,0),11)),"",INDEX($A$37:$U$159,MATCH($B235,$B$37:$B$159,0),12))</f>
        <v>0</v>
      </c>
      <c r="M235" s="41">
        <f>IF(ISNA(INDEX($A$37:$U$159,MATCH($B235,$B$37:$B$159,0),12)),"",INDEX($A$37:$U$159,MATCH($B235,$B$37:$B$159,0),13))</f>
        <v>1</v>
      </c>
      <c r="N235" s="41">
        <f>IF(ISNA(INDEX($A$37:$U$159,MATCH($B235,$B$37:$B$159,0),13)),"",INDEX($A$37:$U$159,MATCH($B235,$B$37:$B$159,0),14))</f>
        <v>0</v>
      </c>
      <c r="O235" s="41">
        <f>IF(ISNA(INDEX($A$37:$U$159,MATCH($B235,$B$37:$B$159,0),14)),"",INDEX($A$37:$U$159,MATCH($B235,$B$37:$B$159,0),15))</f>
        <v>3</v>
      </c>
      <c r="P235" s="41">
        <f>IF(ISNA(INDEX($A$37:$U$159,MATCH($B235,$B$37:$B$159,0),15)),"",INDEX($A$37:$U$159,MATCH($B235,$B$37:$B$159,0),16))</f>
        <v>5</v>
      </c>
      <c r="Q235" s="41">
        <f>IF(ISNA(INDEX($A$37:$U$159,MATCH($B235,$B$37:$B$159,0),16)),"",INDEX($A$37:$U$159,MATCH($B235,$B$37:$B$159,0),17))</f>
        <v>8</v>
      </c>
      <c r="R235" s="84">
        <f>IF(ISNA(INDEX($A$37:$U$159,MATCH($B235,$B$37:$B$159,0),17)),"",INDEX($A$37:$U$159,MATCH($B235,$B$37:$B$159,0),18))</f>
        <v>0</v>
      </c>
      <c r="S235" s="84" t="str">
        <f>IF(ISNA(INDEX($A$37:$U$159,MATCH($B235,$B$37:$B$159,0),18)),"",INDEX($A$37:$U$159,MATCH($B235,$B$37:$B$159,0),19))</f>
        <v>C</v>
      </c>
      <c r="T235" s="84">
        <f>IF(ISNA(INDEX($A$37:$U$159,MATCH($B235,$B$37:$B$159,0),19)),"",INDEX($A$37:$U$159,MATCH($B235,$B$37:$B$159,0),20))</f>
        <v>0</v>
      </c>
      <c r="U235" s="85" t="s">
        <v>57</v>
      </c>
    </row>
    <row r="236" spans="1:21">
      <c r="A236" s="42" t="s">
        <v>89</v>
      </c>
      <c r="B236" s="190"/>
      <c r="C236" s="190"/>
      <c r="D236" s="190"/>
      <c r="E236" s="190"/>
      <c r="F236" s="190"/>
      <c r="G236" s="190"/>
      <c r="H236" s="190"/>
      <c r="I236" s="190"/>
      <c r="J236" s="80">
        <f t="shared" ref="J236:Q236" si="69">SUM(J235:J235)</f>
        <v>4</v>
      </c>
      <c r="K236" s="71">
        <f t="shared" si="69"/>
        <v>2</v>
      </c>
      <c r="L236" s="71">
        <f t="shared" si="69"/>
        <v>0</v>
      </c>
      <c r="M236" s="71">
        <f t="shared" si="69"/>
        <v>1</v>
      </c>
      <c r="N236" s="71">
        <f t="shared" si="69"/>
        <v>0</v>
      </c>
      <c r="O236" s="71">
        <f t="shared" si="69"/>
        <v>3</v>
      </c>
      <c r="P236" s="71">
        <f t="shared" si="69"/>
        <v>5</v>
      </c>
      <c r="Q236" s="71">
        <f t="shared" si="69"/>
        <v>8</v>
      </c>
      <c r="R236" s="42">
        <f>COUNTIF(R235:R235,"E")</f>
        <v>0</v>
      </c>
      <c r="S236" s="42">
        <f>COUNTIF(S235:S235,"C")</f>
        <v>1</v>
      </c>
      <c r="T236" s="42">
        <f>COUNTIF(T235:T235,"VP")</f>
        <v>0</v>
      </c>
      <c r="U236" s="43"/>
    </row>
    <row r="237" spans="1:21" ht="27.75" customHeight="1">
      <c r="A237" s="180" t="s">
        <v>149</v>
      </c>
      <c r="B237" s="180"/>
      <c r="C237" s="180"/>
      <c r="D237" s="180"/>
      <c r="E237" s="180"/>
      <c r="F237" s="180"/>
      <c r="G237" s="180"/>
      <c r="H237" s="180"/>
      <c r="I237" s="180"/>
      <c r="J237" s="80">
        <f t="shared" ref="J237:T237" si="70">SUM(J233,J236)</f>
        <v>38</v>
      </c>
      <c r="K237" s="71">
        <f t="shared" si="70"/>
        <v>14</v>
      </c>
      <c r="L237" s="71">
        <f t="shared" si="70"/>
        <v>16</v>
      </c>
      <c r="M237" s="71">
        <f t="shared" si="70"/>
        <v>4</v>
      </c>
      <c r="N237" s="71">
        <f t="shared" si="70"/>
        <v>0</v>
      </c>
      <c r="O237" s="71">
        <f t="shared" si="70"/>
        <v>34</v>
      </c>
      <c r="P237" s="71">
        <f t="shared" si="70"/>
        <v>39</v>
      </c>
      <c r="Q237" s="71">
        <f t="shared" si="70"/>
        <v>73</v>
      </c>
      <c r="R237" s="80">
        <f t="shared" si="70"/>
        <v>3</v>
      </c>
      <c r="S237" s="80">
        <f t="shared" si="70"/>
        <v>5</v>
      </c>
      <c r="T237" s="80">
        <f t="shared" si="70"/>
        <v>2</v>
      </c>
      <c r="U237" s="94">
        <f>13/(38+6)</f>
        <v>0.29545454545454547</v>
      </c>
    </row>
    <row r="238" spans="1:21" ht="17.25" customHeight="1">
      <c r="A238" s="180" t="s">
        <v>150</v>
      </c>
      <c r="B238" s="180"/>
      <c r="C238" s="180"/>
      <c r="D238" s="180"/>
      <c r="E238" s="180"/>
      <c r="F238" s="180"/>
      <c r="G238" s="180"/>
      <c r="H238" s="180"/>
      <c r="I238" s="180"/>
      <c r="J238" s="180"/>
      <c r="K238" s="71">
        <f t="shared" ref="K238:Q238" si="71">K233*14+K236*12</f>
        <v>192</v>
      </c>
      <c r="L238" s="71">
        <f t="shared" si="71"/>
        <v>224</v>
      </c>
      <c r="M238" s="71">
        <f t="shared" si="71"/>
        <v>54</v>
      </c>
      <c r="N238" s="71">
        <f t="shared" si="71"/>
        <v>0</v>
      </c>
      <c r="O238" s="71">
        <f t="shared" si="71"/>
        <v>470</v>
      </c>
      <c r="P238" s="71">
        <f t="shared" si="71"/>
        <v>536</v>
      </c>
      <c r="Q238" s="71">
        <f t="shared" si="71"/>
        <v>1006</v>
      </c>
      <c r="R238" s="181"/>
      <c r="S238" s="181"/>
      <c r="T238" s="181"/>
      <c r="U238" s="181"/>
    </row>
    <row r="239" spans="1:21">
      <c r="A239" s="180"/>
      <c r="B239" s="180"/>
      <c r="C239" s="180"/>
      <c r="D239" s="180"/>
      <c r="E239" s="180"/>
      <c r="F239" s="180"/>
      <c r="G239" s="180"/>
      <c r="H239" s="180"/>
      <c r="I239" s="180"/>
      <c r="J239" s="180"/>
      <c r="K239" s="182">
        <f>SUM(K238:N238)</f>
        <v>470</v>
      </c>
      <c r="L239" s="182"/>
      <c r="M239" s="182"/>
      <c r="N239" s="182"/>
      <c r="O239" s="187">
        <f>SUM(O238:P238)</f>
        <v>1006</v>
      </c>
      <c r="P239" s="187"/>
      <c r="Q239" s="187"/>
      <c r="R239" s="181"/>
      <c r="S239" s="181"/>
      <c r="T239" s="181"/>
      <c r="U239" s="181"/>
    </row>
    <row r="240" spans="1:21" ht="8.25" customHeight="1"/>
    <row r="241" spans="1:21">
      <c r="B241" s="10"/>
      <c r="C241" s="10"/>
      <c r="D241" s="10"/>
      <c r="E241" s="10"/>
      <c r="F241" s="10"/>
      <c r="G241" s="10"/>
      <c r="H241" s="30"/>
      <c r="I241" s="30"/>
      <c r="J241" s="30"/>
      <c r="N241" s="10"/>
      <c r="O241" s="10"/>
      <c r="P241" s="10"/>
      <c r="Q241" s="10"/>
      <c r="R241" s="10"/>
      <c r="S241" s="10"/>
      <c r="T241" s="10"/>
    </row>
    <row r="242" spans="1:21">
      <c r="B242" s="9"/>
      <c r="C242" s="9"/>
      <c r="D242" s="9"/>
      <c r="E242" s="9"/>
      <c r="F242" s="9"/>
      <c r="G242" s="9"/>
      <c r="N242" s="10"/>
      <c r="O242" s="10"/>
      <c r="P242" s="10"/>
      <c r="Q242" s="10"/>
      <c r="R242" s="10"/>
      <c r="S242" s="10"/>
      <c r="T242" s="10"/>
    </row>
    <row r="244" spans="1:2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</row>
    <row r="245" spans="1:2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</row>
    <row r="246" spans="1:2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</row>
    <row r="247" spans="1:2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</row>
    <row r="248" spans="1:2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</row>
    <row r="249" spans="1:2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</row>
    <row r="250" spans="1:2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</row>
    <row r="251" spans="1:2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</row>
    <row r="252" spans="1:2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</row>
    <row r="255" spans="1:21">
      <c r="A255" s="186" t="s">
        <v>151</v>
      </c>
      <c r="B255" s="186"/>
      <c r="C255" s="186"/>
      <c r="D255" s="186"/>
      <c r="E255" s="186"/>
      <c r="F255" s="186"/>
      <c r="G255" s="186"/>
      <c r="H255" s="186"/>
      <c r="I255" s="186"/>
      <c r="J255" s="186"/>
      <c r="K255" s="186"/>
      <c r="L255" s="186"/>
      <c r="M255" s="186"/>
      <c r="N255" s="186"/>
      <c r="O255" s="186"/>
      <c r="P255" s="186"/>
      <c r="Q255" s="186"/>
      <c r="R255" s="186"/>
      <c r="S255" s="186"/>
      <c r="T255" s="186"/>
      <c r="U255" s="186"/>
    </row>
    <row r="256" spans="1:21" ht="12.95" customHeight="1">
      <c r="A256" s="186" t="s">
        <v>66</v>
      </c>
      <c r="B256" s="186" t="s">
        <v>67</v>
      </c>
      <c r="C256" s="186"/>
      <c r="D256" s="186"/>
      <c r="E256" s="186"/>
      <c r="F256" s="186"/>
      <c r="G256" s="186"/>
      <c r="H256" s="186"/>
      <c r="I256" s="186"/>
      <c r="J256" s="149" t="s">
        <v>68</v>
      </c>
      <c r="K256" s="149" t="s">
        <v>69</v>
      </c>
      <c r="L256" s="149"/>
      <c r="M256" s="149"/>
      <c r="N256" s="149"/>
      <c r="O256" s="149" t="s">
        <v>70</v>
      </c>
      <c r="P256" s="149"/>
      <c r="Q256" s="149"/>
      <c r="R256" s="149" t="s">
        <v>71</v>
      </c>
      <c r="S256" s="149"/>
      <c r="T256" s="149"/>
      <c r="U256" s="149" t="s">
        <v>72</v>
      </c>
    </row>
    <row r="257" spans="1:21">
      <c r="A257" s="186"/>
      <c r="B257" s="186"/>
      <c r="C257" s="186"/>
      <c r="D257" s="186"/>
      <c r="E257" s="186"/>
      <c r="F257" s="186"/>
      <c r="G257" s="186"/>
      <c r="H257" s="186"/>
      <c r="I257" s="186"/>
      <c r="J257" s="149"/>
      <c r="K257" s="6" t="s">
        <v>73</v>
      </c>
      <c r="L257" s="6" t="s">
        <v>74</v>
      </c>
      <c r="M257" s="6" t="s">
        <v>167</v>
      </c>
      <c r="N257" s="6" t="s">
        <v>76</v>
      </c>
      <c r="O257" s="6" t="s">
        <v>77</v>
      </c>
      <c r="P257" s="6" t="s">
        <v>47</v>
      </c>
      <c r="Q257" s="6" t="s">
        <v>78</v>
      </c>
      <c r="R257" s="6" t="s">
        <v>79</v>
      </c>
      <c r="S257" s="6" t="s">
        <v>73</v>
      </c>
      <c r="T257" s="6" t="s">
        <v>80</v>
      </c>
      <c r="U257" s="149"/>
    </row>
    <row r="258" spans="1:21">
      <c r="A258" s="184" t="s">
        <v>160</v>
      </c>
      <c r="B258" s="184"/>
      <c r="C258" s="184"/>
      <c r="D258" s="184"/>
      <c r="E258" s="184"/>
      <c r="F258" s="184"/>
      <c r="G258" s="184"/>
      <c r="H258" s="184"/>
      <c r="I258" s="184"/>
      <c r="J258" s="184"/>
      <c r="K258" s="184"/>
      <c r="L258" s="184"/>
      <c r="M258" s="184"/>
      <c r="N258" s="184"/>
      <c r="O258" s="184"/>
      <c r="P258" s="184"/>
      <c r="Q258" s="184"/>
      <c r="R258" s="184"/>
      <c r="S258" s="184"/>
      <c r="T258" s="184"/>
      <c r="U258" s="184"/>
    </row>
    <row r="259" spans="1:21">
      <c r="A259" s="32" t="s">
        <v>234</v>
      </c>
      <c r="B259" s="185" t="s">
        <v>235</v>
      </c>
      <c r="C259" s="185"/>
      <c r="D259" s="185"/>
      <c r="E259" s="185"/>
      <c r="F259" s="185"/>
      <c r="G259" s="185"/>
      <c r="H259" s="185"/>
      <c r="I259" s="185"/>
      <c r="J259" s="34">
        <v>3</v>
      </c>
      <c r="K259" s="34">
        <v>2</v>
      </c>
      <c r="L259" s="34">
        <v>0</v>
      </c>
      <c r="M259" s="34">
        <v>0</v>
      </c>
      <c r="N259" s="34">
        <v>0</v>
      </c>
      <c r="O259" s="76">
        <f>K259+L259+M259+N259</f>
        <v>2</v>
      </c>
      <c r="P259" s="76">
        <f>Q259-O259</f>
        <v>3</v>
      </c>
      <c r="Q259" s="76">
        <f>ROUND(PRODUCT(J259,25)/14,0)</f>
        <v>5</v>
      </c>
      <c r="R259" s="59"/>
      <c r="S259" s="59" t="s">
        <v>73</v>
      </c>
      <c r="T259" s="60"/>
      <c r="U259" s="38" t="s">
        <v>62</v>
      </c>
    </row>
    <row r="260" spans="1:21">
      <c r="A260" s="32" t="s">
        <v>237</v>
      </c>
      <c r="B260" s="179" t="s">
        <v>238</v>
      </c>
      <c r="C260" s="179"/>
      <c r="D260" s="179"/>
      <c r="E260" s="179"/>
      <c r="F260" s="179"/>
      <c r="G260" s="179"/>
      <c r="H260" s="179"/>
      <c r="I260" s="179"/>
      <c r="J260" s="77">
        <v>3</v>
      </c>
      <c r="K260" s="77">
        <v>1</v>
      </c>
      <c r="L260" s="77">
        <v>2</v>
      </c>
      <c r="M260" s="77">
        <v>0</v>
      </c>
      <c r="N260" s="77">
        <v>0</v>
      </c>
      <c r="O260" s="76">
        <f>K260+L260+M260+N260</f>
        <v>3</v>
      </c>
      <c r="P260" s="76">
        <f>Q260-O260</f>
        <v>2</v>
      </c>
      <c r="Q260" s="76">
        <f>ROUND(PRODUCT(J260,25)/14,0)</f>
        <v>5</v>
      </c>
      <c r="R260" s="59"/>
      <c r="S260" s="59" t="s">
        <v>73</v>
      </c>
      <c r="T260" s="60"/>
      <c r="U260" s="38" t="s">
        <v>63</v>
      </c>
    </row>
    <row r="261" spans="1:21">
      <c r="A261" s="46" t="s">
        <v>152</v>
      </c>
      <c r="B261" s="185" t="s">
        <v>153</v>
      </c>
      <c r="C261" s="185"/>
      <c r="D261" s="185"/>
      <c r="E261" s="185"/>
      <c r="F261" s="185"/>
      <c r="G261" s="185"/>
      <c r="H261" s="185"/>
      <c r="I261" s="185"/>
      <c r="J261" s="34">
        <v>3</v>
      </c>
      <c r="K261" s="34">
        <v>1</v>
      </c>
      <c r="L261" s="34">
        <v>0</v>
      </c>
      <c r="M261" s="34">
        <v>2</v>
      </c>
      <c r="N261" s="34">
        <v>0</v>
      </c>
      <c r="O261" s="76">
        <f>K261+L261+M261+N261</f>
        <v>3</v>
      </c>
      <c r="P261" s="76">
        <f t="shared" ref="P261:P263" si="72">Q261-O261</f>
        <v>2</v>
      </c>
      <c r="Q261" s="76">
        <f t="shared" ref="Q261:Q263" si="73">ROUND(PRODUCT(J261,25)/14,0)</f>
        <v>5</v>
      </c>
      <c r="R261" s="59"/>
      <c r="S261" s="59" t="s">
        <v>73</v>
      </c>
      <c r="T261" s="60"/>
      <c r="U261" s="38" t="s">
        <v>60</v>
      </c>
    </row>
    <row r="262" spans="1:21" ht="24.75" customHeight="1">
      <c r="A262" s="32" t="s">
        <v>240</v>
      </c>
      <c r="B262" s="185" t="s">
        <v>241</v>
      </c>
      <c r="C262" s="185"/>
      <c r="D262" s="185"/>
      <c r="E262" s="185"/>
      <c r="F262" s="185"/>
      <c r="G262" s="185"/>
      <c r="H262" s="185"/>
      <c r="I262" s="185"/>
      <c r="J262" s="34">
        <v>3</v>
      </c>
      <c r="K262" s="34">
        <v>1</v>
      </c>
      <c r="L262" s="34">
        <v>2</v>
      </c>
      <c r="M262" s="34">
        <v>0</v>
      </c>
      <c r="N262" s="34">
        <v>0</v>
      </c>
      <c r="O262" s="76">
        <f>K262+L262+M262+N262</f>
        <v>3</v>
      </c>
      <c r="P262" s="76">
        <v>3</v>
      </c>
      <c r="Q262" s="76">
        <v>5</v>
      </c>
      <c r="R262" s="59"/>
      <c r="S262" s="59"/>
      <c r="T262" s="60" t="s">
        <v>80</v>
      </c>
      <c r="U262" s="38" t="s">
        <v>62</v>
      </c>
    </row>
    <row r="263" spans="1:21" ht="24.75" customHeight="1">
      <c r="A263" s="32" t="s">
        <v>155</v>
      </c>
      <c r="B263" s="179" t="s">
        <v>156</v>
      </c>
      <c r="C263" s="179"/>
      <c r="D263" s="179"/>
      <c r="E263" s="179"/>
      <c r="F263" s="179"/>
      <c r="G263" s="179"/>
      <c r="H263" s="179"/>
      <c r="I263" s="179"/>
      <c r="J263" s="77">
        <v>3</v>
      </c>
      <c r="K263" s="77">
        <v>0</v>
      </c>
      <c r="L263" s="77">
        <v>0</v>
      </c>
      <c r="M263" s="77">
        <v>2</v>
      </c>
      <c r="N263" s="77">
        <v>0</v>
      </c>
      <c r="O263" s="76">
        <f>K263+L263+M263+N263</f>
        <v>2</v>
      </c>
      <c r="P263" s="76">
        <f t="shared" si="72"/>
        <v>3</v>
      </c>
      <c r="Q263" s="76">
        <f t="shared" si="73"/>
        <v>5</v>
      </c>
      <c r="R263" s="59"/>
      <c r="S263" s="59" t="s">
        <v>73</v>
      </c>
      <c r="T263" s="60"/>
      <c r="U263" s="38" t="s">
        <v>60</v>
      </c>
    </row>
    <row r="264" spans="1:21">
      <c r="A264" s="113" t="s">
        <v>242</v>
      </c>
      <c r="B264" s="145" t="s">
        <v>243</v>
      </c>
      <c r="C264" s="145"/>
      <c r="D264" s="145"/>
      <c r="E264" s="145"/>
      <c r="F264" s="145"/>
      <c r="G264" s="145"/>
      <c r="H264" s="145"/>
      <c r="I264" s="113"/>
      <c r="J264" s="114">
        <v>3</v>
      </c>
      <c r="K264" s="114">
        <v>2</v>
      </c>
      <c r="L264" s="114">
        <v>1</v>
      </c>
      <c r="M264" s="114">
        <v>0</v>
      </c>
      <c r="N264" s="114">
        <v>0</v>
      </c>
      <c r="O264" s="113">
        <f>SUM(K264:N264)</f>
        <v>3</v>
      </c>
      <c r="P264" s="113">
        <v>3</v>
      </c>
      <c r="Q264" s="113">
        <v>6</v>
      </c>
      <c r="R264" s="113"/>
      <c r="S264" s="115" t="s">
        <v>73</v>
      </c>
      <c r="T264" s="113"/>
      <c r="U264" s="115" t="s">
        <v>63</v>
      </c>
    </row>
    <row r="265" spans="1:21" ht="12.95" customHeight="1">
      <c r="A265" s="180" t="s">
        <v>149</v>
      </c>
      <c r="B265" s="180"/>
      <c r="C265" s="180"/>
      <c r="D265" s="180"/>
      <c r="E265" s="180"/>
      <c r="F265" s="180"/>
      <c r="G265" s="180"/>
      <c r="H265" s="180"/>
      <c r="I265" s="180"/>
      <c r="J265" s="80">
        <f t="shared" ref="J265:Q265" si="74">SUM(J259:J264)</f>
        <v>18</v>
      </c>
      <c r="K265" s="80">
        <f t="shared" si="74"/>
        <v>7</v>
      </c>
      <c r="L265" s="80">
        <f t="shared" si="74"/>
        <v>5</v>
      </c>
      <c r="M265" s="80">
        <f t="shared" si="74"/>
        <v>4</v>
      </c>
      <c r="N265" s="80">
        <f t="shared" si="74"/>
        <v>0</v>
      </c>
      <c r="O265" s="80">
        <f t="shared" si="74"/>
        <v>16</v>
      </c>
      <c r="P265" s="80">
        <f t="shared" si="74"/>
        <v>16</v>
      </c>
      <c r="Q265" s="80">
        <f t="shared" si="74"/>
        <v>31</v>
      </c>
      <c r="R265" s="42">
        <f>COUNTIF(R259:R264,"E")</f>
        <v>0</v>
      </c>
      <c r="S265" s="42">
        <f>COUNTIF(S259:S264,"C")</f>
        <v>5</v>
      </c>
      <c r="T265" s="42">
        <f>COUNTIF(T259:T264,"VP")</f>
        <v>1</v>
      </c>
      <c r="U265" s="93">
        <f>6/(38+6)</f>
        <v>0.13636363636363635</v>
      </c>
    </row>
    <row r="266" spans="1:21" ht="12.75" customHeight="1">
      <c r="A266" s="180" t="s">
        <v>150</v>
      </c>
      <c r="B266" s="180"/>
      <c r="C266" s="180"/>
      <c r="D266" s="180"/>
      <c r="E266" s="180"/>
      <c r="F266" s="180"/>
      <c r="G266" s="180"/>
      <c r="H266" s="180"/>
      <c r="I266" s="180"/>
      <c r="J266" s="180"/>
      <c r="K266" s="80">
        <f t="shared" ref="K266:Q266" si="75">SUM(K259:K263)*14+K264*12</f>
        <v>94</v>
      </c>
      <c r="L266" s="80">
        <f t="shared" si="75"/>
        <v>68</v>
      </c>
      <c r="M266" s="80">
        <f t="shared" si="75"/>
        <v>56</v>
      </c>
      <c r="N266" s="80">
        <f t="shared" si="75"/>
        <v>0</v>
      </c>
      <c r="O266" s="80">
        <f t="shared" si="75"/>
        <v>218</v>
      </c>
      <c r="P266" s="80">
        <f t="shared" si="75"/>
        <v>218</v>
      </c>
      <c r="Q266" s="80">
        <f t="shared" si="75"/>
        <v>422</v>
      </c>
      <c r="R266" s="181"/>
      <c r="S266" s="181"/>
      <c r="T266" s="181"/>
      <c r="U266" s="181"/>
    </row>
    <row r="267" spans="1:21">
      <c r="A267" s="180"/>
      <c r="B267" s="180"/>
      <c r="C267" s="180"/>
      <c r="D267" s="180"/>
      <c r="E267" s="180"/>
      <c r="F267" s="180"/>
      <c r="G267" s="180"/>
      <c r="H267" s="180"/>
      <c r="I267" s="180"/>
      <c r="J267" s="180"/>
      <c r="K267" s="182">
        <f>SUM(K266:N266)</f>
        <v>218</v>
      </c>
      <c r="L267" s="182"/>
      <c r="M267" s="182"/>
      <c r="N267" s="182"/>
      <c r="O267" s="183">
        <f>SUM(O266:P266)</f>
        <v>436</v>
      </c>
      <c r="P267" s="183"/>
      <c r="Q267" s="183"/>
      <c r="R267" s="181"/>
      <c r="S267" s="181"/>
      <c r="T267" s="181"/>
      <c r="U267" s="181"/>
    </row>
    <row r="275" spans="1:21">
      <c r="A275" s="165" t="s">
        <v>168</v>
      </c>
      <c r="B275" s="166"/>
    </row>
    <row r="276" spans="1:21" ht="12.95" customHeight="1">
      <c r="A276" s="167" t="s">
        <v>66</v>
      </c>
      <c r="B276" s="169" t="s">
        <v>169</v>
      </c>
      <c r="C276" s="170"/>
      <c r="D276" s="170"/>
      <c r="E276" s="170"/>
      <c r="F276" s="170"/>
      <c r="G276" s="171"/>
      <c r="H276" s="169" t="s">
        <v>170</v>
      </c>
      <c r="I276" s="171"/>
      <c r="J276" s="134" t="s">
        <v>171</v>
      </c>
      <c r="K276" s="153"/>
      <c r="L276" s="153"/>
      <c r="M276" s="153"/>
      <c r="N276" s="153"/>
      <c r="O276" s="153"/>
      <c r="P276" s="135"/>
      <c r="Q276" s="169" t="s">
        <v>172</v>
      </c>
      <c r="R276" s="171"/>
      <c r="S276" s="134" t="s">
        <v>173</v>
      </c>
      <c r="T276" s="153"/>
      <c r="U276" s="135"/>
    </row>
    <row r="277" spans="1:21" ht="14.25" customHeight="1">
      <c r="A277" s="168"/>
      <c r="B277" s="172"/>
      <c r="C277" s="173"/>
      <c r="D277" s="173"/>
      <c r="E277" s="173"/>
      <c r="F277" s="173"/>
      <c r="G277" s="174"/>
      <c r="H277" s="172"/>
      <c r="I277" s="174"/>
      <c r="J277" s="134" t="s">
        <v>77</v>
      </c>
      <c r="K277" s="135"/>
      <c r="L277" s="134" t="s">
        <v>47</v>
      </c>
      <c r="M277" s="153"/>
      <c r="N277" s="135"/>
      <c r="O277" s="134" t="s">
        <v>78</v>
      </c>
      <c r="P277" s="135"/>
      <c r="Q277" s="172"/>
      <c r="R277" s="174"/>
      <c r="S277" s="126" t="s">
        <v>174</v>
      </c>
      <c r="T277" s="126" t="s">
        <v>175</v>
      </c>
      <c r="U277" s="126" t="s">
        <v>176</v>
      </c>
    </row>
    <row r="278" spans="1:21" ht="14.25" customHeight="1">
      <c r="A278" s="126">
        <v>1</v>
      </c>
      <c r="B278" s="134" t="s">
        <v>177</v>
      </c>
      <c r="C278" s="153"/>
      <c r="D278" s="153"/>
      <c r="E278" s="153"/>
      <c r="F278" s="153"/>
      <c r="G278" s="135"/>
      <c r="H278" s="156">
        <f>J278</f>
        <v>122</v>
      </c>
      <c r="I278" s="157"/>
      <c r="J278" s="175">
        <f>O46+O57+O66+O79+O89+O100-J279</f>
        <v>122</v>
      </c>
      <c r="K278" s="176"/>
      <c r="L278" s="177">
        <f>P46+P57+P66+P79+P89+P100-L279</f>
        <v>166</v>
      </c>
      <c r="M278" s="178"/>
      <c r="N278" s="176"/>
      <c r="O278" s="158">
        <f>SUM(J278:N278)</f>
        <v>288</v>
      </c>
      <c r="P278" s="159"/>
      <c r="Q278" s="160">
        <f>H278/H280</f>
        <v>0.85915492957746475</v>
      </c>
      <c r="R278" s="161"/>
      <c r="S278" s="127">
        <f>J46+J57-S279</f>
        <v>60</v>
      </c>
      <c r="T278" s="127">
        <f>J66+J79-T279</f>
        <v>56</v>
      </c>
      <c r="U278" s="127">
        <f>J89+J100-U279</f>
        <v>39</v>
      </c>
    </row>
    <row r="279" spans="1:21" ht="14.25" customHeight="1">
      <c r="A279" s="126">
        <v>2</v>
      </c>
      <c r="B279" s="134" t="s">
        <v>178</v>
      </c>
      <c r="C279" s="153"/>
      <c r="D279" s="153"/>
      <c r="E279" s="153"/>
      <c r="F279" s="153"/>
      <c r="G279" s="135"/>
      <c r="H279" s="156">
        <f>J279</f>
        <v>20</v>
      </c>
      <c r="I279" s="157"/>
      <c r="J279" s="130">
        <f>O142</f>
        <v>20</v>
      </c>
      <c r="K279" s="131"/>
      <c r="L279" s="130">
        <f>P142</f>
        <v>27</v>
      </c>
      <c r="M279" s="132"/>
      <c r="N279" s="133"/>
      <c r="O279" s="158">
        <f>SUM(J279:N279)</f>
        <v>47</v>
      </c>
      <c r="P279" s="159"/>
      <c r="Q279" s="160">
        <f>H279/H280</f>
        <v>0.14084507042253522</v>
      </c>
      <c r="R279" s="161"/>
      <c r="S279" s="128">
        <v>0</v>
      </c>
      <c r="T279" s="128">
        <v>4</v>
      </c>
      <c r="U279" s="128">
        <v>21</v>
      </c>
    </row>
    <row r="280" spans="1:21" ht="14.25" customHeight="1">
      <c r="A280" s="134" t="s">
        <v>89</v>
      </c>
      <c r="B280" s="153"/>
      <c r="C280" s="153"/>
      <c r="D280" s="153"/>
      <c r="E280" s="153"/>
      <c r="F280" s="153"/>
      <c r="G280" s="135"/>
      <c r="H280" s="134">
        <f>SUM(H278:I279)</f>
        <v>142</v>
      </c>
      <c r="I280" s="135"/>
      <c r="J280" s="134">
        <f>SUM(J278:K279)</f>
        <v>142</v>
      </c>
      <c r="K280" s="135"/>
      <c r="L280" s="136">
        <f>SUM(L278:N279)</f>
        <v>193</v>
      </c>
      <c r="M280" s="137"/>
      <c r="N280" s="138"/>
      <c r="O280" s="136">
        <f>SUM(O278:P279)</f>
        <v>335</v>
      </c>
      <c r="P280" s="138"/>
      <c r="Q280" s="154">
        <f>SUM(Q278:R279)</f>
        <v>1</v>
      </c>
      <c r="R280" s="155"/>
      <c r="S280" s="129">
        <f>SUM(S278:S279)</f>
        <v>60</v>
      </c>
      <c r="T280" s="129">
        <f>SUM(T278:T279)</f>
        <v>60</v>
      </c>
      <c r="U280" s="129">
        <f>SUM(U278:U279)</f>
        <v>60</v>
      </c>
    </row>
  </sheetData>
  <sheetProtection selectLockedCells="1" selectUnlockedCells="1"/>
  <mergeCells count="338">
    <mergeCell ref="A4:K5"/>
    <mergeCell ref="N4:O4"/>
    <mergeCell ref="P4:R4"/>
    <mergeCell ref="S4:U4"/>
    <mergeCell ref="N5:O5"/>
    <mergeCell ref="P5:R5"/>
    <mergeCell ref="S5:U5"/>
    <mergeCell ref="A1:K1"/>
    <mergeCell ref="N1:U1"/>
    <mergeCell ref="A2:K2"/>
    <mergeCell ref="A3:K3"/>
    <mergeCell ref="N3:O3"/>
    <mergeCell ref="P3:R3"/>
    <mergeCell ref="S3:U3"/>
    <mergeCell ref="A6:K6"/>
    <mergeCell ref="N6:O6"/>
    <mergeCell ref="P6:R6"/>
    <mergeCell ref="S6:U6"/>
    <mergeCell ref="A7:K7"/>
    <mergeCell ref="A8:K8"/>
    <mergeCell ref="N8:U11"/>
    <mergeCell ref="A9:K9"/>
    <mergeCell ref="A10:K10"/>
    <mergeCell ref="A11:K11"/>
    <mergeCell ref="A16:K16"/>
    <mergeCell ref="N16:U16"/>
    <mergeCell ref="N17:U17"/>
    <mergeCell ref="A18:K18"/>
    <mergeCell ref="N18:U18"/>
    <mergeCell ref="N19:U19"/>
    <mergeCell ref="A12:K12"/>
    <mergeCell ref="A13:K13"/>
    <mergeCell ref="N13:U13"/>
    <mergeCell ref="A14:K14"/>
    <mergeCell ref="N14:U14"/>
    <mergeCell ref="A15:K15"/>
    <mergeCell ref="N15:U15"/>
    <mergeCell ref="A26:M27"/>
    <mergeCell ref="N26:U28"/>
    <mergeCell ref="A28:G28"/>
    <mergeCell ref="B29:C29"/>
    <mergeCell ref="D29:F29"/>
    <mergeCell ref="J29:L29"/>
    <mergeCell ref="N29:U33"/>
    <mergeCell ref="A20:K20"/>
    <mergeCell ref="N20:U20"/>
    <mergeCell ref="N21:U21"/>
    <mergeCell ref="N22:U22"/>
    <mergeCell ref="A24:M24"/>
    <mergeCell ref="N24:U24"/>
    <mergeCell ref="B40:H40"/>
    <mergeCell ref="B41:I41"/>
    <mergeCell ref="B42:I42"/>
    <mergeCell ref="B43:I43"/>
    <mergeCell ref="B44:I44"/>
    <mergeCell ref="B45:I45"/>
    <mergeCell ref="A35:U35"/>
    <mergeCell ref="A37:U37"/>
    <mergeCell ref="A38:A39"/>
    <mergeCell ref="B38:I39"/>
    <mergeCell ref="J38:J39"/>
    <mergeCell ref="K38:N38"/>
    <mergeCell ref="O38:Q38"/>
    <mergeCell ref="R38:T38"/>
    <mergeCell ref="U38:U39"/>
    <mergeCell ref="B50:I50"/>
    <mergeCell ref="B51:I51"/>
    <mergeCell ref="B52:I52"/>
    <mergeCell ref="B53:I53"/>
    <mergeCell ref="B54:I54"/>
    <mergeCell ref="B55:I55"/>
    <mergeCell ref="B46:I46"/>
    <mergeCell ref="A47:U47"/>
    <mergeCell ref="A48:A49"/>
    <mergeCell ref="B48:I49"/>
    <mergeCell ref="J48:J49"/>
    <mergeCell ref="K48:N48"/>
    <mergeCell ref="O48:Q48"/>
    <mergeCell ref="R48:T48"/>
    <mergeCell ref="U48:U49"/>
    <mergeCell ref="B61:I61"/>
    <mergeCell ref="B62:I62"/>
    <mergeCell ref="B63:I63"/>
    <mergeCell ref="B64:I64"/>
    <mergeCell ref="B65:I65"/>
    <mergeCell ref="B66:I66"/>
    <mergeCell ref="B56:I56"/>
    <mergeCell ref="B57:I57"/>
    <mergeCell ref="A58:U58"/>
    <mergeCell ref="A59:A60"/>
    <mergeCell ref="B59:I60"/>
    <mergeCell ref="J59:J60"/>
    <mergeCell ref="K59:N59"/>
    <mergeCell ref="O59:Q59"/>
    <mergeCell ref="R59:T59"/>
    <mergeCell ref="U59:U60"/>
    <mergeCell ref="B73:I73"/>
    <mergeCell ref="B74:I74"/>
    <mergeCell ref="B75:I75"/>
    <mergeCell ref="B76:I76"/>
    <mergeCell ref="B77:I77"/>
    <mergeCell ref="B78:H78"/>
    <mergeCell ref="A70:U70"/>
    <mergeCell ref="A71:A72"/>
    <mergeCell ref="B71:I72"/>
    <mergeCell ref="J71:J72"/>
    <mergeCell ref="K71:N71"/>
    <mergeCell ref="O71:Q71"/>
    <mergeCell ref="R71:T71"/>
    <mergeCell ref="U71:U72"/>
    <mergeCell ref="B83:I83"/>
    <mergeCell ref="B84:I84"/>
    <mergeCell ref="B85:I85"/>
    <mergeCell ref="B86:I86"/>
    <mergeCell ref="B87:I87"/>
    <mergeCell ref="B88:H88"/>
    <mergeCell ref="B79:I79"/>
    <mergeCell ref="A80:U80"/>
    <mergeCell ref="A81:A82"/>
    <mergeCell ref="B81:I82"/>
    <mergeCell ref="J81:J82"/>
    <mergeCell ref="K81:N81"/>
    <mergeCell ref="O81:Q81"/>
    <mergeCell ref="R81:T81"/>
    <mergeCell ref="U81:U82"/>
    <mergeCell ref="B94:I94"/>
    <mergeCell ref="B95:I95"/>
    <mergeCell ref="B96:I96"/>
    <mergeCell ref="B97:I97"/>
    <mergeCell ref="B98:I98"/>
    <mergeCell ref="B99:I99"/>
    <mergeCell ref="B89:I89"/>
    <mergeCell ref="A90:U90"/>
    <mergeCell ref="A91:A92"/>
    <mergeCell ref="B91:I92"/>
    <mergeCell ref="J91:J92"/>
    <mergeCell ref="K91:N91"/>
    <mergeCell ref="O91:Q91"/>
    <mergeCell ref="R91:T91"/>
    <mergeCell ref="U91:U92"/>
    <mergeCell ref="B117:I117"/>
    <mergeCell ref="B118:I118"/>
    <mergeCell ref="A110:H110"/>
    <mergeCell ref="B111:H111"/>
    <mergeCell ref="A112:H112"/>
    <mergeCell ref="B113:H113"/>
    <mergeCell ref="A115:U115"/>
    <mergeCell ref="B116:U116"/>
    <mergeCell ref="B100:I100"/>
    <mergeCell ref="B108:H108"/>
    <mergeCell ref="K108:N108"/>
    <mergeCell ref="O108:Q108"/>
    <mergeCell ref="R108:T108"/>
    <mergeCell ref="B109:H109"/>
    <mergeCell ref="A133:U133"/>
    <mergeCell ref="B130:U130"/>
    <mergeCell ref="B131:I131"/>
    <mergeCell ref="B132:I132"/>
    <mergeCell ref="A129:U129"/>
    <mergeCell ref="B120:U120"/>
    <mergeCell ref="B121:I121"/>
    <mergeCell ref="B122:I122"/>
    <mergeCell ref="A119:U119"/>
    <mergeCell ref="K144:N144"/>
    <mergeCell ref="O144:Q144"/>
    <mergeCell ref="A146:U146"/>
    <mergeCell ref="A138:U138"/>
    <mergeCell ref="B139:U139"/>
    <mergeCell ref="B140:I140"/>
    <mergeCell ref="B141:I141"/>
    <mergeCell ref="B134:U134"/>
    <mergeCell ref="B135:I135"/>
    <mergeCell ref="B136:I136"/>
    <mergeCell ref="U147:U148"/>
    <mergeCell ref="A149:U149"/>
    <mergeCell ref="B150:I150"/>
    <mergeCell ref="A151:U151"/>
    <mergeCell ref="A147:A148"/>
    <mergeCell ref="B147:I148"/>
    <mergeCell ref="J147:J148"/>
    <mergeCell ref="K147:N147"/>
    <mergeCell ref="O147:Q147"/>
    <mergeCell ref="B152:I152"/>
    <mergeCell ref="A153:U153"/>
    <mergeCell ref="B154:I154"/>
    <mergeCell ref="A157:I157"/>
    <mergeCell ref="A158:J159"/>
    <mergeCell ref="R158:U159"/>
    <mergeCell ref="K159:N159"/>
    <mergeCell ref="O159:Q159"/>
    <mergeCell ref="B156:H156"/>
    <mergeCell ref="B168:I168"/>
    <mergeCell ref="B169:I169"/>
    <mergeCell ref="B170:I170"/>
    <mergeCell ref="B171:I171"/>
    <mergeCell ref="B174:I174"/>
    <mergeCell ref="A165:U165"/>
    <mergeCell ref="B166:I166"/>
    <mergeCell ref="B167:I167"/>
    <mergeCell ref="A161:U161"/>
    <mergeCell ref="A162:U162"/>
    <mergeCell ref="A163:A164"/>
    <mergeCell ref="B163:I164"/>
    <mergeCell ref="J163:J164"/>
    <mergeCell ref="K163:N163"/>
    <mergeCell ref="O163:Q163"/>
    <mergeCell ref="R163:T163"/>
    <mergeCell ref="U163:U164"/>
    <mergeCell ref="B178:I178"/>
    <mergeCell ref="A179:U179"/>
    <mergeCell ref="B180:I180"/>
    <mergeCell ref="B181:I181"/>
    <mergeCell ref="B182:I182"/>
    <mergeCell ref="A183:I183"/>
    <mergeCell ref="B173:I173"/>
    <mergeCell ref="B175:I175"/>
    <mergeCell ref="B176:H176"/>
    <mergeCell ref="B177:H177"/>
    <mergeCell ref="A184:J185"/>
    <mergeCell ref="R184:U185"/>
    <mergeCell ref="K185:N185"/>
    <mergeCell ref="O185:Q185"/>
    <mergeCell ref="A196:U196"/>
    <mergeCell ref="A197:A198"/>
    <mergeCell ref="B197:I198"/>
    <mergeCell ref="J197:J198"/>
    <mergeCell ref="K197:N197"/>
    <mergeCell ref="O197:Q197"/>
    <mergeCell ref="B204:I204"/>
    <mergeCell ref="B205:I205"/>
    <mergeCell ref="B206:I206"/>
    <mergeCell ref="B207:I207"/>
    <mergeCell ref="B208:I208"/>
    <mergeCell ref="B209:I209"/>
    <mergeCell ref="R197:T197"/>
    <mergeCell ref="U197:U198"/>
    <mergeCell ref="A199:U199"/>
    <mergeCell ref="B200:I200"/>
    <mergeCell ref="B201:I201"/>
    <mergeCell ref="B202:I202"/>
    <mergeCell ref="A216:I216"/>
    <mergeCell ref="A217:J218"/>
    <mergeCell ref="R217:U218"/>
    <mergeCell ref="K218:N218"/>
    <mergeCell ref="O218:Q218"/>
    <mergeCell ref="A219:U219"/>
    <mergeCell ref="U220:U221"/>
    <mergeCell ref="B210:I210"/>
    <mergeCell ref="A211:U211"/>
    <mergeCell ref="B212:I212"/>
    <mergeCell ref="B213:I213"/>
    <mergeCell ref="B214:I214"/>
    <mergeCell ref="B215:I215"/>
    <mergeCell ref="A222:U222"/>
    <mergeCell ref="B223:I223"/>
    <mergeCell ref="B224:I224"/>
    <mergeCell ref="B225:I225"/>
    <mergeCell ref="B226:I226"/>
    <mergeCell ref="A220:A221"/>
    <mergeCell ref="B220:I221"/>
    <mergeCell ref="J220:J221"/>
    <mergeCell ref="K220:N220"/>
    <mergeCell ref="O220:Q220"/>
    <mergeCell ref="R220:T220"/>
    <mergeCell ref="B232:I232"/>
    <mergeCell ref="B233:I233"/>
    <mergeCell ref="A234:U234"/>
    <mergeCell ref="B235:I235"/>
    <mergeCell ref="B236:I236"/>
    <mergeCell ref="B227:I227"/>
    <mergeCell ref="B228:I228"/>
    <mergeCell ref="B229:I229"/>
    <mergeCell ref="B230:I230"/>
    <mergeCell ref="B231:I231"/>
    <mergeCell ref="A256:A257"/>
    <mergeCell ref="B256:I257"/>
    <mergeCell ref="J256:J257"/>
    <mergeCell ref="K256:N256"/>
    <mergeCell ref="O256:Q256"/>
    <mergeCell ref="R256:T256"/>
    <mergeCell ref="A237:I237"/>
    <mergeCell ref="A238:J239"/>
    <mergeCell ref="R238:U239"/>
    <mergeCell ref="K239:N239"/>
    <mergeCell ref="O239:Q239"/>
    <mergeCell ref="A255:U255"/>
    <mergeCell ref="U256:U257"/>
    <mergeCell ref="B263:I263"/>
    <mergeCell ref="A265:I265"/>
    <mergeCell ref="A266:J267"/>
    <mergeCell ref="R266:U267"/>
    <mergeCell ref="K267:N267"/>
    <mergeCell ref="O267:Q267"/>
    <mergeCell ref="B264:H264"/>
    <mergeCell ref="A258:U258"/>
    <mergeCell ref="B259:I259"/>
    <mergeCell ref="B260:I260"/>
    <mergeCell ref="B261:I261"/>
    <mergeCell ref="B262:I262"/>
    <mergeCell ref="O277:P277"/>
    <mergeCell ref="B278:G278"/>
    <mergeCell ref="H278:I278"/>
    <mergeCell ref="O278:P278"/>
    <mergeCell ref="Q278:R278"/>
    <mergeCell ref="A275:B275"/>
    <mergeCell ref="A276:A277"/>
    <mergeCell ref="B276:G277"/>
    <mergeCell ref="H276:I277"/>
    <mergeCell ref="J276:P276"/>
    <mergeCell ref="Q276:R277"/>
    <mergeCell ref="J277:K277"/>
    <mergeCell ref="L277:N277"/>
    <mergeCell ref="J278:K278"/>
    <mergeCell ref="L278:N278"/>
    <mergeCell ref="J279:K279"/>
    <mergeCell ref="L279:N279"/>
    <mergeCell ref="J280:K280"/>
    <mergeCell ref="L280:N280"/>
    <mergeCell ref="B93:H93"/>
    <mergeCell ref="A124:U124"/>
    <mergeCell ref="B125:U125"/>
    <mergeCell ref="B126:H126"/>
    <mergeCell ref="B127:H127"/>
    <mergeCell ref="A155:U155"/>
    <mergeCell ref="R147:T147"/>
    <mergeCell ref="A142:I142"/>
    <mergeCell ref="A143:J144"/>
    <mergeCell ref="R143:U144"/>
    <mergeCell ref="A280:G280"/>
    <mergeCell ref="H280:I280"/>
    <mergeCell ref="O280:P280"/>
    <mergeCell ref="Q280:R280"/>
    <mergeCell ref="B279:G279"/>
    <mergeCell ref="H279:I279"/>
    <mergeCell ref="O279:P279"/>
    <mergeCell ref="Q279:R279"/>
    <mergeCell ref="B172:H172"/>
    <mergeCell ref="S276:U276"/>
  </mergeCells>
  <dataValidations disablePrompts="1" count="7">
    <dataValidation type="list" allowBlank="1" showErrorMessage="1" sqref="U178 U210 U233">
      <formula1>Sheet1!$Q$36:$T$36</formula1>
      <formula2>0</formula2>
    </dataValidation>
    <dataValidation type="list" allowBlank="1" showErrorMessage="1" sqref="U180:U181 U200:U209 U212:U214 U166:U177 U235 U223:U232">
      <formula1>Sheet1!$J$36:$M$36</formula1>
      <formula2>0</formula2>
    </dataValidation>
    <dataValidation type="list" allowBlank="1" showErrorMessage="1" sqref="U40:U45 U50:U56 U61:U65 U73:U77 U83:U88 U94:U99 U131:U132 U140:U141 U150 U152 U154 U135:U137 U117:U118 U121:U123 U126:U128 U259:U263">
      <formula1>Sheet1!$P$36:$T$36</formula1>
      <formula2>0</formula2>
    </dataValidation>
    <dataValidation type="list" allowBlank="1" showErrorMessage="1" sqref="S40:S45 S50:S56 S61:S65 S73:S77 S83:S88 S94:S99 S131:S132 S140:S141 S150 S152 S154 S135:S137 S259:S263 S117:S118 S121:S123 S126:S128">
      <formula1>Sheet1!$S$39</formula1>
      <formula2>0</formula2>
    </dataValidation>
    <dataValidation type="list" allowBlank="1" showErrorMessage="1" sqref="R40:R45 R50:R56 R61:R65 R73:R77 R83:R88 R94:R99 R131:R132 R140:R141 R150 R152 R154 R135:R137 R117:R118 R121:R123 R126:R128 R259:R263">
      <formula1>Sheet1!$R$39</formula1>
      <formula2>0</formula2>
    </dataValidation>
    <dataValidation type="list" allowBlank="1" showErrorMessage="1" sqref="T40:T45 T50:T56 T61:T65 T73:T77 T83:T88 T94:T99 T131:T132 T140:T141 T150 T152 T154 T135:T137 T117:T118 T121:T123 T126:T128 T259:T263">
      <formula1>Sheet1!$T$39</formula1>
      <formula2>0</formula2>
    </dataValidation>
    <dataValidation type="list" allowBlank="1" showErrorMessage="1" sqref="B212:I214 B200:I209 B180:I181 B166:I177 B235:I235 B223:I232">
      <formula1>Sheet1!$B$38:$B$157</formula1>
      <formula2>0</formula2>
    </dataValidation>
  </dataValidations>
  <pageMargins left="0.70833333333333337" right="0.70833333333333337" top="0.74791666666666667" bottom="0.74861111111111112" header="0.51180555555555551" footer="0.31527777777777777"/>
  <pageSetup paperSize="9" firstPageNumber="0" orientation="landscape" horizontalDpi="300" verticalDpi="300" r:id="rId1"/>
  <headerFooter alignWithMargins="0">
    <oddFooter>&amp;L&amp;"Calibri,Regular"RECTOR,
Acad.Prof.univ.dr. Ioan Aurel POP&amp;C&amp;"Calibri,Regular"Pag. &amp;P/&amp;N&amp;R&amp;"Calibri,Regular"DECAN,
Prof. univ. dr. Adrian Olimpiu PETRUȘEL</oddFooter>
  </headerFooter>
  <rowBreaks count="2" manualBreakCount="2">
    <brk id="160" max="16383" man="1"/>
    <brk id="2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125" defaultRowHeight="14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125" defaultRowHeight="14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2015-11-19T23:22:17Z</dcterms:created>
  <dcterms:modified xsi:type="dcterms:W3CDTF">2015-11-19T23:22:21Z</dcterms:modified>
</cp:coreProperties>
</file>