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720" windowHeight="94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94" i="1"/>
  <c r="Q42" l="1"/>
  <c r="P42" s="1"/>
  <c r="O42"/>
  <c r="U156" l="1"/>
  <c r="U93"/>
  <c r="U139"/>
  <c r="U117"/>
  <c r="R93"/>
  <c r="R76"/>
  <c r="L94"/>
  <c r="M94"/>
  <c r="N94"/>
  <c r="K93"/>
  <c r="L93"/>
  <c r="M93"/>
  <c r="N93"/>
  <c r="S93"/>
  <c r="T93"/>
  <c r="J93"/>
  <c r="O189" l="1"/>
  <c r="O188"/>
  <c r="O186"/>
  <c r="O185"/>
  <c r="O183"/>
  <c r="O182"/>
  <c r="M193"/>
  <c r="M192"/>
  <c r="M155"/>
  <c r="J151"/>
  <c r="K151"/>
  <c r="L151"/>
  <c r="M151"/>
  <c r="N151"/>
  <c r="R151"/>
  <c r="S151"/>
  <c r="T151"/>
  <c r="T150"/>
  <c r="S150"/>
  <c r="R150"/>
  <c r="N150"/>
  <c r="M150"/>
  <c r="L150"/>
  <c r="K150"/>
  <c r="J150"/>
  <c r="M138"/>
  <c r="J129"/>
  <c r="K129"/>
  <c r="L129"/>
  <c r="M129"/>
  <c r="N129"/>
  <c r="R129"/>
  <c r="S129"/>
  <c r="T129"/>
  <c r="J130"/>
  <c r="K130"/>
  <c r="L130"/>
  <c r="M130"/>
  <c r="N130"/>
  <c r="R130"/>
  <c r="S130"/>
  <c r="T130"/>
  <c r="J131"/>
  <c r="K131"/>
  <c r="L131"/>
  <c r="M131"/>
  <c r="N131"/>
  <c r="R131"/>
  <c r="S131"/>
  <c r="T131"/>
  <c r="J132"/>
  <c r="K132"/>
  <c r="L132"/>
  <c r="M132"/>
  <c r="N132"/>
  <c r="R132"/>
  <c r="S132"/>
  <c r="T132"/>
  <c r="T128"/>
  <c r="S128"/>
  <c r="R128"/>
  <c r="N128"/>
  <c r="M128"/>
  <c r="L128"/>
  <c r="K128"/>
  <c r="J128"/>
  <c r="J115"/>
  <c r="K115"/>
  <c r="L115"/>
  <c r="M115"/>
  <c r="N115"/>
  <c r="R115"/>
  <c r="S115"/>
  <c r="T115"/>
  <c r="T114"/>
  <c r="S114"/>
  <c r="R114"/>
  <c r="N114"/>
  <c r="M114"/>
  <c r="L114"/>
  <c r="K114"/>
  <c r="J114"/>
  <c r="J108"/>
  <c r="K108"/>
  <c r="L108"/>
  <c r="M108"/>
  <c r="N108"/>
  <c r="R108"/>
  <c r="S108"/>
  <c r="T108"/>
  <c r="J109"/>
  <c r="K109"/>
  <c r="L109"/>
  <c r="M109"/>
  <c r="N109"/>
  <c r="R109"/>
  <c r="S109"/>
  <c r="T109"/>
  <c r="J110"/>
  <c r="K110"/>
  <c r="L110"/>
  <c r="M110"/>
  <c r="N110"/>
  <c r="R110"/>
  <c r="S110"/>
  <c r="T110"/>
  <c r="J111"/>
  <c r="K111"/>
  <c r="L111"/>
  <c r="M111"/>
  <c r="N111"/>
  <c r="R111"/>
  <c r="S111"/>
  <c r="T111"/>
  <c r="T107"/>
  <c r="S107"/>
  <c r="R107"/>
  <c r="N107"/>
  <c r="M107"/>
  <c r="O89"/>
  <c r="O90"/>
  <c r="O91"/>
  <c r="O92"/>
  <c r="O88"/>
  <c r="O86"/>
  <c r="O85"/>
  <c r="O93" l="1"/>
  <c r="O94"/>
  <c r="O192"/>
  <c r="M152"/>
  <c r="M156" s="1"/>
  <c r="M112"/>
  <c r="M116"/>
  <c r="M133"/>
  <c r="M140" s="1"/>
  <c r="M117" l="1"/>
  <c r="M118"/>
  <c r="M157"/>
  <c r="M139"/>
  <c r="O72"/>
  <c r="O73"/>
  <c r="O114" s="1"/>
  <c r="O74"/>
  <c r="O115" s="1"/>
  <c r="O75"/>
  <c r="O71"/>
  <c r="M76"/>
  <c r="O61"/>
  <c r="O62"/>
  <c r="O151" s="1"/>
  <c r="O63"/>
  <c r="O132" s="1"/>
  <c r="O60"/>
  <c r="M64"/>
  <c r="O50"/>
  <c r="O51"/>
  <c r="O131" s="1"/>
  <c r="O52"/>
  <c r="O111" s="1"/>
  <c r="O49"/>
  <c r="M53"/>
  <c r="M44"/>
  <c r="O41"/>
  <c r="O108"/>
  <c r="O43"/>
  <c r="O40"/>
  <c r="O107" s="1"/>
  <c r="N193"/>
  <c r="L193"/>
  <c r="K193"/>
  <c r="T192"/>
  <c r="S192"/>
  <c r="R192"/>
  <c r="N192"/>
  <c r="L192"/>
  <c r="K192"/>
  <c r="J192"/>
  <c r="Q188"/>
  <c r="Q182"/>
  <c r="Q186"/>
  <c r="P186" s="1"/>
  <c r="Q189"/>
  <c r="Q185"/>
  <c r="Q183"/>
  <c r="O109" l="1"/>
  <c r="O130"/>
  <c r="O150"/>
  <c r="O110"/>
  <c r="O128"/>
  <c r="O129"/>
  <c r="Q192"/>
  <c r="O193"/>
  <c r="Q193"/>
  <c r="K194"/>
  <c r="P188"/>
  <c r="P182"/>
  <c r="P189"/>
  <c r="P183"/>
  <c r="P185"/>
  <c r="P193" l="1"/>
  <c r="O194" s="1"/>
  <c r="P192"/>
  <c r="Q91" l="1"/>
  <c r="Q90"/>
  <c r="Q89"/>
  <c r="Q75"/>
  <c r="Q74"/>
  <c r="Q115" s="1"/>
  <c r="Q73"/>
  <c r="Q114" s="1"/>
  <c r="Q72"/>
  <c r="Q71"/>
  <c r="P89" l="1"/>
  <c r="P90"/>
  <c r="P91"/>
  <c r="T154"/>
  <c r="S154"/>
  <c r="R154"/>
  <c r="Q154"/>
  <c r="P154"/>
  <c r="O154"/>
  <c r="N154"/>
  <c r="L154"/>
  <c r="K154"/>
  <c r="J154"/>
  <c r="A154"/>
  <c r="A151"/>
  <c r="A150"/>
  <c r="T137"/>
  <c r="S137"/>
  <c r="R137"/>
  <c r="P137"/>
  <c r="O137"/>
  <c r="N137"/>
  <c r="L137"/>
  <c r="K137"/>
  <c r="J137"/>
  <c r="A137"/>
  <c r="T136"/>
  <c r="S136"/>
  <c r="R136"/>
  <c r="N136"/>
  <c r="L136"/>
  <c r="K136"/>
  <c r="J136"/>
  <c r="A136"/>
  <c r="T135"/>
  <c r="S135"/>
  <c r="R135"/>
  <c r="P135"/>
  <c r="O135"/>
  <c r="N135"/>
  <c r="L135"/>
  <c r="K135"/>
  <c r="J135"/>
  <c r="A135"/>
  <c r="A132"/>
  <c r="A131"/>
  <c r="A130"/>
  <c r="A129"/>
  <c r="A128"/>
  <c r="A115"/>
  <c r="A114"/>
  <c r="A111" l="1"/>
  <c r="A110"/>
  <c r="A109" l="1"/>
  <c r="A108"/>
  <c r="L107"/>
  <c r="K107"/>
  <c r="J107"/>
  <c r="A107"/>
  <c r="Q43" l="1"/>
  <c r="T155"/>
  <c r="S155"/>
  <c r="R155"/>
  <c r="N155"/>
  <c r="L155"/>
  <c r="K155"/>
  <c r="J155"/>
  <c r="T152"/>
  <c r="S152"/>
  <c r="R152"/>
  <c r="N152"/>
  <c r="L152"/>
  <c r="K152"/>
  <c r="J152"/>
  <c r="T138"/>
  <c r="S138"/>
  <c r="R138"/>
  <c r="N138"/>
  <c r="L138"/>
  <c r="K138"/>
  <c r="J138"/>
  <c r="T133"/>
  <c r="S133"/>
  <c r="R133"/>
  <c r="N133"/>
  <c r="L133"/>
  <c r="K133"/>
  <c r="J133"/>
  <c r="T116"/>
  <c r="S116"/>
  <c r="R116"/>
  <c r="N116"/>
  <c r="L116"/>
  <c r="K116"/>
  <c r="J116"/>
  <c r="Q88"/>
  <c r="Q92"/>
  <c r="Q86"/>
  <c r="Q85"/>
  <c r="P85" s="1"/>
  <c r="T76"/>
  <c r="S76"/>
  <c r="N76"/>
  <c r="L76"/>
  <c r="K76"/>
  <c r="J76"/>
  <c r="T64"/>
  <c r="S64"/>
  <c r="R64"/>
  <c r="N64"/>
  <c r="L64"/>
  <c r="K64"/>
  <c r="J64"/>
  <c r="Q63"/>
  <c r="Q132" s="1"/>
  <c r="Q62"/>
  <c r="Q151" s="1"/>
  <c r="Q61"/>
  <c r="Q60"/>
  <c r="T53"/>
  <c r="S53"/>
  <c r="R53"/>
  <c r="N53"/>
  <c r="L53"/>
  <c r="K53"/>
  <c r="J53"/>
  <c r="Q52"/>
  <c r="Q111" s="1"/>
  <c r="Q51"/>
  <c r="Q131" s="1"/>
  <c r="Q50"/>
  <c r="Q49"/>
  <c r="K44"/>
  <c r="Q108"/>
  <c r="Q41"/>
  <c r="T44"/>
  <c r="S44"/>
  <c r="R44"/>
  <c r="Q40"/>
  <c r="Q107" s="1"/>
  <c r="N44"/>
  <c r="L44"/>
  <c r="J44"/>
  <c r="Q94" l="1"/>
  <c r="Q93"/>
  <c r="Q128"/>
  <c r="Q129"/>
  <c r="Q130"/>
  <c r="Q109"/>
  <c r="Q150"/>
  <c r="Q110"/>
  <c r="S171"/>
  <c r="S173" s="1"/>
  <c r="O64"/>
  <c r="T171"/>
  <c r="T173" s="1"/>
  <c r="P86"/>
  <c r="J172"/>
  <c r="J156"/>
  <c r="Q64"/>
  <c r="P50"/>
  <c r="P51"/>
  <c r="P131" s="1"/>
  <c r="P52"/>
  <c r="P111" s="1"/>
  <c r="P62"/>
  <c r="P151" s="1"/>
  <c r="P63"/>
  <c r="P132" s="1"/>
  <c r="P88"/>
  <c r="N156"/>
  <c r="K156"/>
  <c r="S156"/>
  <c r="L139"/>
  <c r="K157"/>
  <c r="N140"/>
  <c r="S139"/>
  <c r="N157"/>
  <c r="O136"/>
  <c r="O138" s="1"/>
  <c r="O133"/>
  <c r="O155"/>
  <c r="O116"/>
  <c r="Q53"/>
  <c r="P72"/>
  <c r="Q136" s="1"/>
  <c r="P74"/>
  <c r="P115" s="1"/>
  <c r="Q155"/>
  <c r="Q116"/>
  <c r="P43"/>
  <c r="O44"/>
  <c r="P40"/>
  <c r="P107" s="1"/>
  <c r="J139"/>
  <c r="L140"/>
  <c r="R139"/>
  <c r="T139"/>
  <c r="R156"/>
  <c r="N112"/>
  <c r="N117" s="1"/>
  <c r="K112"/>
  <c r="K117" s="1"/>
  <c r="S112"/>
  <c r="S117" s="1"/>
  <c r="L112"/>
  <c r="L117" s="1"/>
  <c r="R112"/>
  <c r="R117" s="1"/>
  <c r="T112"/>
  <c r="T117" s="1"/>
  <c r="P60"/>
  <c r="J112"/>
  <c r="J117" s="1"/>
  <c r="P108"/>
  <c r="T156"/>
  <c r="O76"/>
  <c r="Q44"/>
  <c r="P49"/>
  <c r="P41"/>
  <c r="O53"/>
  <c r="P61"/>
  <c r="P71"/>
  <c r="Q135" s="1"/>
  <c r="P73"/>
  <c r="P114" s="1"/>
  <c r="P75"/>
  <c r="Q137" s="1"/>
  <c r="P92"/>
  <c r="K95"/>
  <c r="Q76"/>
  <c r="N139"/>
  <c r="K140"/>
  <c r="K139"/>
  <c r="L156"/>
  <c r="L157"/>
  <c r="P93" l="1"/>
  <c r="P94"/>
  <c r="Q138"/>
  <c r="P128"/>
  <c r="P129"/>
  <c r="P130"/>
  <c r="P109"/>
  <c r="P150"/>
  <c r="P152" s="1"/>
  <c r="P110"/>
  <c r="Q152"/>
  <c r="Q133"/>
  <c r="O152"/>
  <c r="O156" s="1"/>
  <c r="H172"/>
  <c r="J171"/>
  <c r="L172"/>
  <c r="O172" s="1"/>
  <c r="O95"/>
  <c r="K158"/>
  <c r="K141"/>
  <c r="Q112"/>
  <c r="Q118" s="1"/>
  <c r="K118"/>
  <c r="P155"/>
  <c r="P136"/>
  <c r="P138" s="1"/>
  <c r="P116"/>
  <c r="O139"/>
  <c r="O140"/>
  <c r="O112"/>
  <c r="O117" s="1"/>
  <c r="N118"/>
  <c r="L118"/>
  <c r="P53"/>
  <c r="P44"/>
  <c r="P76"/>
  <c r="P64"/>
  <c r="P133" l="1"/>
  <c r="P140" s="1"/>
  <c r="O141" s="1"/>
  <c r="Q156"/>
  <c r="Q157"/>
  <c r="Q139"/>
  <c r="Q140"/>
  <c r="O157"/>
  <c r="Q117"/>
  <c r="H171"/>
  <c r="J173"/>
  <c r="L171"/>
  <c r="L173" s="1"/>
  <c r="K119"/>
  <c r="P112"/>
  <c r="P118" s="1"/>
  <c r="P157"/>
  <c r="P156"/>
  <c r="O118"/>
  <c r="P139" l="1"/>
  <c r="O158"/>
  <c r="O119"/>
  <c r="O171"/>
  <c r="O173" s="1"/>
  <c r="H173"/>
  <c r="Q172" s="1"/>
  <c r="P117"/>
  <c r="Q171" l="1"/>
  <c r="Q173" s="1"/>
</calcChain>
</file>

<file path=xl/sharedStrings.xml><?xml version="1.0" encoding="utf-8"?>
<sst xmlns="http://schemas.openxmlformats.org/spreadsheetml/2006/main" count="422" uniqueCount="164">
  <si>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</si>
  <si>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</si>
  <si>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</si>
  <si>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</si>
  <si>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</si>
  <si>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</si>
  <si>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</si>
  <si>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</si>
  <si>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</si>
  <si>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</si>
  <si>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</si>
  <si>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</si>
  <si>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</si>
  <si>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</si>
  <si>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</si>
  <si>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</si>
  <si>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</si>
  <si>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</si>
  <si>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</si>
  <si>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</si>
  <si>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</si>
  <si>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</si>
  <si>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</si>
  <si>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</si>
  <si>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</si>
  <si>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</si>
  <si>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</si>
  <si>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</si>
  <si>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</si>
  <si>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</si>
  <si>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</si>
  <si>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</si>
  <si>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</si>
  <si>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</si>
  <si>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</si>
  <si>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</si>
  <si>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</si>
  <si>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</si>
  <si>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</si>
  <si>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</si>
  <si>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</si>
  <si>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</si>
  <si>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</si>
  <si>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</si>
  <si>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</si>
  <si>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</si>
  <si>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</si>
  <si>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</si>
  <si>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>TOTAL CREDITE / ORE PE SĂPTĂMÂNĂ / EVALUĂRI / PROCENT DIN TOTAL DISCIPLINE</t>
  </si>
  <si>
    <t xml:space="preserve">TOTAL ORE FIZICE / TOTAL ORE ALOCATE STUDIULUI </t>
  </si>
  <si>
    <t xml:space="preserve">Anexă la Planul de Învățământ specializarea / programul de studiu: 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</si>
  <si>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</si>
  <si>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</si>
  <si>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</si>
  <si>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</si>
  <si>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</si>
  <si>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</si>
  <si>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</si>
  <si>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</si>
  <si>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</si>
  <si>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</si>
  <si>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</si>
  <si>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</si>
  <si>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</si>
  <si>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</si>
  <si>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</si>
  <si>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</si>
  <si>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</si>
  <si>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</si>
  <si>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În contul a cel mult 3 discipline opţionale generale, studentul are dreptul să aleagă 3 discipline de la alte specializări ale facultăţilor din Universitatea „Babeş-Bolyai”.</t>
  </si>
  <si>
    <t xml:space="preserve">Titlul absolventului: MASTER'S DEGREE </t>
  </si>
  <si>
    <t>DISCIPLINE DE SPECIALITATE (DS)</t>
  </si>
  <si>
    <t>DISCIPLINE COMPLEMENTARE (DC)</t>
  </si>
  <si>
    <t>XND 1101</t>
  </si>
  <si>
    <t>XND 1102</t>
  </si>
  <si>
    <t>XND 1203</t>
  </si>
  <si>
    <t>XND 1204</t>
  </si>
  <si>
    <t>Examen de absolvire: Nivelul II</t>
  </si>
  <si>
    <t>PLAN DE ÎNVĂŢĂMÂNT  valabil începând din anul universitar 2016-2017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</si>
  <si>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</si>
  <si>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</si>
  <si>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</si>
  <si>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</si>
  <si>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</si>
  <si>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</si>
  <si>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</t>
  </si>
  <si>
    <t>MODUL PEDAGOCIC - Nivelul II: 30 de credite ECTS  + 5 credite ECTS aferente examenului de absolvire</t>
  </si>
  <si>
    <t>Psihopedagogia adolescenţilor, tinerilor şi adulţilor</t>
  </si>
  <si>
    <t>Proiectarea şi managementul programelor educaţionale</t>
  </si>
  <si>
    <t xml:space="preserve">Didactica domeniului şi dezvoltăriI în didactica specialităţii (învăţământ liceal, postliceal, universitar)
</t>
  </si>
  <si>
    <t>DP</t>
  </si>
  <si>
    <t>DO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</si>
  <si>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</si>
  <si>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</si>
  <si>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</si>
  <si>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</si>
  <si>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</si>
  <si>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L</t>
  </si>
  <si>
    <t>P</t>
  </si>
  <si>
    <t>FACULTATEA DE MATEMATICĂ ŞI INFORMATICĂ</t>
  </si>
  <si>
    <t>Domeniul: Informatică</t>
  </si>
  <si>
    <t>Specializarea/Programul de studiu: SISTEME DISTRIBUITE ÎN INTERNET</t>
  </si>
  <si>
    <t>Limba de predare: ROMÂNĂ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</si>
  <si>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25 iunie - 10 iulie
Proba 1: Prezentarea şi susţinerea lucrării de disertație - 10 credite
</t>
    </r>
  </si>
  <si>
    <r>
      <rPr>
        <b/>
        <sz val="10"/>
        <color indexed="8"/>
        <rFont val="Times New Roman"/>
        <family val="1"/>
      </rPr>
      <t xml:space="preserve">  104  </t>
    </r>
    <r>
      <rPr>
        <sz val="10"/>
        <color indexed="8"/>
        <rFont val="Times New Roman"/>
        <family val="1"/>
      </rPr>
      <t>de credite la disciplinele obligatorii;</t>
    </r>
  </si>
  <si>
    <r>
      <rPr>
        <b/>
        <sz val="10"/>
        <color indexed="8"/>
        <rFont val="Times New Roman"/>
        <family val="1"/>
      </rPr>
      <t xml:space="preserve">   16</t>
    </r>
    <r>
      <rPr>
        <sz val="10"/>
        <color indexed="8"/>
        <rFont val="Times New Roman"/>
        <family val="1"/>
      </rPr>
      <t xml:space="preserve"> de credite la disciplinele opţionale;</t>
    </r>
  </si>
  <si>
    <t>Sem. 3: Se alege  o disciplină din pachetul: Curs Optional 1 MMX9401</t>
  </si>
  <si>
    <t>Sem. 4: Se alege  o disciplină din pachetul: Curs Optional 2 MMX9402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</si>
  <si>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Rutgers The State University of New Jersey, Universite de la Mediteraniee Marseille, Alpen Adria Univ. Klagenfurt
Planul reflectă recomandările Association of Computing Machinery şi IEEE Computer Society</t>
    </r>
  </si>
  <si>
    <t>MMR8012</t>
  </si>
  <si>
    <t>Tehnologii si platforme Java pentru aplicatii distribuite</t>
  </si>
  <si>
    <t>MME8056</t>
  </si>
  <si>
    <t>Data mining</t>
  </si>
  <si>
    <t>MMR3051</t>
  </si>
  <si>
    <t>Aritmetică modulară şi criptografie</t>
  </si>
  <si>
    <t>MMR8007</t>
  </si>
  <si>
    <t>Servicii web si tehnologii middleware</t>
  </si>
  <si>
    <t>MMR8001</t>
  </si>
  <si>
    <t>Protocoale de securitate în comunicaţii</t>
  </si>
  <si>
    <t>MME8004</t>
  </si>
  <si>
    <t>Grid, Cluster and Cloud Computing</t>
  </si>
  <si>
    <t>MME8110</t>
  </si>
  <si>
    <t>Algoritmi, modele si concepte in sisteme distribuite</t>
  </si>
  <si>
    <t>MMR8002</t>
  </si>
  <si>
    <t>Modele formale de concurenţă şi comunicaţii</t>
  </si>
  <si>
    <t>MME8111</t>
  </si>
  <si>
    <t>Programare pe arhitecturi GPU si distribuite</t>
  </si>
  <si>
    <t>MMR9001</t>
  </si>
  <si>
    <t>Metodologia cercetării ştiinţifice de informatică</t>
  </si>
  <si>
    <t>MMX9401</t>
  </si>
  <si>
    <t>Curs opţional 1</t>
  </si>
  <si>
    <t>MMR8014</t>
  </si>
  <si>
    <t>Multimedia streaming</t>
  </si>
  <si>
    <t>MMR8015</t>
  </si>
  <si>
    <t>Retele dinamice si sisteme de operare specializate</t>
  </si>
  <si>
    <t>MMR9005</t>
  </si>
  <si>
    <t>Proiect de cercetare în sisteme distribuite</t>
  </si>
  <si>
    <t>MMR3401</t>
  </si>
  <si>
    <t>Finalizarea lucrării de disertaţie</t>
  </si>
  <si>
    <t>MMX9402</t>
  </si>
  <si>
    <t>Curs opţional 2</t>
  </si>
  <si>
    <t>MMR8030</t>
  </si>
  <si>
    <t>Computer Vison şi procesare avansată de imagini în medii virtuale distribuite</t>
  </si>
  <si>
    <t>MME8008</t>
  </si>
  <si>
    <t>Programare bazata pe reguli</t>
  </si>
  <si>
    <t>MMR8057</t>
  </si>
  <si>
    <t>Capitole avansate de baze de date</t>
  </si>
  <si>
    <t>MME8120</t>
  </si>
  <si>
    <t>Adaptive Web Design</t>
  </si>
  <si>
    <t>MME8090</t>
  </si>
  <si>
    <t>Inginerie soft bazata pe agenti</t>
  </si>
  <si>
    <t>MME8091</t>
  </si>
  <si>
    <t>Complexitate in probleme din lumea reala</t>
  </si>
  <si>
    <t>MME8066</t>
  </si>
  <si>
    <t>Limbaje specifice domeniului de aplicatie</t>
  </si>
  <si>
    <t>CURS OPȚIONAL 1 (An II, Semestrul 3)</t>
  </si>
  <si>
    <t>Disciplină opțională 2</t>
  </si>
  <si>
    <t>Disciplină opțională 1</t>
  </si>
  <si>
    <t>Practică pedagogică (în învăţământul liceal, postliceal şi universitar)</t>
  </si>
  <si>
    <t>CURS OPȚIONAL 2 (An II, Semestrul 4)</t>
  </si>
  <si>
    <t>MME8143</t>
  </si>
  <si>
    <t>Metodologii Agile de Dezvoltare a Aplicatiilor Software</t>
  </si>
  <si>
    <t xml:space="preserve">   MMR8030, MME8008</t>
  </si>
  <si>
    <t xml:space="preserve">   MMR8057, MME8120, MME8090, MME8091, MME8066</t>
  </si>
</sst>
</file>

<file path=xl/styles.xml><?xml version="1.0" encoding="utf-8"?>
<styleSheet xmlns="http://schemas.openxmlformats.org/spreadsheetml/2006/main">
  <numFmts count="1">
    <numFmt numFmtId="164" formatCode="0;\-0;;@"/>
  </numFmts>
  <fonts count="1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4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1" fontId="1" fillId="2" borderId="5" xfId="0" applyNumberFormat="1" applyFont="1" applyFill="1" applyBorder="1" applyAlignment="1" applyProtection="1">
      <alignment horizontal="left" vertical="center"/>
      <protection locked="0"/>
    </xf>
    <xf numFmtId="1" fontId="1" fillId="2" borderId="6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10" fontId="2" fillId="3" borderId="3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" fillId="4" borderId="5" xfId="0" applyNumberFormat="1" applyFont="1" applyFill="1" applyBorder="1" applyAlignment="1" applyProtection="1">
      <alignment horizontal="left" vertical="center"/>
      <protection locked="0"/>
    </xf>
    <xf numFmtId="1" fontId="1" fillId="4" borderId="6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/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8" xfId="0" applyFont="1" applyFill="1" applyBorder="1" applyAlignment="1" applyProtection="1">
      <alignment horizontal="left" vertical="center" wrapText="1"/>
    </xf>
    <xf numFmtId="2" fontId="1" fillId="4" borderId="9" xfId="0" applyNumberFormat="1" applyFont="1" applyFill="1" applyBorder="1" applyAlignment="1" applyProtection="1">
      <alignment horizontal="center" vertical="center"/>
    </xf>
    <xf numFmtId="2" fontId="1" fillId="4" borderId="4" xfId="0" applyNumberFormat="1" applyFont="1" applyFill="1" applyBorder="1" applyAlignment="1" applyProtection="1">
      <alignment horizontal="center" vertical="center"/>
    </xf>
    <xf numFmtId="2" fontId="1" fillId="4" borderId="10" xfId="0" applyNumberFormat="1" applyFont="1" applyFill="1" applyBorder="1" applyAlignment="1" applyProtection="1">
      <alignment horizontal="center" vertical="center"/>
    </xf>
    <xf numFmtId="2" fontId="1" fillId="4" borderId="11" xfId="0" applyNumberFormat="1" applyFont="1" applyFill="1" applyBorder="1" applyAlignment="1" applyProtection="1">
      <alignment horizontal="center" vertical="center"/>
    </xf>
    <xf numFmtId="2" fontId="1" fillId="4" borderId="7" xfId="0" applyNumberFormat="1" applyFont="1" applyFill="1" applyBorder="1" applyAlignment="1" applyProtection="1">
      <alignment horizontal="center" vertical="center"/>
    </xf>
    <xf numFmtId="2" fontId="1" fillId="4" borderId="8" xfId="0" applyNumberFormat="1" applyFont="1" applyFill="1" applyBorder="1" applyAlignment="1" applyProtection="1">
      <alignment horizontal="center" vertical="center"/>
    </xf>
    <xf numFmtId="1" fontId="2" fillId="4" borderId="2" xfId="0" applyNumberFormat="1" applyFont="1" applyFill="1" applyBorder="1" applyAlignment="1" applyProtection="1">
      <alignment horizontal="center" vertical="center"/>
    </xf>
    <xf numFmtId="1" fontId="2" fillId="4" borderId="5" xfId="0" applyNumberFormat="1" applyFont="1" applyFill="1" applyBorder="1" applyAlignment="1" applyProtection="1">
      <alignment horizontal="center" vertical="center"/>
    </xf>
    <xf numFmtId="1" fontId="2" fillId="4" borderId="6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8" fillId="0" borderId="2" xfId="0" applyNumberFormat="1" applyFont="1" applyBorder="1" applyAlignment="1" applyProtection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9" fillId="0" borderId="2" xfId="0" applyNumberFormat="1" applyFont="1" applyBorder="1" applyAlignment="1" applyProtection="1">
      <alignment horizontal="center"/>
    </xf>
    <xf numFmtId="9" fontId="9" fillId="0" borderId="6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1" fontId="1" fillId="2" borderId="5" xfId="0" applyNumberFormat="1" applyFont="1" applyFill="1" applyBorder="1" applyAlignment="1" applyProtection="1">
      <alignment horizontal="left" vertical="center"/>
      <protection locked="0"/>
    </xf>
    <xf numFmtId="1" fontId="1" fillId="2" borderId="6" xfId="0" applyNumberFormat="1" applyFont="1" applyFill="1" applyBorder="1" applyAlignment="1" applyProtection="1">
      <alignment horizontal="left" vertical="center"/>
      <protection locked="0"/>
    </xf>
    <xf numFmtId="1" fontId="1" fillId="2" borderId="2" xfId="0" applyNumberFormat="1" applyFont="1" applyFill="1" applyBorder="1" applyAlignment="1" applyProtection="1">
      <alignment horizontal="left" vertical="center" wrapText="1"/>
      <protection locked="0"/>
    </xf>
    <xf numFmtId="1" fontId="1" fillId="2" borderId="5" xfId="0" applyNumberFormat="1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44"/>
  <sheetViews>
    <sheetView tabSelected="1" view="pageLayout" zoomScaleNormal="90" workbookViewId="0">
      <selection activeCell="V12" sqref="V12:V19"/>
    </sheetView>
  </sheetViews>
  <sheetFormatPr defaultColWidth="9.140625" defaultRowHeight="12.75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6.140625" style="50" customWidth="1"/>
    <col min="14" max="14" width="5.5703125" style="1" customWidth="1"/>
    <col min="15" max="19" width="6" style="1" customWidth="1"/>
    <col min="20" max="20" width="6.140625" style="1" customWidth="1"/>
    <col min="21" max="21" width="14.140625" style="1" customWidth="1"/>
    <col min="22" max="27" width="9.140625" style="1"/>
    <col min="28" max="28" width="11" style="1" customWidth="1"/>
    <col min="29" max="16384" width="9.140625" style="1"/>
  </cols>
  <sheetData>
    <row r="1" spans="1:35" ht="15.75" customHeight="1">
      <c r="A1" s="124" t="s">
        <v>78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N1" s="208" t="s">
        <v>19</v>
      </c>
      <c r="O1" s="208"/>
      <c r="P1" s="208"/>
      <c r="Q1" s="208"/>
      <c r="R1" s="208"/>
      <c r="S1" s="208"/>
      <c r="T1" s="208"/>
      <c r="U1" s="208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2" spans="1:35" ht="6.75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39" customHeight="1">
      <c r="A3" s="203" t="s">
        <v>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N3" s="213"/>
      <c r="O3" s="214"/>
      <c r="P3" s="217" t="s">
        <v>34</v>
      </c>
      <c r="Q3" s="218"/>
      <c r="R3" s="219"/>
      <c r="S3" s="217" t="s">
        <v>35</v>
      </c>
      <c r="T3" s="218"/>
      <c r="U3" s="219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</row>
    <row r="4" spans="1:35" ht="17.25" customHeight="1">
      <c r="A4" s="203" t="s">
        <v>99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N4" s="215" t="s">
        <v>14</v>
      </c>
      <c r="O4" s="216"/>
      <c r="P4" s="222">
        <v>16</v>
      </c>
      <c r="Q4" s="223"/>
      <c r="R4" s="224"/>
      <c r="S4" s="222">
        <v>16</v>
      </c>
      <c r="T4" s="223"/>
      <c r="U4" s="224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</row>
    <row r="5" spans="1:35" ht="16.5" customHeight="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N5" s="215" t="s">
        <v>15</v>
      </c>
      <c r="O5" s="216"/>
      <c r="P5" s="222">
        <v>15</v>
      </c>
      <c r="Q5" s="223"/>
      <c r="R5" s="224"/>
      <c r="S5" s="222">
        <v>17</v>
      </c>
      <c r="T5" s="223"/>
      <c r="U5" s="224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15" customHeight="1">
      <c r="A6" s="228" t="s">
        <v>100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N6" s="230"/>
      <c r="O6" s="230"/>
      <c r="P6" s="229"/>
      <c r="Q6" s="229"/>
      <c r="R6" s="229"/>
      <c r="S6" s="229"/>
      <c r="T6" s="229"/>
      <c r="U6" s="229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</row>
    <row r="7" spans="1:35" ht="18" customHeight="1">
      <c r="A7" s="231" t="s">
        <v>101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</row>
    <row r="8" spans="1:35" ht="18.75" customHeight="1">
      <c r="A8" s="212" t="s">
        <v>102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N8" s="231" t="s">
        <v>103</v>
      </c>
      <c r="O8" s="231"/>
      <c r="P8" s="231"/>
      <c r="Q8" s="231"/>
      <c r="R8" s="231"/>
      <c r="S8" s="231"/>
      <c r="T8" s="231"/>
      <c r="U8" s="231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</row>
    <row r="9" spans="1:35" ht="15" customHeight="1">
      <c r="A9" s="212" t="s">
        <v>70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N9" s="231"/>
      <c r="O9" s="231"/>
      <c r="P9" s="231"/>
      <c r="Q9" s="231"/>
      <c r="R9" s="231"/>
      <c r="S9" s="231"/>
      <c r="T9" s="231"/>
      <c r="U9" s="23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</row>
    <row r="10" spans="1:35" ht="16.5" customHeight="1">
      <c r="A10" s="212" t="s">
        <v>62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N10" s="231"/>
      <c r="O10" s="231"/>
      <c r="P10" s="231"/>
      <c r="Q10" s="231"/>
      <c r="R10" s="231"/>
      <c r="S10" s="231"/>
      <c r="T10" s="231"/>
      <c r="U10" s="231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</row>
    <row r="11" spans="1:35">
      <c r="A11" s="212" t="s">
        <v>17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N11" s="231"/>
      <c r="O11" s="231"/>
      <c r="P11" s="231"/>
      <c r="Q11" s="231"/>
      <c r="R11" s="231"/>
      <c r="S11" s="231"/>
      <c r="T11" s="231"/>
      <c r="U11" s="231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</row>
    <row r="12" spans="1:35" ht="10.5" customHeight="1">
      <c r="A12" s="212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N12" s="2"/>
      <c r="O12" s="2"/>
      <c r="P12" s="2"/>
      <c r="Q12" s="2"/>
      <c r="R12" s="2"/>
      <c r="S12" s="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</row>
    <row r="13" spans="1:35">
      <c r="A13" s="234" t="s">
        <v>67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N13" s="235" t="s">
        <v>20</v>
      </c>
      <c r="O13" s="235"/>
      <c r="P13" s="235"/>
      <c r="Q13" s="235"/>
      <c r="R13" s="235"/>
      <c r="S13" s="235"/>
      <c r="T13" s="235"/>
      <c r="U13" s="235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ht="12.75" customHeight="1">
      <c r="A14" s="234" t="s">
        <v>63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N14" s="209" t="s">
        <v>106</v>
      </c>
      <c r="O14" s="209"/>
      <c r="P14" s="209"/>
      <c r="Q14" s="209"/>
      <c r="R14" s="209"/>
      <c r="S14" s="209"/>
      <c r="T14" s="209"/>
      <c r="U14" s="209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</row>
    <row r="15" spans="1:35" ht="12.75" customHeight="1">
      <c r="A15" s="212" t="s">
        <v>104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N15" s="209" t="s">
        <v>162</v>
      </c>
      <c r="O15" s="209"/>
      <c r="P15" s="209"/>
      <c r="Q15" s="209"/>
      <c r="R15" s="209"/>
      <c r="S15" s="209"/>
      <c r="T15" s="209"/>
      <c r="U15" s="209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</row>
    <row r="16" spans="1:35" ht="12.75" customHeight="1">
      <c r="A16" s="212" t="s">
        <v>105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N16" s="207" t="s">
        <v>107</v>
      </c>
      <c r="O16" s="207"/>
      <c r="P16" s="207"/>
      <c r="Q16" s="207"/>
      <c r="R16" s="207"/>
      <c r="S16" s="207"/>
      <c r="T16" s="207"/>
      <c r="U16" s="207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</row>
    <row r="17" spans="1:35" ht="12.75" customHeight="1">
      <c r="A17" s="212" t="s">
        <v>1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N17" s="207" t="s">
        <v>163</v>
      </c>
      <c r="O17" s="207"/>
      <c r="P17" s="207"/>
      <c r="Q17" s="207"/>
      <c r="R17" s="207"/>
      <c r="S17" s="207"/>
      <c r="T17" s="207"/>
      <c r="U17" s="207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</row>
    <row r="18" spans="1:35" ht="14.25" customHeight="1">
      <c r="A18" s="212" t="s">
        <v>68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N18" s="207"/>
      <c r="O18" s="207"/>
      <c r="P18" s="207"/>
      <c r="Q18" s="207"/>
      <c r="R18" s="207"/>
      <c r="S18" s="207"/>
      <c r="T18" s="207"/>
      <c r="U18" s="207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</row>
    <row r="19" spans="1:35">
      <c r="A19" s="212"/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N19" s="207"/>
      <c r="O19" s="207"/>
      <c r="P19" s="207"/>
      <c r="Q19" s="207"/>
      <c r="R19" s="207"/>
      <c r="S19" s="207"/>
      <c r="T19" s="207"/>
      <c r="U19" s="207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</row>
    <row r="20" spans="1:35" ht="7.5" customHeight="1">
      <c r="A20" s="231" t="s">
        <v>85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N20" s="2"/>
      <c r="O20" s="2"/>
      <c r="P20" s="2"/>
      <c r="Q20" s="2"/>
      <c r="R20" s="2"/>
      <c r="S20" s="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</row>
    <row r="21" spans="1:35" ht="15" customHeight="1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N21" s="233" t="s">
        <v>69</v>
      </c>
      <c r="O21" s="233"/>
      <c r="P21" s="233"/>
      <c r="Q21" s="233"/>
      <c r="R21" s="233"/>
      <c r="S21" s="233"/>
      <c r="T21" s="233"/>
      <c r="U21" s="233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</row>
    <row r="22" spans="1:35" ht="15" customHeight="1">
      <c r="A22" s="231"/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N22" s="233"/>
      <c r="O22" s="233"/>
      <c r="P22" s="233"/>
      <c r="Q22" s="233"/>
      <c r="R22" s="233"/>
      <c r="S22" s="233"/>
      <c r="T22" s="233"/>
      <c r="U22" s="233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</row>
    <row r="23" spans="1:35" ht="13.5" customHeight="1">
      <c r="A23" s="231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N23" s="233"/>
      <c r="O23" s="233"/>
      <c r="P23" s="233"/>
      <c r="Q23" s="233"/>
      <c r="R23" s="233"/>
      <c r="S23" s="233"/>
      <c r="T23" s="233"/>
      <c r="U23" s="233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</row>
    <row r="24" spans="1:35" ht="6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3"/>
      <c r="O24" s="3"/>
      <c r="P24" s="3"/>
      <c r="Q24" s="3"/>
      <c r="R24" s="3"/>
      <c r="S24" s="3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</row>
    <row r="25" spans="1:35">
      <c r="A25" s="143" t="s">
        <v>16</v>
      </c>
      <c r="B25" s="143"/>
      <c r="C25" s="143"/>
      <c r="D25" s="143"/>
      <c r="E25" s="143"/>
      <c r="F25" s="143"/>
      <c r="G25" s="143"/>
      <c r="N25" s="232" t="s">
        <v>108</v>
      </c>
      <c r="O25" s="232"/>
      <c r="P25" s="232"/>
      <c r="Q25" s="232"/>
      <c r="R25" s="232"/>
      <c r="S25" s="232"/>
      <c r="T25" s="232"/>
      <c r="U25" s="23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</row>
    <row r="26" spans="1:35" ht="26.25" customHeight="1">
      <c r="A26" s="4"/>
      <c r="B26" s="217" t="s">
        <v>2</v>
      </c>
      <c r="C26" s="219"/>
      <c r="D26" s="217" t="s">
        <v>3</v>
      </c>
      <c r="E26" s="218"/>
      <c r="F26" s="219"/>
      <c r="G26" s="227" t="s">
        <v>18</v>
      </c>
      <c r="H26" s="227" t="s">
        <v>10</v>
      </c>
      <c r="I26" s="217" t="s">
        <v>4</v>
      </c>
      <c r="J26" s="218"/>
      <c r="K26" s="219"/>
      <c r="N26" s="232"/>
      <c r="O26" s="232"/>
      <c r="P26" s="232"/>
      <c r="Q26" s="232"/>
      <c r="R26" s="232"/>
      <c r="S26" s="232"/>
      <c r="T26" s="232"/>
      <c r="U26" s="23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</row>
    <row r="27" spans="1:35" ht="14.25" customHeight="1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226"/>
      <c r="H27" s="226"/>
      <c r="I27" s="5" t="s">
        <v>11</v>
      </c>
      <c r="J27" s="5" t="s">
        <v>12</v>
      </c>
      <c r="K27" s="5" t="s">
        <v>13</v>
      </c>
      <c r="N27" s="232"/>
      <c r="O27" s="232"/>
      <c r="P27" s="232"/>
      <c r="Q27" s="232"/>
      <c r="R27" s="232"/>
      <c r="S27" s="232"/>
      <c r="T27" s="232"/>
      <c r="U27" s="23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</row>
    <row r="28" spans="1:35" ht="17.25" customHeight="1">
      <c r="A28" s="6" t="s">
        <v>14</v>
      </c>
      <c r="B28" s="7">
        <v>14</v>
      </c>
      <c r="C28" s="7">
        <v>14</v>
      </c>
      <c r="D28" s="25">
        <v>3</v>
      </c>
      <c r="E28" s="25">
        <v>3</v>
      </c>
      <c r="F28" s="25">
        <v>2</v>
      </c>
      <c r="G28" s="25"/>
      <c r="H28" s="38"/>
      <c r="I28" s="25">
        <v>3</v>
      </c>
      <c r="J28" s="25">
        <v>1</v>
      </c>
      <c r="K28" s="25">
        <v>12</v>
      </c>
      <c r="N28" s="232"/>
      <c r="O28" s="232"/>
      <c r="P28" s="232"/>
      <c r="Q28" s="232"/>
      <c r="R28" s="232"/>
      <c r="S28" s="232"/>
      <c r="T28" s="232"/>
      <c r="U28" s="23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</row>
    <row r="29" spans="1:35" ht="15" customHeight="1">
      <c r="A29" s="6" t="s">
        <v>15</v>
      </c>
      <c r="B29" s="7">
        <v>14</v>
      </c>
      <c r="C29" s="7">
        <v>12</v>
      </c>
      <c r="D29" s="25">
        <v>3</v>
      </c>
      <c r="E29" s="25">
        <v>3</v>
      </c>
      <c r="F29" s="25">
        <v>2</v>
      </c>
      <c r="G29" s="25">
        <v>2</v>
      </c>
      <c r="H29" s="25"/>
      <c r="I29" s="25">
        <v>3</v>
      </c>
      <c r="J29" s="25">
        <v>1</v>
      </c>
      <c r="K29" s="25">
        <v>12</v>
      </c>
      <c r="N29" s="232"/>
      <c r="O29" s="232"/>
      <c r="P29" s="232"/>
      <c r="Q29" s="232"/>
      <c r="R29" s="232"/>
      <c r="S29" s="232"/>
      <c r="T29" s="232"/>
      <c r="U29" s="23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</row>
    <row r="30" spans="1:35" ht="15.75" customHeight="1">
      <c r="A30" s="33"/>
      <c r="B30" s="31"/>
      <c r="C30" s="31"/>
      <c r="D30" s="31"/>
      <c r="E30" s="31"/>
      <c r="F30" s="31"/>
      <c r="G30" s="31"/>
      <c r="H30" s="31"/>
      <c r="I30" s="31"/>
      <c r="J30" s="31"/>
      <c r="K30" s="34"/>
      <c r="N30" s="232"/>
      <c r="O30" s="232"/>
      <c r="P30" s="232"/>
      <c r="Q30" s="232"/>
      <c r="R30" s="232"/>
      <c r="S30" s="232"/>
      <c r="T30" s="232"/>
      <c r="U30" s="23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</row>
    <row r="31" spans="1:35" ht="21" customHeight="1">
      <c r="A31" s="32"/>
      <c r="B31" s="32"/>
      <c r="C31" s="32"/>
      <c r="D31" s="32"/>
      <c r="E31" s="32"/>
      <c r="F31" s="32"/>
      <c r="G31" s="32"/>
      <c r="N31" s="232"/>
      <c r="O31" s="232"/>
      <c r="P31" s="232"/>
      <c r="Q31" s="232"/>
      <c r="R31" s="232"/>
      <c r="S31" s="232"/>
      <c r="T31" s="232"/>
      <c r="U31" s="23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</row>
    <row r="32" spans="1:35" ht="15" customHeight="1">
      <c r="B32" s="2"/>
      <c r="C32" s="2"/>
      <c r="D32" s="2"/>
      <c r="E32" s="2"/>
      <c r="F32" s="2"/>
      <c r="G32" s="2"/>
      <c r="N32" s="8"/>
      <c r="O32" s="8"/>
      <c r="P32" s="8"/>
      <c r="Q32" s="8"/>
      <c r="R32" s="8"/>
      <c r="S32" s="8"/>
      <c r="T32" s="8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</row>
    <row r="33" spans="1:35">
      <c r="B33" s="8"/>
      <c r="C33" s="8"/>
      <c r="D33" s="8"/>
      <c r="E33" s="8"/>
      <c r="F33" s="8"/>
      <c r="G33" s="8"/>
      <c r="N33" s="8"/>
      <c r="O33" s="8"/>
      <c r="P33" s="8"/>
      <c r="Q33" s="8"/>
      <c r="R33" s="8"/>
      <c r="S33" s="8"/>
      <c r="T33" s="8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</row>
    <row r="34" spans="1:35"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</row>
    <row r="35" spans="1:35" ht="16.5" customHeight="1">
      <c r="A35" s="210" t="s">
        <v>21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</row>
    <row r="36" spans="1:35" ht="8.25" hidden="1" customHeight="1">
      <c r="O36" s="9"/>
      <c r="P36" s="10" t="s">
        <v>36</v>
      </c>
      <c r="Q36" s="10" t="s">
        <v>37</v>
      </c>
      <c r="R36" s="10" t="s">
        <v>38</v>
      </c>
      <c r="S36" s="10" t="s">
        <v>39</v>
      </c>
      <c r="T36" s="10" t="s">
        <v>51</v>
      </c>
      <c r="U36" s="10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</row>
    <row r="37" spans="1:35" ht="17.25" customHeight="1">
      <c r="A37" s="111" t="s">
        <v>42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</row>
    <row r="38" spans="1:35" ht="25.5" customHeight="1">
      <c r="A38" s="199" t="s">
        <v>27</v>
      </c>
      <c r="B38" s="188" t="s">
        <v>26</v>
      </c>
      <c r="C38" s="189"/>
      <c r="D38" s="189"/>
      <c r="E38" s="189"/>
      <c r="F38" s="189"/>
      <c r="G38" s="189"/>
      <c r="H38" s="189"/>
      <c r="I38" s="190"/>
      <c r="J38" s="227" t="s">
        <v>40</v>
      </c>
      <c r="K38" s="204" t="s">
        <v>24</v>
      </c>
      <c r="L38" s="205"/>
      <c r="M38" s="205"/>
      <c r="N38" s="206"/>
      <c r="O38" s="204" t="s">
        <v>41</v>
      </c>
      <c r="P38" s="220"/>
      <c r="Q38" s="221"/>
      <c r="R38" s="204" t="s">
        <v>23</v>
      </c>
      <c r="S38" s="205"/>
      <c r="T38" s="206"/>
      <c r="U38" s="225" t="s">
        <v>22</v>
      </c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</row>
    <row r="39" spans="1:35" ht="13.5" customHeight="1">
      <c r="A39" s="200"/>
      <c r="B39" s="191"/>
      <c r="C39" s="192"/>
      <c r="D39" s="192"/>
      <c r="E39" s="192"/>
      <c r="F39" s="192"/>
      <c r="G39" s="192"/>
      <c r="H39" s="192"/>
      <c r="I39" s="193"/>
      <c r="J39" s="226"/>
      <c r="K39" s="5" t="s">
        <v>28</v>
      </c>
      <c r="L39" s="5" t="s">
        <v>29</v>
      </c>
      <c r="M39" s="49" t="s">
        <v>97</v>
      </c>
      <c r="N39" s="49" t="s">
        <v>98</v>
      </c>
      <c r="O39" s="5" t="s">
        <v>33</v>
      </c>
      <c r="P39" s="5" t="s">
        <v>7</v>
      </c>
      <c r="Q39" s="5" t="s">
        <v>30</v>
      </c>
      <c r="R39" s="5" t="s">
        <v>31</v>
      </c>
      <c r="S39" s="5" t="s">
        <v>28</v>
      </c>
      <c r="T39" s="5" t="s">
        <v>32</v>
      </c>
      <c r="U39" s="226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</row>
    <row r="40" spans="1:35">
      <c r="A40" s="59" t="s">
        <v>109</v>
      </c>
      <c r="B40" s="180" t="s">
        <v>110</v>
      </c>
      <c r="C40" s="180"/>
      <c r="D40" s="180"/>
      <c r="E40" s="180"/>
      <c r="F40" s="180"/>
      <c r="G40" s="180"/>
      <c r="H40" s="180"/>
      <c r="I40" s="180"/>
      <c r="J40" s="60">
        <v>8</v>
      </c>
      <c r="K40" s="60">
        <v>2</v>
      </c>
      <c r="L40" s="60">
        <v>1</v>
      </c>
      <c r="M40" s="60">
        <v>0</v>
      </c>
      <c r="N40" s="60">
        <v>1</v>
      </c>
      <c r="O40" s="19">
        <f>K40+L40+M40+N40</f>
        <v>4</v>
      </c>
      <c r="P40" s="20">
        <f>Q40-O40</f>
        <v>10</v>
      </c>
      <c r="Q40" s="20">
        <f>ROUND(PRODUCT(J40,25)/14,0)</f>
        <v>14</v>
      </c>
      <c r="R40" s="63" t="s">
        <v>31</v>
      </c>
      <c r="S40" s="18"/>
      <c r="T40" s="64"/>
      <c r="U40" s="18" t="s">
        <v>36</v>
      </c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>
      <c r="A41" s="61" t="s">
        <v>111</v>
      </c>
      <c r="B41" s="183" t="s">
        <v>112</v>
      </c>
      <c r="C41" s="183"/>
      <c r="D41" s="183"/>
      <c r="E41" s="183"/>
      <c r="F41" s="183"/>
      <c r="G41" s="183"/>
      <c r="H41" s="183"/>
      <c r="I41" s="183"/>
      <c r="J41" s="62">
        <v>8</v>
      </c>
      <c r="K41" s="62">
        <v>2</v>
      </c>
      <c r="L41" s="62">
        <v>1</v>
      </c>
      <c r="M41" s="62">
        <v>0</v>
      </c>
      <c r="N41" s="62">
        <v>1</v>
      </c>
      <c r="O41" s="53">
        <f t="shared" ref="O41:O43" si="0">K41+L41+M41+N41</f>
        <v>4</v>
      </c>
      <c r="P41" s="20">
        <f t="shared" ref="P41:P43" si="1">Q41-O41</f>
        <v>10</v>
      </c>
      <c r="Q41" s="20">
        <f t="shared" ref="Q41:Q43" si="2">ROUND(PRODUCT(J41,25)/14,0)</f>
        <v>14</v>
      </c>
      <c r="R41" s="62" t="s">
        <v>31</v>
      </c>
      <c r="S41" s="62"/>
      <c r="T41" s="65"/>
      <c r="U41" s="18" t="s">
        <v>38</v>
      </c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</row>
    <row r="42" spans="1:35">
      <c r="A42" s="59" t="s">
        <v>160</v>
      </c>
      <c r="B42" s="177" t="s">
        <v>161</v>
      </c>
      <c r="C42" s="177"/>
      <c r="D42" s="177"/>
      <c r="E42" s="177"/>
      <c r="F42" s="177"/>
      <c r="G42" s="177"/>
      <c r="H42" s="177"/>
      <c r="I42" s="177"/>
      <c r="J42" s="60">
        <v>7</v>
      </c>
      <c r="K42" s="60">
        <v>2</v>
      </c>
      <c r="L42" s="60">
        <v>1</v>
      </c>
      <c r="M42" s="60">
        <v>0</v>
      </c>
      <c r="N42" s="60">
        <v>1</v>
      </c>
      <c r="O42" s="74">
        <f t="shared" si="0"/>
        <v>4</v>
      </c>
      <c r="P42" s="20">
        <f t="shared" si="1"/>
        <v>9</v>
      </c>
      <c r="Q42" s="20">
        <f t="shared" si="2"/>
        <v>13</v>
      </c>
      <c r="R42" s="79" t="s">
        <v>31</v>
      </c>
      <c r="S42" s="11"/>
      <c r="T42" s="25"/>
      <c r="U42" s="18" t="s">
        <v>36</v>
      </c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</row>
    <row r="43" spans="1:35">
      <c r="A43" s="59" t="s">
        <v>113</v>
      </c>
      <c r="B43" s="180" t="s">
        <v>114</v>
      </c>
      <c r="C43" s="180"/>
      <c r="D43" s="180"/>
      <c r="E43" s="180"/>
      <c r="F43" s="180"/>
      <c r="G43" s="180"/>
      <c r="H43" s="180"/>
      <c r="I43" s="180"/>
      <c r="J43" s="60">
        <v>7</v>
      </c>
      <c r="K43" s="60">
        <v>2</v>
      </c>
      <c r="L43" s="60">
        <v>1</v>
      </c>
      <c r="M43" s="60">
        <v>0</v>
      </c>
      <c r="N43" s="60">
        <v>1</v>
      </c>
      <c r="O43" s="53">
        <f t="shared" si="0"/>
        <v>4</v>
      </c>
      <c r="P43" s="20">
        <f t="shared" si="1"/>
        <v>9</v>
      </c>
      <c r="Q43" s="20">
        <f t="shared" si="2"/>
        <v>13</v>
      </c>
      <c r="R43" s="63" t="s">
        <v>31</v>
      </c>
      <c r="S43" s="18"/>
      <c r="T43" s="64"/>
      <c r="U43" s="18" t="s">
        <v>39</v>
      </c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</row>
    <row r="44" spans="1:35">
      <c r="A44" s="22" t="s">
        <v>25</v>
      </c>
      <c r="B44" s="117"/>
      <c r="C44" s="118"/>
      <c r="D44" s="118"/>
      <c r="E44" s="118"/>
      <c r="F44" s="118"/>
      <c r="G44" s="118"/>
      <c r="H44" s="118"/>
      <c r="I44" s="119"/>
      <c r="J44" s="22">
        <f t="shared" ref="J44:Q44" si="3">SUM(J40:J43)</f>
        <v>30</v>
      </c>
      <c r="K44" s="22">
        <f t="shared" si="3"/>
        <v>8</v>
      </c>
      <c r="L44" s="22">
        <f t="shared" si="3"/>
        <v>4</v>
      </c>
      <c r="M44" s="51">
        <f t="shared" si="3"/>
        <v>0</v>
      </c>
      <c r="N44" s="22">
        <f t="shared" si="3"/>
        <v>4</v>
      </c>
      <c r="O44" s="22">
        <f t="shared" si="3"/>
        <v>16</v>
      </c>
      <c r="P44" s="22">
        <f t="shared" si="3"/>
        <v>38</v>
      </c>
      <c r="Q44" s="22">
        <f t="shared" si="3"/>
        <v>54</v>
      </c>
      <c r="R44" s="22">
        <f>COUNTIF(R40:R43,"E")</f>
        <v>4</v>
      </c>
      <c r="S44" s="22">
        <f>COUNTIF(S40:S43,"C")</f>
        <v>0</v>
      </c>
      <c r="T44" s="22">
        <f>COUNTIF(T40:T43,"VP")</f>
        <v>0</v>
      </c>
      <c r="U44" s="23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</row>
    <row r="45" spans="1:35" ht="19.5" customHeight="1"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</row>
    <row r="46" spans="1:35" ht="16.5" customHeight="1">
      <c r="A46" s="111" t="s">
        <v>43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</row>
    <row r="47" spans="1:35" ht="26.25" customHeight="1">
      <c r="A47" s="199" t="s">
        <v>27</v>
      </c>
      <c r="B47" s="188" t="s">
        <v>26</v>
      </c>
      <c r="C47" s="189"/>
      <c r="D47" s="189"/>
      <c r="E47" s="189"/>
      <c r="F47" s="189"/>
      <c r="G47" s="189"/>
      <c r="H47" s="189"/>
      <c r="I47" s="190"/>
      <c r="J47" s="227" t="s">
        <v>40</v>
      </c>
      <c r="K47" s="204" t="s">
        <v>24</v>
      </c>
      <c r="L47" s="205"/>
      <c r="M47" s="205"/>
      <c r="N47" s="206"/>
      <c r="O47" s="204" t="s">
        <v>41</v>
      </c>
      <c r="P47" s="220"/>
      <c r="Q47" s="221"/>
      <c r="R47" s="204" t="s">
        <v>23</v>
      </c>
      <c r="S47" s="205"/>
      <c r="T47" s="206"/>
      <c r="U47" s="225" t="s">
        <v>22</v>
      </c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</row>
    <row r="48" spans="1:35" ht="12.75" customHeight="1">
      <c r="A48" s="200"/>
      <c r="B48" s="191"/>
      <c r="C48" s="192"/>
      <c r="D48" s="192"/>
      <c r="E48" s="192"/>
      <c r="F48" s="192"/>
      <c r="G48" s="192"/>
      <c r="H48" s="192"/>
      <c r="I48" s="193"/>
      <c r="J48" s="226"/>
      <c r="K48" s="5" t="s">
        <v>28</v>
      </c>
      <c r="L48" s="5" t="s">
        <v>29</v>
      </c>
      <c r="M48" s="49" t="s">
        <v>97</v>
      </c>
      <c r="N48" s="49" t="s">
        <v>98</v>
      </c>
      <c r="O48" s="5" t="s">
        <v>33</v>
      </c>
      <c r="P48" s="5" t="s">
        <v>7</v>
      </c>
      <c r="Q48" s="5" t="s">
        <v>30</v>
      </c>
      <c r="R48" s="5" t="s">
        <v>31</v>
      </c>
      <c r="S48" s="5" t="s">
        <v>28</v>
      </c>
      <c r="T48" s="5" t="s">
        <v>32</v>
      </c>
      <c r="U48" s="226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</row>
    <row r="49" spans="1:35">
      <c r="A49" s="59" t="s">
        <v>115</v>
      </c>
      <c r="B49" s="180" t="s">
        <v>116</v>
      </c>
      <c r="C49" s="180"/>
      <c r="D49" s="180"/>
      <c r="E49" s="180"/>
      <c r="F49" s="180"/>
      <c r="G49" s="180"/>
      <c r="H49" s="180"/>
      <c r="I49" s="180"/>
      <c r="J49" s="60">
        <v>8</v>
      </c>
      <c r="K49" s="60">
        <v>2</v>
      </c>
      <c r="L49" s="60">
        <v>1</v>
      </c>
      <c r="M49" s="60">
        <v>0</v>
      </c>
      <c r="N49" s="60">
        <v>1</v>
      </c>
      <c r="O49" s="19">
        <f>K49+L49+M49+N49</f>
        <v>4</v>
      </c>
      <c r="P49" s="20">
        <f>Q49-O49</f>
        <v>10</v>
      </c>
      <c r="Q49" s="20">
        <f>ROUND(PRODUCT(J49,25)/14,0)</f>
        <v>14</v>
      </c>
      <c r="R49" s="63" t="s">
        <v>31</v>
      </c>
      <c r="S49" s="18"/>
      <c r="T49" s="64"/>
      <c r="U49" s="18" t="s">
        <v>38</v>
      </c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</row>
    <row r="50" spans="1:35">
      <c r="A50" s="59" t="s">
        <v>117</v>
      </c>
      <c r="B50" s="180" t="s">
        <v>118</v>
      </c>
      <c r="C50" s="180"/>
      <c r="D50" s="180"/>
      <c r="E50" s="180"/>
      <c r="F50" s="180"/>
      <c r="G50" s="180"/>
      <c r="H50" s="180"/>
      <c r="I50" s="180"/>
      <c r="J50" s="60">
        <v>8</v>
      </c>
      <c r="K50" s="60">
        <v>2</v>
      </c>
      <c r="L50" s="60">
        <v>1</v>
      </c>
      <c r="M50" s="60">
        <v>0</v>
      </c>
      <c r="N50" s="60">
        <v>1</v>
      </c>
      <c r="O50" s="53">
        <f t="shared" ref="O50:O52" si="4">K50+L50+M50+N50</f>
        <v>4</v>
      </c>
      <c r="P50" s="20">
        <f t="shared" ref="P50:P52" si="5">Q50-O50</f>
        <v>10</v>
      </c>
      <c r="Q50" s="20">
        <f t="shared" ref="Q50:Q52" si="6">ROUND(PRODUCT(J50,25)/14,0)</f>
        <v>14</v>
      </c>
      <c r="R50" s="63" t="s">
        <v>31</v>
      </c>
      <c r="S50" s="18"/>
      <c r="T50" s="64"/>
      <c r="U50" s="18" t="s">
        <v>38</v>
      </c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</row>
    <row r="51" spans="1:35">
      <c r="A51" s="59" t="s">
        <v>119</v>
      </c>
      <c r="B51" s="180" t="s">
        <v>120</v>
      </c>
      <c r="C51" s="180"/>
      <c r="D51" s="180"/>
      <c r="E51" s="180"/>
      <c r="F51" s="180"/>
      <c r="G51" s="180"/>
      <c r="H51" s="180"/>
      <c r="I51" s="180"/>
      <c r="J51" s="60">
        <v>7</v>
      </c>
      <c r="K51" s="60">
        <v>2</v>
      </c>
      <c r="L51" s="60">
        <v>1</v>
      </c>
      <c r="M51" s="60">
        <v>0</v>
      </c>
      <c r="N51" s="60">
        <v>1</v>
      </c>
      <c r="O51" s="53">
        <f t="shared" si="4"/>
        <v>4</v>
      </c>
      <c r="P51" s="20">
        <f t="shared" si="5"/>
        <v>9</v>
      </c>
      <c r="Q51" s="20">
        <f t="shared" si="6"/>
        <v>13</v>
      </c>
      <c r="R51" s="63" t="s">
        <v>31</v>
      </c>
      <c r="S51" s="18"/>
      <c r="T51" s="64"/>
      <c r="U51" s="18" t="s">
        <v>38</v>
      </c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</row>
    <row r="52" spans="1:35">
      <c r="A52" s="59" t="s">
        <v>121</v>
      </c>
      <c r="B52" s="180" t="s">
        <v>122</v>
      </c>
      <c r="C52" s="180"/>
      <c r="D52" s="180"/>
      <c r="E52" s="180"/>
      <c r="F52" s="180"/>
      <c r="G52" s="180"/>
      <c r="H52" s="180"/>
      <c r="I52" s="180"/>
      <c r="J52" s="60">
        <v>7</v>
      </c>
      <c r="K52" s="60">
        <v>2</v>
      </c>
      <c r="L52" s="60">
        <v>1</v>
      </c>
      <c r="M52" s="60">
        <v>0</v>
      </c>
      <c r="N52" s="60">
        <v>1</v>
      </c>
      <c r="O52" s="53">
        <f t="shared" si="4"/>
        <v>4</v>
      </c>
      <c r="P52" s="20">
        <f t="shared" si="5"/>
        <v>9</v>
      </c>
      <c r="Q52" s="20">
        <f t="shared" si="6"/>
        <v>13</v>
      </c>
      <c r="R52" s="63" t="s">
        <v>31</v>
      </c>
      <c r="S52" s="18"/>
      <c r="T52" s="64"/>
      <c r="U52" s="18" t="s">
        <v>36</v>
      </c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</row>
    <row r="53" spans="1:35">
      <c r="A53" s="22" t="s">
        <v>25</v>
      </c>
      <c r="B53" s="117"/>
      <c r="C53" s="118"/>
      <c r="D53" s="118"/>
      <c r="E53" s="118"/>
      <c r="F53" s="118"/>
      <c r="G53" s="118"/>
      <c r="H53" s="118"/>
      <c r="I53" s="119"/>
      <c r="J53" s="22">
        <f t="shared" ref="J53:Q53" si="7">SUM(J49:J52)</f>
        <v>30</v>
      </c>
      <c r="K53" s="22">
        <f t="shared" si="7"/>
        <v>8</v>
      </c>
      <c r="L53" s="22">
        <f t="shared" si="7"/>
        <v>4</v>
      </c>
      <c r="M53" s="51">
        <f t="shared" si="7"/>
        <v>0</v>
      </c>
      <c r="N53" s="22">
        <f t="shared" si="7"/>
        <v>4</v>
      </c>
      <c r="O53" s="22">
        <f t="shared" si="7"/>
        <v>16</v>
      </c>
      <c r="P53" s="22">
        <f t="shared" si="7"/>
        <v>38</v>
      </c>
      <c r="Q53" s="22">
        <f t="shared" si="7"/>
        <v>54</v>
      </c>
      <c r="R53" s="22">
        <f>COUNTIF(R49:R52,"E")</f>
        <v>4</v>
      </c>
      <c r="S53" s="22">
        <f>COUNTIF(S49:S52,"C")</f>
        <v>0</v>
      </c>
      <c r="T53" s="22">
        <f>COUNTIF(T49:T52,"VP")</f>
        <v>0</v>
      </c>
      <c r="U53" s="23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</row>
    <row r="54" spans="1:35" ht="11.25" customHeight="1"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</row>
    <row r="55" spans="1:35">
      <c r="B55" s="8"/>
      <c r="C55" s="8"/>
      <c r="D55" s="8"/>
      <c r="E55" s="8"/>
      <c r="F55" s="8"/>
      <c r="G55" s="8"/>
      <c r="N55" s="8"/>
      <c r="O55" s="8"/>
      <c r="P55" s="8"/>
      <c r="Q55" s="8"/>
      <c r="R55" s="8"/>
      <c r="S55" s="8"/>
      <c r="T55" s="8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</row>
    <row r="56" spans="1:35"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</row>
    <row r="57" spans="1:35" ht="18" customHeight="1">
      <c r="A57" s="111" t="s">
        <v>44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</row>
    <row r="58" spans="1:35" ht="25.5" customHeight="1">
      <c r="A58" s="199" t="s">
        <v>27</v>
      </c>
      <c r="B58" s="188" t="s">
        <v>26</v>
      </c>
      <c r="C58" s="189"/>
      <c r="D58" s="189"/>
      <c r="E58" s="189"/>
      <c r="F58" s="189"/>
      <c r="G58" s="189"/>
      <c r="H58" s="189"/>
      <c r="I58" s="190"/>
      <c r="J58" s="227" t="s">
        <v>40</v>
      </c>
      <c r="K58" s="204" t="s">
        <v>24</v>
      </c>
      <c r="L58" s="205"/>
      <c r="M58" s="205"/>
      <c r="N58" s="206"/>
      <c r="O58" s="204" t="s">
        <v>41</v>
      </c>
      <c r="P58" s="220"/>
      <c r="Q58" s="221"/>
      <c r="R58" s="204" t="s">
        <v>23</v>
      </c>
      <c r="S58" s="205"/>
      <c r="T58" s="206"/>
      <c r="U58" s="225" t="s">
        <v>22</v>
      </c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</row>
    <row r="59" spans="1:35" ht="16.5" customHeight="1">
      <c r="A59" s="200"/>
      <c r="B59" s="191"/>
      <c r="C59" s="192"/>
      <c r="D59" s="192"/>
      <c r="E59" s="192"/>
      <c r="F59" s="192"/>
      <c r="G59" s="192"/>
      <c r="H59" s="192"/>
      <c r="I59" s="193"/>
      <c r="J59" s="226"/>
      <c r="K59" s="5" t="s">
        <v>28</v>
      </c>
      <c r="L59" s="5" t="s">
        <v>29</v>
      </c>
      <c r="M59" s="49" t="s">
        <v>97</v>
      </c>
      <c r="N59" s="49" t="s">
        <v>98</v>
      </c>
      <c r="O59" s="5" t="s">
        <v>33</v>
      </c>
      <c r="P59" s="5" t="s">
        <v>7</v>
      </c>
      <c r="Q59" s="5" t="s">
        <v>30</v>
      </c>
      <c r="R59" s="5" t="s">
        <v>31</v>
      </c>
      <c r="S59" s="5" t="s">
        <v>28</v>
      </c>
      <c r="T59" s="5" t="s">
        <v>32</v>
      </c>
      <c r="U59" s="226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</row>
    <row r="60" spans="1:35">
      <c r="A60" s="59" t="s">
        <v>123</v>
      </c>
      <c r="B60" s="180" t="s">
        <v>124</v>
      </c>
      <c r="C60" s="180"/>
      <c r="D60" s="180"/>
      <c r="E60" s="180"/>
      <c r="F60" s="180"/>
      <c r="G60" s="180"/>
      <c r="H60" s="180"/>
      <c r="I60" s="180"/>
      <c r="J60" s="60">
        <v>8</v>
      </c>
      <c r="K60" s="60">
        <v>2</v>
      </c>
      <c r="L60" s="60">
        <v>1</v>
      </c>
      <c r="M60" s="60">
        <v>0</v>
      </c>
      <c r="N60" s="60">
        <v>1</v>
      </c>
      <c r="O60" s="19">
        <f>K60+L60+M60+N60</f>
        <v>4</v>
      </c>
      <c r="P60" s="20">
        <f>Q60-O60</f>
        <v>10</v>
      </c>
      <c r="Q60" s="20">
        <f>ROUND(PRODUCT(J60,25)/14,0)</f>
        <v>14</v>
      </c>
      <c r="R60" s="63" t="s">
        <v>31</v>
      </c>
      <c r="S60" s="18"/>
      <c r="T60" s="64" t="s">
        <v>32</v>
      </c>
      <c r="U60" s="18" t="s">
        <v>36</v>
      </c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</row>
    <row r="61" spans="1:35">
      <c r="A61" s="59" t="s">
        <v>125</v>
      </c>
      <c r="B61" s="180" t="s">
        <v>126</v>
      </c>
      <c r="C61" s="180"/>
      <c r="D61" s="180"/>
      <c r="E61" s="180"/>
      <c r="F61" s="180"/>
      <c r="G61" s="180"/>
      <c r="H61" s="180"/>
      <c r="I61" s="180"/>
      <c r="J61" s="60">
        <v>8</v>
      </c>
      <c r="K61" s="60">
        <v>2</v>
      </c>
      <c r="L61" s="60">
        <v>1</v>
      </c>
      <c r="M61" s="60">
        <v>0</v>
      </c>
      <c r="N61" s="60">
        <v>1</v>
      </c>
      <c r="O61" s="53">
        <f t="shared" ref="O61:O63" si="8">K61+L61+M61+N61</f>
        <v>4</v>
      </c>
      <c r="P61" s="20">
        <f t="shared" ref="P61:P63" si="9">Q61-O61</f>
        <v>10</v>
      </c>
      <c r="Q61" s="20">
        <f t="shared" ref="Q61:Q63" si="10">ROUND(PRODUCT(J61,25)/14,0)</f>
        <v>14</v>
      </c>
      <c r="R61" s="63" t="s">
        <v>31</v>
      </c>
      <c r="S61" s="18"/>
      <c r="T61" s="64"/>
      <c r="U61" s="18" t="s">
        <v>36</v>
      </c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</row>
    <row r="62" spans="1:35">
      <c r="A62" s="59" t="s">
        <v>127</v>
      </c>
      <c r="B62" s="180" t="s">
        <v>128</v>
      </c>
      <c r="C62" s="180"/>
      <c r="D62" s="180"/>
      <c r="E62" s="180"/>
      <c r="F62" s="180"/>
      <c r="G62" s="180"/>
      <c r="H62" s="180"/>
      <c r="I62" s="180"/>
      <c r="J62" s="60">
        <v>6</v>
      </c>
      <c r="K62" s="60">
        <v>2</v>
      </c>
      <c r="L62" s="60">
        <v>1</v>
      </c>
      <c r="M62" s="60">
        <v>0</v>
      </c>
      <c r="N62" s="60">
        <v>0</v>
      </c>
      <c r="O62" s="53">
        <f t="shared" si="8"/>
        <v>3</v>
      </c>
      <c r="P62" s="20">
        <f t="shared" si="9"/>
        <v>8</v>
      </c>
      <c r="Q62" s="20">
        <f t="shared" si="10"/>
        <v>11</v>
      </c>
      <c r="R62" s="63"/>
      <c r="S62" s="18" t="s">
        <v>28</v>
      </c>
      <c r="T62" s="64"/>
      <c r="U62" s="18" t="s">
        <v>39</v>
      </c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</row>
    <row r="63" spans="1:35">
      <c r="A63" s="59" t="s">
        <v>129</v>
      </c>
      <c r="B63" s="180" t="s">
        <v>130</v>
      </c>
      <c r="C63" s="180"/>
      <c r="D63" s="180"/>
      <c r="E63" s="180"/>
      <c r="F63" s="180"/>
      <c r="G63" s="180"/>
      <c r="H63" s="180"/>
      <c r="I63" s="180"/>
      <c r="J63" s="18">
        <v>8</v>
      </c>
      <c r="K63" s="18">
        <v>2</v>
      </c>
      <c r="L63" s="18">
        <v>1</v>
      </c>
      <c r="M63" s="18">
        <v>0</v>
      </c>
      <c r="N63" s="18">
        <v>1</v>
      </c>
      <c r="O63" s="53">
        <f t="shared" si="8"/>
        <v>4</v>
      </c>
      <c r="P63" s="20">
        <f t="shared" si="9"/>
        <v>10</v>
      </c>
      <c r="Q63" s="20">
        <f t="shared" si="10"/>
        <v>14</v>
      </c>
      <c r="R63" s="63" t="s">
        <v>31</v>
      </c>
      <c r="S63" s="18"/>
      <c r="T63" s="64"/>
      <c r="U63" s="18" t="s">
        <v>38</v>
      </c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</row>
    <row r="64" spans="1:35">
      <c r="A64" s="22" t="s">
        <v>25</v>
      </c>
      <c r="B64" s="117"/>
      <c r="C64" s="118"/>
      <c r="D64" s="118"/>
      <c r="E64" s="118"/>
      <c r="F64" s="118"/>
      <c r="G64" s="118"/>
      <c r="H64" s="118"/>
      <c r="I64" s="119"/>
      <c r="J64" s="22">
        <f t="shared" ref="J64:Q64" si="11">SUM(J60:J63)</f>
        <v>30</v>
      </c>
      <c r="K64" s="22">
        <f t="shared" si="11"/>
        <v>8</v>
      </c>
      <c r="L64" s="22">
        <f t="shared" si="11"/>
        <v>4</v>
      </c>
      <c r="M64" s="51">
        <f t="shared" si="11"/>
        <v>0</v>
      </c>
      <c r="N64" s="22">
        <f t="shared" si="11"/>
        <v>3</v>
      </c>
      <c r="O64" s="22">
        <f t="shared" si="11"/>
        <v>15</v>
      </c>
      <c r="P64" s="22">
        <f t="shared" si="11"/>
        <v>38</v>
      </c>
      <c r="Q64" s="22">
        <f t="shared" si="11"/>
        <v>53</v>
      </c>
      <c r="R64" s="22">
        <f>COUNTIF(R60:R63,"E")</f>
        <v>3</v>
      </c>
      <c r="S64" s="22">
        <f>COUNTIF(S60:S63,"C")</f>
        <v>1</v>
      </c>
      <c r="T64" s="22">
        <f>COUNTIF(T60:T63,"VP")</f>
        <v>1</v>
      </c>
      <c r="U64" s="23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</row>
    <row r="65" spans="1:35" s="72" customForma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7"/>
    </row>
    <row r="66" spans="1:35" s="72" customFormat="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7"/>
    </row>
    <row r="67" spans="1:35" ht="21.75" customHeight="1"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</row>
    <row r="68" spans="1:35" ht="18.75" customHeight="1">
      <c r="A68" s="111" t="s">
        <v>45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</row>
    <row r="69" spans="1:35" ht="24.75" customHeight="1">
      <c r="A69" s="199" t="s">
        <v>27</v>
      </c>
      <c r="B69" s="188" t="s">
        <v>26</v>
      </c>
      <c r="C69" s="189"/>
      <c r="D69" s="189"/>
      <c r="E69" s="189"/>
      <c r="F69" s="189"/>
      <c r="G69" s="189"/>
      <c r="H69" s="189"/>
      <c r="I69" s="190"/>
      <c r="J69" s="227" t="s">
        <v>40</v>
      </c>
      <c r="K69" s="204" t="s">
        <v>24</v>
      </c>
      <c r="L69" s="205"/>
      <c r="M69" s="205"/>
      <c r="N69" s="206"/>
      <c r="O69" s="204" t="s">
        <v>41</v>
      </c>
      <c r="P69" s="220"/>
      <c r="Q69" s="221"/>
      <c r="R69" s="204" t="s">
        <v>23</v>
      </c>
      <c r="S69" s="205"/>
      <c r="T69" s="206"/>
      <c r="U69" s="225" t="s">
        <v>22</v>
      </c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</row>
    <row r="70" spans="1:35">
      <c r="A70" s="200"/>
      <c r="B70" s="191"/>
      <c r="C70" s="192"/>
      <c r="D70" s="192"/>
      <c r="E70" s="192"/>
      <c r="F70" s="192"/>
      <c r="G70" s="192"/>
      <c r="H70" s="192"/>
      <c r="I70" s="193"/>
      <c r="J70" s="226"/>
      <c r="K70" s="5" t="s">
        <v>28</v>
      </c>
      <c r="L70" s="5" t="s">
        <v>29</v>
      </c>
      <c r="M70" s="49" t="s">
        <v>97</v>
      </c>
      <c r="N70" s="49" t="s">
        <v>98</v>
      </c>
      <c r="O70" s="5" t="s">
        <v>33</v>
      </c>
      <c r="P70" s="5" t="s">
        <v>7</v>
      </c>
      <c r="Q70" s="5" t="s">
        <v>30</v>
      </c>
      <c r="R70" s="5" t="s">
        <v>31</v>
      </c>
      <c r="S70" s="5" t="s">
        <v>28</v>
      </c>
      <c r="T70" s="5" t="s">
        <v>32</v>
      </c>
      <c r="U70" s="226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</row>
    <row r="71" spans="1:35">
      <c r="A71" s="57" t="s">
        <v>131</v>
      </c>
      <c r="B71" s="179" t="s">
        <v>132</v>
      </c>
      <c r="C71" s="180"/>
      <c r="D71" s="180"/>
      <c r="E71" s="180"/>
      <c r="F71" s="180"/>
      <c r="G71" s="180"/>
      <c r="H71" s="180"/>
      <c r="I71" s="181"/>
      <c r="J71" s="18">
        <v>7</v>
      </c>
      <c r="K71" s="18">
        <v>2</v>
      </c>
      <c r="L71" s="18">
        <v>1</v>
      </c>
      <c r="M71" s="18">
        <v>0</v>
      </c>
      <c r="N71" s="18">
        <v>1</v>
      </c>
      <c r="O71" s="19">
        <f>K71+L71+M71+N71</f>
        <v>4</v>
      </c>
      <c r="P71" s="20">
        <f>Q71-O71</f>
        <v>11</v>
      </c>
      <c r="Q71" s="20">
        <f>ROUND(PRODUCT(J71,25)/12,0)</f>
        <v>15</v>
      </c>
      <c r="R71" s="63" t="s">
        <v>31</v>
      </c>
      <c r="S71" s="18"/>
      <c r="T71" s="64"/>
      <c r="U71" s="18" t="s">
        <v>38</v>
      </c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</row>
    <row r="72" spans="1:35">
      <c r="A72" s="57" t="s">
        <v>133</v>
      </c>
      <c r="B72" s="179" t="s">
        <v>134</v>
      </c>
      <c r="C72" s="180"/>
      <c r="D72" s="180"/>
      <c r="E72" s="180"/>
      <c r="F72" s="180"/>
      <c r="G72" s="180"/>
      <c r="H72" s="180"/>
      <c r="I72" s="181"/>
      <c r="J72" s="18">
        <v>7</v>
      </c>
      <c r="K72" s="18">
        <v>2</v>
      </c>
      <c r="L72" s="18">
        <v>1</v>
      </c>
      <c r="M72" s="18">
        <v>0</v>
      </c>
      <c r="N72" s="18">
        <v>1</v>
      </c>
      <c r="O72" s="53">
        <f t="shared" ref="O72:O75" si="12">K72+L72+M72+N72</f>
        <v>4</v>
      </c>
      <c r="P72" s="20">
        <f t="shared" ref="P72:P75" si="13">Q72-O72</f>
        <v>11</v>
      </c>
      <c r="Q72" s="20">
        <f t="shared" ref="Q72:Q75" si="14">ROUND(PRODUCT(J72,25)/12,0)</f>
        <v>15</v>
      </c>
      <c r="R72" s="63" t="s">
        <v>31</v>
      </c>
      <c r="S72" s="18"/>
      <c r="T72" s="64"/>
      <c r="U72" s="18" t="s">
        <v>38</v>
      </c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</row>
    <row r="73" spans="1:35">
      <c r="A73" s="57" t="s">
        <v>135</v>
      </c>
      <c r="B73" s="179" t="s">
        <v>136</v>
      </c>
      <c r="C73" s="180"/>
      <c r="D73" s="180"/>
      <c r="E73" s="180"/>
      <c r="F73" s="180"/>
      <c r="G73" s="180"/>
      <c r="H73" s="180"/>
      <c r="I73" s="181"/>
      <c r="J73" s="18">
        <v>4</v>
      </c>
      <c r="K73" s="18">
        <v>0</v>
      </c>
      <c r="L73" s="18">
        <v>0</v>
      </c>
      <c r="M73" s="18">
        <v>1</v>
      </c>
      <c r="N73" s="18">
        <v>2</v>
      </c>
      <c r="O73" s="53">
        <f t="shared" si="12"/>
        <v>3</v>
      </c>
      <c r="P73" s="20">
        <f t="shared" si="13"/>
        <v>5</v>
      </c>
      <c r="Q73" s="20">
        <f t="shared" si="14"/>
        <v>8</v>
      </c>
      <c r="R73" s="63"/>
      <c r="S73" s="18"/>
      <c r="T73" s="64" t="s">
        <v>32</v>
      </c>
      <c r="U73" s="18" t="s">
        <v>36</v>
      </c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</row>
    <row r="74" spans="1:35">
      <c r="A74" s="57" t="s">
        <v>137</v>
      </c>
      <c r="B74" s="179" t="s">
        <v>138</v>
      </c>
      <c r="C74" s="180"/>
      <c r="D74" s="180"/>
      <c r="E74" s="180"/>
      <c r="F74" s="180"/>
      <c r="G74" s="180"/>
      <c r="H74" s="180"/>
      <c r="I74" s="181"/>
      <c r="J74" s="18">
        <v>4</v>
      </c>
      <c r="K74" s="18">
        <v>0</v>
      </c>
      <c r="L74" s="18">
        <v>0</v>
      </c>
      <c r="M74" s="18">
        <v>0</v>
      </c>
      <c r="N74" s="18">
        <v>2</v>
      </c>
      <c r="O74" s="53">
        <f t="shared" si="12"/>
        <v>2</v>
      </c>
      <c r="P74" s="20">
        <f t="shared" si="13"/>
        <v>6</v>
      </c>
      <c r="Q74" s="20">
        <f t="shared" si="14"/>
        <v>8</v>
      </c>
      <c r="R74" s="63"/>
      <c r="S74" s="18" t="s">
        <v>28</v>
      </c>
      <c r="T74" s="64"/>
      <c r="U74" s="18" t="s">
        <v>36</v>
      </c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</row>
    <row r="75" spans="1:35">
      <c r="A75" s="57" t="s">
        <v>139</v>
      </c>
      <c r="B75" s="179" t="s">
        <v>140</v>
      </c>
      <c r="C75" s="180"/>
      <c r="D75" s="180"/>
      <c r="E75" s="180"/>
      <c r="F75" s="180"/>
      <c r="G75" s="180"/>
      <c r="H75" s="180"/>
      <c r="I75" s="181"/>
      <c r="J75" s="18">
        <v>8</v>
      </c>
      <c r="K75" s="18">
        <v>2</v>
      </c>
      <c r="L75" s="18">
        <v>1</v>
      </c>
      <c r="M75" s="18">
        <v>0</v>
      </c>
      <c r="N75" s="18">
        <v>1</v>
      </c>
      <c r="O75" s="53">
        <f t="shared" si="12"/>
        <v>4</v>
      </c>
      <c r="P75" s="20">
        <f t="shared" si="13"/>
        <v>13</v>
      </c>
      <c r="Q75" s="20">
        <f t="shared" si="14"/>
        <v>17</v>
      </c>
      <c r="R75" s="63" t="s">
        <v>31</v>
      </c>
      <c r="S75" s="18"/>
      <c r="T75" s="64"/>
      <c r="U75" s="18" t="s">
        <v>38</v>
      </c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</row>
    <row r="76" spans="1:35">
      <c r="A76" s="22" t="s">
        <v>25</v>
      </c>
      <c r="B76" s="117"/>
      <c r="C76" s="118"/>
      <c r="D76" s="118"/>
      <c r="E76" s="118"/>
      <c r="F76" s="118"/>
      <c r="G76" s="118"/>
      <c r="H76" s="118"/>
      <c r="I76" s="119"/>
      <c r="J76" s="22">
        <f t="shared" ref="J76:Q76" si="15">SUM(J71:J75)</f>
        <v>30</v>
      </c>
      <c r="K76" s="22">
        <f t="shared" si="15"/>
        <v>6</v>
      </c>
      <c r="L76" s="22">
        <f t="shared" si="15"/>
        <v>3</v>
      </c>
      <c r="M76" s="51">
        <f t="shared" si="15"/>
        <v>1</v>
      </c>
      <c r="N76" s="22">
        <f t="shared" si="15"/>
        <v>7</v>
      </c>
      <c r="O76" s="22">
        <f t="shared" si="15"/>
        <v>17</v>
      </c>
      <c r="P76" s="22">
        <f t="shared" si="15"/>
        <v>46</v>
      </c>
      <c r="Q76" s="22">
        <f t="shared" si="15"/>
        <v>63</v>
      </c>
      <c r="R76" s="22">
        <f>COUNTIF(R71:R75,"E")</f>
        <v>3</v>
      </c>
      <c r="S76" s="22">
        <f>COUNTIF(S71:S75,"C")</f>
        <v>1</v>
      </c>
      <c r="T76" s="22">
        <f>COUNTIF(T71:T75,"VP")</f>
        <v>1</v>
      </c>
      <c r="U76" s="23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</row>
    <row r="77" spans="1:35" ht="9" customHeight="1"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</row>
    <row r="78" spans="1:35">
      <c r="B78" s="2"/>
      <c r="C78" s="2"/>
      <c r="D78" s="2"/>
      <c r="E78" s="2"/>
      <c r="F78" s="2"/>
      <c r="G78" s="2"/>
      <c r="N78" s="8"/>
      <c r="O78" s="8"/>
      <c r="P78" s="8"/>
      <c r="Q78" s="8"/>
      <c r="R78" s="8"/>
      <c r="S78" s="8"/>
      <c r="T78" s="8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</row>
    <row r="79" spans="1:35"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</row>
    <row r="80" spans="1:35"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</row>
    <row r="81" spans="1:35" ht="19.5" customHeight="1">
      <c r="A81" s="211" t="s">
        <v>46</v>
      </c>
      <c r="B81" s="211"/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</row>
    <row r="82" spans="1:35" ht="27.75" customHeight="1">
      <c r="A82" s="199" t="s">
        <v>27</v>
      </c>
      <c r="B82" s="188" t="s">
        <v>26</v>
      </c>
      <c r="C82" s="189"/>
      <c r="D82" s="189"/>
      <c r="E82" s="189"/>
      <c r="F82" s="189"/>
      <c r="G82" s="189"/>
      <c r="H82" s="189"/>
      <c r="I82" s="190"/>
      <c r="J82" s="227" t="s">
        <v>40</v>
      </c>
      <c r="K82" s="125" t="s">
        <v>24</v>
      </c>
      <c r="L82" s="125"/>
      <c r="M82" s="125"/>
      <c r="N82" s="125"/>
      <c r="O82" s="125" t="s">
        <v>41</v>
      </c>
      <c r="P82" s="126"/>
      <c r="Q82" s="126"/>
      <c r="R82" s="125" t="s">
        <v>23</v>
      </c>
      <c r="S82" s="125"/>
      <c r="T82" s="125"/>
      <c r="U82" s="125" t="s">
        <v>22</v>
      </c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</row>
    <row r="83" spans="1:35" ht="12.75" customHeight="1">
      <c r="A83" s="200"/>
      <c r="B83" s="191"/>
      <c r="C83" s="192"/>
      <c r="D83" s="192"/>
      <c r="E83" s="192"/>
      <c r="F83" s="192"/>
      <c r="G83" s="192"/>
      <c r="H83" s="192"/>
      <c r="I83" s="193"/>
      <c r="J83" s="226"/>
      <c r="K83" s="5" t="s">
        <v>28</v>
      </c>
      <c r="L83" s="5" t="s">
        <v>29</v>
      </c>
      <c r="M83" s="49" t="s">
        <v>97</v>
      </c>
      <c r="N83" s="49" t="s">
        <v>98</v>
      </c>
      <c r="O83" s="5" t="s">
        <v>33</v>
      </c>
      <c r="P83" s="5" t="s">
        <v>7</v>
      </c>
      <c r="Q83" s="5" t="s">
        <v>30</v>
      </c>
      <c r="R83" s="5" t="s">
        <v>31</v>
      </c>
      <c r="S83" s="5" t="s">
        <v>28</v>
      </c>
      <c r="T83" s="5" t="s">
        <v>32</v>
      </c>
      <c r="U83" s="125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</row>
    <row r="84" spans="1:35">
      <c r="A84" s="194" t="s">
        <v>155</v>
      </c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95"/>
      <c r="U84" s="196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</row>
    <row r="85" spans="1:35" ht="26.25" customHeight="1">
      <c r="A85" s="58" t="s">
        <v>141</v>
      </c>
      <c r="B85" s="87" t="s">
        <v>142</v>
      </c>
      <c r="C85" s="201"/>
      <c r="D85" s="201"/>
      <c r="E85" s="201"/>
      <c r="F85" s="201"/>
      <c r="G85" s="201"/>
      <c r="H85" s="201"/>
      <c r="I85" s="202"/>
      <c r="J85" s="26">
        <v>8</v>
      </c>
      <c r="K85" s="26">
        <v>2</v>
      </c>
      <c r="L85" s="26">
        <v>1</v>
      </c>
      <c r="M85" s="26">
        <v>0</v>
      </c>
      <c r="N85" s="26">
        <v>1</v>
      </c>
      <c r="O85" s="20">
        <f>K85+L85+M85+N85</f>
        <v>4</v>
      </c>
      <c r="P85" s="20">
        <f>Q85-O85</f>
        <v>10</v>
      </c>
      <c r="Q85" s="20">
        <f>ROUND(PRODUCT(J85,25)/14,0)</f>
        <v>14</v>
      </c>
      <c r="R85" s="26" t="s">
        <v>31</v>
      </c>
      <c r="S85" s="26"/>
      <c r="T85" s="27"/>
      <c r="U85" s="11" t="s">
        <v>38</v>
      </c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</row>
    <row r="86" spans="1:35" ht="12.75" customHeight="1">
      <c r="A86" s="61" t="s">
        <v>143</v>
      </c>
      <c r="B86" s="185" t="s">
        <v>144</v>
      </c>
      <c r="C86" s="186"/>
      <c r="D86" s="186"/>
      <c r="E86" s="186"/>
      <c r="F86" s="186"/>
      <c r="G86" s="186"/>
      <c r="H86" s="186"/>
      <c r="I86" s="187"/>
      <c r="J86" s="62">
        <v>8</v>
      </c>
      <c r="K86" s="62">
        <v>2</v>
      </c>
      <c r="L86" s="62">
        <v>1</v>
      </c>
      <c r="M86" s="62">
        <v>0</v>
      </c>
      <c r="N86" s="62">
        <v>1</v>
      </c>
      <c r="O86" s="20">
        <f t="shared" ref="O86" si="16">K86+L86+M86+N86</f>
        <v>4</v>
      </c>
      <c r="P86" s="20">
        <f t="shared" ref="P86:P88" si="17">Q86-O86</f>
        <v>10</v>
      </c>
      <c r="Q86" s="20">
        <f t="shared" ref="Q86:Q88" si="18">ROUND(PRODUCT(J86,25)/14,0)</f>
        <v>14</v>
      </c>
      <c r="R86" s="62" t="s">
        <v>31</v>
      </c>
      <c r="S86" s="62"/>
      <c r="T86" s="65"/>
      <c r="U86" s="18" t="s">
        <v>38</v>
      </c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</row>
    <row r="87" spans="1:35">
      <c r="A87" s="90" t="s">
        <v>159</v>
      </c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8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</row>
    <row r="88" spans="1:35">
      <c r="A88" s="61" t="s">
        <v>145</v>
      </c>
      <c r="B88" s="66" t="s">
        <v>146</v>
      </c>
      <c r="C88" s="67"/>
      <c r="D88" s="67"/>
      <c r="E88" s="67"/>
      <c r="F88" s="67"/>
      <c r="G88" s="67"/>
      <c r="H88" s="67"/>
      <c r="I88" s="68"/>
      <c r="J88" s="62">
        <v>8</v>
      </c>
      <c r="K88" s="62">
        <v>2</v>
      </c>
      <c r="L88" s="62">
        <v>1</v>
      </c>
      <c r="M88" s="62">
        <v>0</v>
      </c>
      <c r="N88" s="62">
        <v>1</v>
      </c>
      <c r="O88" s="20">
        <f>K88+L88+M88+N88</f>
        <v>4</v>
      </c>
      <c r="P88" s="20">
        <f t="shared" si="17"/>
        <v>10</v>
      </c>
      <c r="Q88" s="20">
        <f t="shared" si="18"/>
        <v>14</v>
      </c>
      <c r="R88" s="62" t="s">
        <v>31</v>
      </c>
      <c r="S88" s="62"/>
      <c r="T88" s="65"/>
      <c r="U88" s="18" t="s">
        <v>38</v>
      </c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</row>
    <row r="89" spans="1:35">
      <c r="A89" s="61" t="s">
        <v>147</v>
      </c>
      <c r="B89" s="66" t="s">
        <v>148</v>
      </c>
      <c r="C89" s="67"/>
      <c r="D89" s="67"/>
      <c r="E89" s="67"/>
      <c r="F89" s="67"/>
      <c r="G89" s="67"/>
      <c r="H89" s="67"/>
      <c r="I89" s="68"/>
      <c r="J89" s="62">
        <v>8</v>
      </c>
      <c r="K89" s="62">
        <v>2</v>
      </c>
      <c r="L89" s="62">
        <v>1</v>
      </c>
      <c r="M89" s="62">
        <v>0</v>
      </c>
      <c r="N89" s="62">
        <v>1</v>
      </c>
      <c r="O89" s="20">
        <f t="shared" ref="O89:O92" si="19">K89+L89+M89+N89</f>
        <v>4</v>
      </c>
      <c r="P89" s="20">
        <f t="shared" ref="P89:P91" si="20">Q89-O89</f>
        <v>10</v>
      </c>
      <c r="Q89" s="20">
        <f t="shared" ref="Q89:Q91" si="21">ROUND(PRODUCT(J89,25)/14,0)</f>
        <v>14</v>
      </c>
      <c r="R89" s="62" t="s">
        <v>31</v>
      </c>
      <c r="S89" s="62"/>
      <c r="T89" s="65"/>
      <c r="U89" s="18" t="s">
        <v>38</v>
      </c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</row>
    <row r="90" spans="1:35">
      <c r="A90" s="61" t="s">
        <v>149</v>
      </c>
      <c r="B90" s="66" t="s">
        <v>150</v>
      </c>
      <c r="C90" s="67"/>
      <c r="D90" s="67"/>
      <c r="E90" s="67"/>
      <c r="F90" s="67"/>
      <c r="G90" s="67"/>
      <c r="H90" s="67"/>
      <c r="I90" s="68"/>
      <c r="J90" s="62">
        <v>8</v>
      </c>
      <c r="K90" s="62">
        <v>2</v>
      </c>
      <c r="L90" s="62">
        <v>1</v>
      </c>
      <c r="M90" s="62">
        <v>0</v>
      </c>
      <c r="N90" s="62">
        <v>1</v>
      </c>
      <c r="O90" s="20">
        <f t="shared" si="19"/>
        <v>4</v>
      </c>
      <c r="P90" s="20">
        <f t="shared" si="20"/>
        <v>10</v>
      </c>
      <c r="Q90" s="20">
        <f t="shared" si="21"/>
        <v>14</v>
      </c>
      <c r="R90" s="62" t="s">
        <v>31</v>
      </c>
      <c r="S90" s="62"/>
      <c r="T90" s="65"/>
      <c r="U90" s="18" t="s">
        <v>38</v>
      </c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</row>
    <row r="91" spans="1:35">
      <c r="A91" s="61" t="s">
        <v>151</v>
      </c>
      <c r="B91" s="66" t="s">
        <v>152</v>
      </c>
      <c r="C91" s="67"/>
      <c r="D91" s="67"/>
      <c r="E91" s="67"/>
      <c r="F91" s="67"/>
      <c r="G91" s="67"/>
      <c r="H91" s="67"/>
      <c r="I91" s="68"/>
      <c r="J91" s="62">
        <v>8</v>
      </c>
      <c r="K91" s="62">
        <v>2</v>
      </c>
      <c r="L91" s="62">
        <v>1</v>
      </c>
      <c r="M91" s="62">
        <v>0</v>
      </c>
      <c r="N91" s="62">
        <v>1</v>
      </c>
      <c r="O91" s="20">
        <f t="shared" si="19"/>
        <v>4</v>
      </c>
      <c r="P91" s="20">
        <f t="shared" si="20"/>
        <v>10</v>
      </c>
      <c r="Q91" s="20">
        <f t="shared" si="21"/>
        <v>14</v>
      </c>
      <c r="R91" s="62" t="s">
        <v>31</v>
      </c>
      <c r="S91" s="62"/>
      <c r="T91" s="65"/>
      <c r="U91" s="18" t="s">
        <v>38</v>
      </c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</row>
    <row r="92" spans="1:35">
      <c r="A92" s="58" t="s">
        <v>153</v>
      </c>
      <c r="B92" s="54" t="s">
        <v>154</v>
      </c>
      <c r="C92" s="55"/>
      <c r="D92" s="55"/>
      <c r="E92" s="55"/>
      <c r="F92" s="55"/>
      <c r="G92" s="55"/>
      <c r="H92" s="55"/>
      <c r="I92" s="56"/>
      <c r="J92" s="26">
        <v>8</v>
      </c>
      <c r="K92" s="26">
        <v>2</v>
      </c>
      <c r="L92" s="26">
        <v>1</v>
      </c>
      <c r="M92" s="26">
        <v>0</v>
      </c>
      <c r="N92" s="26">
        <v>1</v>
      </c>
      <c r="O92" s="20">
        <f t="shared" si="19"/>
        <v>4</v>
      </c>
      <c r="P92" s="20">
        <f>Q92-O92</f>
        <v>10</v>
      </c>
      <c r="Q92" s="20">
        <f>ROUND(PRODUCT(J92,25)/14,0)</f>
        <v>14</v>
      </c>
      <c r="R92" s="26" t="s">
        <v>31</v>
      </c>
      <c r="S92" s="26"/>
      <c r="T92" s="27"/>
      <c r="U92" s="11" t="s">
        <v>38</v>
      </c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</row>
    <row r="93" spans="1:35" ht="24.75" customHeight="1">
      <c r="A93" s="168" t="s">
        <v>48</v>
      </c>
      <c r="B93" s="169"/>
      <c r="C93" s="169"/>
      <c r="D93" s="169"/>
      <c r="E93" s="169"/>
      <c r="F93" s="169"/>
      <c r="G93" s="169"/>
      <c r="H93" s="169"/>
      <c r="I93" s="170"/>
      <c r="J93" s="24">
        <f t="shared" ref="J93:Q93" si="22">SUM(J85,J88)</f>
        <v>16</v>
      </c>
      <c r="K93" s="24">
        <f t="shared" si="22"/>
        <v>4</v>
      </c>
      <c r="L93" s="24">
        <f t="shared" si="22"/>
        <v>2</v>
      </c>
      <c r="M93" s="24">
        <f t="shared" si="22"/>
        <v>0</v>
      </c>
      <c r="N93" s="24">
        <f t="shared" si="22"/>
        <v>2</v>
      </c>
      <c r="O93" s="24">
        <f t="shared" si="22"/>
        <v>8</v>
      </c>
      <c r="P93" s="24">
        <f t="shared" si="22"/>
        <v>20</v>
      </c>
      <c r="Q93" s="24">
        <f t="shared" si="22"/>
        <v>28</v>
      </c>
      <c r="R93" s="24">
        <f>COUNTIF(R85,"E")+COUNTIF(R88,"E")</f>
        <v>2</v>
      </c>
      <c r="S93" s="24">
        <f>SUM(S85,S88)</f>
        <v>0</v>
      </c>
      <c r="T93" s="24">
        <f>SUM(T85,T88)</f>
        <v>0</v>
      </c>
      <c r="U93" s="78">
        <f>2/17</f>
        <v>0.11764705882352941</v>
      </c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</row>
    <row r="94" spans="1:35" ht="13.5" customHeight="1">
      <c r="A94" s="171" t="s">
        <v>49</v>
      </c>
      <c r="B94" s="172"/>
      <c r="C94" s="172"/>
      <c r="D94" s="172"/>
      <c r="E94" s="172"/>
      <c r="F94" s="172"/>
      <c r="G94" s="172"/>
      <c r="H94" s="172"/>
      <c r="I94" s="172"/>
      <c r="J94" s="173"/>
      <c r="K94" s="24">
        <f>SUM(K85)*14+K88*12</f>
        <v>52</v>
      </c>
      <c r="L94" s="24">
        <f t="shared" ref="L94:Q94" si="23">SUM(L85)*14+L88*12</f>
        <v>26</v>
      </c>
      <c r="M94" s="24">
        <f t="shared" si="23"/>
        <v>0</v>
      </c>
      <c r="N94" s="24">
        <f t="shared" si="23"/>
        <v>26</v>
      </c>
      <c r="O94" s="24">
        <f t="shared" si="23"/>
        <v>104</v>
      </c>
      <c r="P94" s="24">
        <f t="shared" si="23"/>
        <v>260</v>
      </c>
      <c r="Q94" s="24">
        <f t="shared" si="23"/>
        <v>364</v>
      </c>
      <c r="R94" s="152"/>
      <c r="S94" s="153"/>
      <c r="T94" s="153"/>
      <c r="U94" s="154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</row>
    <row r="95" spans="1:35">
      <c r="A95" s="174"/>
      <c r="B95" s="175"/>
      <c r="C95" s="175"/>
      <c r="D95" s="175"/>
      <c r="E95" s="175"/>
      <c r="F95" s="175"/>
      <c r="G95" s="175"/>
      <c r="H95" s="175"/>
      <c r="I95" s="175"/>
      <c r="J95" s="176"/>
      <c r="K95" s="158">
        <f>SUM(K94:N94)</f>
        <v>104</v>
      </c>
      <c r="L95" s="159"/>
      <c r="M95" s="159"/>
      <c r="N95" s="160"/>
      <c r="O95" s="161">
        <f>SUM(O94:P94)</f>
        <v>364</v>
      </c>
      <c r="P95" s="162"/>
      <c r="Q95" s="163"/>
      <c r="R95" s="155"/>
      <c r="S95" s="156"/>
      <c r="T95" s="156"/>
      <c r="U95" s="157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</row>
    <row r="96" spans="1:3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3"/>
      <c r="L96" s="13"/>
      <c r="M96" s="13"/>
      <c r="N96" s="13"/>
      <c r="O96" s="14"/>
      <c r="P96" s="14"/>
      <c r="Q96" s="14"/>
      <c r="R96" s="15"/>
      <c r="S96" s="15"/>
      <c r="T96" s="15"/>
      <c r="U96" s="15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</row>
    <row r="97" spans="1:35" s="72" customForma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3"/>
      <c r="L97" s="13"/>
      <c r="M97" s="13"/>
      <c r="N97" s="13"/>
      <c r="O97" s="14"/>
      <c r="P97" s="14"/>
      <c r="Q97" s="14"/>
      <c r="R97" s="15"/>
      <c r="S97" s="15"/>
      <c r="T97" s="15"/>
      <c r="U97" s="15"/>
    </row>
    <row r="98" spans="1:35">
      <c r="B98" s="2"/>
      <c r="C98" s="2"/>
      <c r="D98" s="2"/>
      <c r="E98" s="2"/>
      <c r="F98" s="2"/>
      <c r="G98" s="2"/>
      <c r="N98" s="8"/>
      <c r="O98" s="8"/>
      <c r="P98" s="8"/>
      <c r="Q98" s="8"/>
      <c r="R98" s="8"/>
      <c r="S98" s="8"/>
      <c r="T98" s="8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</row>
    <row r="99" spans="1:35" s="72" customFormat="1">
      <c r="B99" s="70"/>
      <c r="C99" s="70"/>
      <c r="D99" s="70"/>
      <c r="E99" s="70"/>
      <c r="F99" s="70"/>
      <c r="G99" s="70"/>
      <c r="N99" s="69"/>
      <c r="O99" s="69"/>
      <c r="P99" s="69"/>
      <c r="Q99" s="69"/>
      <c r="R99" s="69"/>
      <c r="S99" s="69"/>
      <c r="T99" s="69"/>
    </row>
    <row r="100" spans="1:35" ht="1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3"/>
      <c r="L100" s="13"/>
      <c r="M100" s="13"/>
      <c r="N100" s="13"/>
      <c r="O100" s="16"/>
      <c r="P100" s="16"/>
      <c r="Q100" s="16"/>
      <c r="R100" s="16"/>
      <c r="S100" s="16"/>
      <c r="T100" s="16"/>
      <c r="U100" s="16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</row>
    <row r="101" spans="1:35" ht="1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3"/>
      <c r="L101" s="13"/>
      <c r="M101" s="13"/>
      <c r="N101" s="13"/>
      <c r="O101" s="16"/>
      <c r="P101" s="16"/>
      <c r="Q101" s="16"/>
      <c r="R101" s="16"/>
      <c r="S101" s="16"/>
      <c r="T101" s="16"/>
      <c r="U101" s="16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</row>
    <row r="102" spans="1:35" ht="24" customHeight="1">
      <c r="A102" s="192" t="s">
        <v>50</v>
      </c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  <c r="S102" s="192"/>
      <c r="T102" s="192"/>
      <c r="U102" s="19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</row>
    <row r="103" spans="1:35" ht="16.5" customHeight="1">
      <c r="A103" s="117" t="s">
        <v>52</v>
      </c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9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</row>
    <row r="104" spans="1:35" ht="34.5" customHeight="1">
      <c r="A104" s="167" t="s">
        <v>27</v>
      </c>
      <c r="B104" s="167" t="s">
        <v>26</v>
      </c>
      <c r="C104" s="167"/>
      <c r="D104" s="167"/>
      <c r="E104" s="167"/>
      <c r="F104" s="167"/>
      <c r="G104" s="167"/>
      <c r="H104" s="167"/>
      <c r="I104" s="167"/>
      <c r="J104" s="116" t="s">
        <v>40</v>
      </c>
      <c r="K104" s="116" t="s">
        <v>24</v>
      </c>
      <c r="L104" s="116"/>
      <c r="M104" s="116"/>
      <c r="N104" s="116"/>
      <c r="O104" s="116" t="s">
        <v>41</v>
      </c>
      <c r="P104" s="116"/>
      <c r="Q104" s="116"/>
      <c r="R104" s="116" t="s">
        <v>23</v>
      </c>
      <c r="S104" s="116"/>
      <c r="T104" s="116"/>
      <c r="U104" s="116" t="s">
        <v>22</v>
      </c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</row>
    <row r="105" spans="1:35">
      <c r="A105" s="167"/>
      <c r="B105" s="167"/>
      <c r="C105" s="167"/>
      <c r="D105" s="167"/>
      <c r="E105" s="167"/>
      <c r="F105" s="167"/>
      <c r="G105" s="167"/>
      <c r="H105" s="167"/>
      <c r="I105" s="167"/>
      <c r="J105" s="116"/>
      <c r="K105" s="29" t="s">
        <v>28</v>
      </c>
      <c r="L105" s="29" t="s">
        <v>29</v>
      </c>
      <c r="M105" s="52" t="s">
        <v>97</v>
      </c>
      <c r="N105" s="52" t="s">
        <v>98</v>
      </c>
      <c r="O105" s="29" t="s">
        <v>33</v>
      </c>
      <c r="P105" s="29" t="s">
        <v>7</v>
      </c>
      <c r="Q105" s="29" t="s">
        <v>30</v>
      </c>
      <c r="R105" s="29" t="s">
        <v>31</v>
      </c>
      <c r="S105" s="29" t="s">
        <v>28</v>
      </c>
      <c r="T105" s="29" t="s">
        <v>32</v>
      </c>
      <c r="U105" s="116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</row>
    <row r="106" spans="1:35" ht="17.25" customHeight="1">
      <c r="A106" s="117" t="s">
        <v>64</v>
      </c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9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</row>
    <row r="107" spans="1:35">
      <c r="A107" s="30" t="str">
        <f>IF(ISNA(INDEX($A$37:$U$98,MATCH($B107,$B$37:$B$98,0),1)),"",INDEX($A$37:$U$98,MATCH($B107,$B$37:$B$98,0),1))</f>
        <v>MMR8012</v>
      </c>
      <c r="B107" s="177" t="s">
        <v>110</v>
      </c>
      <c r="C107" s="177"/>
      <c r="D107" s="177"/>
      <c r="E107" s="177"/>
      <c r="F107" s="177"/>
      <c r="G107" s="177"/>
      <c r="H107" s="177"/>
      <c r="I107" s="177"/>
      <c r="J107" s="20">
        <f>IF(ISNA(INDEX($A$37:$U$98,MATCH($B107,$B$37:$B$98,0),10)),"",INDEX($A$37:$U$98,MATCH($B107,$B$37:$B$98,0),10))</f>
        <v>8</v>
      </c>
      <c r="K107" s="20">
        <f>IF(ISNA(INDEX($A$37:$U$98,MATCH($B107,$B$37:$B$98,0),11)),"",INDEX($A$37:$U$98,MATCH($B107,$B$37:$B$98,0),11))</f>
        <v>2</v>
      </c>
      <c r="L107" s="20">
        <f>IF(ISNA(INDEX($A$37:$U$98,MATCH($B107,$B$37:$B$98,0),12)),"",INDEX($A$37:$U$98,MATCH($B107,$B$37:$B$98,0),12))</f>
        <v>1</v>
      </c>
      <c r="M107" s="20">
        <f>IF(ISNA(INDEX($A$37:$U$98,MATCH($B107,$B$37:$B$98,0),13)),"",INDEX($A$37:$U$98,MATCH($B107,$B$37:$B$98,0),13))</f>
        <v>0</v>
      </c>
      <c r="N107" s="20">
        <f>IF(ISNA(INDEX($A$37:$U$98,MATCH($B107,$B$37:$B$98,0),14)),"",INDEX($A$37:$U$98,MATCH($B107,$B$37:$B$98,0),14))</f>
        <v>1</v>
      </c>
      <c r="O107" s="20">
        <f>IF(ISNA(INDEX($A$37:$U$98,MATCH($B107,$B$37:$B$98,0),15)),"",INDEX($A$37:$U$98,MATCH($B107,$B$37:$B$98,0),15))</f>
        <v>4</v>
      </c>
      <c r="P107" s="20">
        <f>IF(ISNA(INDEX($A$37:$U$98,MATCH($B107,$B$37:$B$98,0),16)),"",INDEX($A$37:$U$98,MATCH($B107,$B$37:$B$98,0),16))</f>
        <v>10</v>
      </c>
      <c r="Q107" s="28">
        <f>IF(ISNA(INDEX($A$37:$U$98,MATCH($B107,$B$37:$B$98,0),17)),"",INDEX($A$37:$U$98,MATCH($B107,$B$37:$B$98,0),17))</f>
        <v>14</v>
      </c>
      <c r="R107" s="28" t="str">
        <f>IF(ISNA(INDEX($A$37:$U$98,MATCH($B107,$B$37:$B$98,0),18)),"",INDEX($A$37:$U$98,MATCH($B107,$B$37:$B$98,0),18))</f>
        <v>E</v>
      </c>
      <c r="S107" s="28">
        <f>IF(ISNA(INDEX($A$37:$U$98,MATCH($B107,$B$37:$B$98,0),19)),"",INDEX($A$37:$U$98,MATCH($B107,$B$37:$B$98,0),19))</f>
        <v>0</v>
      </c>
      <c r="T107" s="28">
        <f>IF(ISNA(INDEX($A$37:$U$98,MATCH($B107,$B$37:$B$98,0),20)),"",INDEX($A$37:$U$98,MATCH($B107,$B$37:$B$98,0),20))</f>
        <v>0</v>
      </c>
      <c r="U107" s="21" t="s">
        <v>36</v>
      </c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</row>
    <row r="108" spans="1:35">
      <c r="A108" s="30" t="str">
        <f>IF(ISNA(INDEX($A$37:$U$98,MATCH($B108,$B$37:$B$98,0),1)),"",INDEX($A$37:$U$98,MATCH($B108,$B$37:$B$98,0),1))</f>
        <v>MME8143</v>
      </c>
      <c r="B108" s="177" t="s">
        <v>161</v>
      </c>
      <c r="C108" s="177"/>
      <c r="D108" s="177"/>
      <c r="E108" s="177"/>
      <c r="F108" s="177"/>
      <c r="G108" s="177"/>
      <c r="H108" s="177"/>
      <c r="I108" s="177"/>
      <c r="J108" s="20">
        <f>IF(ISNA(INDEX($A$37:$U$98,MATCH($B108,$B$37:$B$98,0),10)),"",INDEX($A$37:$U$98,MATCH($B108,$B$37:$B$98,0),10))</f>
        <v>7</v>
      </c>
      <c r="K108" s="20">
        <f>IF(ISNA(INDEX($A$37:$U$98,MATCH($B108,$B$37:$B$98,0),11)),"",INDEX($A$37:$U$98,MATCH($B108,$B$37:$B$98,0),11))</f>
        <v>2</v>
      </c>
      <c r="L108" s="20">
        <f>IF(ISNA(INDEX($A$37:$U$98,MATCH($B108,$B$37:$B$98,0),12)),"",INDEX($A$37:$U$98,MATCH($B108,$B$37:$B$98,0),12))</f>
        <v>1</v>
      </c>
      <c r="M108" s="20">
        <f>IF(ISNA(INDEX($A$37:$U$98,MATCH($B108,$B$37:$B$98,0),13)),"",INDEX($A$37:$U$98,MATCH($B108,$B$37:$B$98,0),13))</f>
        <v>0</v>
      </c>
      <c r="N108" s="20">
        <f>IF(ISNA(INDEX($A$37:$U$98,MATCH($B108,$B$37:$B$98,0),14)),"",INDEX($A$37:$U$98,MATCH($B108,$B$37:$B$98,0),14))</f>
        <v>1</v>
      </c>
      <c r="O108" s="20">
        <f>IF(ISNA(INDEX($A$37:$U$98,MATCH($B108,$B$37:$B$98,0),15)),"",INDEX($A$37:$U$98,MATCH($B108,$B$37:$B$98,0),15))</f>
        <v>4</v>
      </c>
      <c r="P108" s="20">
        <f>IF(ISNA(INDEX($A$37:$U$98,MATCH($B108,$B$37:$B$98,0),16)),"",INDEX($A$37:$U$98,MATCH($B108,$B$37:$B$98,0),16))</f>
        <v>9</v>
      </c>
      <c r="Q108" s="28">
        <f>IF(ISNA(INDEX($A$37:$U$98,MATCH($B108,$B$37:$B$98,0),17)),"",INDEX($A$37:$U$98,MATCH($B108,$B$37:$B$98,0),17))</f>
        <v>13</v>
      </c>
      <c r="R108" s="28" t="str">
        <f>IF(ISNA(INDEX($A$37:$U$98,MATCH($B108,$B$37:$B$98,0),18)),"",INDEX($A$37:$U$98,MATCH($B108,$B$37:$B$98,0),18))</f>
        <v>E</v>
      </c>
      <c r="S108" s="28">
        <f>IF(ISNA(INDEX($A$37:$U$98,MATCH($B108,$B$37:$B$98,0),19)),"",INDEX($A$37:$U$98,MATCH($B108,$B$37:$B$98,0),19))</f>
        <v>0</v>
      </c>
      <c r="T108" s="28">
        <f>IF(ISNA(INDEX($A$37:$U$98,MATCH($B108,$B$37:$B$98,0),20)),"",INDEX($A$37:$U$98,MATCH($B108,$B$37:$B$98,0),20))</f>
        <v>0</v>
      </c>
      <c r="U108" s="21" t="s">
        <v>36</v>
      </c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</row>
    <row r="109" spans="1:35">
      <c r="A109" s="30" t="str">
        <f>IF(ISNA(INDEX($A$37:$U$98,MATCH($B109,$B$37:$B$98,0),1)),"",INDEX($A$37:$U$98,MATCH($B109,$B$37:$B$98,0),1))</f>
        <v>MMR8001</v>
      </c>
      <c r="B109" s="177" t="s">
        <v>118</v>
      </c>
      <c r="C109" s="177"/>
      <c r="D109" s="177"/>
      <c r="E109" s="177"/>
      <c r="F109" s="177"/>
      <c r="G109" s="177"/>
      <c r="H109" s="177"/>
      <c r="I109" s="177"/>
      <c r="J109" s="20">
        <f>IF(ISNA(INDEX($A$37:$U$98,MATCH($B109,$B$37:$B$98,0),10)),"",INDEX($A$37:$U$98,MATCH($B109,$B$37:$B$98,0),10))</f>
        <v>8</v>
      </c>
      <c r="K109" s="20">
        <f>IF(ISNA(INDEX($A$37:$U$98,MATCH($B109,$B$37:$B$98,0),11)),"",INDEX($A$37:$U$98,MATCH($B109,$B$37:$B$98,0),11))</f>
        <v>2</v>
      </c>
      <c r="L109" s="20">
        <f>IF(ISNA(INDEX($A$37:$U$98,MATCH($B109,$B$37:$B$98,0),12)),"",INDEX($A$37:$U$98,MATCH($B109,$B$37:$B$98,0),12))</f>
        <v>1</v>
      </c>
      <c r="M109" s="20">
        <f>IF(ISNA(INDEX($A$37:$U$98,MATCH($B109,$B$37:$B$98,0),13)),"",INDEX($A$37:$U$98,MATCH($B109,$B$37:$B$98,0),13))</f>
        <v>0</v>
      </c>
      <c r="N109" s="20">
        <f>IF(ISNA(INDEX($A$37:$U$98,MATCH($B109,$B$37:$B$98,0),14)),"",INDEX($A$37:$U$98,MATCH($B109,$B$37:$B$98,0),14))</f>
        <v>1</v>
      </c>
      <c r="O109" s="20">
        <f>IF(ISNA(INDEX($A$37:$U$98,MATCH($B109,$B$37:$B$98,0),15)),"",INDEX($A$37:$U$98,MATCH($B109,$B$37:$B$98,0),15))</f>
        <v>4</v>
      </c>
      <c r="P109" s="20">
        <f>IF(ISNA(INDEX($A$37:$U$98,MATCH($B109,$B$37:$B$98,0),16)),"",INDEX($A$37:$U$98,MATCH($B109,$B$37:$B$98,0),16))</f>
        <v>10</v>
      </c>
      <c r="Q109" s="28">
        <f>IF(ISNA(INDEX($A$37:$U$98,MATCH($B109,$B$37:$B$98,0),17)),"",INDEX($A$37:$U$98,MATCH($B109,$B$37:$B$98,0),17))</f>
        <v>14</v>
      </c>
      <c r="R109" s="28" t="str">
        <f>IF(ISNA(INDEX($A$37:$U$98,MATCH($B109,$B$37:$B$98,0),18)),"",INDEX($A$37:$U$98,MATCH($B109,$B$37:$B$98,0),18))</f>
        <v>E</v>
      </c>
      <c r="S109" s="28">
        <f>IF(ISNA(INDEX($A$37:$U$98,MATCH($B109,$B$37:$B$98,0),19)),"",INDEX($A$37:$U$98,MATCH($B109,$B$37:$B$98,0),19))</f>
        <v>0</v>
      </c>
      <c r="T109" s="28">
        <f>IF(ISNA(INDEX($A$37:$U$98,MATCH($B109,$B$37:$B$98,0),20)),"",INDEX($A$37:$U$98,MATCH($B109,$B$37:$B$98,0),20))</f>
        <v>0</v>
      </c>
      <c r="U109" s="21" t="s">
        <v>36</v>
      </c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</row>
    <row r="110" spans="1:35">
      <c r="A110" s="30" t="str">
        <f>IF(ISNA(INDEX($A$37:$U$98,MATCH($B110,$B$37:$B$98,0),1)),"",INDEX($A$37:$U$98,MATCH($B110,$B$37:$B$98,0),1))</f>
        <v>MMR8002</v>
      </c>
      <c r="B110" s="177" t="s">
        <v>124</v>
      </c>
      <c r="C110" s="177"/>
      <c r="D110" s="177"/>
      <c r="E110" s="177"/>
      <c r="F110" s="177"/>
      <c r="G110" s="177"/>
      <c r="H110" s="177"/>
      <c r="I110" s="177"/>
      <c r="J110" s="20">
        <f>IF(ISNA(INDEX($A$37:$U$98,MATCH($B110,$B$37:$B$98,0),10)),"",INDEX($A$37:$U$98,MATCH($B110,$B$37:$B$98,0),10))</f>
        <v>8</v>
      </c>
      <c r="K110" s="20">
        <f>IF(ISNA(INDEX($A$37:$U$98,MATCH($B110,$B$37:$B$98,0),11)),"",INDEX($A$37:$U$98,MATCH($B110,$B$37:$B$98,0),11))</f>
        <v>2</v>
      </c>
      <c r="L110" s="20">
        <f>IF(ISNA(INDEX($A$37:$U$98,MATCH($B110,$B$37:$B$98,0),12)),"",INDEX($A$37:$U$98,MATCH($B110,$B$37:$B$98,0),12))</f>
        <v>1</v>
      </c>
      <c r="M110" s="20">
        <f>IF(ISNA(INDEX($A$37:$U$98,MATCH($B110,$B$37:$B$98,0),13)),"",INDEX($A$37:$U$98,MATCH($B110,$B$37:$B$98,0),13))</f>
        <v>0</v>
      </c>
      <c r="N110" s="20">
        <f>IF(ISNA(INDEX($A$37:$U$98,MATCH($B110,$B$37:$B$98,0),14)),"",INDEX($A$37:$U$98,MATCH($B110,$B$37:$B$98,0),14))</f>
        <v>1</v>
      </c>
      <c r="O110" s="20">
        <f>IF(ISNA(INDEX($A$37:$U$98,MATCH($B110,$B$37:$B$98,0),15)),"",INDEX($A$37:$U$98,MATCH($B110,$B$37:$B$98,0),15))</f>
        <v>4</v>
      </c>
      <c r="P110" s="20">
        <f>IF(ISNA(INDEX($A$37:$U$98,MATCH($B110,$B$37:$B$98,0),16)),"",INDEX($A$37:$U$98,MATCH($B110,$B$37:$B$98,0),16))</f>
        <v>10</v>
      </c>
      <c r="Q110" s="28">
        <f>IF(ISNA(INDEX($A$37:$U$98,MATCH($B110,$B$37:$B$98,0),17)),"",INDEX($A$37:$U$98,MATCH($B110,$B$37:$B$98,0),17))</f>
        <v>14</v>
      </c>
      <c r="R110" s="28" t="str">
        <f>IF(ISNA(INDEX($A$37:$U$98,MATCH($B110,$B$37:$B$98,0),18)),"",INDEX($A$37:$U$98,MATCH($B110,$B$37:$B$98,0),18))</f>
        <v>E</v>
      </c>
      <c r="S110" s="28">
        <f>IF(ISNA(INDEX($A$37:$U$98,MATCH($B110,$B$37:$B$98,0),19)),"",INDEX($A$37:$U$98,MATCH($B110,$B$37:$B$98,0),19))</f>
        <v>0</v>
      </c>
      <c r="T110" s="28" t="str">
        <f>IF(ISNA(INDEX($A$37:$U$98,MATCH($B110,$B$37:$B$98,0),20)),"",INDEX($A$37:$U$98,MATCH($B110,$B$37:$B$98,0),20))</f>
        <v>VP</v>
      </c>
      <c r="U110" s="21" t="s">
        <v>36</v>
      </c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</row>
    <row r="111" spans="1:35">
      <c r="A111" s="30" t="str">
        <f>IF(ISNA(INDEX($A$37:$U$98,MATCH($B111,$B$37:$B$98,0),1)),"",INDEX($A$37:$U$98,MATCH($B111,$B$37:$B$98,0),1))</f>
        <v>MME8110</v>
      </c>
      <c r="B111" s="177" t="s">
        <v>122</v>
      </c>
      <c r="C111" s="177"/>
      <c r="D111" s="177"/>
      <c r="E111" s="177"/>
      <c r="F111" s="177"/>
      <c r="G111" s="177"/>
      <c r="H111" s="177"/>
      <c r="I111" s="177"/>
      <c r="J111" s="20">
        <f>IF(ISNA(INDEX($A$37:$U$98,MATCH($B111,$B$37:$B$98,0),10)),"",INDEX($A$37:$U$98,MATCH($B111,$B$37:$B$98,0),10))</f>
        <v>7</v>
      </c>
      <c r="K111" s="20">
        <f>IF(ISNA(INDEX($A$37:$U$98,MATCH($B111,$B$37:$B$98,0),11)),"",INDEX($A$37:$U$98,MATCH($B111,$B$37:$B$98,0),11))</f>
        <v>2</v>
      </c>
      <c r="L111" s="20">
        <f>IF(ISNA(INDEX($A$37:$U$98,MATCH($B111,$B$37:$B$98,0),12)),"",INDEX($A$37:$U$98,MATCH($B111,$B$37:$B$98,0),12))</f>
        <v>1</v>
      </c>
      <c r="M111" s="20">
        <f>IF(ISNA(INDEX($A$37:$U$98,MATCH($B111,$B$37:$B$98,0),13)),"",INDEX($A$37:$U$98,MATCH($B111,$B$37:$B$98,0),13))</f>
        <v>0</v>
      </c>
      <c r="N111" s="20">
        <f>IF(ISNA(INDEX($A$37:$U$98,MATCH($B111,$B$37:$B$98,0),14)),"",INDEX($A$37:$U$98,MATCH($B111,$B$37:$B$98,0),14))</f>
        <v>1</v>
      </c>
      <c r="O111" s="20">
        <f>IF(ISNA(INDEX($A$37:$U$98,MATCH($B111,$B$37:$B$98,0),15)),"",INDEX($A$37:$U$98,MATCH($B111,$B$37:$B$98,0),15))</f>
        <v>4</v>
      </c>
      <c r="P111" s="20">
        <f>IF(ISNA(INDEX($A$37:$U$98,MATCH($B111,$B$37:$B$98,0),16)),"",INDEX($A$37:$U$98,MATCH($B111,$B$37:$B$98,0),16))</f>
        <v>9</v>
      </c>
      <c r="Q111" s="28">
        <f>IF(ISNA(INDEX($A$37:$U$98,MATCH($B111,$B$37:$B$98,0),17)),"",INDEX($A$37:$U$98,MATCH($B111,$B$37:$B$98,0),17))</f>
        <v>13</v>
      </c>
      <c r="R111" s="28" t="str">
        <f>IF(ISNA(INDEX($A$37:$U$98,MATCH($B111,$B$37:$B$98,0),18)),"",INDEX($A$37:$U$98,MATCH($B111,$B$37:$B$98,0),18))</f>
        <v>E</v>
      </c>
      <c r="S111" s="28">
        <f>IF(ISNA(INDEX($A$37:$U$98,MATCH($B111,$B$37:$B$98,0),19)),"",INDEX($A$37:$U$98,MATCH($B111,$B$37:$B$98,0),19))</f>
        <v>0</v>
      </c>
      <c r="T111" s="28">
        <f>IF(ISNA(INDEX($A$37:$U$98,MATCH($B111,$B$37:$B$98,0),20)),"",INDEX($A$37:$U$98,MATCH($B111,$B$37:$B$98,0),20))</f>
        <v>0</v>
      </c>
      <c r="U111" s="21" t="s">
        <v>36</v>
      </c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</row>
    <row r="112" spans="1:35">
      <c r="A112" s="22" t="s">
        <v>25</v>
      </c>
      <c r="B112" s="164"/>
      <c r="C112" s="165"/>
      <c r="D112" s="165"/>
      <c r="E112" s="165"/>
      <c r="F112" s="165"/>
      <c r="G112" s="165"/>
      <c r="H112" s="165"/>
      <c r="I112" s="166"/>
      <c r="J112" s="24">
        <f>IF(ISNA(SUM(J107:J111)),"",SUM(J107:J111))</f>
        <v>38</v>
      </c>
      <c r="K112" s="24">
        <f t="shared" ref="K112:Q112" si="24">SUM(K107:K111)</f>
        <v>10</v>
      </c>
      <c r="L112" s="24">
        <f t="shared" si="24"/>
        <v>5</v>
      </c>
      <c r="M112" s="24">
        <f t="shared" si="24"/>
        <v>0</v>
      </c>
      <c r="N112" s="24">
        <f t="shared" si="24"/>
        <v>5</v>
      </c>
      <c r="O112" s="24">
        <f t="shared" si="24"/>
        <v>20</v>
      </c>
      <c r="P112" s="24">
        <f t="shared" si="24"/>
        <v>48</v>
      </c>
      <c r="Q112" s="24">
        <f t="shared" si="24"/>
        <v>68</v>
      </c>
      <c r="R112" s="22">
        <f>COUNTIF(R107:R111,"E")</f>
        <v>5</v>
      </c>
      <c r="S112" s="22">
        <f>COUNTIF(S107:S111,"C")</f>
        <v>0</v>
      </c>
      <c r="T112" s="22">
        <f>COUNTIF(T107:T111,"VP")</f>
        <v>1</v>
      </c>
      <c r="U112" s="21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</row>
    <row r="113" spans="1:35" ht="17.25" customHeight="1">
      <c r="A113" s="117" t="s">
        <v>65</v>
      </c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9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</row>
    <row r="114" spans="1:35">
      <c r="A114" s="30" t="str">
        <f>IF(ISNA(INDEX($A$37:$U$98,MATCH($B114,$B$37:$B$98,0),1)),"",INDEX($A$37:$U$98,MATCH($B114,$B$37:$B$98,0),1))</f>
        <v>MMR9005</v>
      </c>
      <c r="B114" s="177" t="s">
        <v>136</v>
      </c>
      <c r="C114" s="177"/>
      <c r="D114" s="177"/>
      <c r="E114" s="177"/>
      <c r="F114" s="177"/>
      <c r="G114" s="177"/>
      <c r="H114" s="177"/>
      <c r="I114" s="177"/>
      <c r="J114" s="20">
        <f>IF(ISNA(INDEX($A$37:$U$98,MATCH($B114,$B$37:$B$98,0),10)),"",INDEX($A$37:$U$98,MATCH($B114,$B$37:$B$98,0),10))</f>
        <v>4</v>
      </c>
      <c r="K114" s="20">
        <f>IF(ISNA(INDEX($A$37:$U$98,MATCH($B114,$B$37:$B$98,0),11)),"",INDEX($A$37:$U$98,MATCH($B114,$B$37:$B$98,0),11))</f>
        <v>0</v>
      </c>
      <c r="L114" s="20">
        <f>IF(ISNA(INDEX($A$37:$U$98,MATCH($B114,$B$37:$B$98,0),12)),"",INDEX($A$37:$U$98,MATCH($B114,$B$37:$B$98,0),12))</f>
        <v>0</v>
      </c>
      <c r="M114" s="20">
        <f>IF(ISNA(INDEX($A$37:$U$98,MATCH($B114,$B$37:$B$98,0),13)),"",INDEX($A$37:$U$98,MATCH($B114,$B$37:$B$98,0),13))</f>
        <v>1</v>
      </c>
      <c r="N114" s="20">
        <f>IF(ISNA(INDEX($A$37:$U$98,MATCH($B114,$B$37:$B$98,0),14)),"",INDEX($A$37:$U$98,MATCH($B114,$B$37:$B$98,0),14))</f>
        <v>2</v>
      </c>
      <c r="O114" s="20">
        <f>IF(ISNA(INDEX($A$37:$U$98,MATCH($B114,$B$37:$B$98,0),15)),"",INDEX($A$37:$U$98,MATCH($B114,$B$37:$B$98,0),15))</f>
        <v>3</v>
      </c>
      <c r="P114" s="20">
        <f>IF(ISNA(INDEX($A$37:$U$98,MATCH($B114,$B$37:$B$98,0),16)),"",INDEX($A$37:$U$98,MATCH($B114,$B$37:$B$98,0),16))</f>
        <v>5</v>
      </c>
      <c r="Q114" s="28">
        <f>IF(ISNA(INDEX($A$37:$U$98,MATCH($B114,$B$37:$B$98,0),17)),"",INDEX($A$37:$U$98,MATCH($B114,$B$37:$B$98,0),17))</f>
        <v>8</v>
      </c>
      <c r="R114" s="28">
        <f>IF(ISNA(INDEX($A$37:$U$98,MATCH($B114,$B$37:$B$98,0),18)),"",INDEX($A$37:$U$98,MATCH($B114,$B$37:$B$98,0),18))</f>
        <v>0</v>
      </c>
      <c r="S114" s="28">
        <f>IF(ISNA(INDEX($A$37:$U$98,MATCH($B114,$B$37:$B$98,0),19)),"",INDEX($A$37:$U$98,MATCH($B114,$B$37:$B$98,0),19))</f>
        <v>0</v>
      </c>
      <c r="T114" s="28" t="str">
        <f>IF(ISNA(INDEX($A$37:$U$98,MATCH($B114,$B$37:$B$98,0),20)),"",INDEX($A$37:$U$98,MATCH($B114,$B$37:$B$98,0),20))</f>
        <v>VP</v>
      </c>
      <c r="U114" s="21" t="s">
        <v>36</v>
      </c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</row>
    <row r="115" spans="1:35">
      <c r="A115" s="30" t="str">
        <f>IF(ISNA(INDEX($A$37:$U$98,MATCH($B115,$B$37:$B$98,0),1)),"",INDEX($A$37:$U$98,MATCH($B115,$B$37:$B$98,0),1))</f>
        <v>MMR3401</v>
      </c>
      <c r="B115" s="179" t="s">
        <v>138</v>
      </c>
      <c r="C115" s="180"/>
      <c r="D115" s="180"/>
      <c r="E115" s="180"/>
      <c r="F115" s="180"/>
      <c r="G115" s="180"/>
      <c r="H115" s="180"/>
      <c r="I115" s="181"/>
      <c r="J115" s="20">
        <f>IF(ISNA(INDEX($A$37:$U$98,MATCH($B115,$B$37:$B$98,0),10)),"",INDEX($A$37:$U$98,MATCH($B115,$B$37:$B$98,0),10))</f>
        <v>4</v>
      </c>
      <c r="K115" s="20">
        <f>IF(ISNA(INDEX($A$37:$U$98,MATCH($B115,$B$37:$B$98,0),11)),"",INDEX($A$37:$U$98,MATCH($B115,$B$37:$B$98,0),11))</f>
        <v>0</v>
      </c>
      <c r="L115" s="20">
        <f>IF(ISNA(INDEX($A$37:$U$98,MATCH($B115,$B$37:$B$98,0),12)),"",INDEX($A$37:$U$98,MATCH($B115,$B$37:$B$98,0),12))</f>
        <v>0</v>
      </c>
      <c r="M115" s="20">
        <f>IF(ISNA(INDEX($A$37:$U$98,MATCH($B115,$B$37:$B$98,0),13)),"",INDEX($A$37:$U$98,MATCH($B115,$B$37:$B$98,0),13))</f>
        <v>0</v>
      </c>
      <c r="N115" s="20">
        <f>IF(ISNA(INDEX($A$37:$U$98,MATCH($B115,$B$37:$B$98,0),14)),"",INDEX($A$37:$U$98,MATCH($B115,$B$37:$B$98,0),14))</f>
        <v>2</v>
      </c>
      <c r="O115" s="20">
        <f>IF(ISNA(INDEX($A$37:$U$98,MATCH($B115,$B$37:$B$98,0),15)),"",INDEX($A$37:$U$98,MATCH($B115,$B$37:$B$98,0),15))</f>
        <v>2</v>
      </c>
      <c r="P115" s="20">
        <f>IF(ISNA(INDEX($A$37:$U$98,MATCH($B115,$B$37:$B$98,0),16)),"",INDEX($A$37:$U$98,MATCH($B115,$B$37:$B$98,0),16))</f>
        <v>6</v>
      </c>
      <c r="Q115" s="28">
        <f>IF(ISNA(INDEX($A$37:$U$98,MATCH($B115,$B$37:$B$98,0),17)),"",INDEX($A$37:$U$98,MATCH($B115,$B$37:$B$98,0),17))</f>
        <v>8</v>
      </c>
      <c r="R115" s="28">
        <f>IF(ISNA(INDEX($A$37:$U$98,MATCH($B115,$B$37:$B$98,0),18)),"",INDEX($A$37:$U$98,MATCH($B115,$B$37:$B$98,0),18))</f>
        <v>0</v>
      </c>
      <c r="S115" s="28" t="str">
        <f>IF(ISNA(INDEX($A$37:$U$98,MATCH($B115,$B$37:$B$98,0),19)),"",INDEX($A$37:$U$98,MATCH($B115,$B$37:$B$98,0),19))</f>
        <v>C</v>
      </c>
      <c r="T115" s="28">
        <f>IF(ISNA(INDEX($A$37:$U$98,MATCH($B115,$B$37:$B$98,0),20)),"",INDEX($A$37:$U$98,MATCH($B115,$B$37:$B$98,0),20))</f>
        <v>0</v>
      </c>
      <c r="U115" s="21" t="s">
        <v>36</v>
      </c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</row>
    <row r="116" spans="1:35">
      <c r="A116" s="22" t="s">
        <v>25</v>
      </c>
      <c r="B116" s="167"/>
      <c r="C116" s="167"/>
      <c r="D116" s="167"/>
      <c r="E116" s="167"/>
      <c r="F116" s="167"/>
      <c r="G116" s="167"/>
      <c r="H116" s="167"/>
      <c r="I116" s="167"/>
      <c r="J116" s="24">
        <f t="shared" ref="J116:Q116" si="25">SUM(J114:J115)</f>
        <v>8</v>
      </c>
      <c r="K116" s="24">
        <f t="shared" si="25"/>
        <v>0</v>
      </c>
      <c r="L116" s="24">
        <f t="shared" si="25"/>
        <v>0</v>
      </c>
      <c r="M116" s="24">
        <f t="shared" si="25"/>
        <v>1</v>
      </c>
      <c r="N116" s="24">
        <f t="shared" si="25"/>
        <v>4</v>
      </c>
      <c r="O116" s="24">
        <f t="shared" si="25"/>
        <v>5</v>
      </c>
      <c r="P116" s="24">
        <f t="shared" si="25"/>
        <v>11</v>
      </c>
      <c r="Q116" s="24">
        <f t="shared" si="25"/>
        <v>16</v>
      </c>
      <c r="R116" s="22">
        <f>COUNTIF(R114:R115,"E")</f>
        <v>0</v>
      </c>
      <c r="S116" s="22">
        <f>COUNTIF(S114:S115,"C")</f>
        <v>1</v>
      </c>
      <c r="T116" s="22">
        <f>COUNTIF(T114:T115,"VP")</f>
        <v>1</v>
      </c>
      <c r="U116" s="23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</row>
    <row r="117" spans="1:35" ht="27" customHeight="1">
      <c r="A117" s="168" t="s">
        <v>48</v>
      </c>
      <c r="B117" s="169"/>
      <c r="C117" s="169"/>
      <c r="D117" s="169"/>
      <c r="E117" s="169"/>
      <c r="F117" s="169"/>
      <c r="G117" s="169"/>
      <c r="H117" s="169"/>
      <c r="I117" s="170"/>
      <c r="J117" s="24">
        <f t="shared" ref="J117:T117" si="26">SUM(J112,J116)</f>
        <v>46</v>
      </c>
      <c r="K117" s="24">
        <f t="shared" si="26"/>
        <v>10</v>
      </c>
      <c r="L117" s="24">
        <f t="shared" si="26"/>
        <v>5</v>
      </c>
      <c r="M117" s="24">
        <f t="shared" si="26"/>
        <v>1</v>
      </c>
      <c r="N117" s="24">
        <f t="shared" si="26"/>
        <v>9</v>
      </c>
      <c r="O117" s="24">
        <f t="shared" si="26"/>
        <v>25</v>
      </c>
      <c r="P117" s="24">
        <f t="shared" si="26"/>
        <v>59</v>
      </c>
      <c r="Q117" s="24">
        <f t="shared" si="26"/>
        <v>84</v>
      </c>
      <c r="R117" s="24">
        <f t="shared" si="26"/>
        <v>5</v>
      </c>
      <c r="S117" s="24">
        <f t="shared" si="26"/>
        <v>1</v>
      </c>
      <c r="T117" s="24">
        <f t="shared" si="26"/>
        <v>2</v>
      </c>
      <c r="U117" s="78">
        <f>7/17</f>
        <v>0.41176470588235292</v>
      </c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</row>
    <row r="118" spans="1:35">
      <c r="A118" s="171" t="s">
        <v>49</v>
      </c>
      <c r="B118" s="172"/>
      <c r="C118" s="172"/>
      <c r="D118" s="172"/>
      <c r="E118" s="172"/>
      <c r="F118" s="172"/>
      <c r="G118" s="172"/>
      <c r="H118" s="172"/>
      <c r="I118" s="172"/>
      <c r="J118" s="173"/>
      <c r="K118" s="24">
        <f t="shared" ref="K118:Q118" si="27">K112*14+K116*12</f>
        <v>140</v>
      </c>
      <c r="L118" s="24">
        <f t="shared" si="27"/>
        <v>70</v>
      </c>
      <c r="M118" s="24">
        <f t="shared" si="27"/>
        <v>12</v>
      </c>
      <c r="N118" s="24">
        <f t="shared" si="27"/>
        <v>118</v>
      </c>
      <c r="O118" s="24">
        <f t="shared" si="27"/>
        <v>340</v>
      </c>
      <c r="P118" s="24">
        <f t="shared" si="27"/>
        <v>804</v>
      </c>
      <c r="Q118" s="24">
        <f t="shared" si="27"/>
        <v>1144</v>
      </c>
      <c r="R118" s="152"/>
      <c r="S118" s="153"/>
      <c r="T118" s="153"/>
      <c r="U118" s="154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</row>
    <row r="119" spans="1:35">
      <c r="A119" s="174"/>
      <c r="B119" s="175"/>
      <c r="C119" s="175"/>
      <c r="D119" s="175"/>
      <c r="E119" s="175"/>
      <c r="F119" s="175"/>
      <c r="G119" s="175"/>
      <c r="H119" s="175"/>
      <c r="I119" s="175"/>
      <c r="J119" s="176"/>
      <c r="K119" s="158">
        <f>SUM(K118:N118)</f>
        <v>340</v>
      </c>
      <c r="L119" s="159"/>
      <c r="M119" s="159"/>
      <c r="N119" s="160"/>
      <c r="O119" s="161">
        <f>SUM(O118:P118)</f>
        <v>1144</v>
      </c>
      <c r="P119" s="162"/>
      <c r="Q119" s="163"/>
      <c r="R119" s="155"/>
      <c r="S119" s="156"/>
      <c r="T119" s="156"/>
      <c r="U119" s="157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</row>
    <row r="120" spans="1:35"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</row>
    <row r="121" spans="1:35"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</row>
    <row r="122" spans="1:35">
      <c r="B122" s="8"/>
      <c r="C122" s="8"/>
      <c r="D122" s="8"/>
      <c r="E122" s="8"/>
      <c r="F122" s="8"/>
      <c r="G122" s="8"/>
      <c r="H122" s="17"/>
      <c r="I122" s="17"/>
      <c r="J122" s="17"/>
      <c r="N122" s="8"/>
      <c r="O122" s="8"/>
      <c r="P122" s="8"/>
      <c r="Q122" s="8"/>
      <c r="R122" s="8"/>
      <c r="S122" s="8"/>
      <c r="T122" s="8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</row>
    <row r="123" spans="1:35" ht="12.75" customHeight="1"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</row>
    <row r="124" spans="1:35" ht="23.25" customHeight="1">
      <c r="A124" s="167" t="s">
        <v>71</v>
      </c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</row>
    <row r="125" spans="1:35" ht="26.25" customHeight="1">
      <c r="A125" s="167" t="s">
        <v>27</v>
      </c>
      <c r="B125" s="167" t="s">
        <v>26</v>
      </c>
      <c r="C125" s="167"/>
      <c r="D125" s="167"/>
      <c r="E125" s="167"/>
      <c r="F125" s="167"/>
      <c r="G125" s="167"/>
      <c r="H125" s="167"/>
      <c r="I125" s="167"/>
      <c r="J125" s="116" t="s">
        <v>40</v>
      </c>
      <c r="K125" s="116" t="s">
        <v>24</v>
      </c>
      <c r="L125" s="116"/>
      <c r="M125" s="116"/>
      <c r="N125" s="116"/>
      <c r="O125" s="116" t="s">
        <v>41</v>
      </c>
      <c r="P125" s="116"/>
      <c r="Q125" s="116"/>
      <c r="R125" s="116" t="s">
        <v>23</v>
      </c>
      <c r="S125" s="116"/>
      <c r="T125" s="116"/>
      <c r="U125" s="116" t="s">
        <v>22</v>
      </c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</row>
    <row r="126" spans="1:35">
      <c r="A126" s="167"/>
      <c r="B126" s="167"/>
      <c r="C126" s="167"/>
      <c r="D126" s="167"/>
      <c r="E126" s="167"/>
      <c r="F126" s="167"/>
      <c r="G126" s="167"/>
      <c r="H126" s="167"/>
      <c r="I126" s="167"/>
      <c r="J126" s="116"/>
      <c r="K126" s="29" t="s">
        <v>28</v>
      </c>
      <c r="L126" s="29" t="s">
        <v>29</v>
      </c>
      <c r="M126" s="52" t="s">
        <v>97</v>
      </c>
      <c r="N126" s="52" t="s">
        <v>98</v>
      </c>
      <c r="O126" s="29" t="s">
        <v>33</v>
      </c>
      <c r="P126" s="29" t="s">
        <v>7</v>
      </c>
      <c r="Q126" s="29" t="s">
        <v>30</v>
      </c>
      <c r="R126" s="29" t="s">
        <v>31</v>
      </c>
      <c r="S126" s="29" t="s">
        <v>28</v>
      </c>
      <c r="T126" s="29" t="s">
        <v>32</v>
      </c>
      <c r="U126" s="116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</row>
    <row r="127" spans="1:35" ht="18.75" customHeight="1">
      <c r="A127" s="117" t="s">
        <v>64</v>
      </c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9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</row>
    <row r="128" spans="1:35">
      <c r="A128" s="30" t="str">
        <f>IF(ISNA(INDEX($A$37:$U$98,MATCH($B128,$B$37:$B$98,0),1)),"",INDEX($A$37:$U$98,MATCH($B128,$B$37:$B$98,0),1))</f>
        <v>MME8056</v>
      </c>
      <c r="B128" s="182" t="s">
        <v>112</v>
      </c>
      <c r="C128" s="183"/>
      <c r="D128" s="183"/>
      <c r="E128" s="183"/>
      <c r="F128" s="183"/>
      <c r="G128" s="183"/>
      <c r="H128" s="183"/>
      <c r="I128" s="184"/>
      <c r="J128" s="20">
        <f>IF(ISNA(INDEX($A$37:$U$98,MATCH($B128,$B$37:$B$98,0),10)),"",INDEX($A$37:$U$98,MATCH($B128,$B$37:$B$98,0),10))</f>
        <v>8</v>
      </c>
      <c r="K128" s="20">
        <f>IF(ISNA(INDEX($A$37:$U$98,MATCH($B128,$B$37:$B$98,0),11)),"",INDEX($A$37:$U$98,MATCH($B128,$B$37:$B$98,0),11))</f>
        <v>2</v>
      </c>
      <c r="L128" s="20">
        <f>IF(ISNA(INDEX($A$37:$U$98,MATCH($B128,$B$37:$B$98,0),12)),"",INDEX($A$37:$U$98,MATCH($B128,$B$37:$B$98,0),12))</f>
        <v>1</v>
      </c>
      <c r="M128" s="20">
        <f>IF(ISNA(INDEX($A$37:$U$98,MATCH($B128,$B$37:$B$98,0),13)),"",INDEX($A$37:$U$98,MATCH($B128,$B$37:$B$98,0),13))</f>
        <v>0</v>
      </c>
      <c r="N128" s="20">
        <f>IF(ISNA(INDEX($A$37:$U$98,MATCH($B128,$B$37:$B$98,0),14)),"",INDEX($A$37:$U$98,MATCH($B128,$B$37:$B$98,0),14))</f>
        <v>1</v>
      </c>
      <c r="O128" s="20">
        <f>IF(ISNA(INDEX($A$37:$U$98,MATCH($B128,$B$37:$B$98,0),15)),"",INDEX($A$37:$U$98,MATCH($B128,$B$37:$B$98,0),15))</f>
        <v>4</v>
      </c>
      <c r="P128" s="20">
        <f>IF(ISNA(INDEX($A$37:$U$98,MATCH($B128,$B$37:$B$98,0),16)),"",INDEX($A$37:$U$98,MATCH($B128,$B$37:$B$98,0),16))</f>
        <v>10</v>
      </c>
      <c r="Q128" s="28">
        <f>IF(ISNA(INDEX($A$37:$U$98,MATCH($B128,$B$37:$B$98,0),17)),"",INDEX($A$37:$U$98,MATCH($B128,$B$37:$B$98,0),17))</f>
        <v>14</v>
      </c>
      <c r="R128" s="28" t="str">
        <f>IF(ISNA(INDEX($A$37:$U$98,MATCH($B128,$B$37:$B$98,0),18)),"",INDEX($A$37:$U$98,MATCH($B128,$B$37:$B$98,0),18))</f>
        <v>E</v>
      </c>
      <c r="S128" s="28">
        <f>IF(ISNA(INDEX($A$37:$U$98,MATCH($B128,$B$37:$B$98,0),19)),"",INDEX($A$37:$U$98,MATCH($B128,$B$37:$B$98,0),19))</f>
        <v>0</v>
      </c>
      <c r="T128" s="28">
        <f>IF(ISNA(INDEX($A$37:$U$98,MATCH($B128,$B$37:$B$98,0),20)),"",INDEX($A$37:$U$98,MATCH($B128,$B$37:$B$98,0),20))</f>
        <v>0</v>
      </c>
      <c r="U128" s="19" t="s">
        <v>38</v>
      </c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</row>
    <row r="129" spans="1:35">
      <c r="A129" s="30" t="str">
        <f>IF(ISNA(INDEX($A$37:$U$98,MATCH($B129,$B$37:$B$98,0),1)),"",INDEX($A$37:$U$98,MATCH($B129,$B$37:$B$98,0),1))</f>
        <v>MMR8007</v>
      </c>
      <c r="B129" s="179" t="s">
        <v>116</v>
      </c>
      <c r="C129" s="180"/>
      <c r="D129" s="180"/>
      <c r="E129" s="180"/>
      <c r="F129" s="180"/>
      <c r="G129" s="180"/>
      <c r="H129" s="180"/>
      <c r="I129" s="181"/>
      <c r="J129" s="20">
        <f>IF(ISNA(INDEX($A$37:$U$98,MATCH($B129,$B$37:$B$98,0),10)),"",INDEX($A$37:$U$98,MATCH($B129,$B$37:$B$98,0),10))</f>
        <v>8</v>
      </c>
      <c r="K129" s="20">
        <f>IF(ISNA(INDEX($A$37:$U$98,MATCH($B129,$B$37:$B$98,0),11)),"",INDEX($A$37:$U$98,MATCH($B129,$B$37:$B$98,0),11))</f>
        <v>2</v>
      </c>
      <c r="L129" s="20">
        <f>IF(ISNA(INDEX($A$37:$U$98,MATCH($B129,$B$37:$B$98,0),12)),"",INDEX($A$37:$U$98,MATCH($B129,$B$37:$B$98,0),12))</f>
        <v>1</v>
      </c>
      <c r="M129" s="20">
        <f>IF(ISNA(INDEX($A$37:$U$98,MATCH($B129,$B$37:$B$98,0),13)),"",INDEX($A$37:$U$98,MATCH($B129,$B$37:$B$98,0),13))</f>
        <v>0</v>
      </c>
      <c r="N129" s="20">
        <f>IF(ISNA(INDEX($A$37:$U$98,MATCH($B129,$B$37:$B$98,0),14)),"",INDEX($A$37:$U$98,MATCH($B129,$B$37:$B$98,0),14))</f>
        <v>1</v>
      </c>
      <c r="O129" s="20">
        <f>IF(ISNA(INDEX($A$37:$U$98,MATCH($B129,$B$37:$B$98,0),15)),"",INDEX($A$37:$U$98,MATCH($B129,$B$37:$B$98,0),15))</f>
        <v>4</v>
      </c>
      <c r="P129" s="20">
        <f>IF(ISNA(INDEX($A$37:$U$98,MATCH($B129,$B$37:$B$98,0),16)),"",INDEX($A$37:$U$98,MATCH($B129,$B$37:$B$98,0),16))</f>
        <v>10</v>
      </c>
      <c r="Q129" s="28">
        <f>IF(ISNA(INDEX($A$37:$U$98,MATCH($B129,$B$37:$B$98,0),17)),"",INDEX($A$37:$U$98,MATCH($B129,$B$37:$B$98,0),17))</f>
        <v>14</v>
      </c>
      <c r="R129" s="28" t="str">
        <f>IF(ISNA(INDEX($A$37:$U$98,MATCH($B129,$B$37:$B$98,0),18)),"",INDEX($A$37:$U$98,MATCH($B129,$B$37:$B$98,0),18))</f>
        <v>E</v>
      </c>
      <c r="S129" s="28">
        <f>IF(ISNA(INDEX($A$37:$U$98,MATCH($B129,$B$37:$B$98,0),19)),"",INDEX($A$37:$U$98,MATCH($B129,$B$37:$B$98,0),19))</f>
        <v>0</v>
      </c>
      <c r="T129" s="28">
        <f>IF(ISNA(INDEX($A$37:$U$98,MATCH($B129,$B$37:$B$98,0),20)),"",INDEX($A$37:$U$98,MATCH($B129,$B$37:$B$98,0),20))</f>
        <v>0</v>
      </c>
      <c r="U129" s="19" t="s">
        <v>38</v>
      </c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</row>
    <row r="130" spans="1:35">
      <c r="A130" s="30" t="str">
        <f>IF(ISNA(INDEX($A$37:$U$98,MATCH($B130,$B$37:$B$98,0),1)),"",INDEX($A$37:$U$98,MATCH($B130,$B$37:$B$98,0),1))</f>
        <v>MMR8001</v>
      </c>
      <c r="B130" s="179" t="s">
        <v>118</v>
      </c>
      <c r="C130" s="180"/>
      <c r="D130" s="180"/>
      <c r="E130" s="180"/>
      <c r="F130" s="180"/>
      <c r="G130" s="180"/>
      <c r="H130" s="180"/>
      <c r="I130" s="181"/>
      <c r="J130" s="20">
        <f>IF(ISNA(INDEX($A$37:$U$98,MATCH($B130,$B$37:$B$98,0),10)),"",INDEX($A$37:$U$98,MATCH($B130,$B$37:$B$98,0),10))</f>
        <v>8</v>
      </c>
      <c r="K130" s="20">
        <f>IF(ISNA(INDEX($A$37:$U$98,MATCH($B130,$B$37:$B$98,0),11)),"",INDEX($A$37:$U$98,MATCH($B130,$B$37:$B$98,0),11))</f>
        <v>2</v>
      </c>
      <c r="L130" s="20">
        <f>IF(ISNA(INDEX($A$37:$U$98,MATCH($B130,$B$37:$B$98,0),12)),"",INDEX($A$37:$U$98,MATCH($B130,$B$37:$B$98,0),12))</f>
        <v>1</v>
      </c>
      <c r="M130" s="20">
        <f>IF(ISNA(INDEX($A$37:$U$98,MATCH($B130,$B$37:$B$98,0),13)),"",INDEX($A$37:$U$98,MATCH($B130,$B$37:$B$98,0),13))</f>
        <v>0</v>
      </c>
      <c r="N130" s="20">
        <f>IF(ISNA(INDEX($A$37:$U$98,MATCH($B130,$B$37:$B$98,0),14)),"",INDEX($A$37:$U$98,MATCH($B130,$B$37:$B$98,0),14))</f>
        <v>1</v>
      </c>
      <c r="O130" s="20">
        <f>IF(ISNA(INDEX($A$37:$U$98,MATCH($B130,$B$37:$B$98,0),15)),"",INDEX($A$37:$U$98,MATCH($B130,$B$37:$B$98,0),15))</f>
        <v>4</v>
      </c>
      <c r="P130" s="20">
        <f>IF(ISNA(INDEX($A$37:$U$98,MATCH($B130,$B$37:$B$98,0),16)),"",INDEX($A$37:$U$98,MATCH($B130,$B$37:$B$98,0),16))</f>
        <v>10</v>
      </c>
      <c r="Q130" s="28">
        <f>IF(ISNA(INDEX($A$37:$U$98,MATCH($B130,$B$37:$B$98,0),17)),"",INDEX($A$37:$U$98,MATCH($B130,$B$37:$B$98,0),17))</f>
        <v>14</v>
      </c>
      <c r="R130" s="28" t="str">
        <f>IF(ISNA(INDEX($A$37:$U$98,MATCH($B130,$B$37:$B$98,0),18)),"",INDEX($A$37:$U$98,MATCH($B130,$B$37:$B$98,0),18))</f>
        <v>E</v>
      </c>
      <c r="S130" s="28">
        <f>IF(ISNA(INDEX($A$37:$U$98,MATCH($B130,$B$37:$B$98,0),19)),"",INDEX($A$37:$U$98,MATCH($B130,$B$37:$B$98,0),19))</f>
        <v>0</v>
      </c>
      <c r="T130" s="28">
        <f>IF(ISNA(INDEX($A$37:$U$98,MATCH($B130,$B$37:$B$98,0),20)),"",INDEX($A$37:$U$98,MATCH($B130,$B$37:$B$98,0),20))</f>
        <v>0</v>
      </c>
      <c r="U130" s="19" t="s">
        <v>38</v>
      </c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</row>
    <row r="131" spans="1:35">
      <c r="A131" s="30" t="str">
        <f>IF(ISNA(INDEX($A$37:$U$98,MATCH($B131,$B$37:$B$98,0),1)),"",INDEX($A$37:$U$98,MATCH($B131,$B$37:$B$98,0),1))</f>
        <v>MME8004</v>
      </c>
      <c r="B131" s="180" t="s">
        <v>120</v>
      </c>
      <c r="C131" s="180"/>
      <c r="D131" s="180"/>
      <c r="E131" s="180"/>
      <c r="F131" s="180"/>
      <c r="G131" s="180"/>
      <c r="H131" s="180"/>
      <c r="I131" s="180"/>
      <c r="J131" s="20">
        <f>IF(ISNA(INDEX($A$37:$U$98,MATCH($B131,$B$37:$B$98,0),10)),"",INDEX($A$37:$U$98,MATCH($B131,$B$37:$B$98,0),10))</f>
        <v>7</v>
      </c>
      <c r="K131" s="20">
        <f>IF(ISNA(INDEX($A$37:$U$98,MATCH($B131,$B$37:$B$98,0),11)),"",INDEX($A$37:$U$98,MATCH($B131,$B$37:$B$98,0),11))</f>
        <v>2</v>
      </c>
      <c r="L131" s="20">
        <f>IF(ISNA(INDEX($A$37:$U$98,MATCH($B131,$B$37:$B$98,0),12)),"",INDEX($A$37:$U$98,MATCH($B131,$B$37:$B$98,0),12))</f>
        <v>1</v>
      </c>
      <c r="M131" s="20">
        <f>IF(ISNA(INDEX($A$37:$U$98,MATCH($B131,$B$37:$B$98,0),13)),"",INDEX($A$37:$U$98,MATCH($B131,$B$37:$B$98,0),13))</f>
        <v>0</v>
      </c>
      <c r="N131" s="20">
        <f>IF(ISNA(INDEX($A$37:$U$98,MATCH($B131,$B$37:$B$98,0),14)),"",INDEX($A$37:$U$98,MATCH($B131,$B$37:$B$98,0),14))</f>
        <v>1</v>
      </c>
      <c r="O131" s="20">
        <f>IF(ISNA(INDEX($A$37:$U$98,MATCH($B131,$B$37:$B$98,0),15)),"",INDEX($A$37:$U$98,MATCH($B131,$B$37:$B$98,0),15))</f>
        <v>4</v>
      </c>
      <c r="P131" s="20">
        <f>IF(ISNA(INDEX($A$37:$U$98,MATCH($B131,$B$37:$B$98,0),16)),"",INDEX($A$37:$U$98,MATCH($B131,$B$37:$B$98,0),16))</f>
        <v>9</v>
      </c>
      <c r="Q131" s="28">
        <f>IF(ISNA(INDEX($A$37:$U$98,MATCH($B131,$B$37:$B$98,0),17)),"",INDEX($A$37:$U$98,MATCH($B131,$B$37:$B$98,0),17))</f>
        <v>13</v>
      </c>
      <c r="R131" s="28" t="str">
        <f>IF(ISNA(INDEX($A$37:$U$98,MATCH($B131,$B$37:$B$98,0),18)),"",INDEX($A$37:$U$98,MATCH($B131,$B$37:$B$98,0),18))</f>
        <v>E</v>
      </c>
      <c r="S131" s="28">
        <f>IF(ISNA(INDEX($A$37:$U$98,MATCH($B131,$B$37:$B$98,0),19)),"",INDEX($A$37:$U$98,MATCH($B131,$B$37:$B$98,0),19))</f>
        <v>0</v>
      </c>
      <c r="T131" s="28">
        <f>IF(ISNA(INDEX($A$37:$U$98,MATCH($B131,$B$37:$B$98,0),20)),"",INDEX($A$37:$U$98,MATCH($B131,$B$37:$B$98,0),20))</f>
        <v>0</v>
      </c>
      <c r="U131" s="19" t="s">
        <v>38</v>
      </c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</row>
    <row r="132" spans="1:35">
      <c r="A132" s="30" t="str">
        <f>IF(ISNA(INDEX($A$37:$U$98,MATCH($B132,$B$37:$B$98,0),1)),"",INDEX($A$37:$U$98,MATCH($B132,$B$37:$B$98,0),1))</f>
        <v>MMX9401</v>
      </c>
      <c r="B132" s="179" t="s">
        <v>130</v>
      </c>
      <c r="C132" s="180"/>
      <c r="D132" s="180"/>
      <c r="E132" s="180"/>
      <c r="F132" s="180"/>
      <c r="G132" s="180"/>
      <c r="H132" s="180"/>
      <c r="I132" s="181"/>
      <c r="J132" s="20">
        <f>IF(ISNA(INDEX($A$37:$U$98,MATCH($B132,$B$37:$B$98,0),10)),"",INDEX($A$37:$U$98,MATCH($B132,$B$37:$B$98,0),10))</f>
        <v>8</v>
      </c>
      <c r="K132" s="20">
        <f>IF(ISNA(INDEX($A$37:$U$98,MATCH($B132,$B$37:$B$98,0),11)),"",INDEX($A$37:$U$98,MATCH($B132,$B$37:$B$98,0),11))</f>
        <v>2</v>
      </c>
      <c r="L132" s="20">
        <f>IF(ISNA(INDEX($A$37:$U$98,MATCH($B132,$B$37:$B$98,0),12)),"",INDEX($A$37:$U$98,MATCH($B132,$B$37:$B$98,0),12))</f>
        <v>1</v>
      </c>
      <c r="M132" s="20">
        <f>IF(ISNA(INDEX($A$37:$U$98,MATCH($B132,$B$37:$B$98,0),13)),"",INDEX($A$37:$U$98,MATCH($B132,$B$37:$B$98,0),13))</f>
        <v>0</v>
      </c>
      <c r="N132" s="20">
        <f>IF(ISNA(INDEX($A$37:$U$98,MATCH($B132,$B$37:$B$98,0),14)),"",INDEX($A$37:$U$98,MATCH($B132,$B$37:$B$98,0),14))</f>
        <v>1</v>
      </c>
      <c r="O132" s="20">
        <f>IF(ISNA(INDEX($A$37:$U$98,MATCH($B132,$B$37:$B$98,0),15)),"",INDEX($A$37:$U$98,MATCH($B132,$B$37:$B$98,0),15))</f>
        <v>4</v>
      </c>
      <c r="P132" s="20">
        <f>IF(ISNA(INDEX($A$37:$U$98,MATCH($B132,$B$37:$B$98,0),16)),"",INDEX($A$37:$U$98,MATCH($B132,$B$37:$B$98,0),16))</f>
        <v>10</v>
      </c>
      <c r="Q132" s="28">
        <f>IF(ISNA(INDEX($A$37:$U$98,MATCH($B132,$B$37:$B$98,0),17)),"",INDEX($A$37:$U$98,MATCH($B132,$B$37:$B$98,0),17))</f>
        <v>14</v>
      </c>
      <c r="R132" s="28" t="str">
        <f>IF(ISNA(INDEX($A$37:$U$98,MATCH($B132,$B$37:$B$98,0),18)),"",INDEX($A$37:$U$98,MATCH($B132,$B$37:$B$98,0),18))</f>
        <v>E</v>
      </c>
      <c r="S132" s="28">
        <f>IF(ISNA(INDEX($A$37:$U$98,MATCH($B132,$B$37:$B$98,0),19)),"",INDEX($A$37:$U$98,MATCH($B132,$B$37:$B$98,0),19))</f>
        <v>0</v>
      </c>
      <c r="T132" s="28">
        <f>IF(ISNA(INDEX($A$37:$U$98,MATCH($B132,$B$37:$B$98,0),20)),"",INDEX($A$37:$U$98,MATCH($B132,$B$37:$B$98,0),20))</f>
        <v>0</v>
      </c>
      <c r="U132" s="19" t="s">
        <v>38</v>
      </c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</row>
    <row r="133" spans="1:35">
      <c r="A133" s="22" t="s">
        <v>25</v>
      </c>
      <c r="B133" s="164"/>
      <c r="C133" s="165"/>
      <c r="D133" s="165"/>
      <c r="E133" s="165"/>
      <c r="F133" s="165"/>
      <c r="G133" s="165"/>
      <c r="H133" s="165"/>
      <c r="I133" s="166"/>
      <c r="J133" s="24">
        <f t="shared" ref="J133:Q133" si="28">SUM(J128:J132)</f>
        <v>39</v>
      </c>
      <c r="K133" s="24">
        <f t="shared" si="28"/>
        <v>10</v>
      </c>
      <c r="L133" s="24">
        <f t="shared" si="28"/>
        <v>5</v>
      </c>
      <c r="M133" s="24">
        <f t="shared" si="28"/>
        <v>0</v>
      </c>
      <c r="N133" s="24">
        <f t="shared" si="28"/>
        <v>5</v>
      </c>
      <c r="O133" s="24">
        <f t="shared" si="28"/>
        <v>20</v>
      </c>
      <c r="P133" s="24">
        <f t="shared" si="28"/>
        <v>49</v>
      </c>
      <c r="Q133" s="24">
        <f t="shared" si="28"/>
        <v>69</v>
      </c>
      <c r="R133" s="22">
        <f>COUNTIF(R128:R132,"E")</f>
        <v>5</v>
      </c>
      <c r="S133" s="22">
        <f>COUNTIF(S128:S132,"C")</f>
        <v>0</v>
      </c>
      <c r="T133" s="22">
        <f>COUNTIF(T128:T132,"VP")</f>
        <v>0</v>
      </c>
      <c r="U133" s="19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</row>
    <row r="134" spans="1:35" ht="18" customHeight="1">
      <c r="A134" s="117" t="s">
        <v>66</v>
      </c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9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</row>
    <row r="135" spans="1:35">
      <c r="A135" s="30" t="str">
        <f>IF(ISNA(INDEX($A$37:$U$98,MATCH($B135,$B$37:$B$98,0),1)),"",INDEX($A$37:$U$98,MATCH($B135,$B$37:$B$98,0),1))</f>
        <v>MMR8014</v>
      </c>
      <c r="B135" s="179" t="s">
        <v>132</v>
      </c>
      <c r="C135" s="180"/>
      <c r="D135" s="180"/>
      <c r="E135" s="180"/>
      <c r="F135" s="180"/>
      <c r="G135" s="180"/>
      <c r="H135" s="180"/>
      <c r="I135" s="181"/>
      <c r="J135" s="20">
        <f>IF(ISNA(INDEX($A$37:$U$98,MATCH($B135,$B$37:$B$98,0),10)),"",INDEX($A$37:$U$98,MATCH($B135,$B$37:$B$98,0),10))</f>
        <v>7</v>
      </c>
      <c r="K135" s="20">
        <f>IF(ISNA(INDEX($A$37:$U$98,MATCH($B135,$B$37:$B$98,0),11)),"",INDEX($A$37:$U$98,MATCH($B135,$B$37:$B$98,0),11))</f>
        <v>2</v>
      </c>
      <c r="L135" s="20">
        <f>IF(ISNA(INDEX($A$37:$U$98,MATCH($B135,$B$37:$B$98,0),12)),"",INDEX($A$37:$U$98,MATCH($B135,$B$37:$B$98,0),12))</f>
        <v>1</v>
      </c>
      <c r="M135" s="20"/>
      <c r="N135" s="20">
        <f>IF(ISNA(INDEX($A$37:$U$98,MATCH($B135,$B$37:$B$98,0),13)),"",INDEX($A$37:$U$98,MATCH($B135,$B$37:$B$98,0),13))</f>
        <v>0</v>
      </c>
      <c r="O135" s="20">
        <f>IF(ISNA(INDEX($A$37:$U$98,MATCH($B135,$B$37:$B$98,0),14)),"",INDEX($A$37:$U$98,MATCH($B135,$B$37:$B$98,0),14))</f>
        <v>1</v>
      </c>
      <c r="P135" s="20">
        <f>IF(ISNA(INDEX($A$37:$U$98,MATCH($B135,$B$37:$B$98,0),15)),"",INDEX($A$37:$U$98,MATCH($B135,$B$37:$B$98,0),15))</f>
        <v>4</v>
      </c>
      <c r="Q135" s="20">
        <f>IF(ISNA(INDEX($A$37:$U$98,MATCH($B135,$B$37:$B$98,0),16)),"",INDEX($A$37:$U$98,MATCH($B135,$B$37:$B$98,0),16))</f>
        <v>11</v>
      </c>
      <c r="R135" s="28">
        <f>IF(ISNA(INDEX($A$37:$U$98,MATCH($B135,$B$37:$B$98,0),17)),"",INDEX($A$37:$U$98,MATCH($B135,$B$37:$B$98,0),17))</f>
        <v>15</v>
      </c>
      <c r="S135" s="28" t="str">
        <f>IF(ISNA(INDEX($A$37:$U$98,MATCH($B135,$B$37:$B$98,0),18)),"",INDEX($A$37:$U$98,MATCH($B135,$B$37:$B$98,0),18))</f>
        <v>E</v>
      </c>
      <c r="T135" s="28">
        <f>IF(ISNA(INDEX($A$37:$U$98,MATCH($B135,$B$37:$B$98,0),19)),"",INDEX($A$37:$U$98,MATCH($B135,$B$37:$B$98,0),19))</f>
        <v>0</v>
      </c>
      <c r="U135" s="19" t="s">
        <v>38</v>
      </c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</row>
    <row r="136" spans="1:35">
      <c r="A136" s="30" t="str">
        <f>IF(ISNA(INDEX($A$37:$U$98,MATCH($B136,$B$37:$B$98,0),1)),"",INDEX($A$37:$U$98,MATCH($B136,$B$37:$B$98,0),1))</f>
        <v>MMR8015</v>
      </c>
      <c r="B136" s="179" t="s">
        <v>134</v>
      </c>
      <c r="C136" s="180"/>
      <c r="D136" s="180"/>
      <c r="E136" s="180"/>
      <c r="F136" s="180"/>
      <c r="G136" s="180"/>
      <c r="H136" s="180"/>
      <c r="I136" s="181"/>
      <c r="J136" s="20">
        <f>IF(ISNA(INDEX($A$37:$U$98,MATCH($B136,$B$37:$B$98,0),10)),"",INDEX($A$37:$U$98,MATCH($B136,$B$37:$B$98,0),10))</f>
        <v>7</v>
      </c>
      <c r="K136" s="20">
        <f>IF(ISNA(INDEX($A$37:$U$98,MATCH($B136,$B$37:$B$98,0),11)),"",INDEX($A$37:$U$98,MATCH($B136,$B$37:$B$98,0),11))</f>
        <v>2</v>
      </c>
      <c r="L136" s="20">
        <f>IF(ISNA(INDEX($A$37:$U$98,MATCH($B136,$B$37:$B$98,0),12)),"",INDEX($A$37:$U$98,MATCH($B136,$B$37:$B$98,0),12))</f>
        <v>1</v>
      </c>
      <c r="M136" s="20"/>
      <c r="N136" s="20">
        <f>IF(ISNA(INDEX($A$37:$U$98,MATCH($B136,$B$37:$B$98,0),13)),"",INDEX($A$37:$U$98,MATCH($B136,$B$37:$B$98,0),13))</f>
        <v>0</v>
      </c>
      <c r="O136" s="20">
        <f>IF(ISNA(INDEX($A$37:$U$98,MATCH($B136,$B$37:$B$98,0),14)),"",INDEX($A$37:$U$98,MATCH($B136,$B$37:$B$98,0),14))</f>
        <v>1</v>
      </c>
      <c r="P136" s="20">
        <f>IF(ISNA(INDEX($A$37:$U$98,MATCH($B136,$B$37:$B$98,0),15)),"",INDEX($A$37:$U$98,MATCH($B136,$B$37:$B$98,0),15))</f>
        <v>4</v>
      </c>
      <c r="Q136" s="20">
        <f>IF(ISNA(INDEX($A$37:$U$98,MATCH($B136,$B$37:$B$98,0),16)),"",INDEX($A$37:$U$98,MATCH($B136,$B$37:$B$98,0),16))</f>
        <v>11</v>
      </c>
      <c r="R136" s="28">
        <f>IF(ISNA(INDEX($A$37:$U$98,MATCH($B136,$B$37:$B$98,0),17)),"",INDEX($A$37:$U$98,MATCH($B136,$B$37:$B$98,0),17))</f>
        <v>15</v>
      </c>
      <c r="S136" s="28" t="str">
        <f>IF(ISNA(INDEX($A$37:$U$98,MATCH($B136,$B$37:$B$98,0),18)),"",INDEX($A$37:$U$98,MATCH($B136,$B$37:$B$98,0),18))</f>
        <v>E</v>
      </c>
      <c r="T136" s="28">
        <f>IF(ISNA(INDEX($A$37:$U$98,MATCH($B136,$B$37:$B$98,0),19)),"",INDEX($A$37:$U$98,MATCH($B136,$B$37:$B$98,0),19))</f>
        <v>0</v>
      </c>
      <c r="U136" s="19" t="s">
        <v>38</v>
      </c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</row>
    <row r="137" spans="1:35">
      <c r="A137" s="30" t="str">
        <f>IF(ISNA(INDEX($A$37:$U$98,MATCH($B137,$B$37:$B$98,0),1)),"",INDEX($A$37:$U$98,MATCH($B137,$B$37:$B$98,0),1))</f>
        <v>MMX9402</v>
      </c>
      <c r="B137" s="179" t="s">
        <v>140</v>
      </c>
      <c r="C137" s="180"/>
      <c r="D137" s="180"/>
      <c r="E137" s="180"/>
      <c r="F137" s="180"/>
      <c r="G137" s="180"/>
      <c r="H137" s="180"/>
      <c r="I137" s="181"/>
      <c r="J137" s="20">
        <f>IF(ISNA(INDEX($A$37:$U$98,MATCH($B137,$B$37:$B$98,0),10)),"",INDEX($A$37:$U$98,MATCH($B137,$B$37:$B$98,0),10))</f>
        <v>8</v>
      </c>
      <c r="K137" s="20">
        <f>IF(ISNA(INDEX($A$37:$U$98,MATCH($B137,$B$37:$B$98,0),11)),"",INDEX($A$37:$U$98,MATCH($B137,$B$37:$B$98,0),11))</f>
        <v>2</v>
      </c>
      <c r="L137" s="20">
        <f>IF(ISNA(INDEX($A$37:$U$98,MATCH($B137,$B$37:$B$98,0),12)),"",INDEX($A$37:$U$98,MATCH($B137,$B$37:$B$98,0),12))</f>
        <v>1</v>
      </c>
      <c r="M137" s="20"/>
      <c r="N137" s="20">
        <f>IF(ISNA(INDEX($A$37:$U$98,MATCH($B137,$B$37:$B$98,0),13)),"",INDEX($A$37:$U$98,MATCH($B137,$B$37:$B$98,0),13))</f>
        <v>0</v>
      </c>
      <c r="O137" s="20">
        <f>IF(ISNA(INDEX($A$37:$U$98,MATCH($B137,$B$37:$B$98,0),14)),"",INDEX($A$37:$U$98,MATCH($B137,$B$37:$B$98,0),14))</f>
        <v>1</v>
      </c>
      <c r="P137" s="20">
        <f>IF(ISNA(INDEX($A$37:$U$98,MATCH($B137,$B$37:$B$98,0),15)),"",INDEX($A$37:$U$98,MATCH($B137,$B$37:$B$98,0),15))</f>
        <v>4</v>
      </c>
      <c r="Q137" s="20">
        <f>IF(ISNA(INDEX($A$37:$U$98,MATCH($B137,$B$37:$B$98,0),16)),"",INDEX($A$37:$U$98,MATCH($B137,$B$37:$B$98,0),16))</f>
        <v>13</v>
      </c>
      <c r="R137" s="28">
        <f>IF(ISNA(INDEX($A$37:$U$98,MATCH($B137,$B$37:$B$98,0),17)),"",INDEX($A$37:$U$98,MATCH($B137,$B$37:$B$98,0),17))</f>
        <v>17</v>
      </c>
      <c r="S137" s="28" t="str">
        <f>IF(ISNA(INDEX($A$37:$U$98,MATCH($B137,$B$37:$B$98,0),18)),"",INDEX($A$37:$U$98,MATCH($B137,$B$37:$B$98,0),18))</f>
        <v>E</v>
      </c>
      <c r="T137" s="28">
        <f>IF(ISNA(INDEX($A$37:$U$98,MATCH($B137,$B$37:$B$98,0),19)),"",INDEX($A$37:$U$98,MATCH($B137,$B$37:$B$98,0),19))</f>
        <v>0</v>
      </c>
      <c r="U137" s="19" t="s">
        <v>38</v>
      </c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</row>
    <row r="138" spans="1:35">
      <c r="A138" s="22" t="s">
        <v>25</v>
      </c>
      <c r="B138" s="167"/>
      <c r="C138" s="167"/>
      <c r="D138" s="167"/>
      <c r="E138" s="167"/>
      <c r="F138" s="167"/>
      <c r="G138" s="167"/>
      <c r="H138" s="167"/>
      <c r="I138" s="167"/>
      <c r="J138" s="24">
        <f t="shared" ref="J138:Q138" si="29">SUM(J135:J137)</f>
        <v>22</v>
      </c>
      <c r="K138" s="24">
        <f t="shared" si="29"/>
        <v>6</v>
      </c>
      <c r="L138" s="24">
        <f t="shared" si="29"/>
        <v>3</v>
      </c>
      <c r="M138" s="24">
        <f t="shared" si="29"/>
        <v>0</v>
      </c>
      <c r="N138" s="24">
        <f t="shared" si="29"/>
        <v>0</v>
      </c>
      <c r="O138" s="24">
        <f t="shared" si="29"/>
        <v>3</v>
      </c>
      <c r="P138" s="24">
        <f t="shared" si="29"/>
        <v>12</v>
      </c>
      <c r="Q138" s="24">
        <f t="shared" si="29"/>
        <v>35</v>
      </c>
      <c r="R138" s="22">
        <f>COUNTIF(R135:R137,"E")</f>
        <v>0</v>
      </c>
      <c r="S138" s="22">
        <f>COUNTIF(S135:S137,"C")</f>
        <v>0</v>
      </c>
      <c r="T138" s="22">
        <f>COUNTIF(T135:T137,"VP")</f>
        <v>0</v>
      </c>
      <c r="U138" s="23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</row>
    <row r="139" spans="1:35" ht="25.5" customHeight="1">
      <c r="A139" s="168" t="s">
        <v>48</v>
      </c>
      <c r="B139" s="169"/>
      <c r="C139" s="169"/>
      <c r="D139" s="169"/>
      <c r="E139" s="169"/>
      <c r="F139" s="169"/>
      <c r="G139" s="169"/>
      <c r="H139" s="169"/>
      <c r="I139" s="170"/>
      <c r="J139" s="24">
        <f t="shared" ref="J139:T139" si="30">SUM(J133,J138)</f>
        <v>61</v>
      </c>
      <c r="K139" s="24">
        <f t="shared" si="30"/>
        <v>16</v>
      </c>
      <c r="L139" s="24">
        <f t="shared" si="30"/>
        <v>8</v>
      </c>
      <c r="M139" s="24">
        <f t="shared" si="30"/>
        <v>0</v>
      </c>
      <c r="N139" s="24">
        <f t="shared" si="30"/>
        <v>5</v>
      </c>
      <c r="O139" s="24">
        <f t="shared" si="30"/>
        <v>23</v>
      </c>
      <c r="P139" s="24">
        <f t="shared" si="30"/>
        <v>61</v>
      </c>
      <c r="Q139" s="24">
        <f t="shared" si="30"/>
        <v>104</v>
      </c>
      <c r="R139" s="24">
        <f t="shared" si="30"/>
        <v>5</v>
      </c>
      <c r="S139" s="24">
        <f t="shared" si="30"/>
        <v>0</v>
      </c>
      <c r="T139" s="24">
        <f t="shared" si="30"/>
        <v>0</v>
      </c>
      <c r="U139" s="78">
        <f>8/17</f>
        <v>0.47058823529411764</v>
      </c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</row>
    <row r="140" spans="1:35" ht="13.5" customHeight="1">
      <c r="A140" s="171" t="s">
        <v>49</v>
      </c>
      <c r="B140" s="172"/>
      <c r="C140" s="172"/>
      <c r="D140" s="172"/>
      <c r="E140" s="172"/>
      <c r="F140" s="172"/>
      <c r="G140" s="172"/>
      <c r="H140" s="172"/>
      <c r="I140" s="172"/>
      <c r="J140" s="173"/>
      <c r="K140" s="24">
        <f t="shared" ref="K140:Q140" si="31">K133*14+K138*12</f>
        <v>212</v>
      </c>
      <c r="L140" s="24">
        <f t="shared" si="31"/>
        <v>106</v>
      </c>
      <c r="M140" s="24">
        <f t="shared" si="31"/>
        <v>0</v>
      </c>
      <c r="N140" s="24">
        <f t="shared" si="31"/>
        <v>70</v>
      </c>
      <c r="O140" s="24">
        <f t="shared" si="31"/>
        <v>316</v>
      </c>
      <c r="P140" s="24">
        <f t="shared" si="31"/>
        <v>830</v>
      </c>
      <c r="Q140" s="24">
        <f t="shared" si="31"/>
        <v>1386</v>
      </c>
      <c r="R140" s="152"/>
      <c r="S140" s="153"/>
      <c r="T140" s="153"/>
      <c r="U140" s="154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</row>
    <row r="141" spans="1:35" ht="16.5" customHeight="1">
      <c r="A141" s="174"/>
      <c r="B141" s="175"/>
      <c r="C141" s="175"/>
      <c r="D141" s="175"/>
      <c r="E141" s="175"/>
      <c r="F141" s="175"/>
      <c r="G141" s="175"/>
      <c r="H141" s="175"/>
      <c r="I141" s="175"/>
      <c r="J141" s="176"/>
      <c r="K141" s="158">
        <f>SUM(K140:N140)</f>
        <v>388</v>
      </c>
      <c r="L141" s="159"/>
      <c r="M141" s="159"/>
      <c r="N141" s="160"/>
      <c r="O141" s="161">
        <f>SUM(O140:P140)</f>
        <v>1146</v>
      </c>
      <c r="P141" s="162"/>
      <c r="Q141" s="163"/>
      <c r="R141" s="155"/>
      <c r="S141" s="156"/>
      <c r="T141" s="156"/>
      <c r="U141" s="157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</row>
    <row r="142" spans="1:35" ht="8.25" customHeight="1"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</row>
    <row r="143" spans="1:35">
      <c r="B143" s="2"/>
      <c r="C143" s="2"/>
      <c r="D143" s="2"/>
      <c r="E143" s="2"/>
      <c r="F143" s="2"/>
      <c r="G143" s="2"/>
      <c r="N143" s="8"/>
      <c r="O143" s="8"/>
      <c r="P143" s="8"/>
      <c r="Q143" s="8"/>
      <c r="R143" s="8"/>
      <c r="S143" s="8"/>
      <c r="T143" s="8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</row>
    <row r="144" spans="1:35">
      <c r="B144" s="8"/>
      <c r="C144" s="8"/>
      <c r="D144" s="8"/>
      <c r="E144" s="8"/>
      <c r="F144" s="8"/>
      <c r="G144" s="8"/>
      <c r="H144" s="17"/>
      <c r="I144" s="17"/>
      <c r="J144" s="17"/>
      <c r="N144" s="8"/>
      <c r="O144" s="8"/>
      <c r="P144" s="8"/>
      <c r="Q144" s="8"/>
      <c r="R144" s="8"/>
      <c r="S144" s="8"/>
      <c r="T144" s="8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</row>
    <row r="145" spans="1:35" ht="12" customHeight="1"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</row>
    <row r="146" spans="1:35" ht="22.5" customHeight="1">
      <c r="A146" s="167" t="s">
        <v>72</v>
      </c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</row>
    <row r="147" spans="1:35" ht="25.5" customHeight="1">
      <c r="A147" s="167" t="s">
        <v>27</v>
      </c>
      <c r="B147" s="167" t="s">
        <v>26</v>
      </c>
      <c r="C147" s="167"/>
      <c r="D147" s="167"/>
      <c r="E147" s="167"/>
      <c r="F147" s="167"/>
      <c r="G147" s="167"/>
      <c r="H147" s="167"/>
      <c r="I147" s="167"/>
      <c r="J147" s="116" t="s">
        <v>40</v>
      </c>
      <c r="K147" s="116" t="s">
        <v>24</v>
      </c>
      <c r="L147" s="116"/>
      <c r="M147" s="116"/>
      <c r="N147" s="116"/>
      <c r="O147" s="116" t="s">
        <v>41</v>
      </c>
      <c r="P147" s="116"/>
      <c r="Q147" s="116"/>
      <c r="R147" s="116" t="s">
        <v>23</v>
      </c>
      <c r="S147" s="116"/>
      <c r="T147" s="116"/>
      <c r="U147" s="116" t="s">
        <v>22</v>
      </c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</row>
    <row r="148" spans="1:35" ht="18" customHeight="1">
      <c r="A148" s="167"/>
      <c r="B148" s="167"/>
      <c r="C148" s="167"/>
      <c r="D148" s="167"/>
      <c r="E148" s="167"/>
      <c r="F148" s="167"/>
      <c r="G148" s="167"/>
      <c r="H148" s="167"/>
      <c r="I148" s="167"/>
      <c r="J148" s="116"/>
      <c r="K148" s="29" t="s">
        <v>28</v>
      </c>
      <c r="L148" s="29" t="s">
        <v>29</v>
      </c>
      <c r="M148" s="52" t="s">
        <v>97</v>
      </c>
      <c r="N148" s="52" t="s">
        <v>98</v>
      </c>
      <c r="O148" s="29" t="s">
        <v>33</v>
      </c>
      <c r="P148" s="29" t="s">
        <v>7</v>
      </c>
      <c r="Q148" s="29" t="s">
        <v>30</v>
      </c>
      <c r="R148" s="29" t="s">
        <v>31</v>
      </c>
      <c r="S148" s="29" t="s">
        <v>28</v>
      </c>
      <c r="T148" s="29" t="s">
        <v>32</v>
      </c>
      <c r="U148" s="116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</row>
    <row r="149" spans="1:35" ht="19.5" customHeight="1">
      <c r="A149" s="117" t="s">
        <v>64</v>
      </c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9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</row>
    <row r="150" spans="1:35">
      <c r="A150" s="30" t="str">
        <f>IF(ISNA(INDEX($A$37:$U$98,MATCH($B150,$B$37:$B$98,0),1)),"",INDEX($A$37:$U$98,MATCH($B150,$B$37:$B$98,0),1))</f>
        <v>MMR3051</v>
      </c>
      <c r="B150" s="177" t="s">
        <v>114</v>
      </c>
      <c r="C150" s="177"/>
      <c r="D150" s="177"/>
      <c r="E150" s="177"/>
      <c r="F150" s="177"/>
      <c r="G150" s="177"/>
      <c r="H150" s="177"/>
      <c r="I150" s="177"/>
      <c r="J150" s="20">
        <f>IF(ISNA(INDEX($A$37:$U$98,MATCH($B150,$B$37:$B$98,0),10)),"",INDEX($A$37:$U$98,MATCH($B150,$B$37:$B$98,0),10))</f>
        <v>7</v>
      </c>
      <c r="K150" s="20">
        <f>IF(ISNA(INDEX($A$37:$U$98,MATCH($B150,$B$37:$B$98,0),11)),"",INDEX($A$37:$U$98,MATCH($B150,$B$37:$B$98,0),11))</f>
        <v>2</v>
      </c>
      <c r="L150" s="20">
        <f>IF(ISNA(INDEX($A$37:$U$98,MATCH($B150,$B$37:$B$98,0),12)),"",INDEX($A$37:$U$98,MATCH($B150,$B$37:$B$98,0),12))</f>
        <v>1</v>
      </c>
      <c r="M150" s="20">
        <f>IF(ISNA(INDEX($A$37:$U$98,MATCH($B150,$B$37:$B$98,0),13)),"",INDEX($A$37:$U$98,MATCH($B150,$B$37:$B$98,0),13))</f>
        <v>0</v>
      </c>
      <c r="N150" s="20">
        <f>IF(ISNA(INDEX($A$37:$U$98,MATCH($B150,$B$37:$B$98,0),14)),"",INDEX($A$37:$U$98,MATCH($B150,$B$37:$B$98,0),14))</f>
        <v>1</v>
      </c>
      <c r="O150" s="20">
        <f>IF(ISNA(INDEX($A$37:$U$98,MATCH($B150,$B$37:$B$98,0),15)),"",INDEX($A$37:$U$98,MATCH($B150,$B$37:$B$98,0),15))</f>
        <v>4</v>
      </c>
      <c r="P150" s="20">
        <f>IF(ISNA(INDEX($A$37:$U$98,MATCH($B150,$B$37:$B$98,0),16)),"",INDEX($A$37:$U$98,MATCH($B150,$B$37:$B$98,0),16))</f>
        <v>9</v>
      </c>
      <c r="Q150" s="28">
        <f>IF(ISNA(INDEX($A$37:$U$98,MATCH($B150,$B$37:$B$98,0),17)),"",INDEX($A$37:$U$98,MATCH($B150,$B$37:$B$98,0),17))</f>
        <v>13</v>
      </c>
      <c r="R150" s="28" t="str">
        <f>IF(ISNA(INDEX($A$37:$U$98,MATCH($B150,$B$37:$B$98,0),18)),"",INDEX($A$37:$U$98,MATCH($B150,$B$37:$B$98,0),18))</f>
        <v>E</v>
      </c>
      <c r="S150" s="28">
        <f>IF(ISNA(INDEX($A$37:$U$98,MATCH($B150,$B$37:$B$98,0),19)),"",INDEX($A$37:$U$98,MATCH($B150,$B$37:$B$98,0),19))</f>
        <v>0</v>
      </c>
      <c r="T150" s="28">
        <f>IF(ISNA(INDEX($A$37:$U$98,MATCH($B150,$B$37:$B$98,0),20)),"",INDEX($A$37:$U$98,MATCH($B150,$B$37:$B$98,0),20))</f>
        <v>0</v>
      </c>
      <c r="U150" s="19" t="s">
        <v>39</v>
      </c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</row>
    <row r="151" spans="1:35">
      <c r="A151" s="30" t="str">
        <f>IF(ISNA(INDEX($A$37:$U$98,MATCH($B151,$B$37:$B$98,0),1)),"",INDEX($A$37:$U$98,MATCH($B151,$B$37:$B$98,0),1))</f>
        <v>MMR9001</v>
      </c>
      <c r="B151" s="177" t="s">
        <v>128</v>
      </c>
      <c r="C151" s="177"/>
      <c r="D151" s="177"/>
      <c r="E151" s="177"/>
      <c r="F151" s="177"/>
      <c r="G151" s="177"/>
      <c r="H151" s="177"/>
      <c r="I151" s="177"/>
      <c r="J151" s="20">
        <f>IF(ISNA(INDEX($A$37:$U$98,MATCH($B151,$B$37:$B$98,0),10)),"",INDEX($A$37:$U$98,MATCH($B151,$B$37:$B$98,0),10))</f>
        <v>6</v>
      </c>
      <c r="K151" s="20">
        <f>IF(ISNA(INDEX($A$37:$U$98,MATCH($B151,$B$37:$B$98,0),11)),"",INDEX($A$37:$U$98,MATCH($B151,$B$37:$B$98,0),11))</f>
        <v>2</v>
      </c>
      <c r="L151" s="20">
        <f>IF(ISNA(INDEX($A$37:$U$98,MATCH($B151,$B$37:$B$98,0),12)),"",INDEX($A$37:$U$98,MATCH($B151,$B$37:$B$98,0),12))</f>
        <v>1</v>
      </c>
      <c r="M151" s="20">
        <f>IF(ISNA(INDEX($A$37:$U$98,MATCH($B151,$B$37:$B$98,0),13)),"",INDEX($A$37:$U$98,MATCH($B151,$B$37:$B$98,0),13))</f>
        <v>0</v>
      </c>
      <c r="N151" s="20">
        <f>IF(ISNA(INDEX($A$37:$U$98,MATCH($B151,$B$37:$B$98,0),14)),"",INDEX($A$37:$U$98,MATCH($B151,$B$37:$B$98,0),14))</f>
        <v>0</v>
      </c>
      <c r="O151" s="20">
        <f>IF(ISNA(INDEX($A$37:$U$98,MATCH($B151,$B$37:$B$98,0),15)),"",INDEX($A$37:$U$98,MATCH($B151,$B$37:$B$98,0),15))</f>
        <v>3</v>
      </c>
      <c r="P151" s="20">
        <f>IF(ISNA(INDEX($A$37:$U$98,MATCH($B151,$B$37:$B$98,0),16)),"",INDEX($A$37:$U$98,MATCH($B151,$B$37:$B$98,0),16))</f>
        <v>8</v>
      </c>
      <c r="Q151" s="28">
        <f>IF(ISNA(INDEX($A$37:$U$98,MATCH($B151,$B$37:$B$98,0),17)),"",INDEX($A$37:$U$98,MATCH($B151,$B$37:$B$98,0),17))</f>
        <v>11</v>
      </c>
      <c r="R151" s="28">
        <f>IF(ISNA(INDEX($A$37:$U$98,MATCH($B151,$B$37:$B$98,0),18)),"",INDEX($A$37:$U$98,MATCH($B151,$B$37:$B$98,0),18))</f>
        <v>0</v>
      </c>
      <c r="S151" s="28" t="str">
        <f>IF(ISNA(INDEX($A$37:$U$98,MATCH($B151,$B$37:$B$98,0),19)),"",INDEX($A$37:$U$98,MATCH($B151,$B$37:$B$98,0),19))</f>
        <v>C</v>
      </c>
      <c r="T151" s="28">
        <f>IF(ISNA(INDEX($A$37:$U$98,MATCH($B151,$B$37:$B$98,0),20)),"",INDEX($A$37:$U$98,MATCH($B151,$B$37:$B$98,0),20))</f>
        <v>0</v>
      </c>
      <c r="U151" s="19" t="s">
        <v>39</v>
      </c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</row>
    <row r="152" spans="1:35" ht="15.6" customHeight="1">
      <c r="A152" s="22" t="s">
        <v>25</v>
      </c>
      <c r="B152" s="164"/>
      <c r="C152" s="165"/>
      <c r="D152" s="165"/>
      <c r="E152" s="165"/>
      <c r="F152" s="165"/>
      <c r="G152" s="165"/>
      <c r="H152" s="165"/>
      <c r="I152" s="166"/>
      <c r="J152" s="24">
        <f t="shared" ref="J152:Q152" si="32">SUM(J150:J151)</f>
        <v>13</v>
      </c>
      <c r="K152" s="24">
        <f t="shared" si="32"/>
        <v>4</v>
      </c>
      <c r="L152" s="24">
        <f t="shared" si="32"/>
        <v>2</v>
      </c>
      <c r="M152" s="24">
        <f t="shared" si="32"/>
        <v>0</v>
      </c>
      <c r="N152" s="24">
        <f t="shared" si="32"/>
        <v>1</v>
      </c>
      <c r="O152" s="24">
        <f t="shared" si="32"/>
        <v>7</v>
      </c>
      <c r="P152" s="24">
        <f t="shared" si="32"/>
        <v>17</v>
      </c>
      <c r="Q152" s="24">
        <f t="shared" si="32"/>
        <v>24</v>
      </c>
      <c r="R152" s="22">
        <f>COUNTIF(R150:R151,"E")</f>
        <v>1</v>
      </c>
      <c r="S152" s="22">
        <f>COUNTIF(S150:S151,"C")</f>
        <v>1</v>
      </c>
      <c r="T152" s="22">
        <f>COUNTIF(T150:T151,"VP")</f>
        <v>0</v>
      </c>
      <c r="U152" s="19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</row>
    <row r="153" spans="1:35" ht="19.5" customHeight="1">
      <c r="A153" s="117" t="s">
        <v>66</v>
      </c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9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</row>
    <row r="154" spans="1:35">
      <c r="A154" s="30" t="str">
        <f>IF(ISNA(INDEX($A$37:$U$98,MATCH($B154,$B$37:$B$98,0),1)),"",INDEX($A$37:$U$98,MATCH($B154,$B$37:$B$98,0),1))</f>
        <v/>
      </c>
      <c r="B154" s="177"/>
      <c r="C154" s="177"/>
      <c r="D154" s="177"/>
      <c r="E154" s="177"/>
      <c r="F154" s="177"/>
      <c r="G154" s="177"/>
      <c r="H154" s="177"/>
      <c r="I154" s="177"/>
      <c r="J154" s="20" t="str">
        <f>IF(ISNA(INDEX($A$37:$U$98,MATCH($B154,$B$37:$B$98,0),10)),"",INDEX($A$37:$U$98,MATCH($B154,$B$37:$B$98,0),10))</f>
        <v/>
      </c>
      <c r="K154" s="20" t="str">
        <f>IF(ISNA(INDEX($A$37:$U$98,MATCH($B154,$B$37:$B$98,0),11)),"",INDEX($A$37:$U$98,MATCH($B154,$B$37:$B$98,0),11))</f>
        <v/>
      </c>
      <c r="L154" s="20" t="str">
        <f>IF(ISNA(INDEX($A$37:$U$98,MATCH($B154,$B$37:$B$98,0),12)),"",INDEX($A$37:$U$98,MATCH($B154,$B$37:$B$98,0),12))</f>
        <v/>
      </c>
      <c r="M154" s="20"/>
      <c r="N154" s="20" t="str">
        <f>IF(ISNA(INDEX($A$37:$U$98,MATCH($B154,$B$37:$B$98,0),13)),"",INDEX($A$37:$U$98,MATCH($B154,$B$37:$B$98,0),13))</f>
        <v/>
      </c>
      <c r="O154" s="20" t="str">
        <f>IF(ISNA(INDEX($A$37:$U$98,MATCH($B154,$B$37:$B$98,0),14)),"",INDEX($A$37:$U$98,MATCH($B154,$B$37:$B$98,0),14))</f>
        <v/>
      </c>
      <c r="P154" s="20" t="str">
        <f>IF(ISNA(INDEX($A$37:$U$98,MATCH($B154,$B$37:$B$98,0),15)),"",INDEX($A$37:$U$98,MATCH($B154,$B$37:$B$98,0),15))</f>
        <v/>
      </c>
      <c r="Q154" s="20" t="str">
        <f>IF(ISNA(INDEX($A$37:$U$98,MATCH($B154,$B$37:$B$98,0),16)),"",INDEX($A$37:$U$98,MATCH($B154,$B$37:$B$98,0),16))</f>
        <v/>
      </c>
      <c r="R154" s="28" t="str">
        <f>IF(ISNA(INDEX($A$37:$U$98,MATCH($B154,$B$37:$B$98,0),17)),"",INDEX($A$37:$U$98,MATCH($B154,$B$37:$B$98,0),17))</f>
        <v/>
      </c>
      <c r="S154" s="28" t="str">
        <f>IF(ISNA(INDEX($A$37:$U$98,MATCH($B154,$B$37:$B$98,0),18)),"",INDEX($A$37:$U$98,MATCH($B154,$B$37:$B$98,0),18))</f>
        <v/>
      </c>
      <c r="T154" s="28" t="str">
        <f>IF(ISNA(INDEX($A$37:$U$98,MATCH($B154,$B$37:$B$98,0),19)),"",INDEX($A$37:$U$98,MATCH($B154,$B$37:$B$98,0),19))</f>
        <v/>
      </c>
      <c r="U154" s="19" t="s">
        <v>39</v>
      </c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</row>
    <row r="155" spans="1:35">
      <c r="A155" s="22" t="s">
        <v>25</v>
      </c>
      <c r="B155" s="167"/>
      <c r="C155" s="167"/>
      <c r="D155" s="167"/>
      <c r="E155" s="167"/>
      <c r="F155" s="167"/>
      <c r="G155" s="167"/>
      <c r="H155" s="167"/>
      <c r="I155" s="167"/>
      <c r="J155" s="24">
        <f t="shared" ref="J155:Q155" si="33">SUM(J154:J154)</f>
        <v>0</v>
      </c>
      <c r="K155" s="24">
        <f t="shared" si="33"/>
        <v>0</v>
      </c>
      <c r="L155" s="24">
        <f t="shared" si="33"/>
        <v>0</v>
      </c>
      <c r="M155" s="24">
        <f t="shared" si="33"/>
        <v>0</v>
      </c>
      <c r="N155" s="24">
        <f t="shared" si="33"/>
        <v>0</v>
      </c>
      <c r="O155" s="24">
        <f t="shared" si="33"/>
        <v>0</v>
      </c>
      <c r="P155" s="24">
        <f t="shared" si="33"/>
        <v>0</v>
      </c>
      <c r="Q155" s="24">
        <f t="shared" si="33"/>
        <v>0</v>
      </c>
      <c r="R155" s="22">
        <f>COUNTIF(R154:R154,"E")</f>
        <v>0</v>
      </c>
      <c r="S155" s="22">
        <f>COUNTIF(S154:S154,"C")</f>
        <v>0</v>
      </c>
      <c r="T155" s="22">
        <f>COUNTIF(T154:T154,"VP")</f>
        <v>0</v>
      </c>
      <c r="U155" s="23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</row>
    <row r="156" spans="1:35" ht="27.75" customHeight="1">
      <c r="A156" s="168" t="s">
        <v>48</v>
      </c>
      <c r="B156" s="169"/>
      <c r="C156" s="169"/>
      <c r="D156" s="169"/>
      <c r="E156" s="169"/>
      <c r="F156" s="169"/>
      <c r="G156" s="169"/>
      <c r="H156" s="169"/>
      <c r="I156" s="170"/>
      <c r="J156" s="24">
        <f t="shared" ref="J156:T156" si="34">SUM(J152,J155)</f>
        <v>13</v>
      </c>
      <c r="K156" s="24">
        <f t="shared" si="34"/>
        <v>4</v>
      </c>
      <c r="L156" s="24">
        <f t="shared" si="34"/>
        <v>2</v>
      </c>
      <c r="M156" s="24">
        <f t="shared" si="34"/>
        <v>0</v>
      </c>
      <c r="N156" s="24">
        <f t="shared" si="34"/>
        <v>1</v>
      </c>
      <c r="O156" s="24">
        <f t="shared" si="34"/>
        <v>7</v>
      </c>
      <c r="P156" s="24">
        <f t="shared" si="34"/>
        <v>17</v>
      </c>
      <c r="Q156" s="24">
        <f t="shared" si="34"/>
        <v>24</v>
      </c>
      <c r="R156" s="24">
        <f t="shared" si="34"/>
        <v>1</v>
      </c>
      <c r="S156" s="24">
        <f t="shared" si="34"/>
        <v>1</v>
      </c>
      <c r="T156" s="24">
        <f t="shared" si="34"/>
        <v>0</v>
      </c>
      <c r="U156" s="78">
        <f>2/17</f>
        <v>0.11764705882352941</v>
      </c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</row>
    <row r="157" spans="1:35" ht="17.25" customHeight="1">
      <c r="A157" s="171" t="s">
        <v>49</v>
      </c>
      <c r="B157" s="172"/>
      <c r="C157" s="172"/>
      <c r="D157" s="172"/>
      <c r="E157" s="172"/>
      <c r="F157" s="172"/>
      <c r="G157" s="172"/>
      <c r="H157" s="172"/>
      <c r="I157" s="172"/>
      <c r="J157" s="173"/>
      <c r="K157" s="24">
        <f t="shared" ref="K157:Q157" si="35">K152*14+K155*12</f>
        <v>56</v>
      </c>
      <c r="L157" s="24">
        <f t="shared" si="35"/>
        <v>28</v>
      </c>
      <c r="M157" s="24">
        <f t="shared" si="35"/>
        <v>0</v>
      </c>
      <c r="N157" s="24">
        <f t="shared" si="35"/>
        <v>14</v>
      </c>
      <c r="O157" s="24">
        <f t="shared" si="35"/>
        <v>98</v>
      </c>
      <c r="P157" s="24">
        <f t="shared" si="35"/>
        <v>238</v>
      </c>
      <c r="Q157" s="24">
        <f t="shared" si="35"/>
        <v>336</v>
      </c>
      <c r="R157" s="152"/>
      <c r="S157" s="153"/>
      <c r="T157" s="153"/>
      <c r="U157" s="154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</row>
    <row r="158" spans="1:35">
      <c r="A158" s="174"/>
      <c r="B158" s="175"/>
      <c r="C158" s="175"/>
      <c r="D158" s="175"/>
      <c r="E158" s="175"/>
      <c r="F158" s="175"/>
      <c r="G158" s="175"/>
      <c r="H158" s="175"/>
      <c r="I158" s="175"/>
      <c r="J158" s="176"/>
      <c r="K158" s="158">
        <f>SUM(K157:N157)</f>
        <v>98</v>
      </c>
      <c r="L158" s="159"/>
      <c r="M158" s="159"/>
      <c r="N158" s="160"/>
      <c r="O158" s="161">
        <f>SUM(O157:P157)</f>
        <v>336</v>
      </c>
      <c r="P158" s="162"/>
      <c r="Q158" s="163"/>
      <c r="R158" s="155"/>
      <c r="S158" s="156"/>
      <c r="T158" s="156"/>
      <c r="U158" s="157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</row>
    <row r="159" spans="1:35" ht="8.25" customHeight="1"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</row>
    <row r="160" spans="1:35" s="72" customFormat="1" ht="8.25" customHeight="1"/>
    <row r="161" spans="1:35" s="72" customFormat="1" ht="8.25" customHeight="1"/>
    <row r="162" spans="1:35" s="72" customFormat="1" ht="8.25" customHeight="1"/>
    <row r="163" spans="1:35" s="72" customFormat="1" ht="8.25" customHeight="1"/>
    <row r="164" spans="1:35">
      <c r="B164" s="8"/>
      <c r="C164" s="8"/>
      <c r="D164" s="8"/>
      <c r="E164" s="8"/>
      <c r="F164" s="8"/>
      <c r="G164" s="8"/>
      <c r="H164" s="17"/>
      <c r="I164" s="17"/>
      <c r="J164" s="17"/>
      <c r="N164" s="8"/>
      <c r="O164" s="8"/>
      <c r="P164" s="8"/>
      <c r="Q164" s="8"/>
      <c r="R164" s="8"/>
      <c r="S164" s="8"/>
      <c r="T164" s="8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</row>
    <row r="165" spans="1:35" s="72" customFormat="1">
      <c r="B165" s="69"/>
      <c r="C165" s="69"/>
      <c r="D165" s="69"/>
      <c r="E165" s="69"/>
      <c r="F165" s="69"/>
      <c r="G165" s="69"/>
      <c r="H165" s="17"/>
      <c r="I165" s="17"/>
      <c r="J165" s="17"/>
      <c r="N165" s="69"/>
      <c r="O165" s="69"/>
      <c r="P165" s="69"/>
      <c r="Q165" s="69"/>
      <c r="R165" s="69"/>
      <c r="S165" s="69"/>
      <c r="T165" s="69"/>
    </row>
    <row r="166" spans="1:35"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</row>
    <row r="167" spans="1:35"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</row>
    <row r="168" spans="1:35">
      <c r="A168" s="143" t="s">
        <v>61</v>
      </c>
      <c r="B168" s="143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</row>
    <row r="169" spans="1:35">
      <c r="A169" s="144" t="s">
        <v>27</v>
      </c>
      <c r="B169" s="146" t="s">
        <v>53</v>
      </c>
      <c r="C169" s="147"/>
      <c r="D169" s="147"/>
      <c r="E169" s="147"/>
      <c r="F169" s="147"/>
      <c r="G169" s="148"/>
      <c r="H169" s="146" t="s">
        <v>56</v>
      </c>
      <c r="I169" s="148"/>
      <c r="J169" s="113" t="s">
        <v>57</v>
      </c>
      <c r="K169" s="114"/>
      <c r="L169" s="114"/>
      <c r="M169" s="114"/>
      <c r="N169" s="114"/>
      <c r="O169" s="114"/>
      <c r="P169" s="115"/>
      <c r="Q169" s="146" t="s">
        <v>47</v>
      </c>
      <c r="R169" s="148"/>
      <c r="S169" s="113" t="s">
        <v>58</v>
      </c>
      <c r="T169" s="114"/>
      <c r="U169" s="115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</row>
    <row r="170" spans="1:35">
      <c r="A170" s="145"/>
      <c r="B170" s="149"/>
      <c r="C170" s="150"/>
      <c r="D170" s="150"/>
      <c r="E170" s="150"/>
      <c r="F170" s="150"/>
      <c r="G170" s="151"/>
      <c r="H170" s="149"/>
      <c r="I170" s="151"/>
      <c r="J170" s="113" t="s">
        <v>33</v>
      </c>
      <c r="K170" s="115"/>
      <c r="L170" s="113" t="s">
        <v>7</v>
      </c>
      <c r="M170" s="114"/>
      <c r="N170" s="115"/>
      <c r="O170" s="113" t="s">
        <v>30</v>
      </c>
      <c r="P170" s="115"/>
      <c r="Q170" s="149"/>
      <c r="R170" s="151"/>
      <c r="S170" s="35" t="s">
        <v>59</v>
      </c>
      <c r="T170" s="113" t="s">
        <v>60</v>
      </c>
      <c r="U170" s="115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</row>
    <row r="171" spans="1:35">
      <c r="A171" s="35">
        <v>1</v>
      </c>
      <c r="B171" s="113" t="s">
        <v>54</v>
      </c>
      <c r="C171" s="114"/>
      <c r="D171" s="114"/>
      <c r="E171" s="114"/>
      <c r="F171" s="114"/>
      <c r="G171" s="115"/>
      <c r="H171" s="128">
        <f>J171</f>
        <v>56</v>
      </c>
      <c r="I171" s="128"/>
      <c r="J171" s="129">
        <f>O44+O53+O64+O76-J172</f>
        <v>56</v>
      </c>
      <c r="K171" s="130"/>
      <c r="L171" s="129">
        <f>P44+P53+P64+P76-L172</f>
        <v>140</v>
      </c>
      <c r="M171" s="131"/>
      <c r="N171" s="130"/>
      <c r="O171" s="132">
        <f>SUM(J171:N171)</f>
        <v>196</v>
      </c>
      <c r="P171" s="133"/>
      <c r="Q171" s="134">
        <f>H171/H173</f>
        <v>0.875</v>
      </c>
      <c r="R171" s="135"/>
      <c r="S171" s="36">
        <f>J44+J53-S172</f>
        <v>60</v>
      </c>
      <c r="T171" s="136">
        <f>J64+J76-T172</f>
        <v>44</v>
      </c>
      <c r="U171" s="137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</row>
    <row r="172" spans="1:35">
      <c r="A172" s="35">
        <v>2</v>
      </c>
      <c r="B172" s="113" t="s">
        <v>55</v>
      </c>
      <c r="C172" s="114"/>
      <c r="D172" s="114"/>
      <c r="E172" s="114"/>
      <c r="F172" s="114"/>
      <c r="G172" s="115"/>
      <c r="H172" s="128">
        <f>J172</f>
        <v>8</v>
      </c>
      <c r="I172" s="128"/>
      <c r="J172" s="138">
        <f>O93</f>
        <v>8</v>
      </c>
      <c r="K172" s="139"/>
      <c r="L172" s="138">
        <f>P93</f>
        <v>20</v>
      </c>
      <c r="M172" s="140"/>
      <c r="N172" s="139"/>
      <c r="O172" s="132">
        <f>SUM(J172:N172)</f>
        <v>28</v>
      </c>
      <c r="P172" s="133"/>
      <c r="Q172" s="134">
        <f>H172/H173</f>
        <v>0.125</v>
      </c>
      <c r="R172" s="135"/>
      <c r="S172" s="18">
        <v>0</v>
      </c>
      <c r="T172" s="141">
        <v>16</v>
      </c>
      <c r="U172" s="142"/>
      <c r="V172" s="72"/>
      <c r="W172" s="72"/>
      <c r="X172" s="72"/>
      <c r="Y172" s="73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</row>
    <row r="173" spans="1:35">
      <c r="A173" s="113" t="s">
        <v>25</v>
      </c>
      <c r="B173" s="114"/>
      <c r="C173" s="114"/>
      <c r="D173" s="114"/>
      <c r="E173" s="114"/>
      <c r="F173" s="114"/>
      <c r="G173" s="115"/>
      <c r="H173" s="116">
        <f>SUM(H171:I172)</f>
        <v>64</v>
      </c>
      <c r="I173" s="116"/>
      <c r="J173" s="116">
        <f>SUM(J171:K172)</f>
        <v>64</v>
      </c>
      <c r="K173" s="116"/>
      <c r="L173" s="117">
        <f>SUM(L171:N172)</f>
        <v>160</v>
      </c>
      <c r="M173" s="118"/>
      <c r="N173" s="119"/>
      <c r="O173" s="117">
        <f>SUM(O171:P172)</f>
        <v>224</v>
      </c>
      <c r="P173" s="119"/>
      <c r="Q173" s="120">
        <f>SUM(Q171:R172)</f>
        <v>1</v>
      </c>
      <c r="R173" s="121"/>
      <c r="S173" s="37">
        <f>SUM(S171:S172)</f>
        <v>60</v>
      </c>
      <c r="T173" s="122">
        <f>SUM(T171:U172)</f>
        <v>60</v>
      </c>
      <c r="U173" s="123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</row>
    <row r="174" spans="1:35"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</row>
    <row r="175" spans="1:35"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</row>
    <row r="176" spans="1:35">
      <c r="A176" s="124" t="s">
        <v>86</v>
      </c>
      <c r="B176" s="124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</row>
    <row r="177" spans="1:3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N177" s="42"/>
      <c r="O177" s="42"/>
      <c r="P177" s="42"/>
      <c r="Q177" s="42"/>
      <c r="R177" s="42"/>
      <c r="S177" s="42"/>
      <c r="T177" s="42"/>
      <c r="U177" s="4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</row>
    <row r="178" spans="1:35" ht="12.75" customHeight="1">
      <c r="A178" s="111" t="s">
        <v>80</v>
      </c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72"/>
      <c r="W178" s="72"/>
      <c r="X178" s="72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</row>
    <row r="179" spans="1:35" ht="27.75" customHeight="1">
      <c r="A179" s="111" t="s">
        <v>27</v>
      </c>
      <c r="B179" s="111" t="s">
        <v>26</v>
      </c>
      <c r="C179" s="111"/>
      <c r="D179" s="111"/>
      <c r="E179" s="111"/>
      <c r="F179" s="111"/>
      <c r="G179" s="111"/>
      <c r="H179" s="111"/>
      <c r="I179" s="111"/>
      <c r="J179" s="125" t="s">
        <v>40</v>
      </c>
      <c r="K179" s="125" t="s">
        <v>24</v>
      </c>
      <c r="L179" s="125"/>
      <c r="M179" s="125"/>
      <c r="N179" s="125"/>
      <c r="O179" s="125" t="s">
        <v>41</v>
      </c>
      <c r="P179" s="126"/>
      <c r="Q179" s="126"/>
      <c r="R179" s="125" t="s">
        <v>23</v>
      </c>
      <c r="S179" s="125"/>
      <c r="T179" s="125"/>
      <c r="U179" s="125" t="s">
        <v>22</v>
      </c>
      <c r="V179" s="72"/>
      <c r="W179" s="72"/>
      <c r="X179" s="72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</row>
    <row r="180" spans="1:35">
      <c r="A180" s="111"/>
      <c r="B180" s="111"/>
      <c r="C180" s="111"/>
      <c r="D180" s="111"/>
      <c r="E180" s="111"/>
      <c r="F180" s="111"/>
      <c r="G180" s="111"/>
      <c r="H180" s="111"/>
      <c r="I180" s="111"/>
      <c r="J180" s="125"/>
      <c r="K180" s="48" t="s">
        <v>28</v>
      </c>
      <c r="L180" s="48" t="s">
        <v>29</v>
      </c>
      <c r="M180" s="49" t="s">
        <v>97</v>
      </c>
      <c r="N180" s="49" t="s">
        <v>98</v>
      </c>
      <c r="O180" s="48" t="s">
        <v>33</v>
      </c>
      <c r="P180" s="48" t="s">
        <v>7</v>
      </c>
      <c r="Q180" s="48" t="s">
        <v>30</v>
      </c>
      <c r="R180" s="48" t="s">
        <v>31</v>
      </c>
      <c r="S180" s="48" t="s">
        <v>28</v>
      </c>
      <c r="T180" s="48" t="s">
        <v>32</v>
      </c>
      <c r="U180" s="125"/>
      <c r="V180" s="72"/>
      <c r="W180" s="72"/>
      <c r="X180" s="72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</row>
    <row r="181" spans="1:35">
      <c r="A181" s="127" t="s">
        <v>81</v>
      </c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72"/>
      <c r="W181" s="72"/>
      <c r="X181" s="72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</row>
    <row r="182" spans="1:35" s="42" customFormat="1">
      <c r="A182" s="43" t="s">
        <v>73</v>
      </c>
      <c r="B182" s="112" t="s">
        <v>87</v>
      </c>
      <c r="C182" s="112"/>
      <c r="D182" s="112"/>
      <c r="E182" s="112"/>
      <c r="F182" s="112"/>
      <c r="G182" s="112"/>
      <c r="H182" s="112"/>
      <c r="I182" s="112"/>
      <c r="J182" s="39">
        <v>5</v>
      </c>
      <c r="K182" s="39">
        <v>2</v>
      </c>
      <c r="L182" s="39">
        <v>1</v>
      </c>
      <c r="M182" s="39">
        <v>0</v>
      </c>
      <c r="N182" s="39">
        <v>0</v>
      </c>
      <c r="O182" s="40">
        <f>K182+L182+M182+N182</f>
        <v>3</v>
      </c>
      <c r="P182" s="40">
        <f>Q182-O182</f>
        <v>6</v>
      </c>
      <c r="Q182" s="40">
        <f>ROUND(PRODUCT(J182,25)/14,0)</f>
        <v>9</v>
      </c>
      <c r="R182" s="39" t="s">
        <v>31</v>
      </c>
      <c r="S182" s="39"/>
      <c r="T182" s="41"/>
      <c r="U182" s="41" t="s">
        <v>36</v>
      </c>
      <c r="V182" s="72"/>
      <c r="W182" s="72"/>
      <c r="X182" s="72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</row>
    <row r="183" spans="1:35">
      <c r="A183" s="43" t="s">
        <v>74</v>
      </c>
      <c r="B183" s="112" t="s">
        <v>88</v>
      </c>
      <c r="C183" s="112"/>
      <c r="D183" s="112"/>
      <c r="E183" s="112"/>
      <c r="F183" s="112"/>
      <c r="G183" s="112"/>
      <c r="H183" s="112"/>
      <c r="I183" s="112"/>
      <c r="J183" s="39">
        <v>5</v>
      </c>
      <c r="K183" s="39">
        <v>2</v>
      </c>
      <c r="L183" s="39">
        <v>1</v>
      </c>
      <c r="M183" s="39">
        <v>0</v>
      </c>
      <c r="N183" s="39">
        <v>0</v>
      </c>
      <c r="O183" s="40">
        <f>K183+L183+M183+N183</f>
        <v>3</v>
      </c>
      <c r="P183" s="40">
        <f>Q183-O183</f>
        <v>6</v>
      </c>
      <c r="Q183" s="40">
        <f>ROUND(PRODUCT(J183,25)/14,0)</f>
        <v>9</v>
      </c>
      <c r="R183" s="39" t="s">
        <v>31</v>
      </c>
      <c r="S183" s="39"/>
      <c r="T183" s="41"/>
      <c r="U183" s="41" t="s">
        <v>36</v>
      </c>
      <c r="V183" s="72"/>
      <c r="W183" s="72"/>
      <c r="X183" s="72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</row>
    <row r="184" spans="1:35">
      <c r="A184" s="84" t="s">
        <v>82</v>
      </c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6"/>
      <c r="V184" s="72"/>
      <c r="W184" s="72"/>
      <c r="X184" s="72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</row>
    <row r="185" spans="1:35" ht="36.6" customHeight="1">
      <c r="A185" s="43" t="s">
        <v>75</v>
      </c>
      <c r="B185" s="80" t="s">
        <v>89</v>
      </c>
      <c r="C185" s="81"/>
      <c r="D185" s="81"/>
      <c r="E185" s="81"/>
      <c r="F185" s="81"/>
      <c r="G185" s="81"/>
      <c r="H185" s="81"/>
      <c r="I185" s="82"/>
      <c r="J185" s="39">
        <v>5</v>
      </c>
      <c r="K185" s="39">
        <v>2</v>
      </c>
      <c r="L185" s="39">
        <v>1</v>
      </c>
      <c r="M185" s="39">
        <v>0</v>
      </c>
      <c r="N185" s="39">
        <v>0</v>
      </c>
      <c r="O185" s="40">
        <f>K185+L185+M185+N185</f>
        <v>3</v>
      </c>
      <c r="P185" s="40">
        <f>Q185-O185</f>
        <v>6</v>
      </c>
      <c r="Q185" s="40">
        <f>ROUND(PRODUCT(J185,25)/14,0)</f>
        <v>9</v>
      </c>
      <c r="R185" s="39" t="s">
        <v>31</v>
      </c>
      <c r="S185" s="39"/>
      <c r="T185" s="41"/>
      <c r="U185" s="41" t="s">
        <v>90</v>
      </c>
      <c r="V185" s="72"/>
      <c r="W185" s="72"/>
      <c r="X185" s="72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</row>
    <row r="186" spans="1:35" s="42" customFormat="1" ht="18.600000000000001" customHeight="1">
      <c r="A186" s="43" t="s">
        <v>76</v>
      </c>
      <c r="B186" s="87" t="s">
        <v>157</v>
      </c>
      <c r="C186" s="88"/>
      <c r="D186" s="88"/>
      <c r="E186" s="88"/>
      <c r="F186" s="88"/>
      <c r="G186" s="88"/>
      <c r="H186" s="88"/>
      <c r="I186" s="89"/>
      <c r="J186" s="39">
        <v>5</v>
      </c>
      <c r="K186" s="39">
        <v>1</v>
      </c>
      <c r="L186" s="39">
        <v>2</v>
      </c>
      <c r="M186" s="39">
        <v>0</v>
      </c>
      <c r="N186" s="39">
        <v>0</v>
      </c>
      <c r="O186" s="40">
        <f>K186+L186+M186+N186</f>
        <v>3</v>
      </c>
      <c r="P186" s="40">
        <f>Q186-O186</f>
        <v>6</v>
      </c>
      <c r="Q186" s="40">
        <f>ROUND(PRODUCT(J186,25)/14,0)</f>
        <v>9</v>
      </c>
      <c r="R186" s="39" t="s">
        <v>31</v>
      </c>
      <c r="S186" s="39"/>
      <c r="T186" s="41"/>
      <c r="U186" s="41" t="s">
        <v>91</v>
      </c>
      <c r="V186" s="72"/>
      <c r="W186" s="72"/>
      <c r="X186" s="72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</row>
    <row r="187" spans="1:35">
      <c r="A187" s="84" t="s">
        <v>83</v>
      </c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6"/>
      <c r="V187" s="72"/>
      <c r="W187" s="72"/>
      <c r="X187" s="72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</row>
    <row r="188" spans="1:35" s="42" customFormat="1" ht="18" customHeight="1">
      <c r="A188" s="43" t="s">
        <v>92</v>
      </c>
      <c r="B188" s="80" t="s">
        <v>158</v>
      </c>
      <c r="C188" s="81"/>
      <c r="D188" s="81"/>
      <c r="E188" s="81"/>
      <c r="F188" s="81"/>
      <c r="G188" s="81"/>
      <c r="H188" s="81"/>
      <c r="I188" s="82"/>
      <c r="J188" s="39">
        <v>5</v>
      </c>
      <c r="K188" s="39">
        <v>0</v>
      </c>
      <c r="L188" s="39">
        <v>0</v>
      </c>
      <c r="M188" s="39">
        <v>0</v>
      </c>
      <c r="N188" s="39">
        <v>3</v>
      </c>
      <c r="O188" s="40">
        <f>K188+L188+M188+N188</f>
        <v>3</v>
      </c>
      <c r="P188" s="40">
        <f>Q188-O188</f>
        <v>6</v>
      </c>
      <c r="Q188" s="40">
        <f>ROUND(PRODUCT(J188,25)/14,0)</f>
        <v>9</v>
      </c>
      <c r="R188" s="39"/>
      <c r="S188" s="39" t="s">
        <v>28</v>
      </c>
      <c r="T188" s="41"/>
      <c r="U188" s="41" t="s">
        <v>90</v>
      </c>
      <c r="V188" s="72"/>
      <c r="W188" s="72"/>
      <c r="X188" s="72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</row>
    <row r="189" spans="1:35" ht="19.149999999999999" customHeight="1">
      <c r="A189" s="43" t="s">
        <v>93</v>
      </c>
      <c r="B189" s="87" t="s">
        <v>156</v>
      </c>
      <c r="C189" s="88"/>
      <c r="D189" s="88"/>
      <c r="E189" s="88"/>
      <c r="F189" s="88"/>
      <c r="G189" s="88"/>
      <c r="H189" s="88"/>
      <c r="I189" s="89"/>
      <c r="J189" s="39">
        <v>5</v>
      </c>
      <c r="K189" s="39">
        <v>1</v>
      </c>
      <c r="L189" s="39">
        <v>2</v>
      </c>
      <c r="M189" s="39">
        <v>0</v>
      </c>
      <c r="N189" s="39">
        <v>0</v>
      </c>
      <c r="O189" s="40">
        <f>K189+L189+M189+N189</f>
        <v>3</v>
      </c>
      <c r="P189" s="40">
        <f>Q189-O189</f>
        <v>6</v>
      </c>
      <c r="Q189" s="40">
        <f>ROUND(PRODUCT(J189,25)/14,0)</f>
        <v>9</v>
      </c>
      <c r="R189" s="39" t="s">
        <v>31</v>
      </c>
      <c r="S189" s="39"/>
      <c r="T189" s="41"/>
      <c r="U189" s="41" t="s">
        <v>91</v>
      </c>
      <c r="V189" s="72"/>
      <c r="W189" s="72"/>
      <c r="X189" s="72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</row>
    <row r="190" spans="1:35">
      <c r="A190" s="90" t="s">
        <v>84</v>
      </c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2"/>
      <c r="V190" s="72"/>
      <c r="W190" s="72"/>
      <c r="X190" s="72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</row>
    <row r="191" spans="1:35" ht="18.75" customHeight="1">
      <c r="A191" s="43"/>
      <c r="B191" s="80" t="s">
        <v>77</v>
      </c>
      <c r="C191" s="81"/>
      <c r="D191" s="81"/>
      <c r="E191" s="81"/>
      <c r="F191" s="81"/>
      <c r="G191" s="81"/>
      <c r="H191" s="81"/>
      <c r="I191" s="82"/>
      <c r="J191" s="39">
        <v>5</v>
      </c>
      <c r="K191" s="39"/>
      <c r="L191" s="39"/>
      <c r="M191" s="39"/>
      <c r="N191" s="39"/>
      <c r="O191" s="40"/>
      <c r="P191" s="40"/>
      <c r="Q191" s="40"/>
      <c r="R191" s="39"/>
      <c r="S191" s="39"/>
      <c r="T191" s="41"/>
      <c r="U191" s="44"/>
      <c r="V191" s="72"/>
      <c r="W191" s="72"/>
      <c r="X191" s="72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</row>
    <row r="192" spans="1:35" ht="20.25" customHeight="1">
      <c r="A192" s="93" t="s">
        <v>79</v>
      </c>
      <c r="B192" s="94"/>
      <c r="C192" s="94"/>
      <c r="D192" s="94"/>
      <c r="E192" s="94"/>
      <c r="F192" s="94"/>
      <c r="G192" s="94"/>
      <c r="H192" s="94"/>
      <c r="I192" s="95"/>
      <c r="J192" s="45">
        <f>SUM(J182:J183,J185:J186,J188:J189,J191)</f>
        <v>35</v>
      </c>
      <c r="K192" s="45">
        <f t="shared" ref="K192:Q192" si="36">SUM(K182:K183,K185:K186,K188:K189,K191)</f>
        <v>8</v>
      </c>
      <c r="L192" s="45">
        <f t="shared" si="36"/>
        <v>7</v>
      </c>
      <c r="M192" s="45">
        <f t="shared" si="36"/>
        <v>0</v>
      </c>
      <c r="N192" s="45">
        <f t="shared" si="36"/>
        <v>3</v>
      </c>
      <c r="O192" s="45">
        <f>SUM(O182:O183,O185:O186,O188:O189,O191)</f>
        <v>18</v>
      </c>
      <c r="P192" s="45">
        <f t="shared" si="36"/>
        <v>36</v>
      </c>
      <c r="Q192" s="45">
        <f t="shared" si="36"/>
        <v>54</v>
      </c>
      <c r="R192" s="47">
        <f>COUNTIF(R182:R183,"E")+COUNTIF(R185:R186,"E")+COUNTIF(R188:R189,"E")+COUNTIF(R191,"E")</f>
        <v>5</v>
      </c>
      <c r="S192" s="47">
        <f>COUNTIF(S182:S183,"C")+COUNTIF(S185:S186,"C")+COUNTIF(S188:S189,"C")+COUNTIF(S191,"C")</f>
        <v>1</v>
      </c>
      <c r="T192" s="47">
        <f>COUNTIF(T182:T183,"VP")+COUNTIF(T185:T186,"VP")+COUNTIF(T188:T189,"VP")+COUNTIF(T191,"VP")</f>
        <v>0</v>
      </c>
      <c r="U192" s="46"/>
      <c r="V192" s="72"/>
      <c r="W192" s="72"/>
      <c r="X192" s="72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</row>
    <row r="193" spans="1:35" ht="20.25" customHeight="1">
      <c r="A193" s="96" t="s">
        <v>49</v>
      </c>
      <c r="B193" s="97"/>
      <c r="C193" s="97"/>
      <c r="D193" s="97"/>
      <c r="E193" s="97"/>
      <c r="F193" s="97"/>
      <c r="G193" s="97"/>
      <c r="H193" s="97"/>
      <c r="I193" s="97"/>
      <c r="J193" s="98"/>
      <c r="K193" s="45">
        <f>SUM(K182:K183,K185:K186,K188:K189)*14</f>
        <v>112</v>
      </c>
      <c r="L193" s="45">
        <f t="shared" ref="L193:Q193" si="37">SUM(L182:L183,L185:L186,L188:L189)*14</f>
        <v>98</v>
      </c>
      <c r="M193" s="45">
        <f t="shared" si="37"/>
        <v>0</v>
      </c>
      <c r="N193" s="45">
        <f t="shared" si="37"/>
        <v>42</v>
      </c>
      <c r="O193" s="45">
        <f t="shared" si="37"/>
        <v>252</v>
      </c>
      <c r="P193" s="45">
        <f t="shared" si="37"/>
        <v>504</v>
      </c>
      <c r="Q193" s="45">
        <f t="shared" si="37"/>
        <v>756</v>
      </c>
      <c r="R193" s="102"/>
      <c r="S193" s="103"/>
      <c r="T193" s="103"/>
      <c r="U193" s="104"/>
      <c r="V193" s="72"/>
      <c r="W193" s="72"/>
      <c r="X193" s="72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</row>
    <row r="194" spans="1:35" ht="20.25" customHeight="1">
      <c r="A194" s="99"/>
      <c r="B194" s="100"/>
      <c r="C194" s="100"/>
      <c r="D194" s="100"/>
      <c r="E194" s="100"/>
      <c r="F194" s="100"/>
      <c r="G194" s="100"/>
      <c r="H194" s="100"/>
      <c r="I194" s="100"/>
      <c r="J194" s="101"/>
      <c r="K194" s="108">
        <f>SUM(K193:N193)</f>
        <v>252</v>
      </c>
      <c r="L194" s="109"/>
      <c r="M194" s="109"/>
      <c r="N194" s="110"/>
      <c r="O194" s="108">
        <f>SUM(O193:P193)</f>
        <v>756</v>
      </c>
      <c r="P194" s="109"/>
      <c r="Q194" s="110"/>
      <c r="R194" s="105"/>
      <c r="S194" s="106"/>
      <c r="T194" s="106"/>
      <c r="U194" s="107"/>
      <c r="V194" s="72"/>
      <c r="W194" s="72"/>
      <c r="X194" s="72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</row>
    <row r="195" spans="1:3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N195" s="42"/>
      <c r="O195" s="42"/>
      <c r="P195" s="42"/>
      <c r="Q195" s="42"/>
      <c r="R195" s="42"/>
      <c r="S195" s="42"/>
      <c r="T195" s="42"/>
      <c r="U195" s="42"/>
      <c r="V195" s="72"/>
      <c r="W195" s="72"/>
      <c r="X195" s="72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</row>
    <row r="196" spans="1:35">
      <c r="V196" s="72"/>
      <c r="W196" s="72"/>
      <c r="X196" s="72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</row>
    <row r="197" spans="1:35">
      <c r="A197" s="83" t="s">
        <v>94</v>
      </c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72"/>
      <c r="W197" s="72"/>
      <c r="X197" s="72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</row>
    <row r="198" spans="1:35">
      <c r="A198" s="83" t="s">
        <v>95</v>
      </c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72"/>
      <c r="W198" s="72"/>
      <c r="X198" s="72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</row>
    <row r="199" spans="1:35">
      <c r="A199" s="83" t="s">
        <v>96</v>
      </c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72"/>
      <c r="W199" s="72"/>
      <c r="X199" s="72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</row>
    <row r="200" spans="1:35">
      <c r="V200" s="72"/>
      <c r="W200" s="72"/>
      <c r="X200" s="72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</row>
    <row r="201" spans="1:35">
      <c r="V201" s="72"/>
      <c r="W201" s="72"/>
      <c r="X201" s="72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</row>
    <row r="202" spans="1:35">
      <c r="V202" s="72"/>
      <c r="W202" s="72"/>
      <c r="X202" s="72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</row>
    <row r="203" spans="1:35">
      <c r="V203" s="72"/>
      <c r="W203" s="72"/>
      <c r="X203" s="72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</row>
    <row r="204" spans="1:35">
      <c r="V204" s="72"/>
      <c r="W204" s="72"/>
      <c r="X204" s="72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</row>
    <row r="205" spans="1:35"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</row>
    <row r="206" spans="1:35"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</row>
    <row r="207" spans="1:35"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</row>
    <row r="208" spans="1:35"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</row>
    <row r="209" spans="22:35"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</row>
    <row r="210" spans="22:35"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</row>
    <row r="211" spans="22:35"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</row>
    <row r="212" spans="22:35"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</row>
    <row r="213" spans="22:35"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</row>
    <row r="214" spans="22:35"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</row>
    <row r="215" spans="22:35"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</row>
    <row r="216" spans="22:35"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</row>
    <row r="217" spans="22:35"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</row>
    <row r="218" spans="22:35"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</row>
    <row r="219" spans="22:35"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</row>
    <row r="220" spans="22:35"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</row>
    <row r="221" spans="22:35"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</row>
    <row r="222" spans="22:35"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</row>
    <row r="223" spans="22:35"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</row>
    <row r="224" spans="22:35"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</row>
    <row r="225" spans="22:35"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</row>
    <row r="226" spans="22:35"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</row>
    <row r="227" spans="22:35"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</row>
    <row r="228" spans="22:35"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</row>
    <row r="229" spans="22:35"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</row>
    <row r="230" spans="22:35"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</row>
    <row r="231" spans="22:35"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</row>
    <row r="232" spans="22:35"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</row>
    <row r="233" spans="22:35"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</row>
    <row r="234" spans="22:35"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</row>
    <row r="235" spans="22:35"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</row>
    <row r="236" spans="22:35"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</row>
    <row r="237" spans="22:35"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</row>
    <row r="238" spans="22:35"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</row>
    <row r="239" spans="22:35"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</row>
    <row r="240" spans="22:35"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</row>
    <row r="241" spans="22:35"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</row>
    <row r="242" spans="22:35"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</row>
    <row r="243" spans="22:35"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</row>
    <row r="244" spans="22:35"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</row>
  </sheetData>
  <sheetProtection formatCells="0" formatRows="0" insertRows="0"/>
  <mergeCells count="249">
    <mergeCell ref="J69:J70"/>
    <mergeCell ref="K69:N69"/>
    <mergeCell ref="O69:Q69"/>
    <mergeCell ref="A118:J119"/>
    <mergeCell ref="R118:U119"/>
    <mergeCell ref="O119:Q119"/>
    <mergeCell ref="K119:N119"/>
    <mergeCell ref="A117:I117"/>
    <mergeCell ref="B116:I116"/>
    <mergeCell ref="R104:T104"/>
    <mergeCell ref="B108:I108"/>
    <mergeCell ref="B109:I109"/>
    <mergeCell ref="B110:I110"/>
    <mergeCell ref="B107:I107"/>
    <mergeCell ref="A106:U106"/>
    <mergeCell ref="U104:U105"/>
    <mergeCell ref="B111:I111"/>
    <mergeCell ref="B115:I115"/>
    <mergeCell ref="K104:N104"/>
    <mergeCell ref="O104:Q104"/>
    <mergeCell ref="B61:I61"/>
    <mergeCell ref="A57:U57"/>
    <mergeCell ref="J58:J59"/>
    <mergeCell ref="K58:N58"/>
    <mergeCell ref="A104:A105"/>
    <mergeCell ref="B104:I105"/>
    <mergeCell ref="J104:J105"/>
    <mergeCell ref="O58:Q58"/>
    <mergeCell ref="R58:T58"/>
    <mergeCell ref="U58:U59"/>
    <mergeCell ref="B71:I71"/>
    <mergeCell ref="B72:I72"/>
    <mergeCell ref="B73:I73"/>
    <mergeCell ref="B74:I74"/>
    <mergeCell ref="B75:I75"/>
    <mergeCell ref="A58:A59"/>
    <mergeCell ref="B58:I59"/>
    <mergeCell ref="A81:U81"/>
    <mergeCell ref="J82:J83"/>
    <mergeCell ref="B112:I112"/>
    <mergeCell ref="B63:I63"/>
    <mergeCell ref="N15:U15"/>
    <mergeCell ref="S6:U6"/>
    <mergeCell ref="N8:U11"/>
    <mergeCell ref="A15:K15"/>
    <mergeCell ref="J38:J39"/>
    <mergeCell ref="A37:U37"/>
    <mergeCell ref="N25:U31"/>
    <mergeCell ref="A20:K23"/>
    <mergeCell ref="N21:U23"/>
    <mergeCell ref="I26:K26"/>
    <mergeCell ref="B26:C26"/>
    <mergeCell ref="H26:H27"/>
    <mergeCell ref="A25:G25"/>
    <mergeCell ref="G26:G27"/>
    <mergeCell ref="A13:K13"/>
    <mergeCell ref="A14:K14"/>
    <mergeCell ref="A16:K16"/>
    <mergeCell ref="B38:I39"/>
    <mergeCell ref="N17:U17"/>
    <mergeCell ref="N18:U18"/>
    <mergeCell ref="N13:U13"/>
    <mergeCell ref="N16:U16"/>
    <mergeCell ref="A11:K11"/>
    <mergeCell ref="A12:K12"/>
    <mergeCell ref="A2:K2"/>
    <mergeCell ref="A6:K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R69:T69"/>
    <mergeCell ref="A69:A70"/>
    <mergeCell ref="B60:I60"/>
    <mergeCell ref="U38:U39"/>
    <mergeCell ref="O38:Q38"/>
    <mergeCell ref="K38:N38"/>
    <mergeCell ref="U47:U48"/>
    <mergeCell ref="R38:T38"/>
    <mergeCell ref="A46:U46"/>
    <mergeCell ref="J47:J48"/>
    <mergeCell ref="A47:A48"/>
    <mergeCell ref="A38:A39"/>
    <mergeCell ref="B53:I53"/>
    <mergeCell ref="B51:I51"/>
    <mergeCell ref="B52:I52"/>
    <mergeCell ref="B42:I42"/>
    <mergeCell ref="B40:I40"/>
    <mergeCell ref="B41:I41"/>
    <mergeCell ref="B44:I44"/>
    <mergeCell ref="B49:I49"/>
    <mergeCell ref="B50:I50"/>
    <mergeCell ref="B43:I43"/>
    <mergeCell ref="B47:I48"/>
    <mergeCell ref="A68:U68"/>
    <mergeCell ref="B76:I76"/>
    <mergeCell ref="A1:K1"/>
    <mergeCell ref="A3:K3"/>
    <mergeCell ref="K47:N47"/>
    <mergeCell ref="N19:U19"/>
    <mergeCell ref="N1:U1"/>
    <mergeCell ref="N14:U14"/>
    <mergeCell ref="A4:K5"/>
    <mergeCell ref="A35:U35"/>
    <mergeCell ref="A19:K19"/>
    <mergeCell ref="A17:K17"/>
    <mergeCell ref="N3:O3"/>
    <mergeCell ref="N5:O5"/>
    <mergeCell ref="D26:F26"/>
    <mergeCell ref="A18:K18"/>
    <mergeCell ref="O47:Q47"/>
    <mergeCell ref="R47:T47"/>
    <mergeCell ref="S3:U3"/>
    <mergeCell ref="S4:U4"/>
    <mergeCell ref="S5:U5"/>
    <mergeCell ref="U69:U70"/>
    <mergeCell ref="B64:I64"/>
    <mergeCell ref="B69:I70"/>
    <mergeCell ref="B62:I62"/>
    <mergeCell ref="K95:N95"/>
    <mergeCell ref="O95:Q95"/>
    <mergeCell ref="R94:U95"/>
    <mergeCell ref="A93:I93"/>
    <mergeCell ref="A94:J95"/>
    <mergeCell ref="B86:I86"/>
    <mergeCell ref="U82:U83"/>
    <mergeCell ref="B82:I83"/>
    <mergeCell ref="B114:I114"/>
    <mergeCell ref="A113:U113"/>
    <mergeCell ref="A84:U84"/>
    <mergeCell ref="A87:U87"/>
    <mergeCell ref="K82:N82"/>
    <mergeCell ref="O82:Q82"/>
    <mergeCell ref="A82:A83"/>
    <mergeCell ref="R82:T82"/>
    <mergeCell ref="B85:I85"/>
    <mergeCell ref="A103:U103"/>
    <mergeCell ref="A102:U102"/>
    <mergeCell ref="A127:U127"/>
    <mergeCell ref="B128:I128"/>
    <mergeCell ref="B129:I129"/>
    <mergeCell ref="B133:I133"/>
    <mergeCell ref="A134:U134"/>
    <mergeCell ref="B130:I130"/>
    <mergeCell ref="A125:A126"/>
    <mergeCell ref="A124:U124"/>
    <mergeCell ref="J125:J126"/>
    <mergeCell ref="K125:N125"/>
    <mergeCell ref="O125:Q125"/>
    <mergeCell ref="B125:I126"/>
    <mergeCell ref="R125:T125"/>
    <mergeCell ref="U125:U126"/>
    <mergeCell ref="B137:I137"/>
    <mergeCell ref="B138:I138"/>
    <mergeCell ref="B135:I135"/>
    <mergeCell ref="A139:I139"/>
    <mergeCell ref="K141:N141"/>
    <mergeCell ref="O141:Q141"/>
    <mergeCell ref="B132:I132"/>
    <mergeCell ref="B131:I131"/>
    <mergeCell ref="B136:I136"/>
    <mergeCell ref="U147:U148"/>
    <mergeCell ref="A146:U146"/>
    <mergeCell ref="A140:J141"/>
    <mergeCell ref="R140:U141"/>
    <mergeCell ref="O147:Q147"/>
    <mergeCell ref="A149:U149"/>
    <mergeCell ref="B150:I150"/>
    <mergeCell ref="B151:I151"/>
    <mergeCell ref="R147:T147"/>
    <mergeCell ref="A147:A148"/>
    <mergeCell ref="B147:I148"/>
    <mergeCell ref="J147:J148"/>
    <mergeCell ref="K147:N147"/>
    <mergeCell ref="R157:U158"/>
    <mergeCell ref="K158:N158"/>
    <mergeCell ref="O158:Q158"/>
    <mergeCell ref="B152:I152"/>
    <mergeCell ref="A153:U153"/>
    <mergeCell ref="B155:I155"/>
    <mergeCell ref="A156:I156"/>
    <mergeCell ref="A157:J158"/>
    <mergeCell ref="B154:I154"/>
    <mergeCell ref="A168:B168"/>
    <mergeCell ref="A169:A170"/>
    <mergeCell ref="B169:G170"/>
    <mergeCell ref="H169:I170"/>
    <mergeCell ref="J169:P169"/>
    <mergeCell ref="Q169:R170"/>
    <mergeCell ref="S169:U169"/>
    <mergeCell ref="J170:K170"/>
    <mergeCell ref="L170:N170"/>
    <mergeCell ref="O170:P170"/>
    <mergeCell ref="T170:U170"/>
    <mergeCell ref="B171:G171"/>
    <mergeCell ref="H171:I171"/>
    <mergeCell ref="J171:K171"/>
    <mergeCell ref="L171:N171"/>
    <mergeCell ref="O171:P171"/>
    <mergeCell ref="Q171:R171"/>
    <mergeCell ref="T171:U171"/>
    <mergeCell ref="B172:G172"/>
    <mergeCell ref="H172:I172"/>
    <mergeCell ref="J172:K172"/>
    <mergeCell ref="L172:N172"/>
    <mergeCell ref="O172:P172"/>
    <mergeCell ref="Q172:R172"/>
    <mergeCell ref="T172:U172"/>
    <mergeCell ref="A178:U178"/>
    <mergeCell ref="B183:I183"/>
    <mergeCell ref="A173:G173"/>
    <mergeCell ref="H173:I173"/>
    <mergeCell ref="J173:K173"/>
    <mergeCell ref="L173:N173"/>
    <mergeCell ref="O173:P173"/>
    <mergeCell ref="Q173:R173"/>
    <mergeCell ref="T173:U173"/>
    <mergeCell ref="A176:U176"/>
    <mergeCell ref="A179:A180"/>
    <mergeCell ref="B179:I180"/>
    <mergeCell ref="J179:J180"/>
    <mergeCell ref="K179:N179"/>
    <mergeCell ref="O179:Q179"/>
    <mergeCell ref="R179:T179"/>
    <mergeCell ref="U179:U180"/>
    <mergeCell ref="A181:U181"/>
    <mergeCell ref="B182:I182"/>
    <mergeCell ref="B188:I188"/>
    <mergeCell ref="A197:U197"/>
    <mergeCell ref="A198:U198"/>
    <mergeCell ref="A199:U199"/>
    <mergeCell ref="A184:U184"/>
    <mergeCell ref="B185:I185"/>
    <mergeCell ref="A187:U187"/>
    <mergeCell ref="B189:I189"/>
    <mergeCell ref="A190:U190"/>
    <mergeCell ref="B191:I191"/>
    <mergeCell ref="A192:I192"/>
    <mergeCell ref="A193:J194"/>
    <mergeCell ref="R193:U194"/>
    <mergeCell ref="K194:N194"/>
    <mergeCell ref="O194:Q194"/>
    <mergeCell ref="B186:I186"/>
  </mergeCells>
  <phoneticPr fontId="6" type="noConversion"/>
  <conditionalFormatting sqref="Y172">
    <cfRule type="cellIs" dxfId="0" priority="24" operator="equal">
      <formula>"Corect"</formula>
    </cfRule>
  </conditionalFormatting>
  <dataValidations count="7">
    <dataValidation type="list" allowBlank="1" showInputMessage="1" showErrorMessage="1" sqref="S185:S186 S188:S189 S182:S183 S191 S71:S75 S88:S92 S85:S86 S49:S52 S60:S63 S40:S43">
      <formula1>$S$39</formula1>
    </dataValidation>
    <dataValidation type="list" allowBlank="1" showInputMessage="1" showErrorMessage="1" sqref="R185:R186 R188:R189 R182:R183 R191 R71:R75 R88:R92 R85:R86 R49:R52 R60:R63 R40:R43">
      <formula1>$R$39</formula1>
    </dataValidation>
    <dataValidation type="list" allowBlank="1" showInputMessage="1" showErrorMessage="1" sqref="T185:T186 T188:T189 T182:T183 T191 T49:T52 T88:T92 T85:T86 T71:T75 T60:T63 T40:T43">
      <formula1>$T$39</formula1>
    </dataValidation>
    <dataValidation type="list" allowBlank="1" showInputMessage="1" showErrorMessage="1" sqref="U107:U111 U60:U63 U154 U85:U86 U71:U75 U49:U52 U88:U92 U114:U115 U135:U137 U128:U132 U150:U151 U40:U43">
      <formula1>$P$36:$T$36</formula1>
    </dataValidation>
    <dataValidation type="list" allowBlank="1" showInputMessage="1" showErrorMessage="1" sqref="U112 U133 U152">
      <formula1>$Q$36:$T$36</formula1>
    </dataValidation>
    <dataValidation type="list" allowBlank="1" showInputMessage="1" showErrorMessage="1" sqref="B154:I154">
      <formula1>$B$38:$B$98</formula1>
    </dataValidation>
    <dataValidation type="list" allowBlank="1" showInputMessage="1" showErrorMessage="1" sqref="B107:I111 B114:I115 B150:I151">
      <formula1>$B$38:$B$78</formula1>
    </dataValidation>
  </dataValidations>
  <pageMargins left="0.25" right="0.25" top="0.75" bottom="0.75" header="0.3" footer="0.3"/>
  <pageSetup paperSize="9" orientation="landscape" blackAndWhite="1" r:id="rId1"/>
  <headerFooter>
    <oddHeader xml:space="preserve">&amp;C
</oddHeader>
    <oddFooter>&amp;LRECTOR,
Acad.Prof.univ.dr. Ioan Aurel POP&amp;CPag. &amp;P/&amp;N&amp;RDECAN,
Prof. univ. dr. Adrian Olimpiu PETRUȘEL</oddFooter>
  </headerFooter>
  <ignoredErrors>
    <ignoredError sqref="R44" formula="1"/>
    <ignoredError sqref="K9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8CD848C23F374E82F1C501FC5202DB" ma:contentTypeVersion="0" ma:contentTypeDescription="Create a new document." ma:contentTypeScope="" ma:versionID="cd50e582d94784a96fe3f6a5afb63be3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47E3DA-5698-49A4-92EA-B6C4521E51D0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06E73D1-1D2F-4165-AE3C-0DA4687C7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APetrusel</cp:lastModifiedBy>
  <cp:lastPrinted>2015-12-02T08:08:21Z</cp:lastPrinted>
  <dcterms:created xsi:type="dcterms:W3CDTF">2013-06-27T08:19:59Z</dcterms:created>
  <dcterms:modified xsi:type="dcterms:W3CDTF">2016-05-17T08:32:13Z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0x010100FB8CD848C23F374E82F1C501FC5202DB</vt:lpwstr>
  </property>
</Properties>
</file>