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19440" windowHeight="11760"/>
  </bookViews>
  <sheets>
    <sheet name="Sheet1" sheetId="1" r:id="rId1"/>
    <sheet name="Sheet2" sheetId="2" r:id="rId2"/>
    <sheet name="Sheet3" sheetId="3" r:id="rId3"/>
    <sheet name="Sheet4" sheetId="4" r:id="rId4"/>
  </sheets>
  <calcPr calcId="125725"/>
</workbook>
</file>

<file path=xl/calcChain.xml><?xml version="1.0" encoding="utf-8"?>
<calcChain xmlns="http://schemas.openxmlformats.org/spreadsheetml/2006/main">
  <c r="M207" i="1"/>
  <c r="L207"/>
  <c r="K207"/>
  <c r="K208" s="1"/>
  <c r="S206"/>
  <c r="R206"/>
  <c r="Q206"/>
  <c r="M206"/>
  <c r="L206"/>
  <c r="K206"/>
  <c r="J206"/>
  <c r="P203"/>
  <c r="N203"/>
  <c r="P202"/>
  <c r="N202"/>
  <c r="P200"/>
  <c r="O200" s="1"/>
  <c r="N200"/>
  <c r="P199"/>
  <c r="O199" s="1"/>
  <c r="N199"/>
  <c r="P197"/>
  <c r="N197"/>
  <c r="N206" s="1"/>
  <c r="P196"/>
  <c r="N196"/>
  <c r="U176"/>
  <c r="U158"/>
  <c r="U138"/>
  <c r="U115"/>
  <c r="L116"/>
  <c r="M116"/>
  <c r="N116"/>
  <c r="K116"/>
  <c r="T115"/>
  <c r="S115"/>
  <c r="R115"/>
  <c r="K115"/>
  <c r="L115"/>
  <c r="M115"/>
  <c r="N115"/>
  <c r="J115"/>
  <c r="Q114"/>
  <c r="O114"/>
  <c r="Q113"/>
  <c r="O113"/>
  <c r="O116" s="1"/>
  <c r="H188"/>
  <c r="O188"/>
  <c r="O202" l="1"/>
  <c r="P206"/>
  <c r="N207"/>
  <c r="O203"/>
  <c r="O197"/>
  <c r="P207"/>
  <c r="O196"/>
  <c r="P113"/>
  <c r="P116" s="1"/>
  <c r="O115"/>
  <c r="Q115"/>
  <c r="Q116"/>
  <c r="O117" s="1"/>
  <c r="P114"/>
  <c r="K117"/>
  <c r="O95"/>
  <c r="Q95"/>
  <c r="O96"/>
  <c r="Q96"/>
  <c r="O97"/>
  <c r="Q97"/>
  <c r="O98"/>
  <c r="Q98"/>
  <c r="Q94"/>
  <c r="O94"/>
  <c r="O81"/>
  <c r="Q81"/>
  <c r="O82"/>
  <c r="Q82"/>
  <c r="O83"/>
  <c r="Q83"/>
  <c r="Q80"/>
  <c r="O80"/>
  <c r="O59"/>
  <c r="O60"/>
  <c r="O61"/>
  <c r="O58"/>
  <c r="Q59"/>
  <c r="P59" s="1"/>
  <c r="Q60"/>
  <c r="Q61"/>
  <c r="P61" s="1"/>
  <c r="Q58"/>
  <c r="P58" s="1"/>
  <c r="Q46"/>
  <c r="O46"/>
  <c r="Q47"/>
  <c r="Q48"/>
  <c r="Q49"/>
  <c r="O207" l="1"/>
  <c r="N208" s="1"/>
  <c r="O206"/>
  <c r="P60"/>
  <c r="P82"/>
  <c r="P97"/>
  <c r="P115"/>
  <c r="P81"/>
  <c r="P98"/>
  <c r="P83"/>
  <c r="P96"/>
  <c r="P95"/>
  <c r="P80"/>
  <c r="P94"/>
  <c r="S171"/>
  <c r="R171"/>
  <c r="Q171"/>
  <c r="P171"/>
  <c r="O171"/>
  <c r="N171"/>
  <c r="M171"/>
  <c r="L171"/>
  <c r="K171"/>
  <c r="J171"/>
  <c r="S170"/>
  <c r="R170"/>
  <c r="Q170"/>
  <c r="P170"/>
  <c r="O170"/>
  <c r="N170"/>
  <c r="M170"/>
  <c r="L170"/>
  <c r="K170"/>
  <c r="J170"/>
  <c r="S169"/>
  <c r="R169"/>
  <c r="N169"/>
  <c r="M169"/>
  <c r="L169"/>
  <c r="K169"/>
  <c r="J169"/>
  <c r="A171"/>
  <c r="A170"/>
  <c r="A169"/>
  <c r="S156"/>
  <c r="R156"/>
  <c r="Q156"/>
  <c r="P156"/>
  <c r="O156"/>
  <c r="N156"/>
  <c r="M156"/>
  <c r="L156"/>
  <c r="K156"/>
  <c r="J156"/>
  <c r="S155"/>
  <c r="R155"/>
  <c r="Q155"/>
  <c r="P155"/>
  <c r="O155"/>
  <c r="N155"/>
  <c r="M155"/>
  <c r="L155"/>
  <c r="K155"/>
  <c r="J155"/>
  <c r="S154"/>
  <c r="R154"/>
  <c r="Q154"/>
  <c r="P154"/>
  <c r="O154"/>
  <c r="N154"/>
  <c r="M154"/>
  <c r="L154"/>
  <c r="K154"/>
  <c r="J154"/>
  <c r="S153"/>
  <c r="R153"/>
  <c r="Q153"/>
  <c r="P153"/>
  <c r="O153"/>
  <c r="N153"/>
  <c r="M153"/>
  <c r="L153"/>
  <c r="K153"/>
  <c r="J153"/>
  <c r="S152"/>
  <c r="R152"/>
  <c r="Q152"/>
  <c r="P152"/>
  <c r="O152"/>
  <c r="N152"/>
  <c r="M152"/>
  <c r="L152"/>
  <c r="K152"/>
  <c r="J152"/>
  <c r="A156"/>
  <c r="A155"/>
  <c r="A154"/>
  <c r="A153"/>
  <c r="A152"/>
  <c r="T156"/>
  <c r="T155"/>
  <c r="T154"/>
  <c r="T153"/>
  <c r="T152"/>
  <c r="T133"/>
  <c r="S133"/>
  <c r="R133"/>
  <c r="Q133"/>
  <c r="P133"/>
  <c r="O133"/>
  <c r="N133"/>
  <c r="M133"/>
  <c r="L133"/>
  <c r="K133"/>
  <c r="J133"/>
  <c r="A133"/>
  <c r="T132"/>
  <c r="S132"/>
  <c r="R132"/>
  <c r="Q132"/>
  <c r="P132"/>
  <c r="O132"/>
  <c r="N132"/>
  <c r="M132"/>
  <c r="L132"/>
  <c r="K132"/>
  <c r="J132"/>
  <c r="A132"/>
  <c r="T131"/>
  <c r="S131"/>
  <c r="R131"/>
  <c r="Q131"/>
  <c r="P131"/>
  <c r="O131"/>
  <c r="N131"/>
  <c r="M131"/>
  <c r="L131"/>
  <c r="K131"/>
  <c r="J131"/>
  <c r="A131"/>
  <c r="T130"/>
  <c r="S130"/>
  <c r="R130"/>
  <c r="Q130"/>
  <c r="P130"/>
  <c r="O130"/>
  <c r="N130"/>
  <c r="M130"/>
  <c r="L130"/>
  <c r="K130"/>
  <c r="J130"/>
  <c r="A130"/>
  <c r="T129"/>
  <c r="S129"/>
  <c r="R129"/>
  <c r="Q129"/>
  <c r="P129"/>
  <c r="O129"/>
  <c r="N129"/>
  <c r="M129"/>
  <c r="L129"/>
  <c r="K129"/>
  <c r="J129"/>
  <c r="A129"/>
  <c r="T128"/>
  <c r="S128"/>
  <c r="R128"/>
  <c r="Q128"/>
  <c r="P128"/>
  <c r="O128"/>
  <c r="N128"/>
  <c r="M128"/>
  <c r="L128"/>
  <c r="K128"/>
  <c r="J128"/>
  <c r="A128"/>
  <c r="T127"/>
  <c r="S127"/>
  <c r="R127"/>
  <c r="Q127"/>
  <c r="P127"/>
  <c r="O127"/>
  <c r="N127"/>
  <c r="M127"/>
  <c r="L127"/>
  <c r="K127"/>
  <c r="J127"/>
  <c r="A127"/>
  <c r="T126"/>
  <c r="S126"/>
  <c r="R126"/>
  <c r="Q126"/>
  <c r="P126"/>
  <c r="O126"/>
  <c r="N126"/>
  <c r="M126"/>
  <c r="L126"/>
  <c r="K126"/>
  <c r="J126"/>
  <c r="A126"/>
  <c r="T125"/>
  <c r="S125"/>
  <c r="R125"/>
  <c r="Q125"/>
  <c r="P125"/>
  <c r="O125"/>
  <c r="N125"/>
  <c r="M125"/>
  <c r="L125"/>
  <c r="K125"/>
  <c r="J125"/>
  <c r="A125"/>
  <c r="T174"/>
  <c r="S174"/>
  <c r="R174"/>
  <c r="Q174"/>
  <c r="P174"/>
  <c r="O174"/>
  <c r="N174"/>
  <c r="M174"/>
  <c r="T149"/>
  <c r="S149"/>
  <c r="R149"/>
  <c r="N149"/>
  <c r="M149"/>
  <c r="T136"/>
  <c r="S136"/>
  <c r="R136"/>
  <c r="Q136"/>
  <c r="P136"/>
  <c r="O136"/>
  <c r="N136"/>
  <c r="M136"/>
  <c r="M99"/>
  <c r="M84"/>
  <c r="O149"/>
  <c r="M62"/>
  <c r="O169"/>
  <c r="M50"/>
  <c r="M137" l="1"/>
  <c r="M157"/>
  <c r="M172"/>
  <c r="M175"/>
  <c r="M150"/>
  <c r="M134"/>
  <c r="M138" l="1"/>
  <c r="M158"/>
  <c r="M176"/>
  <c r="M159"/>
  <c r="M177"/>
  <c r="M139"/>
  <c r="L174" l="1"/>
  <c r="K174"/>
  <c r="J174"/>
  <c r="A174"/>
  <c r="L149"/>
  <c r="K149"/>
  <c r="J149"/>
  <c r="A149"/>
  <c r="L136"/>
  <c r="K136"/>
  <c r="J136"/>
  <c r="A136"/>
  <c r="T175" l="1"/>
  <c r="S175"/>
  <c r="R175"/>
  <c r="N175"/>
  <c r="L175"/>
  <c r="K175"/>
  <c r="J175"/>
  <c r="T172"/>
  <c r="S172"/>
  <c r="N172"/>
  <c r="L172"/>
  <c r="K172"/>
  <c r="J172"/>
  <c r="T157"/>
  <c r="S157"/>
  <c r="R157"/>
  <c r="N157"/>
  <c r="L157"/>
  <c r="K157"/>
  <c r="J157"/>
  <c r="T150"/>
  <c r="S150"/>
  <c r="N150"/>
  <c r="L150"/>
  <c r="K150"/>
  <c r="J150"/>
  <c r="T137"/>
  <c r="S137"/>
  <c r="R137"/>
  <c r="N137"/>
  <c r="L137"/>
  <c r="K137"/>
  <c r="J137"/>
  <c r="T99"/>
  <c r="S99"/>
  <c r="R99"/>
  <c r="N99"/>
  <c r="L99"/>
  <c r="K99"/>
  <c r="J99"/>
  <c r="T84"/>
  <c r="S84"/>
  <c r="R84"/>
  <c r="N84"/>
  <c r="L84"/>
  <c r="K84"/>
  <c r="J84"/>
  <c r="O84"/>
  <c r="T62"/>
  <c r="S62"/>
  <c r="R62"/>
  <c r="N62"/>
  <c r="L62"/>
  <c r="K62"/>
  <c r="J62"/>
  <c r="K50"/>
  <c r="T50"/>
  <c r="S50"/>
  <c r="R50"/>
  <c r="Q169"/>
  <c r="N50"/>
  <c r="L50"/>
  <c r="J50"/>
  <c r="S187" s="1"/>
  <c r="S189" s="1"/>
  <c r="T187" l="1"/>
  <c r="T189" s="1"/>
  <c r="R150"/>
  <c r="R158" s="1"/>
  <c r="Q149"/>
  <c r="R172"/>
  <c r="R176" s="1"/>
  <c r="J176"/>
  <c r="Q84"/>
  <c r="N176"/>
  <c r="K176"/>
  <c r="S176"/>
  <c r="L158"/>
  <c r="K177"/>
  <c r="N159"/>
  <c r="S158"/>
  <c r="N177"/>
  <c r="O157"/>
  <c r="O150"/>
  <c r="O175"/>
  <c r="O172"/>
  <c r="O137"/>
  <c r="Q62"/>
  <c r="Q157"/>
  <c r="Q175"/>
  <c r="Q137"/>
  <c r="O50"/>
  <c r="P46"/>
  <c r="P169" s="1"/>
  <c r="J158"/>
  <c r="L159"/>
  <c r="T158"/>
  <c r="N134"/>
  <c r="N138" s="1"/>
  <c r="K134"/>
  <c r="K138" s="1"/>
  <c r="S134"/>
  <c r="S138" s="1"/>
  <c r="L134"/>
  <c r="L138" s="1"/>
  <c r="R134"/>
  <c r="R138" s="1"/>
  <c r="T134"/>
  <c r="T138" s="1"/>
  <c r="J134"/>
  <c r="J138" s="1"/>
  <c r="T176"/>
  <c r="O99"/>
  <c r="Q50"/>
  <c r="P149"/>
  <c r="O62"/>
  <c r="Q99"/>
  <c r="N158"/>
  <c r="K159"/>
  <c r="K158"/>
  <c r="L176"/>
  <c r="L177"/>
  <c r="J187" l="1"/>
  <c r="H187"/>
  <c r="Q172"/>
  <c r="Q176" s="1"/>
  <c r="Q150"/>
  <c r="Q158" s="1"/>
  <c r="K178"/>
  <c r="K160"/>
  <c r="O177"/>
  <c r="Q134"/>
  <c r="Q139" s="1"/>
  <c r="K139"/>
  <c r="O176"/>
  <c r="P175"/>
  <c r="P172"/>
  <c r="P157"/>
  <c r="P150"/>
  <c r="P137"/>
  <c r="O158"/>
  <c r="O159"/>
  <c r="O134"/>
  <c r="O138" s="1"/>
  <c r="N139"/>
  <c r="L139"/>
  <c r="P62"/>
  <c r="P50"/>
  <c r="L187" s="1"/>
  <c r="P99"/>
  <c r="P84"/>
  <c r="J189" l="1"/>
  <c r="L189"/>
  <c r="H189"/>
  <c r="Q188" s="1"/>
  <c r="Q177"/>
  <c r="Q159"/>
  <c r="Q138"/>
  <c r="K140"/>
  <c r="P134"/>
  <c r="P139" s="1"/>
  <c r="P159"/>
  <c r="O160" s="1"/>
  <c r="P177"/>
  <c r="O178" s="1"/>
  <c r="P158"/>
  <c r="P176"/>
  <c r="O139"/>
  <c r="O187" l="1"/>
  <c r="O189" s="1"/>
  <c r="Q187"/>
  <c r="Q189" s="1"/>
  <c r="O140"/>
  <c r="P138"/>
</calcChain>
</file>

<file path=xl/sharedStrings.xml><?xml version="1.0" encoding="utf-8"?>
<sst xmlns="http://schemas.openxmlformats.org/spreadsheetml/2006/main" count="399" uniqueCount="152">
  <si>
    <t xml:space="preserve">UNIVERSITATEA BABEŞ-BOLYAI CLUJ-NAPOCA
</t>
  </si>
  <si>
    <t>Şi:</t>
  </si>
  <si>
    <t>Activităţi didactice</t>
  </si>
  <si>
    <t>Sesiune de examene</t>
  </si>
  <si>
    <t>Vacanţă</t>
  </si>
  <si>
    <t>Sem I</t>
  </si>
  <si>
    <t>Sem II</t>
  </si>
  <si>
    <t>I</t>
  </si>
  <si>
    <t>V</t>
  </si>
  <si>
    <t>R</t>
  </si>
  <si>
    <t>Stagii de practică</t>
  </si>
  <si>
    <t xml:space="preserve">iarna </t>
  </si>
  <si>
    <t>prim</t>
  </si>
  <si>
    <t>vara</t>
  </si>
  <si>
    <t>Anul I</t>
  </si>
  <si>
    <t>Anul II</t>
  </si>
  <si>
    <t>II. DESFĂŞURAREA STUDIILOR (în număr de săptămani)</t>
  </si>
  <si>
    <r>
      <t xml:space="preserve">Forma de învăţământ: </t>
    </r>
    <r>
      <rPr>
        <b/>
        <sz val="10"/>
        <color indexed="8"/>
        <rFont val="Times New Roman"/>
        <family val="1"/>
      </rPr>
      <t>cu frecvenţă</t>
    </r>
  </si>
  <si>
    <t>L.P comasate</t>
  </si>
  <si>
    <t xml:space="preserve">III. NUMĂRUL ORELOR PE SĂPTĂMANĂ </t>
  </si>
  <si>
    <t>V. MODUL DE ALEGERE A DISCIPLINELOR OPŢIONALE</t>
  </si>
  <si>
    <t>VII. TABELUL DISCIPLINELOR</t>
  </si>
  <si>
    <t>Felul disciplinei</t>
  </si>
  <si>
    <t>Forme de evaluare</t>
  </si>
  <si>
    <t>Ore fizice săptămânale</t>
  </si>
  <si>
    <t>TOTAL</t>
  </si>
  <si>
    <t>DENUMIREA DISCIPLINELOR</t>
  </si>
  <si>
    <t>COD</t>
  </si>
  <si>
    <t>C</t>
  </si>
  <si>
    <t>S</t>
  </si>
  <si>
    <t>T</t>
  </si>
  <si>
    <t>E</t>
  </si>
  <si>
    <t>VP</t>
  </si>
  <si>
    <t>F</t>
  </si>
  <si>
    <t>Semestrul I</t>
  </si>
  <si>
    <t>Semestrul II</t>
  </si>
  <si>
    <t>DF</t>
  </si>
  <si>
    <t>DPD</t>
  </si>
  <si>
    <t>DS</t>
  </si>
  <si>
    <t>DC</t>
  </si>
  <si>
    <t>Credite ECTS</t>
  </si>
  <si>
    <t>Ore alocate studiului</t>
  </si>
  <si>
    <t>ANUL I, SEMESTRUL 1</t>
  </si>
  <si>
    <t>ANUL I, SEMESTRUL 2</t>
  </si>
  <si>
    <t>ANUL II, SEMESTRUL 3</t>
  </si>
  <si>
    <t>ANUL II, SEMESTRUL 4</t>
  </si>
  <si>
    <t>%</t>
  </si>
  <si>
    <t>TOTAL CREDITE / ORE PE SĂPTĂMÂNĂ / EVALUĂRI / PROCENT DIN TOTAL DISCIPLINE</t>
  </si>
  <si>
    <t xml:space="preserve">TOTAL ORE FIZICE / TOTAL ORE ALOCATE STUDIULUI </t>
  </si>
  <si>
    <t xml:space="preserve">Anexă la Planul de Învățământ specializarea / programul de studiu: </t>
  </si>
  <si>
    <t>DCOU</t>
  </si>
  <si>
    <t>DISCIPLINE DE PREGĂTIRE FUNDAMENTALĂ (DF)</t>
  </si>
  <si>
    <t>DISCIPLINE</t>
  </si>
  <si>
    <t>OBLIGATORII</t>
  </si>
  <si>
    <t>OPȚIONALE</t>
  </si>
  <si>
    <t>ORE FIZICE</t>
  </si>
  <si>
    <t>ORE ALOCATE STUDIULUI</t>
  </si>
  <si>
    <t>NR. DE CREDITE</t>
  </si>
  <si>
    <t>AN I</t>
  </si>
  <si>
    <t>AN II</t>
  </si>
  <si>
    <t>BILANȚ GENERAL</t>
  </si>
  <si>
    <r>
      <t xml:space="preserve">Durata studiilor: </t>
    </r>
    <r>
      <rPr>
        <b/>
        <sz val="10"/>
        <color indexed="8"/>
        <rFont val="Times New Roman"/>
        <family val="1"/>
      </rPr>
      <t>4 semestre</t>
    </r>
  </si>
  <si>
    <t>120 de credite din care:</t>
  </si>
  <si>
    <t>Semestrele 1 - 3 (14 săptămâni)</t>
  </si>
  <si>
    <t>Semestrul 4 (12 săptămâni)</t>
  </si>
  <si>
    <t>Semestrul  4 (12 săptămâni)</t>
  </si>
  <si>
    <t>I. CERINŢE PENTRU OBŢINEREA DIPLOMEI DE MASTER</t>
  </si>
  <si>
    <r>
      <rPr>
        <b/>
        <sz val="10"/>
        <color indexed="8"/>
        <rFont val="Times New Roman"/>
        <family val="1"/>
      </rPr>
      <t>10</t>
    </r>
    <r>
      <rPr>
        <sz val="10"/>
        <color indexed="8"/>
        <rFont val="Times New Roman"/>
        <family val="1"/>
      </rPr>
      <t xml:space="preserve"> credite la examenul de susținere a disertației</t>
    </r>
  </si>
  <si>
    <t>L</t>
  </si>
  <si>
    <t>P</t>
  </si>
  <si>
    <t>DISCIPLINE DE SPECIALITATE (DS)</t>
  </si>
  <si>
    <t>DISCIPLINE COMPLEMENTARE (DC)</t>
  </si>
  <si>
    <t>FACULTATEA DE MATEMATICĂ ŞI INFORMATICĂ</t>
  </si>
  <si>
    <r>
      <t xml:space="preserve">Domeniul: </t>
    </r>
    <r>
      <rPr>
        <b/>
        <sz val="10"/>
        <color indexed="8"/>
        <rFont val="Times New Roman"/>
        <family val="1"/>
      </rPr>
      <t>Matematică</t>
    </r>
    <r>
      <rPr>
        <sz val="10"/>
        <color indexed="8"/>
        <rFont val="Times New Roman"/>
        <family val="1"/>
      </rPr>
      <t xml:space="preserve">  </t>
    </r>
  </si>
  <si>
    <r>
      <t xml:space="preserve">Specializarea/Programul de studiu: </t>
    </r>
    <r>
      <rPr>
        <b/>
        <sz val="10"/>
        <color indexed="8"/>
        <rFont val="Times New Roman"/>
        <family val="1"/>
      </rPr>
      <t>Matematică Didactică</t>
    </r>
  </si>
  <si>
    <r>
      <t xml:space="preserve">Limba de predare: </t>
    </r>
    <r>
      <rPr>
        <b/>
        <sz val="10"/>
        <color indexed="8"/>
        <rFont val="Times New Roman"/>
        <family val="1"/>
      </rPr>
      <t>română</t>
    </r>
  </si>
  <si>
    <r>
      <t xml:space="preserve">Titlul absolventului: </t>
    </r>
    <r>
      <rPr>
        <b/>
        <sz val="10"/>
        <color indexed="8"/>
        <rFont val="Times New Roman"/>
        <family val="1"/>
      </rPr>
      <t>Master's Degree</t>
    </r>
  </si>
  <si>
    <r>
      <rPr>
        <b/>
        <sz val="10"/>
        <color indexed="8"/>
        <rFont val="Times New Roman"/>
        <family val="1"/>
      </rPr>
      <t>IV.EXAMENUL DE DISERTAȚIE</t>
    </r>
    <r>
      <rPr>
        <sz val="10"/>
        <color indexed="8"/>
        <rFont val="Times New Roman"/>
        <family val="1"/>
      </rPr>
      <t xml:space="preserve"> - perioada 25 iunie - 10 iulie
Proba 1: Prezentarea şi susţinerea lucrării de disertație - 10 credite
</t>
    </r>
  </si>
  <si>
    <t>În contul a cel mult o disciplină opţională studentul are dreptul să aleagă o disciplină de la alte specializări ale facultăţilor din Universitatea „Babeş-Bolyai”.</t>
  </si>
  <si>
    <r>
      <rPr>
        <b/>
        <sz val="10"/>
        <color indexed="8"/>
        <rFont val="Times New Roman"/>
        <family val="1"/>
      </rPr>
      <t xml:space="preserve">VI.  UNIVERSITĂŢI EUROPENE DE REFERINŢĂ: </t>
    </r>
    <r>
      <rPr>
        <sz val="10"/>
        <color indexed="8"/>
        <rFont val="Times New Roman"/>
        <family val="1"/>
      </rPr>
      <t xml:space="preserve">Planul de învăţământ urmează în proporţie de 60% planurile de învăţământ ale  Univ. "Tor Vergata" Roma si Univ. Heidelberg. </t>
    </r>
  </si>
  <si>
    <t>MMR3046</t>
  </si>
  <si>
    <t>Teme de algebră I (pentru perfecţionarea profesorilor)</t>
  </si>
  <si>
    <t>MMR3034</t>
  </si>
  <si>
    <t>Teme de geometrie I (pentru perfecţionarea profesorilor)</t>
  </si>
  <si>
    <t>MMR3008</t>
  </si>
  <si>
    <t>Teme de analiză matematică I (pentru perfecţionarea profesorilor)</t>
  </si>
  <si>
    <t>MMR3057</t>
  </si>
  <si>
    <t>Instruire asistată de calculator</t>
  </si>
  <si>
    <t>MMR3047</t>
  </si>
  <si>
    <t>Teme de algebră II (pentru perfecţionarea profesorilor)</t>
  </si>
  <si>
    <t>MMR3009</t>
  </si>
  <si>
    <t>Teme de analiză matematică II (pentru perfecţionarea profesorilor)</t>
  </si>
  <si>
    <t>MMR3022</t>
  </si>
  <si>
    <t>Teme de calcul numeric şi aproximare (pentru perfecţionarea profesorilor)</t>
  </si>
  <si>
    <t>MMR3096</t>
  </si>
  <si>
    <t>Aspecte metodice privind predarea matematicii cu softuri educationale (GeoGebra, Microsoft Mathematics, Graph)</t>
  </si>
  <si>
    <t>MMR3029</t>
  </si>
  <si>
    <t>Teme de matematică aplicată (pentru perfecţionarea profesorilor)</t>
  </si>
  <si>
    <t>MMR3035</t>
  </si>
  <si>
    <t>Teme de geometrie II (pentru perfecţionarea profesorilor)</t>
  </si>
  <si>
    <t>MMR3041</t>
  </si>
  <si>
    <t>Metodologia cercetării ştiinţifice de matematică</t>
  </si>
  <si>
    <t>MMR3055</t>
  </si>
  <si>
    <t>Teme de mecanică şi astronomie (pentru perfecţionarea profesorilor)</t>
  </si>
  <si>
    <t>MMR3048</t>
  </si>
  <si>
    <t>Teme de algebră III (pentru perfecţionarea profesorilor)</t>
  </si>
  <si>
    <t>MMR3036</t>
  </si>
  <si>
    <t>Teme de geometrie III (pentru perfecţionarea profesorilor)</t>
  </si>
  <si>
    <t>MMR3010</t>
  </si>
  <si>
    <t>Teme de analiză matematică III (pentru perfecţionarea profesorilor)</t>
  </si>
  <si>
    <t>MMR3056</t>
  </si>
  <si>
    <t>Proiect ştiinţific</t>
  </si>
  <si>
    <t>MMR3401</t>
  </si>
  <si>
    <t>Finalizarea lucrării de disertaţie</t>
  </si>
  <si>
    <t>DISCIPLINE OPȚIONALE</t>
  </si>
  <si>
    <t>LP</t>
  </si>
  <si>
    <t>CURS OPȚIONAL 1 (An II, Semestrul 4)</t>
  </si>
  <si>
    <t>MME3102</t>
  </si>
  <si>
    <t>Analiza neliniara aplicata</t>
  </si>
  <si>
    <t>MMX3221</t>
  </si>
  <si>
    <t>Curs optional 1</t>
  </si>
  <si>
    <r>
      <rPr>
        <b/>
        <sz val="10"/>
        <color indexed="8"/>
        <rFont val="Times New Roman"/>
        <family val="1"/>
      </rPr>
      <t xml:space="preserve">   7</t>
    </r>
    <r>
      <rPr>
        <sz val="10"/>
        <color indexed="8"/>
        <rFont val="Times New Roman"/>
        <family val="1"/>
      </rPr>
      <t xml:space="preserve"> credite la disciplinele opţionale;</t>
    </r>
  </si>
  <si>
    <r>
      <rPr>
        <b/>
        <sz val="10"/>
        <color indexed="8"/>
        <rFont val="Times New Roman"/>
        <family val="1"/>
      </rPr>
      <t xml:space="preserve">   113 </t>
    </r>
    <r>
      <rPr>
        <sz val="10"/>
        <color indexed="8"/>
        <rFont val="Times New Roman"/>
        <family val="1"/>
      </rPr>
      <t>de credite la disciplinele obligatorii;</t>
    </r>
  </si>
  <si>
    <r>
      <t xml:space="preserve">Sem. 4:  Se alege  o disciplină din pachetul Curs Opţional 1 </t>
    </r>
    <r>
      <rPr>
        <b/>
        <sz val="10"/>
        <color indexed="8"/>
        <rFont val="Times New Roman"/>
        <family val="1"/>
        <charset val="238"/>
      </rPr>
      <t>MMX3221</t>
    </r>
  </si>
  <si>
    <t xml:space="preserve">               MMR3010, MME3102</t>
  </si>
  <si>
    <t>MODUL PEDAGOCIC - Nivelul II: 30 de credite ECTS  + 5 credite ECTS aferente examenului de absolvire</t>
  </si>
  <si>
    <t xml:space="preserve">PROGRAM DE STUDII PSIHOPEDAGOGICE </t>
  </si>
  <si>
    <t>An I, Semestrul 1</t>
  </si>
  <si>
    <t>XND 1101</t>
  </si>
  <si>
    <t>Psihopedagogia adolescenţilor, tinerilor şi adulţilor</t>
  </si>
  <si>
    <t>XND 1102</t>
  </si>
  <si>
    <t>Proiectarea şi managementul programelor educaţionale</t>
  </si>
  <si>
    <t>An I, Semestrul 2</t>
  </si>
  <si>
    <t>XND 1203</t>
  </si>
  <si>
    <t xml:space="preserve">Didactica domeniului şi dezvoltăriI în didactica specialităţii (învăţământ liceal, postliceal, universitar)
</t>
  </si>
  <si>
    <t>DP</t>
  </si>
  <si>
    <t>XND 1204</t>
  </si>
  <si>
    <t>Disciplină opțională 1</t>
  </si>
  <si>
    <t>DO</t>
  </si>
  <si>
    <t>An II, Semestrul 3</t>
  </si>
  <si>
    <t>XND 2305</t>
  </si>
  <si>
    <t xml:space="preserve">Practică pedagogică (în învăţământul liceal, postliceal şi universitar)
</t>
  </si>
  <si>
    <t>XND 2306</t>
  </si>
  <si>
    <t>Disciplină opțională 2</t>
  </si>
  <si>
    <t>An II, Semestrul 4</t>
  </si>
  <si>
    <t>Examen de absolvire: Nivelul II</t>
  </si>
  <si>
    <t xml:space="preserve">TOTAL CREDITE / ORE PE SĂPTĂMÂNĂ / EVALUĂRI </t>
  </si>
  <si>
    <t>DF – Discipline de extensie a pregătirii psihopedagogice fundamentale (obligatorii)</t>
  </si>
  <si>
    <t>DP – Discipline de extensie a pregătirii didactice şi practice de specialitate (obligatorii)</t>
  </si>
  <si>
    <t xml:space="preserve">DO - Discipline opţionale </t>
  </si>
  <si>
    <t>PLAN DE ÎNVĂŢĂMÂNT  valabil începând din anul universitar 2016-2017</t>
  </si>
  <si>
    <r>
      <t>NOTĂ:</t>
    </r>
    <r>
      <rPr>
        <sz val="10"/>
        <color indexed="8"/>
        <rFont val="Times New Roman"/>
        <family val="1"/>
      </rPr>
      <t xml:space="preserve">
1. Disciplina Finalizarea lucrării de disertaţie se desfăşoară pe parcursul semestrului şi  2 săptămâni comasate in finalul semestrului (6 ore/zi, 5 zile/săptămână)                                                                                                      2. Pentru a ocupa posturi didactice în învăţământul liceal, postliceal şi universitar, absolvenţii trebuie să posede Certificat de absolvire a Programului se studii psihopedagogice, Nivelul II, a Departamentului pentru pregătirea personalului didactic. Disciplinelor Departamentului li se repartizează 30 de credite (+ 5 credite aferente examenului de absolvire)</t>
    </r>
  </si>
</sst>
</file>

<file path=xl/styles.xml><?xml version="1.0" encoding="utf-8"?>
<styleSheet xmlns="http://schemas.openxmlformats.org/spreadsheetml/2006/main">
  <numFmts count="1">
    <numFmt numFmtId="164" formatCode="0;\-0;;@"/>
  </numFmts>
  <fonts count="13">
    <font>
      <sz val="11"/>
      <color theme="1"/>
      <name val="Calibri"/>
      <family val="2"/>
      <charset val="238"/>
      <scheme val="minor"/>
    </font>
    <font>
      <sz val="10"/>
      <color indexed="8"/>
      <name val="Times New Roman"/>
      <family val="1"/>
    </font>
    <font>
      <b/>
      <sz val="10"/>
      <color indexed="8"/>
      <name val="Times New Roman"/>
      <family val="1"/>
    </font>
    <font>
      <sz val="10"/>
      <color indexed="9"/>
      <name val="Times New Roman"/>
      <family val="1"/>
    </font>
    <font>
      <b/>
      <sz val="11"/>
      <color indexed="8"/>
      <name val="Times New Roman"/>
      <family val="1"/>
    </font>
    <font>
      <sz val="10"/>
      <color indexed="10"/>
      <name val="Times New Roman"/>
      <family val="1"/>
    </font>
    <font>
      <sz val="8"/>
      <name val="Calibri"/>
      <family val="2"/>
      <charset val="238"/>
    </font>
    <font>
      <sz val="10"/>
      <color theme="0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indexed="8"/>
      <name val="Times New Roman"/>
      <family val="1"/>
      <charset val="238"/>
    </font>
    <font>
      <sz val="9.5"/>
      <color indexed="8"/>
      <name val="Times New Roman"/>
      <family val="1"/>
    </font>
    <font>
      <b/>
      <sz val="1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28">
    <xf numFmtId="0" fontId="0" fillId="0" borderId="0" xfId="0"/>
    <xf numFmtId="0" fontId="1" fillId="0" borderId="0" xfId="0" applyFont="1" applyProtection="1">
      <protection locked="0"/>
    </xf>
    <xf numFmtId="0" fontId="1" fillId="0" borderId="0" xfId="0" applyFont="1" applyAlignment="1" applyProtection="1">
      <alignment vertical="center" wrapText="1"/>
      <protection locked="0"/>
    </xf>
    <xf numFmtId="0" fontId="1" fillId="0" borderId="0" xfId="0" applyFont="1" applyAlignment="1" applyProtection="1">
      <alignment horizontal="left" vertical="top" wrapText="1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Protection="1"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vertical="center"/>
      <protection locked="0"/>
    </xf>
    <xf numFmtId="0" fontId="5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left" vertical="center" wrapText="1"/>
      <protection locked="0"/>
    </xf>
    <xf numFmtId="1" fontId="2" fillId="0" borderId="0" xfId="0" applyNumberFormat="1" applyFont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center" vertical="center"/>
      <protection locked="0"/>
    </xf>
    <xf numFmtId="0" fontId="3" fillId="0" borderId="0" xfId="0" applyFont="1" applyProtection="1"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</xf>
    <xf numFmtId="1" fontId="1" fillId="0" borderId="1" xfId="0" applyNumberFormat="1" applyFont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1" fillId="0" borderId="1" xfId="0" applyFont="1" applyBorder="1" applyProtection="1"/>
    <xf numFmtId="1" fontId="2" fillId="0" borderId="1" xfId="0" applyNumberFormat="1" applyFont="1" applyBorder="1" applyAlignment="1" applyProtection="1">
      <alignment horizontal="center" vertical="center"/>
    </xf>
    <xf numFmtId="2" fontId="1" fillId="3" borderId="1" xfId="0" applyNumberFormat="1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164" fontId="1" fillId="0" borderId="1" xfId="0" applyNumberFormat="1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left" vertical="center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0" xfId="0" applyFont="1" applyBorder="1" applyAlignment="1" applyProtection="1">
      <protection locked="0"/>
    </xf>
    <xf numFmtId="0" fontId="2" fillId="0" borderId="4" xfId="0" applyFont="1" applyBorder="1" applyProtection="1">
      <protection locked="0"/>
    </xf>
    <xf numFmtId="0" fontId="1" fillId="0" borderId="4" xfId="0" applyNumberFormat="1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</xf>
    <xf numFmtId="0" fontId="9" fillId="0" borderId="1" xfId="0" applyFont="1" applyBorder="1" applyAlignment="1" applyProtection="1">
      <alignment horizontal="center" vertical="center"/>
    </xf>
    <xf numFmtId="0" fontId="8" fillId="0" borderId="1" xfId="0" applyFont="1" applyBorder="1" applyAlignment="1" applyProtection="1">
      <alignment horizontal="center" vertical="center"/>
    </xf>
    <xf numFmtId="49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/>
    </xf>
    <xf numFmtId="0" fontId="1" fillId="0" borderId="0" xfId="0" applyFont="1" applyProtection="1">
      <protection locked="0"/>
    </xf>
    <xf numFmtId="0" fontId="1" fillId="0" borderId="0" xfId="0" applyFont="1" applyFill="1" applyBorder="1" applyAlignment="1" applyProtection="1">
      <alignment horizontal="left" vertical="top" wrapText="1"/>
      <protection locked="0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wrapText="1"/>
    </xf>
    <xf numFmtId="0" fontId="1" fillId="0" borderId="0" xfId="0" applyFont="1" applyProtection="1">
      <protection locked="0"/>
    </xf>
    <xf numFmtId="0" fontId="1" fillId="0" borderId="1" xfId="0" applyFont="1" applyBorder="1" applyAlignment="1" applyProtection="1">
      <alignment horizontal="center" vertical="center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10" fontId="2" fillId="3" borderId="3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vertical="top" wrapText="1"/>
      <protection locked="0"/>
    </xf>
    <xf numFmtId="0" fontId="1" fillId="0" borderId="1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1" fillId="0" borderId="0" xfId="0" applyFont="1" applyBorder="1" applyProtection="1"/>
    <xf numFmtId="0" fontId="1" fillId="0" borderId="0" xfId="0" applyFont="1" applyProtection="1">
      <protection locked="0"/>
    </xf>
    <xf numFmtId="0" fontId="1" fillId="0" borderId="0" xfId="0" applyFont="1" applyProtection="1">
      <protection locked="0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1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10" fontId="2" fillId="2" borderId="3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vertical="center"/>
      <protection locked="0"/>
    </xf>
    <xf numFmtId="0" fontId="2" fillId="0" borderId="0" xfId="0" applyFont="1" applyBorder="1" applyAlignment="1" applyProtection="1">
      <alignment horizontal="left" vertical="center" wrapText="1"/>
    </xf>
    <xf numFmtId="1" fontId="2" fillId="0" borderId="0" xfId="0" applyNumberFormat="1" applyFont="1" applyBorder="1" applyAlignment="1" applyProtection="1">
      <alignment horizontal="center" vertical="center"/>
    </xf>
    <xf numFmtId="1" fontId="2" fillId="0" borderId="0" xfId="0" applyNumberFormat="1" applyFont="1" applyBorder="1" applyAlignment="1" applyProtection="1">
      <alignment horizontal="center"/>
    </xf>
    <xf numFmtId="2" fontId="1" fillId="0" borderId="0" xfId="0" applyNumberFormat="1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1" fontId="1" fillId="4" borderId="1" xfId="0" applyNumberFormat="1" applyFont="1" applyFill="1" applyBorder="1" applyAlignment="1" applyProtection="1">
      <alignment horizontal="left" vertical="center"/>
      <protection locked="0"/>
    </xf>
    <xf numFmtId="1" fontId="1" fillId="4" borderId="1" xfId="0" applyNumberFormat="1" applyFont="1" applyFill="1" applyBorder="1" applyAlignment="1" applyProtection="1">
      <alignment horizontal="center" vertical="center"/>
      <protection locked="0"/>
    </xf>
    <xf numFmtId="1" fontId="1" fillId="4" borderId="1" xfId="0" applyNumberFormat="1" applyFont="1" applyFill="1" applyBorder="1" applyAlignment="1" applyProtection="1">
      <alignment horizontal="center" vertical="center"/>
    </xf>
    <xf numFmtId="1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>
      <alignment horizontal="center" vertical="center"/>
    </xf>
    <xf numFmtId="1" fontId="2" fillId="4" borderId="1" xfId="0" applyNumberFormat="1" applyFont="1" applyFill="1" applyBorder="1" applyAlignment="1" applyProtection="1">
      <alignment horizontal="center" vertical="center"/>
    </xf>
    <xf numFmtId="1" fontId="12" fillId="4" borderId="1" xfId="0" applyNumberFormat="1" applyFont="1" applyFill="1" applyBorder="1" applyAlignment="1" applyProtection="1">
      <alignment horizontal="center" vertical="center"/>
    </xf>
    <xf numFmtId="0" fontId="2" fillId="4" borderId="3" xfId="0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left" vertical="top" wrapText="1"/>
      <protection locked="0"/>
    </xf>
    <xf numFmtId="0" fontId="8" fillId="0" borderId="2" xfId="0" applyFont="1" applyBorder="1" applyAlignment="1" applyProtection="1">
      <alignment horizontal="center" vertical="center" wrapText="1"/>
    </xf>
    <xf numFmtId="0" fontId="8" fillId="0" borderId="5" xfId="0" applyFont="1" applyBorder="1" applyAlignment="1" applyProtection="1">
      <alignment horizontal="center" vertical="center" wrapText="1"/>
    </xf>
    <xf numFmtId="0" fontId="8" fillId="0" borderId="6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</xf>
    <xf numFmtId="1" fontId="2" fillId="0" borderId="1" xfId="0" applyNumberFormat="1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1" fontId="2" fillId="0" borderId="2" xfId="0" applyNumberFormat="1" applyFont="1" applyBorder="1" applyAlignment="1" applyProtection="1">
      <alignment horizontal="center" vertical="center"/>
    </xf>
    <xf numFmtId="9" fontId="8" fillId="0" borderId="2" xfId="0" applyNumberFormat="1" applyFont="1" applyBorder="1" applyAlignment="1" applyProtection="1">
      <alignment horizontal="center" vertical="center"/>
    </xf>
    <xf numFmtId="9" fontId="8" fillId="0" borderId="6" xfId="0" applyNumberFormat="1" applyFont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/>
    </xf>
    <xf numFmtId="0" fontId="8" fillId="0" borderId="6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 wrapText="1"/>
    </xf>
    <xf numFmtId="1" fontId="1" fillId="0" borderId="2" xfId="0" applyNumberFormat="1" applyFont="1" applyBorder="1" applyAlignment="1" applyProtection="1">
      <alignment horizontal="center" vertical="center"/>
    </xf>
    <xf numFmtId="0" fontId="1" fillId="0" borderId="6" xfId="0" applyFont="1" applyBorder="1" applyAlignment="1" applyProtection="1">
      <alignment horizontal="center" vertical="center"/>
    </xf>
    <xf numFmtId="0" fontId="1" fillId="0" borderId="5" xfId="0" applyFont="1" applyBorder="1" applyAlignment="1" applyProtection="1">
      <alignment horizontal="center" vertical="center"/>
    </xf>
    <xf numFmtId="1" fontId="1" fillId="0" borderId="2" xfId="0" applyNumberFormat="1" applyFont="1" applyFill="1" applyBorder="1" applyAlignment="1" applyProtection="1">
      <alignment horizontal="center"/>
    </xf>
    <xf numFmtId="0" fontId="1" fillId="0" borderId="6" xfId="0" applyFont="1" applyFill="1" applyBorder="1" applyAlignment="1" applyProtection="1">
      <alignment horizontal="center"/>
    </xf>
    <xf numFmtId="9" fontId="9" fillId="0" borderId="2" xfId="0" applyNumberFormat="1" applyFont="1" applyBorder="1" applyAlignment="1" applyProtection="1">
      <alignment horizontal="center"/>
    </xf>
    <xf numFmtId="9" fontId="9" fillId="0" borderId="6" xfId="0" applyNumberFormat="1" applyFont="1" applyBorder="1" applyAlignment="1" applyProtection="1">
      <alignment horizontal="center"/>
    </xf>
    <xf numFmtId="0" fontId="9" fillId="0" borderId="2" xfId="0" applyFont="1" applyBorder="1" applyAlignment="1" applyProtection="1">
      <alignment horizontal="center" vertical="center"/>
    </xf>
    <xf numFmtId="0" fontId="9" fillId="0" borderId="6" xfId="0" applyFont="1" applyBorder="1" applyAlignment="1" applyProtection="1">
      <alignment horizontal="center" vertical="center"/>
    </xf>
    <xf numFmtId="1" fontId="1" fillId="0" borderId="1" xfId="0" applyNumberFormat="1" applyFont="1" applyBorder="1" applyAlignment="1" applyProtection="1">
      <alignment horizontal="center" vertical="center" wrapText="1"/>
    </xf>
    <xf numFmtId="1" fontId="1" fillId="0" borderId="2" xfId="0" applyNumberFormat="1" applyFont="1" applyFill="1" applyBorder="1" applyAlignment="1" applyProtection="1">
      <alignment horizontal="center" vertical="center"/>
      <protection locked="0"/>
    </xf>
    <xf numFmtId="0" fontId="1" fillId="0" borderId="6" xfId="0" applyFont="1" applyFill="1" applyBorder="1" applyAlignment="1" applyProtection="1">
      <alignment horizontal="center" vertical="center"/>
      <protection locked="0"/>
    </xf>
    <xf numFmtId="1" fontId="1" fillId="0" borderId="5" xfId="0" applyNumberFormat="1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6" xfId="0" applyFont="1" applyFill="1" applyBorder="1" applyAlignment="1" applyProtection="1">
      <alignment horizontal="center" vertical="center"/>
      <protection locked="0"/>
    </xf>
    <xf numFmtId="0" fontId="8" fillId="0" borderId="3" xfId="0" applyFont="1" applyBorder="1" applyAlignment="1" applyProtection="1">
      <alignment horizontal="center" vertical="center" wrapText="1"/>
    </xf>
    <xf numFmtId="0" fontId="8" fillId="0" borderId="12" xfId="0" applyFont="1" applyBorder="1" applyAlignment="1" applyProtection="1">
      <alignment horizontal="center" vertical="center" wrapText="1"/>
    </xf>
    <xf numFmtId="0" fontId="8" fillId="0" borderId="9" xfId="0" applyFont="1" applyBorder="1" applyAlignment="1" applyProtection="1">
      <alignment horizontal="center" vertical="center" wrapText="1"/>
    </xf>
    <xf numFmtId="0" fontId="8" fillId="0" borderId="4" xfId="0" applyFont="1" applyBorder="1" applyAlignment="1" applyProtection="1">
      <alignment horizontal="center" vertical="center" wrapText="1"/>
    </xf>
    <xf numFmtId="0" fontId="8" fillId="0" borderId="10" xfId="0" applyFont="1" applyBorder="1" applyAlignment="1" applyProtection="1">
      <alignment horizontal="center" vertical="center" wrapText="1"/>
    </xf>
    <xf numFmtId="0" fontId="8" fillId="0" borderId="11" xfId="0" applyFont="1" applyBorder="1" applyAlignment="1" applyProtection="1">
      <alignment horizontal="center" vertical="center" wrapText="1"/>
    </xf>
    <xf numFmtId="0" fontId="8" fillId="0" borderId="7" xfId="0" applyFont="1" applyBorder="1" applyAlignment="1" applyProtection="1">
      <alignment horizontal="center" vertical="center" wrapText="1"/>
    </xf>
    <xf numFmtId="0" fontId="8" fillId="0" borderId="8" xfId="0" applyFont="1" applyBorder="1" applyAlignment="1" applyProtection="1">
      <alignment horizontal="center" vertical="center" wrapText="1"/>
    </xf>
    <xf numFmtId="0" fontId="2" fillId="0" borderId="7" xfId="0" applyFont="1" applyBorder="1" applyProtection="1">
      <protection locked="0"/>
    </xf>
    <xf numFmtId="2" fontId="1" fillId="0" borderId="9" xfId="0" applyNumberFormat="1" applyFont="1" applyBorder="1" applyAlignment="1" applyProtection="1">
      <alignment horizontal="center" vertical="center"/>
    </xf>
    <xf numFmtId="2" fontId="1" fillId="0" borderId="4" xfId="0" applyNumberFormat="1" applyFont="1" applyBorder="1" applyAlignment="1" applyProtection="1">
      <alignment horizontal="center" vertical="center"/>
    </xf>
    <xf numFmtId="2" fontId="1" fillId="0" borderId="10" xfId="0" applyNumberFormat="1" applyFont="1" applyBorder="1" applyAlignment="1" applyProtection="1">
      <alignment horizontal="center" vertical="center"/>
    </xf>
    <xf numFmtId="2" fontId="1" fillId="0" borderId="11" xfId="0" applyNumberFormat="1" applyFont="1" applyBorder="1" applyAlignment="1" applyProtection="1">
      <alignment horizontal="center" vertical="center"/>
    </xf>
    <xf numFmtId="2" fontId="1" fillId="0" borderId="7" xfId="0" applyNumberFormat="1" applyFont="1" applyBorder="1" applyAlignment="1" applyProtection="1">
      <alignment horizontal="center" vertical="center"/>
    </xf>
    <xf numFmtId="2" fontId="1" fillId="0" borderId="8" xfId="0" applyNumberFormat="1" applyFont="1" applyBorder="1" applyAlignment="1" applyProtection="1">
      <alignment horizontal="center" vertical="center"/>
    </xf>
    <xf numFmtId="1" fontId="2" fillId="0" borderId="5" xfId="0" applyNumberFormat="1" applyFont="1" applyBorder="1" applyAlignment="1" applyProtection="1">
      <alignment horizontal="center" vertical="center"/>
    </xf>
    <xf numFmtId="1" fontId="2" fillId="0" borderId="6" xfId="0" applyNumberFormat="1" applyFont="1" applyBorder="1" applyAlignment="1" applyProtection="1">
      <alignment horizontal="center" vertical="center"/>
    </xf>
    <xf numFmtId="1" fontId="2" fillId="0" borderId="2" xfId="0" applyNumberFormat="1" applyFont="1" applyBorder="1" applyAlignment="1" applyProtection="1">
      <alignment horizontal="center"/>
    </xf>
    <xf numFmtId="1" fontId="2" fillId="0" borderId="5" xfId="0" applyNumberFormat="1" applyFont="1" applyBorder="1" applyAlignment="1" applyProtection="1">
      <alignment horizontal="center"/>
    </xf>
    <xf numFmtId="1" fontId="2" fillId="0" borderId="6" xfId="0" applyNumberFormat="1" applyFont="1" applyBorder="1" applyAlignment="1" applyProtection="1">
      <alignment horizontal="center"/>
    </xf>
    <xf numFmtId="0" fontId="1" fillId="0" borderId="2" xfId="0" applyFont="1" applyBorder="1" applyAlignment="1" applyProtection="1">
      <alignment horizontal="left" vertical="top"/>
    </xf>
    <xf numFmtId="0" fontId="1" fillId="0" borderId="5" xfId="0" applyFont="1" applyBorder="1" applyAlignment="1" applyProtection="1">
      <alignment horizontal="left" vertical="top"/>
    </xf>
    <xf numFmtId="0" fontId="1" fillId="0" borderId="6" xfId="0" applyFont="1" applyBorder="1" applyAlignment="1" applyProtection="1">
      <alignment horizontal="left" vertical="top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2" fillId="0" borderId="1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left" vertical="center" wrapText="1"/>
    </xf>
    <xf numFmtId="0" fontId="2" fillId="0" borderId="5" xfId="0" applyFont="1" applyBorder="1" applyAlignment="1" applyProtection="1">
      <alignment horizontal="left" vertical="center" wrapText="1"/>
    </xf>
    <xf numFmtId="0" fontId="2" fillId="0" borderId="6" xfId="0" applyFont="1" applyBorder="1" applyAlignment="1" applyProtection="1">
      <alignment horizontal="left" vertical="center" wrapText="1"/>
    </xf>
    <xf numFmtId="0" fontId="2" fillId="0" borderId="9" xfId="0" applyFont="1" applyBorder="1" applyAlignment="1" applyProtection="1">
      <alignment horizontal="left" vertical="center" wrapText="1"/>
    </xf>
    <xf numFmtId="0" fontId="2" fillId="0" borderId="4" xfId="0" applyFont="1" applyBorder="1" applyAlignment="1" applyProtection="1">
      <alignment horizontal="left" vertical="center" wrapText="1"/>
    </xf>
    <xf numFmtId="0" fontId="2" fillId="0" borderId="10" xfId="0" applyFont="1" applyBorder="1" applyAlignment="1" applyProtection="1">
      <alignment horizontal="left" vertical="center" wrapText="1"/>
    </xf>
    <xf numFmtId="0" fontId="2" fillId="0" borderId="11" xfId="0" applyFont="1" applyBorder="1" applyAlignment="1" applyProtection="1">
      <alignment horizontal="left" vertical="center" wrapText="1"/>
    </xf>
    <xf numFmtId="0" fontId="2" fillId="0" borderId="7" xfId="0" applyFont="1" applyBorder="1" applyAlignment="1" applyProtection="1">
      <alignment horizontal="left" vertical="center" wrapText="1"/>
    </xf>
    <xf numFmtId="0" fontId="2" fillId="0" borderId="8" xfId="0" applyFont="1" applyBorder="1" applyAlignment="1" applyProtection="1">
      <alignment horizontal="left" vertical="center" wrapText="1"/>
    </xf>
    <xf numFmtId="0" fontId="1" fillId="0" borderId="1" xfId="0" applyFont="1" applyBorder="1" applyAlignment="1" applyProtection="1">
      <alignment horizontal="center" vertical="center"/>
    </xf>
    <xf numFmtId="0" fontId="1" fillId="2" borderId="2" xfId="0" applyFont="1" applyFill="1" applyBorder="1" applyAlignment="1" applyProtection="1">
      <alignment horizontal="left" vertical="center"/>
      <protection locked="0"/>
    </xf>
    <xf numFmtId="0" fontId="1" fillId="2" borderId="5" xfId="0" applyFont="1" applyFill="1" applyBorder="1" applyAlignment="1" applyProtection="1">
      <alignment horizontal="left" vertical="center"/>
      <protection locked="0"/>
    </xf>
    <xf numFmtId="0" fontId="1" fillId="2" borderId="6" xfId="0" applyFont="1" applyFill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2" fillId="0" borderId="11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 applyProtection="1">
      <alignment horizontal="left" vertical="top" wrapText="1"/>
      <protection locked="0"/>
    </xf>
    <xf numFmtId="0" fontId="2" fillId="0" borderId="0" xfId="0" applyFont="1" applyProtection="1"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1" fillId="0" borderId="6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6" xfId="0" applyFont="1" applyBorder="1" applyAlignment="1" applyProtection="1">
      <alignment horizontal="left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center" vertical="center" wrapText="1"/>
      <protection locked="0"/>
    </xf>
    <xf numFmtId="0" fontId="1" fillId="0" borderId="7" xfId="0" applyFont="1" applyBorder="1" applyProtection="1">
      <protection locked="0"/>
    </xf>
    <xf numFmtId="0" fontId="1" fillId="0" borderId="8" xfId="0" applyFont="1" applyBorder="1" applyProtection="1">
      <protection locked="0"/>
    </xf>
    <xf numFmtId="0" fontId="2" fillId="0" borderId="13" xfId="0" applyFont="1" applyBorder="1" applyAlignment="1" applyProtection="1">
      <alignment horizontal="center" vertical="center" wrapText="1"/>
      <protection locked="0"/>
    </xf>
    <xf numFmtId="0" fontId="2" fillId="0" borderId="12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0" fontId="1" fillId="3" borderId="2" xfId="0" applyFont="1" applyFill="1" applyBorder="1" applyAlignment="1" applyProtection="1">
      <alignment horizontal="center" vertical="center" wrapText="1"/>
      <protection locked="0"/>
    </xf>
    <xf numFmtId="0" fontId="1" fillId="3" borderId="5" xfId="0" applyFont="1" applyFill="1" applyBorder="1" applyAlignment="1" applyProtection="1">
      <alignment horizontal="center" vertical="center" wrapText="1"/>
      <protection locked="0"/>
    </xf>
    <xf numFmtId="0" fontId="1" fillId="3" borderId="6" xfId="0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horizontal="left" vertical="center" wrapText="1"/>
      <protection locked="0"/>
    </xf>
    <xf numFmtId="0" fontId="1" fillId="2" borderId="5" xfId="0" applyFont="1" applyFill="1" applyBorder="1" applyAlignment="1" applyProtection="1">
      <alignment horizontal="left" vertical="center" wrapText="1"/>
      <protection locked="0"/>
    </xf>
    <xf numFmtId="0" fontId="1" fillId="2" borderId="6" xfId="0" applyFont="1" applyFill="1" applyBorder="1" applyAlignment="1" applyProtection="1">
      <alignment horizontal="left" vertical="center" wrapText="1"/>
      <protection locked="0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1" fillId="0" borderId="0" xfId="0" applyFont="1" applyAlignment="1" applyProtection="1">
      <alignment vertical="center" wrapText="1"/>
      <protection locked="0"/>
    </xf>
    <xf numFmtId="0" fontId="2" fillId="0" borderId="0" xfId="0" applyFont="1" applyAlignment="1" applyProtection="1">
      <alignment vertical="center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vertical="center" wrapText="1"/>
      <protection locked="0"/>
    </xf>
    <xf numFmtId="0" fontId="1" fillId="0" borderId="0" xfId="0" applyFont="1" applyAlignment="1" applyProtection="1">
      <alignment vertical="top" wrapText="1"/>
      <protection locked="0"/>
    </xf>
    <xf numFmtId="0" fontId="1" fillId="0" borderId="0" xfId="0" applyFont="1" applyAlignment="1" applyProtection="1">
      <alignment horizontal="left" vertical="top" wrapText="1"/>
      <protection locked="0"/>
    </xf>
    <xf numFmtId="1" fontId="2" fillId="0" borderId="2" xfId="0" applyNumberFormat="1" applyFont="1" applyBorder="1" applyAlignment="1" applyProtection="1">
      <alignment horizontal="center" vertical="center"/>
      <protection locked="0"/>
    </xf>
    <xf numFmtId="1" fontId="2" fillId="0" borderId="5" xfId="0" applyNumberFormat="1" applyFont="1" applyBorder="1" applyAlignment="1" applyProtection="1">
      <alignment horizontal="center" vertical="center"/>
      <protection locked="0"/>
    </xf>
    <xf numFmtId="1" fontId="2" fillId="0" borderId="6" xfId="0" applyNumberFormat="1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Protection="1">
      <protection locked="0"/>
    </xf>
    <xf numFmtId="0" fontId="2" fillId="4" borderId="1" xfId="0" applyNumberFormat="1" applyFont="1" applyFill="1" applyBorder="1" applyAlignment="1" applyProtection="1">
      <alignment horizontal="center" vertical="center"/>
      <protection locked="0"/>
    </xf>
    <xf numFmtId="1" fontId="1" fillId="4" borderId="1" xfId="0" applyNumberFormat="1" applyFont="1" applyFill="1" applyBorder="1" applyAlignment="1" applyProtection="1">
      <alignment horizontal="left" vertical="center"/>
      <protection locked="0"/>
    </xf>
    <xf numFmtId="1" fontId="2" fillId="4" borderId="2" xfId="0" applyNumberFormat="1" applyFont="1" applyFill="1" applyBorder="1" applyAlignment="1" applyProtection="1">
      <alignment horizontal="center" vertical="center"/>
      <protection locked="0"/>
    </xf>
    <xf numFmtId="1" fontId="2" fillId="4" borderId="5" xfId="0" applyNumberFormat="1" applyFont="1" applyFill="1" applyBorder="1" applyAlignment="1" applyProtection="1">
      <alignment horizontal="center" vertical="center"/>
      <protection locked="0"/>
    </xf>
    <xf numFmtId="1" fontId="2" fillId="4" borderId="6" xfId="0" applyNumberFormat="1" applyFont="1" applyFill="1" applyBorder="1" applyAlignment="1" applyProtection="1">
      <alignment horizontal="center" vertical="center"/>
      <protection locked="0"/>
    </xf>
    <xf numFmtId="1" fontId="1" fillId="4" borderId="2" xfId="0" applyNumberFormat="1" applyFont="1" applyFill="1" applyBorder="1" applyAlignment="1" applyProtection="1">
      <alignment horizontal="left" vertical="center" wrapText="1"/>
      <protection locked="0"/>
    </xf>
    <xf numFmtId="1" fontId="1" fillId="4" borderId="5" xfId="0" applyNumberFormat="1" applyFont="1" applyFill="1" applyBorder="1" applyAlignment="1" applyProtection="1">
      <alignment horizontal="left" vertical="center"/>
      <protection locked="0"/>
    </xf>
    <xf numFmtId="1" fontId="1" fillId="4" borderId="6" xfId="0" applyNumberFormat="1" applyFont="1" applyFill="1" applyBorder="1" applyAlignment="1" applyProtection="1">
      <alignment horizontal="left" vertical="center"/>
      <protection locked="0"/>
    </xf>
    <xf numFmtId="1" fontId="1" fillId="3" borderId="2" xfId="0" applyNumberFormat="1" applyFont="1" applyFill="1" applyBorder="1" applyAlignment="1" applyProtection="1">
      <alignment horizontal="left" vertical="center" wrapText="1"/>
      <protection locked="0"/>
    </xf>
    <xf numFmtId="1" fontId="1" fillId="3" borderId="5" xfId="0" applyNumberFormat="1" applyFont="1" applyFill="1" applyBorder="1" applyAlignment="1" applyProtection="1">
      <alignment horizontal="left" vertical="center"/>
      <protection locked="0"/>
    </xf>
    <xf numFmtId="1" fontId="1" fillId="3" borderId="6" xfId="0" applyNumberFormat="1" applyFont="1" applyFill="1" applyBorder="1" applyAlignment="1" applyProtection="1">
      <alignment horizontal="left" vertical="center"/>
      <protection locked="0"/>
    </xf>
    <xf numFmtId="1" fontId="11" fillId="3" borderId="2" xfId="0" applyNumberFormat="1" applyFont="1" applyFill="1" applyBorder="1" applyAlignment="1" applyProtection="1">
      <alignment horizontal="left" vertical="center" wrapText="1"/>
      <protection locked="0"/>
    </xf>
    <xf numFmtId="1" fontId="11" fillId="3" borderId="5" xfId="0" applyNumberFormat="1" applyFont="1" applyFill="1" applyBorder="1" applyAlignment="1" applyProtection="1">
      <alignment horizontal="left" vertical="center"/>
      <protection locked="0"/>
    </xf>
    <xf numFmtId="1" fontId="11" fillId="3" borderId="6" xfId="0" applyNumberFormat="1" applyFont="1" applyFill="1" applyBorder="1" applyAlignment="1" applyProtection="1">
      <alignment horizontal="left" vertical="center"/>
      <protection locked="0"/>
    </xf>
    <xf numFmtId="0" fontId="9" fillId="0" borderId="0" xfId="0" applyFont="1"/>
    <xf numFmtId="1" fontId="1" fillId="0" borderId="5" xfId="0" applyNumberFormat="1" applyFont="1" applyBorder="1" applyAlignment="1" applyProtection="1">
      <alignment horizontal="center" vertical="center"/>
      <protection locked="0"/>
    </xf>
    <xf numFmtId="1" fontId="1" fillId="0" borderId="6" xfId="0" applyNumberFormat="1" applyFont="1" applyBorder="1" applyAlignment="1" applyProtection="1">
      <alignment horizontal="center" vertical="center"/>
      <protection locked="0"/>
    </xf>
    <xf numFmtId="0" fontId="2" fillId="4" borderId="2" xfId="0" applyFont="1" applyFill="1" applyBorder="1" applyAlignment="1" applyProtection="1">
      <alignment horizontal="left" vertical="center" wrapText="1"/>
    </xf>
    <xf numFmtId="0" fontId="2" fillId="4" borderId="5" xfId="0" applyFont="1" applyFill="1" applyBorder="1" applyAlignment="1" applyProtection="1">
      <alignment horizontal="left" vertical="center" wrapText="1"/>
    </xf>
    <xf numFmtId="0" fontId="2" fillId="4" borderId="6" xfId="0" applyFont="1" applyFill="1" applyBorder="1" applyAlignment="1" applyProtection="1">
      <alignment horizontal="left" vertical="center" wrapText="1"/>
    </xf>
    <xf numFmtId="0" fontId="2" fillId="4" borderId="9" xfId="0" applyFont="1" applyFill="1" applyBorder="1" applyAlignment="1" applyProtection="1">
      <alignment horizontal="left" vertical="center" wrapText="1"/>
    </xf>
    <xf numFmtId="0" fontId="2" fillId="4" borderId="4" xfId="0" applyFont="1" applyFill="1" applyBorder="1" applyAlignment="1" applyProtection="1">
      <alignment horizontal="left" vertical="center" wrapText="1"/>
    </xf>
    <xf numFmtId="0" fontId="2" fillId="4" borderId="10" xfId="0" applyFont="1" applyFill="1" applyBorder="1" applyAlignment="1" applyProtection="1">
      <alignment horizontal="left" vertical="center" wrapText="1"/>
    </xf>
    <xf numFmtId="0" fontId="2" fillId="4" borderId="11" xfId="0" applyFont="1" applyFill="1" applyBorder="1" applyAlignment="1" applyProtection="1">
      <alignment horizontal="left" vertical="center" wrapText="1"/>
    </xf>
    <xf numFmtId="0" fontId="2" fillId="4" borderId="7" xfId="0" applyFont="1" applyFill="1" applyBorder="1" applyAlignment="1" applyProtection="1">
      <alignment horizontal="left" vertical="center" wrapText="1"/>
    </xf>
    <xf numFmtId="0" fontId="2" fillId="4" borderId="8" xfId="0" applyFont="1" applyFill="1" applyBorder="1" applyAlignment="1" applyProtection="1">
      <alignment horizontal="left" vertical="center" wrapText="1"/>
    </xf>
    <xf numFmtId="2" fontId="1" fillId="4" borderId="9" xfId="0" applyNumberFormat="1" applyFont="1" applyFill="1" applyBorder="1" applyAlignment="1" applyProtection="1">
      <alignment horizontal="center" vertical="center"/>
    </xf>
    <xf numFmtId="2" fontId="1" fillId="4" borderId="4" xfId="0" applyNumberFormat="1" applyFont="1" applyFill="1" applyBorder="1" applyAlignment="1" applyProtection="1">
      <alignment horizontal="center" vertical="center"/>
    </xf>
    <xf numFmtId="2" fontId="1" fillId="4" borderId="10" xfId="0" applyNumberFormat="1" applyFont="1" applyFill="1" applyBorder="1" applyAlignment="1" applyProtection="1">
      <alignment horizontal="center" vertical="center"/>
    </xf>
    <xf numFmtId="2" fontId="1" fillId="4" borderId="11" xfId="0" applyNumberFormat="1" applyFont="1" applyFill="1" applyBorder="1" applyAlignment="1" applyProtection="1">
      <alignment horizontal="center" vertical="center"/>
    </xf>
    <xf numFmtId="2" fontId="1" fillId="4" borderId="7" xfId="0" applyNumberFormat="1" applyFont="1" applyFill="1" applyBorder="1" applyAlignment="1" applyProtection="1">
      <alignment horizontal="center" vertical="center"/>
    </xf>
    <xf numFmtId="2" fontId="1" fillId="4" borderId="8" xfId="0" applyNumberFormat="1" applyFont="1" applyFill="1" applyBorder="1" applyAlignment="1" applyProtection="1">
      <alignment horizontal="center" vertical="center"/>
    </xf>
    <xf numFmtId="1" fontId="2" fillId="4" borderId="2" xfId="0" applyNumberFormat="1" applyFont="1" applyFill="1" applyBorder="1" applyAlignment="1" applyProtection="1">
      <alignment horizontal="center" vertical="center"/>
    </xf>
    <xf numFmtId="1" fontId="2" fillId="4" borderId="5" xfId="0" applyNumberFormat="1" applyFont="1" applyFill="1" applyBorder="1" applyAlignment="1" applyProtection="1">
      <alignment horizontal="center" vertical="center"/>
    </xf>
    <xf numFmtId="1" fontId="2" fillId="4" borderId="6" xfId="0" applyNumberFormat="1" applyFont="1" applyFill="1" applyBorder="1" applyAlignment="1" applyProtection="1">
      <alignment horizontal="center" vertical="center"/>
    </xf>
  </cellXfs>
  <cellStyles count="1">
    <cellStyle name="Normal" xfId="0" builtinId="0"/>
  </cellStyles>
  <dxfs count="3"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</dxfs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A358"/>
  <sheetViews>
    <sheetView tabSelected="1" view="pageLayout" topLeftCell="A190" zoomScale="90" zoomScaleNormal="100" zoomScalePageLayoutView="90" workbookViewId="0">
      <selection activeCell="B128" sqref="B128:I128"/>
    </sheetView>
  </sheetViews>
  <sheetFormatPr defaultRowHeight="12.75"/>
  <cols>
    <col min="1" max="1" width="9.28515625" style="1" customWidth="1"/>
    <col min="2" max="2" width="7.140625" style="1" customWidth="1"/>
    <col min="3" max="3" width="7.28515625" style="1" customWidth="1"/>
    <col min="4" max="5" width="4.7109375" style="1" customWidth="1"/>
    <col min="6" max="6" width="4.5703125" style="1" customWidth="1"/>
    <col min="7" max="7" width="8.140625" style="1" customWidth="1"/>
    <col min="8" max="8" width="8.28515625" style="1" customWidth="1"/>
    <col min="9" max="9" width="5.85546875" style="1" customWidth="1"/>
    <col min="10" max="10" width="7.28515625" style="1" customWidth="1"/>
    <col min="11" max="11" width="5.7109375" style="1" customWidth="1"/>
    <col min="12" max="12" width="6.140625" style="1" customWidth="1"/>
    <col min="13" max="13" width="6.140625" style="39" customWidth="1"/>
    <col min="14" max="14" width="5.5703125" style="1" customWidth="1"/>
    <col min="15" max="19" width="6" style="1" customWidth="1"/>
    <col min="20" max="20" width="6.140625" style="1" customWidth="1"/>
    <col min="21" max="21" width="12.28515625" style="1" customWidth="1"/>
    <col min="22" max="16384" width="9.140625" style="1"/>
  </cols>
  <sheetData>
    <row r="1" spans="1:27" ht="15.75" customHeight="1">
      <c r="A1" s="143" t="s">
        <v>150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N1" s="149" t="s">
        <v>19</v>
      </c>
      <c r="O1" s="149"/>
      <c r="P1" s="149"/>
      <c r="Q1" s="149"/>
      <c r="R1" s="149"/>
      <c r="S1" s="149"/>
      <c r="T1" s="149"/>
      <c r="U1" s="149"/>
      <c r="V1" s="55"/>
      <c r="W1" s="55"/>
      <c r="X1" s="55"/>
      <c r="Y1" s="55"/>
      <c r="Z1" s="55"/>
      <c r="AA1" s="55"/>
    </row>
    <row r="2" spans="1:27" ht="6.75" customHeight="1">
      <c r="A2" s="143"/>
      <c r="B2" s="143"/>
      <c r="C2" s="143"/>
      <c r="D2" s="143"/>
      <c r="E2" s="143"/>
      <c r="F2" s="143"/>
      <c r="G2" s="143"/>
      <c r="H2" s="143"/>
      <c r="I2" s="143"/>
      <c r="J2" s="143"/>
      <c r="K2" s="143"/>
      <c r="V2" s="55"/>
      <c r="W2" s="55"/>
      <c r="X2" s="55"/>
      <c r="Y2" s="55"/>
      <c r="Z2" s="55"/>
      <c r="AA2" s="55"/>
    </row>
    <row r="3" spans="1:27" ht="18" customHeight="1">
      <c r="A3" s="144" t="s">
        <v>0</v>
      </c>
      <c r="B3" s="144"/>
      <c r="C3" s="144"/>
      <c r="D3" s="144"/>
      <c r="E3" s="144"/>
      <c r="F3" s="144"/>
      <c r="G3" s="144"/>
      <c r="H3" s="144"/>
      <c r="I3" s="144"/>
      <c r="J3" s="144"/>
      <c r="K3" s="144"/>
      <c r="N3" s="153"/>
      <c r="O3" s="154"/>
      <c r="P3" s="157" t="s">
        <v>34</v>
      </c>
      <c r="Q3" s="158"/>
      <c r="R3" s="159"/>
      <c r="S3" s="157" t="s">
        <v>35</v>
      </c>
      <c r="T3" s="158"/>
      <c r="U3" s="159"/>
      <c r="V3" s="55"/>
      <c r="W3" s="55"/>
      <c r="X3" s="55"/>
      <c r="Y3" s="55"/>
      <c r="Z3" s="55"/>
      <c r="AA3" s="55"/>
    </row>
    <row r="4" spans="1:27" ht="17.25" customHeight="1">
      <c r="A4" s="144" t="s">
        <v>72</v>
      </c>
      <c r="B4" s="144"/>
      <c r="C4" s="144"/>
      <c r="D4" s="144"/>
      <c r="E4" s="144"/>
      <c r="F4" s="144"/>
      <c r="G4" s="144"/>
      <c r="H4" s="144"/>
      <c r="I4" s="144"/>
      <c r="J4" s="144"/>
      <c r="K4" s="144"/>
      <c r="N4" s="155" t="s">
        <v>14</v>
      </c>
      <c r="O4" s="156"/>
      <c r="P4" s="168">
        <v>17</v>
      </c>
      <c r="Q4" s="169"/>
      <c r="R4" s="170"/>
      <c r="S4" s="168">
        <v>17</v>
      </c>
      <c r="T4" s="169"/>
      <c r="U4" s="170"/>
      <c r="V4" s="55"/>
      <c r="W4" s="55"/>
      <c r="X4" s="55"/>
      <c r="Y4" s="55"/>
      <c r="Z4" s="55"/>
      <c r="AA4" s="55"/>
    </row>
    <row r="5" spans="1:27" ht="16.5" customHeight="1">
      <c r="A5" s="144"/>
      <c r="B5" s="144"/>
      <c r="C5" s="144"/>
      <c r="D5" s="144"/>
      <c r="E5" s="144"/>
      <c r="F5" s="144"/>
      <c r="G5" s="144"/>
      <c r="H5" s="144"/>
      <c r="I5" s="144"/>
      <c r="J5" s="144"/>
      <c r="K5" s="144"/>
      <c r="N5" s="155" t="s">
        <v>15</v>
      </c>
      <c r="O5" s="156"/>
      <c r="P5" s="168">
        <v>16</v>
      </c>
      <c r="Q5" s="169"/>
      <c r="R5" s="170"/>
      <c r="S5" s="168">
        <v>19</v>
      </c>
      <c r="T5" s="169"/>
      <c r="U5" s="170"/>
      <c r="V5" s="55"/>
      <c r="W5" s="55"/>
      <c r="X5" s="55"/>
      <c r="Y5" s="55"/>
      <c r="Z5" s="55"/>
      <c r="AA5" s="55"/>
    </row>
    <row r="6" spans="1:27" ht="15" customHeight="1">
      <c r="A6" s="174" t="s">
        <v>73</v>
      </c>
      <c r="B6" s="174"/>
      <c r="C6" s="174"/>
      <c r="D6" s="174"/>
      <c r="E6" s="174"/>
      <c r="F6" s="174"/>
      <c r="G6" s="174"/>
      <c r="H6" s="174"/>
      <c r="I6" s="174"/>
      <c r="J6" s="174"/>
      <c r="K6" s="174"/>
      <c r="N6" s="176"/>
      <c r="O6" s="176"/>
      <c r="P6" s="175"/>
      <c r="Q6" s="175"/>
      <c r="R6" s="175"/>
      <c r="S6" s="175"/>
      <c r="T6" s="175"/>
      <c r="U6" s="175"/>
      <c r="V6" s="55"/>
      <c r="W6" s="55"/>
      <c r="X6" s="55"/>
      <c r="Y6" s="55"/>
      <c r="Z6" s="55"/>
      <c r="AA6" s="55"/>
    </row>
    <row r="7" spans="1:27" ht="18" customHeight="1">
      <c r="A7" s="177" t="s">
        <v>74</v>
      </c>
      <c r="B7" s="177"/>
      <c r="C7" s="177"/>
      <c r="D7" s="177"/>
      <c r="E7" s="177"/>
      <c r="F7" s="177"/>
      <c r="G7" s="177"/>
      <c r="H7" s="177"/>
      <c r="I7" s="177"/>
      <c r="J7" s="177"/>
      <c r="K7" s="177"/>
      <c r="V7" s="55"/>
      <c r="W7" s="55"/>
      <c r="X7" s="55"/>
      <c r="Y7" s="55"/>
      <c r="Z7" s="55"/>
      <c r="AA7" s="55"/>
    </row>
    <row r="8" spans="1:27" ht="18.75" customHeight="1">
      <c r="A8" s="152" t="s">
        <v>75</v>
      </c>
      <c r="B8" s="152"/>
      <c r="C8" s="152"/>
      <c r="D8" s="152"/>
      <c r="E8" s="152"/>
      <c r="F8" s="152"/>
      <c r="G8" s="152"/>
      <c r="H8" s="152"/>
      <c r="I8" s="152"/>
      <c r="J8" s="152"/>
      <c r="K8" s="152"/>
      <c r="N8" s="177" t="s">
        <v>77</v>
      </c>
      <c r="O8" s="177"/>
      <c r="P8" s="177"/>
      <c r="Q8" s="177"/>
      <c r="R8" s="177"/>
      <c r="S8" s="177"/>
      <c r="T8" s="177"/>
      <c r="U8" s="177"/>
      <c r="V8" s="55"/>
      <c r="W8" s="55"/>
      <c r="X8" s="55"/>
      <c r="Y8" s="55"/>
      <c r="Z8" s="55"/>
      <c r="AA8" s="55"/>
    </row>
    <row r="9" spans="1:27" ht="15" customHeight="1">
      <c r="A9" s="152" t="s">
        <v>76</v>
      </c>
      <c r="B9" s="152"/>
      <c r="C9" s="152"/>
      <c r="D9" s="152"/>
      <c r="E9" s="152"/>
      <c r="F9" s="152"/>
      <c r="G9" s="152"/>
      <c r="H9" s="152"/>
      <c r="I9" s="152"/>
      <c r="J9" s="152"/>
      <c r="K9" s="152"/>
      <c r="N9" s="177"/>
      <c r="O9" s="177"/>
      <c r="P9" s="177"/>
      <c r="Q9" s="177"/>
      <c r="R9" s="177"/>
      <c r="S9" s="177"/>
      <c r="T9" s="177"/>
      <c r="U9" s="177"/>
      <c r="V9" s="55"/>
      <c r="W9" s="55"/>
      <c r="X9" s="55"/>
      <c r="Y9" s="55"/>
      <c r="Z9" s="55"/>
      <c r="AA9" s="55"/>
    </row>
    <row r="10" spans="1:27" ht="16.5" customHeight="1">
      <c r="A10" s="152" t="s">
        <v>61</v>
      </c>
      <c r="B10" s="152"/>
      <c r="C10" s="152"/>
      <c r="D10" s="152"/>
      <c r="E10" s="152"/>
      <c r="F10" s="152"/>
      <c r="G10" s="152"/>
      <c r="H10" s="152"/>
      <c r="I10" s="152"/>
      <c r="J10" s="152"/>
      <c r="K10" s="152"/>
      <c r="N10" s="177"/>
      <c r="O10" s="177"/>
      <c r="P10" s="177"/>
      <c r="Q10" s="177"/>
      <c r="R10" s="177"/>
      <c r="S10" s="177"/>
      <c r="T10" s="177"/>
      <c r="U10" s="177"/>
      <c r="V10" s="55"/>
      <c r="W10" s="55"/>
      <c r="X10" s="55"/>
      <c r="Y10" s="55"/>
      <c r="Z10" s="55"/>
    </row>
    <row r="11" spans="1:27">
      <c r="A11" s="152" t="s">
        <v>17</v>
      </c>
      <c r="B11" s="152"/>
      <c r="C11" s="152"/>
      <c r="D11" s="152"/>
      <c r="E11" s="152"/>
      <c r="F11" s="152"/>
      <c r="G11" s="152"/>
      <c r="H11" s="152"/>
      <c r="I11" s="152"/>
      <c r="J11" s="152"/>
      <c r="K11" s="152"/>
      <c r="N11" s="177"/>
      <c r="O11" s="177"/>
      <c r="P11" s="177"/>
      <c r="Q11" s="177"/>
      <c r="R11" s="177"/>
      <c r="S11" s="177"/>
      <c r="T11" s="177"/>
      <c r="U11" s="177"/>
      <c r="V11" s="55"/>
      <c r="W11" s="55"/>
      <c r="X11" s="55"/>
      <c r="Y11" s="55"/>
      <c r="Z11" s="55"/>
      <c r="AA11" s="55"/>
    </row>
    <row r="12" spans="1:27" ht="10.5" customHeight="1">
      <c r="A12" s="152"/>
      <c r="B12" s="152"/>
      <c r="C12" s="152"/>
      <c r="D12" s="152"/>
      <c r="E12" s="152"/>
      <c r="F12" s="152"/>
      <c r="G12" s="152"/>
      <c r="H12" s="152"/>
      <c r="I12" s="152"/>
      <c r="J12" s="152"/>
      <c r="K12" s="152"/>
      <c r="N12" s="2"/>
      <c r="O12" s="2"/>
      <c r="P12" s="2"/>
      <c r="Q12" s="2"/>
      <c r="R12" s="2"/>
      <c r="S12" s="2"/>
      <c r="V12" s="55"/>
      <c r="W12" s="55"/>
      <c r="X12" s="55"/>
      <c r="Y12" s="55"/>
      <c r="Z12" s="55"/>
      <c r="AA12" s="55"/>
    </row>
    <row r="13" spans="1:27">
      <c r="A13" s="178" t="s">
        <v>66</v>
      </c>
      <c r="B13" s="178"/>
      <c r="C13" s="178"/>
      <c r="D13" s="178"/>
      <c r="E13" s="178"/>
      <c r="F13" s="178"/>
      <c r="G13" s="178"/>
      <c r="H13" s="178"/>
      <c r="I13" s="178"/>
      <c r="J13" s="178"/>
      <c r="K13" s="178"/>
      <c r="N13" s="185" t="s">
        <v>20</v>
      </c>
      <c r="O13" s="185"/>
      <c r="P13" s="185"/>
      <c r="Q13" s="185"/>
      <c r="R13" s="185"/>
      <c r="S13" s="185"/>
      <c r="T13" s="185"/>
      <c r="U13" s="185"/>
      <c r="V13" s="55"/>
      <c r="W13" s="55"/>
      <c r="X13" s="55"/>
      <c r="Y13" s="55"/>
      <c r="Z13" s="55"/>
      <c r="AA13" s="55"/>
    </row>
    <row r="14" spans="1:27" ht="12.75" customHeight="1">
      <c r="A14" s="178" t="s">
        <v>62</v>
      </c>
      <c r="B14" s="178"/>
      <c r="C14" s="178"/>
      <c r="D14" s="178"/>
      <c r="E14" s="178"/>
      <c r="F14" s="178"/>
      <c r="G14" s="178"/>
      <c r="H14" s="178"/>
      <c r="I14" s="178"/>
      <c r="J14" s="178"/>
      <c r="K14" s="178"/>
      <c r="N14" s="61" t="s">
        <v>123</v>
      </c>
      <c r="O14" s="61"/>
      <c r="P14" s="61"/>
      <c r="Q14" s="61"/>
      <c r="R14" s="61"/>
      <c r="S14" s="61"/>
      <c r="T14" s="61"/>
      <c r="U14" s="61"/>
      <c r="V14" s="55"/>
      <c r="W14" s="55"/>
      <c r="X14" s="55"/>
      <c r="Y14" s="55"/>
      <c r="Z14" s="55"/>
      <c r="AA14" s="55"/>
    </row>
    <row r="15" spans="1:27" ht="12.75" customHeight="1">
      <c r="A15" s="152" t="s">
        <v>122</v>
      </c>
      <c r="B15" s="152"/>
      <c r="C15" s="152"/>
      <c r="D15" s="152"/>
      <c r="E15" s="152"/>
      <c r="F15" s="152"/>
      <c r="G15" s="152"/>
      <c r="H15" s="152"/>
      <c r="I15" s="152"/>
      <c r="J15" s="152"/>
      <c r="K15" s="152"/>
      <c r="N15" s="61" t="s">
        <v>124</v>
      </c>
      <c r="O15" s="61"/>
      <c r="P15" s="61"/>
      <c r="Q15" s="61"/>
      <c r="R15" s="61"/>
      <c r="S15" s="61"/>
      <c r="T15" s="61"/>
      <c r="U15" s="61"/>
      <c r="V15" s="55"/>
      <c r="W15" s="55"/>
      <c r="X15" s="55"/>
      <c r="Y15" s="55"/>
      <c r="Z15" s="55"/>
      <c r="AA15" s="55"/>
    </row>
    <row r="16" spans="1:27" ht="12.75" customHeight="1">
      <c r="A16" s="152" t="s">
        <v>121</v>
      </c>
      <c r="B16" s="152"/>
      <c r="C16" s="152"/>
      <c r="D16" s="152"/>
      <c r="E16" s="152"/>
      <c r="F16" s="152"/>
      <c r="G16" s="152"/>
      <c r="H16" s="152"/>
      <c r="I16" s="152"/>
      <c r="J16" s="152"/>
      <c r="K16" s="152"/>
      <c r="N16" s="61"/>
      <c r="O16" s="61"/>
      <c r="P16" s="61"/>
      <c r="Q16" s="61"/>
      <c r="R16" s="61"/>
      <c r="S16" s="61"/>
      <c r="T16" s="61"/>
      <c r="U16" s="61"/>
      <c r="V16" s="55"/>
      <c r="W16" s="55"/>
      <c r="X16" s="55"/>
      <c r="Y16" s="55"/>
      <c r="Z16" s="55"/>
      <c r="AA16" s="55"/>
    </row>
    <row r="17" spans="1:27" ht="12.75" customHeight="1">
      <c r="A17" s="152" t="s">
        <v>1</v>
      </c>
      <c r="B17" s="152"/>
      <c r="C17" s="152"/>
      <c r="D17" s="152"/>
      <c r="E17" s="152"/>
      <c r="F17" s="152"/>
      <c r="G17" s="152"/>
      <c r="H17" s="152"/>
      <c r="I17" s="152"/>
      <c r="J17" s="152"/>
      <c r="K17" s="152"/>
      <c r="N17" s="40"/>
      <c r="O17" s="40"/>
      <c r="P17" s="40"/>
      <c r="Q17" s="40"/>
      <c r="R17" s="40"/>
      <c r="S17" s="40"/>
      <c r="T17" s="40"/>
      <c r="U17" s="40"/>
      <c r="V17" s="55"/>
      <c r="W17" s="55"/>
      <c r="X17" s="55"/>
      <c r="Y17" s="55"/>
      <c r="Z17" s="55"/>
      <c r="AA17" s="55"/>
    </row>
    <row r="18" spans="1:27" ht="14.25" customHeight="1">
      <c r="A18" s="152" t="s">
        <v>67</v>
      </c>
      <c r="B18" s="152"/>
      <c r="C18" s="152"/>
      <c r="D18" s="152"/>
      <c r="E18" s="152"/>
      <c r="F18" s="152"/>
      <c r="G18" s="152"/>
      <c r="H18" s="152"/>
      <c r="I18" s="152"/>
      <c r="J18" s="152"/>
      <c r="K18" s="152"/>
      <c r="N18" s="148"/>
      <c r="O18" s="148"/>
      <c r="P18" s="148"/>
      <c r="Q18" s="148"/>
      <c r="R18" s="148"/>
      <c r="S18" s="148"/>
      <c r="T18" s="148"/>
      <c r="U18" s="148"/>
      <c r="V18" s="55"/>
      <c r="W18" s="55"/>
      <c r="X18" s="55"/>
      <c r="Y18" s="55"/>
      <c r="Z18" s="55"/>
      <c r="AA18" s="55"/>
    </row>
    <row r="19" spans="1:27">
      <c r="A19" s="152"/>
      <c r="B19" s="152"/>
      <c r="C19" s="152"/>
      <c r="D19" s="152"/>
      <c r="E19" s="152"/>
      <c r="F19" s="152"/>
      <c r="G19" s="152"/>
      <c r="H19" s="152"/>
      <c r="I19" s="152"/>
      <c r="J19" s="152"/>
      <c r="K19" s="152"/>
      <c r="N19" s="148"/>
      <c r="O19" s="148"/>
      <c r="P19" s="148"/>
      <c r="Q19" s="148"/>
      <c r="R19" s="148"/>
      <c r="S19" s="148"/>
      <c r="T19" s="148"/>
      <c r="U19" s="148"/>
      <c r="V19" s="55"/>
      <c r="W19" s="55"/>
      <c r="X19" s="55"/>
      <c r="Y19" s="55"/>
      <c r="Z19" s="55"/>
      <c r="AA19" s="55"/>
    </row>
    <row r="20" spans="1:27" ht="7.5" customHeight="1">
      <c r="A20" s="144" t="s">
        <v>151</v>
      </c>
      <c r="B20" s="144"/>
      <c r="C20" s="144"/>
      <c r="D20" s="144"/>
      <c r="E20" s="144"/>
      <c r="F20" s="144"/>
      <c r="G20" s="144"/>
      <c r="H20" s="144"/>
      <c r="I20" s="144"/>
      <c r="J20" s="144"/>
      <c r="K20" s="144"/>
      <c r="N20" s="2"/>
      <c r="O20" s="2"/>
      <c r="P20" s="2"/>
      <c r="Q20" s="2"/>
      <c r="R20" s="2"/>
      <c r="S20" s="2"/>
      <c r="V20" s="55"/>
      <c r="W20" s="55"/>
      <c r="X20" s="55"/>
      <c r="Y20" s="55"/>
      <c r="Z20" s="55"/>
      <c r="AA20" s="55"/>
    </row>
    <row r="21" spans="1:27" ht="15" customHeight="1">
      <c r="A21" s="144"/>
      <c r="B21" s="144"/>
      <c r="C21" s="144"/>
      <c r="D21" s="144"/>
      <c r="E21" s="144"/>
      <c r="F21" s="144"/>
      <c r="G21" s="144"/>
      <c r="H21" s="144"/>
      <c r="I21" s="144"/>
      <c r="J21" s="144"/>
      <c r="K21" s="144"/>
      <c r="N21" s="187" t="s">
        <v>78</v>
      </c>
      <c r="O21" s="187"/>
      <c r="P21" s="187"/>
      <c r="Q21" s="187"/>
      <c r="R21" s="187"/>
      <c r="S21" s="187"/>
      <c r="T21" s="187"/>
      <c r="U21" s="187"/>
      <c r="V21" s="55"/>
      <c r="W21" s="55"/>
      <c r="X21" s="55"/>
      <c r="Y21" s="55"/>
      <c r="Z21" s="55"/>
      <c r="AA21" s="55"/>
    </row>
    <row r="22" spans="1:27" ht="15" customHeight="1">
      <c r="A22" s="144"/>
      <c r="B22" s="144"/>
      <c r="C22" s="144"/>
      <c r="D22" s="144"/>
      <c r="E22" s="144"/>
      <c r="F22" s="144"/>
      <c r="G22" s="144"/>
      <c r="H22" s="144"/>
      <c r="I22" s="144"/>
      <c r="J22" s="144"/>
      <c r="K22" s="144"/>
      <c r="N22" s="187"/>
      <c r="O22" s="187"/>
      <c r="P22" s="187"/>
      <c r="Q22" s="187"/>
      <c r="R22" s="187"/>
      <c r="S22" s="187"/>
      <c r="T22" s="187"/>
      <c r="U22" s="187"/>
      <c r="V22" s="55"/>
      <c r="W22" s="55"/>
      <c r="X22" s="55"/>
      <c r="Y22" s="55"/>
      <c r="Z22" s="55"/>
      <c r="AA22" s="55"/>
    </row>
    <row r="23" spans="1:27" ht="13.5" customHeight="1">
      <c r="A23" s="144"/>
      <c r="B23" s="144"/>
      <c r="C23" s="144"/>
      <c r="D23" s="144"/>
      <c r="E23" s="144"/>
      <c r="F23" s="144"/>
      <c r="G23" s="144"/>
      <c r="H23" s="144"/>
      <c r="I23" s="144"/>
      <c r="J23" s="144"/>
      <c r="K23" s="144"/>
      <c r="N23" s="187"/>
      <c r="O23" s="187"/>
      <c r="P23" s="187"/>
      <c r="Q23" s="187"/>
      <c r="R23" s="187"/>
      <c r="S23" s="187"/>
      <c r="T23" s="187"/>
      <c r="U23" s="187"/>
      <c r="V23" s="55"/>
      <c r="W23" s="55"/>
      <c r="X23" s="55"/>
      <c r="Y23" s="55"/>
      <c r="Z23" s="55"/>
      <c r="AA23" s="55"/>
    </row>
    <row r="24" spans="1:27" s="55" customFormat="1" ht="13.5" customHeight="1">
      <c r="A24" s="144"/>
      <c r="B24" s="144"/>
      <c r="C24" s="144"/>
      <c r="D24" s="144"/>
      <c r="E24" s="144"/>
      <c r="F24" s="144"/>
      <c r="G24" s="144"/>
      <c r="H24" s="144"/>
      <c r="I24" s="144"/>
      <c r="J24" s="144"/>
      <c r="K24" s="144"/>
      <c r="N24" s="75"/>
      <c r="O24" s="75"/>
      <c r="P24" s="75"/>
      <c r="Q24" s="75"/>
      <c r="R24" s="75"/>
      <c r="S24" s="75"/>
      <c r="T24" s="75"/>
      <c r="U24" s="75"/>
    </row>
    <row r="25" spans="1:27" s="55" customFormat="1" ht="13.5" customHeight="1">
      <c r="A25" s="144"/>
      <c r="B25" s="144"/>
      <c r="C25" s="144"/>
      <c r="D25" s="144"/>
      <c r="E25" s="144"/>
      <c r="F25" s="144"/>
      <c r="G25" s="144"/>
      <c r="H25" s="144"/>
      <c r="I25" s="144"/>
      <c r="J25" s="144"/>
      <c r="K25" s="144"/>
      <c r="N25" s="75"/>
      <c r="O25" s="75"/>
      <c r="P25" s="75"/>
      <c r="Q25" s="75"/>
      <c r="R25" s="75"/>
      <c r="S25" s="75"/>
      <c r="T25" s="75"/>
      <c r="U25" s="75"/>
    </row>
    <row r="26" spans="1:27" s="55" customFormat="1" ht="13.5" customHeight="1">
      <c r="A26" s="144"/>
      <c r="B26" s="144"/>
      <c r="C26" s="144"/>
      <c r="D26" s="144"/>
      <c r="E26" s="144"/>
      <c r="F26" s="144"/>
      <c r="G26" s="144"/>
      <c r="H26" s="144"/>
      <c r="I26" s="144"/>
      <c r="J26" s="144"/>
      <c r="K26" s="144"/>
      <c r="N26" s="75"/>
      <c r="O26" s="75"/>
      <c r="P26" s="75"/>
      <c r="Q26" s="75"/>
      <c r="R26" s="75"/>
      <c r="S26" s="75"/>
      <c r="T26" s="75"/>
      <c r="U26" s="75"/>
    </row>
    <row r="27" spans="1:27" ht="16.5" customHeight="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N27" s="3"/>
      <c r="O27" s="3"/>
      <c r="P27" s="3"/>
      <c r="Q27" s="3"/>
      <c r="R27" s="3"/>
      <c r="S27" s="3"/>
      <c r="V27" s="55"/>
      <c r="W27" s="55"/>
      <c r="X27" s="55"/>
      <c r="Y27" s="55"/>
      <c r="Z27" s="55"/>
      <c r="AA27" s="55"/>
    </row>
    <row r="28" spans="1:27" ht="12.75" customHeight="1">
      <c r="A28" s="113" t="s">
        <v>16</v>
      </c>
      <c r="B28" s="113"/>
      <c r="C28" s="113"/>
      <c r="D28" s="113"/>
      <c r="E28" s="113"/>
      <c r="F28" s="113"/>
      <c r="G28" s="113"/>
      <c r="N28" s="186" t="s">
        <v>79</v>
      </c>
      <c r="O28" s="186"/>
      <c r="P28" s="186"/>
      <c r="Q28" s="186"/>
      <c r="R28" s="186"/>
      <c r="S28" s="186"/>
      <c r="T28" s="186"/>
      <c r="U28" s="186"/>
      <c r="V28" s="55"/>
      <c r="W28" s="55"/>
      <c r="X28" s="55"/>
      <c r="Y28" s="55"/>
      <c r="Z28" s="55"/>
      <c r="AA28" s="55"/>
    </row>
    <row r="29" spans="1:27" ht="26.25" customHeight="1">
      <c r="A29" s="4"/>
      <c r="B29" s="157" t="s">
        <v>2</v>
      </c>
      <c r="C29" s="159"/>
      <c r="D29" s="157" t="s">
        <v>3</v>
      </c>
      <c r="E29" s="158"/>
      <c r="F29" s="159"/>
      <c r="G29" s="165" t="s">
        <v>18</v>
      </c>
      <c r="H29" s="165" t="s">
        <v>10</v>
      </c>
      <c r="I29" s="157" t="s">
        <v>4</v>
      </c>
      <c r="J29" s="158"/>
      <c r="K29" s="159"/>
      <c r="N29" s="186"/>
      <c r="O29" s="186"/>
      <c r="P29" s="186"/>
      <c r="Q29" s="186"/>
      <c r="R29" s="186"/>
      <c r="S29" s="186"/>
      <c r="T29" s="186"/>
      <c r="U29" s="186"/>
      <c r="V29" s="55"/>
      <c r="W29" s="55"/>
      <c r="X29" s="55"/>
      <c r="Y29" s="55"/>
      <c r="Z29" s="55"/>
      <c r="AA29" s="55"/>
    </row>
    <row r="30" spans="1:27" ht="14.25" customHeight="1">
      <c r="A30" s="4"/>
      <c r="B30" s="5" t="s">
        <v>5</v>
      </c>
      <c r="C30" s="5" t="s">
        <v>6</v>
      </c>
      <c r="D30" s="5" t="s">
        <v>7</v>
      </c>
      <c r="E30" s="5" t="s">
        <v>8</v>
      </c>
      <c r="F30" s="5" t="s">
        <v>9</v>
      </c>
      <c r="G30" s="163"/>
      <c r="H30" s="163"/>
      <c r="I30" s="5" t="s">
        <v>11</v>
      </c>
      <c r="J30" s="5" t="s">
        <v>12</v>
      </c>
      <c r="K30" s="5" t="s">
        <v>13</v>
      </c>
      <c r="N30" s="186"/>
      <c r="O30" s="186"/>
      <c r="P30" s="186"/>
      <c r="Q30" s="186"/>
      <c r="R30" s="186"/>
      <c r="S30" s="186"/>
      <c r="T30" s="186"/>
      <c r="U30" s="186"/>
      <c r="V30" s="55"/>
      <c r="W30" s="55"/>
      <c r="X30" s="55"/>
      <c r="Y30" s="55"/>
      <c r="Z30" s="55"/>
      <c r="AA30" s="55"/>
    </row>
    <row r="31" spans="1:27" ht="17.25" customHeight="1">
      <c r="A31" s="6" t="s">
        <v>14</v>
      </c>
      <c r="B31" s="7">
        <v>14</v>
      </c>
      <c r="C31" s="7">
        <v>14</v>
      </c>
      <c r="D31" s="24">
        <v>3</v>
      </c>
      <c r="E31" s="24">
        <v>3</v>
      </c>
      <c r="F31" s="24">
        <v>2</v>
      </c>
      <c r="G31" s="24"/>
      <c r="H31" s="35"/>
      <c r="I31" s="24">
        <v>3</v>
      </c>
      <c r="J31" s="24">
        <v>1</v>
      </c>
      <c r="K31" s="24">
        <v>12</v>
      </c>
      <c r="N31" s="186"/>
      <c r="O31" s="186"/>
      <c r="P31" s="186"/>
      <c r="Q31" s="186"/>
      <c r="R31" s="186"/>
      <c r="S31" s="186"/>
      <c r="T31" s="186"/>
      <c r="U31" s="186"/>
      <c r="V31" s="55"/>
      <c r="W31" s="55"/>
      <c r="X31" s="55"/>
      <c r="Y31" s="55"/>
      <c r="Z31" s="55"/>
      <c r="AA31" s="55"/>
    </row>
    <row r="32" spans="1:27" ht="15" customHeight="1">
      <c r="A32" s="6" t="s">
        <v>15</v>
      </c>
      <c r="B32" s="7">
        <v>14</v>
      </c>
      <c r="C32" s="7">
        <v>12</v>
      </c>
      <c r="D32" s="24">
        <v>3</v>
      </c>
      <c r="E32" s="24">
        <v>3</v>
      </c>
      <c r="F32" s="24">
        <v>2</v>
      </c>
      <c r="G32" s="24">
        <v>2</v>
      </c>
      <c r="H32" s="24"/>
      <c r="I32" s="24">
        <v>3</v>
      </c>
      <c r="J32" s="24">
        <v>1</v>
      </c>
      <c r="K32" s="24">
        <v>12</v>
      </c>
      <c r="N32" s="186"/>
      <c r="O32" s="186"/>
      <c r="P32" s="186"/>
      <c r="Q32" s="186"/>
      <c r="R32" s="186"/>
      <c r="S32" s="186"/>
      <c r="T32" s="186"/>
      <c r="U32" s="186"/>
      <c r="V32" s="55"/>
      <c r="W32" s="55"/>
      <c r="X32" s="55"/>
      <c r="Y32" s="55"/>
      <c r="Z32" s="55"/>
      <c r="AA32" s="55"/>
    </row>
    <row r="33" spans="1:27" ht="15.75" customHeight="1">
      <c r="A33" s="30"/>
      <c r="B33" s="28"/>
      <c r="C33" s="28"/>
      <c r="D33" s="28"/>
      <c r="E33" s="28"/>
      <c r="F33" s="28"/>
      <c r="G33" s="28"/>
      <c r="H33" s="28"/>
      <c r="I33" s="28"/>
      <c r="J33" s="28"/>
      <c r="K33" s="31"/>
      <c r="N33" s="186"/>
      <c r="O33" s="186"/>
      <c r="P33" s="186"/>
      <c r="Q33" s="186"/>
      <c r="R33" s="186"/>
      <c r="S33" s="186"/>
      <c r="T33" s="186"/>
      <c r="U33" s="186"/>
      <c r="V33" s="55"/>
      <c r="W33" s="55"/>
      <c r="X33" s="55"/>
      <c r="Y33" s="55"/>
      <c r="Z33" s="55"/>
      <c r="AA33" s="55"/>
    </row>
    <row r="34" spans="1:27" ht="21" customHeight="1">
      <c r="A34" s="29"/>
      <c r="B34" s="29"/>
      <c r="C34" s="29"/>
      <c r="D34" s="29"/>
      <c r="E34" s="29"/>
      <c r="F34" s="29"/>
      <c r="G34" s="29"/>
      <c r="N34" s="186"/>
      <c r="O34" s="186"/>
      <c r="P34" s="186"/>
      <c r="Q34" s="186"/>
      <c r="R34" s="186"/>
      <c r="S34" s="186"/>
      <c r="T34" s="186"/>
      <c r="U34" s="186"/>
      <c r="V34" s="55"/>
      <c r="W34" s="55"/>
      <c r="X34" s="55"/>
      <c r="Y34" s="55"/>
      <c r="Z34" s="55"/>
      <c r="AA34" s="55"/>
    </row>
    <row r="35" spans="1:27" s="49" customFormat="1" ht="21" customHeight="1">
      <c r="A35" s="29"/>
      <c r="B35" s="29"/>
      <c r="C35" s="29"/>
      <c r="D35" s="29"/>
      <c r="E35" s="29"/>
      <c r="F35" s="29"/>
      <c r="G35" s="29"/>
      <c r="N35" s="50"/>
      <c r="O35" s="50"/>
      <c r="P35" s="50"/>
      <c r="Q35" s="50"/>
      <c r="R35" s="50"/>
      <c r="S35" s="50"/>
      <c r="T35" s="50"/>
      <c r="U35" s="50"/>
      <c r="V35" s="55"/>
      <c r="W35" s="55"/>
      <c r="X35" s="55"/>
      <c r="Y35" s="55"/>
      <c r="Z35" s="55"/>
      <c r="AA35" s="55"/>
    </row>
    <row r="36" spans="1:27" s="49" customFormat="1" ht="21" customHeight="1">
      <c r="A36" s="29"/>
      <c r="B36" s="29"/>
      <c r="C36" s="29"/>
      <c r="D36" s="29"/>
      <c r="E36" s="29"/>
      <c r="F36" s="29"/>
      <c r="G36" s="29"/>
      <c r="N36" s="50"/>
      <c r="O36" s="50"/>
      <c r="P36" s="50"/>
      <c r="Q36" s="50"/>
      <c r="R36" s="50"/>
      <c r="S36" s="50"/>
      <c r="T36" s="50"/>
      <c r="U36" s="50"/>
      <c r="V36" s="55"/>
      <c r="W36" s="55"/>
      <c r="X36" s="55"/>
      <c r="Y36" s="55"/>
      <c r="Z36" s="55"/>
      <c r="AA36" s="55"/>
    </row>
    <row r="37" spans="1:27" s="49" customFormat="1" ht="21" customHeight="1">
      <c r="A37" s="29"/>
      <c r="B37" s="29"/>
      <c r="C37" s="29"/>
      <c r="D37" s="29"/>
      <c r="E37" s="29"/>
      <c r="F37" s="29"/>
      <c r="G37" s="29"/>
      <c r="N37" s="50"/>
      <c r="O37" s="50"/>
      <c r="P37" s="50"/>
      <c r="Q37" s="50"/>
      <c r="R37" s="50"/>
      <c r="S37" s="50"/>
      <c r="T37" s="50"/>
      <c r="U37" s="50"/>
    </row>
    <row r="38" spans="1:27" ht="15" customHeight="1">
      <c r="B38" s="2"/>
      <c r="C38" s="2"/>
      <c r="D38" s="2"/>
      <c r="E38" s="2"/>
      <c r="F38" s="2"/>
      <c r="G38" s="2"/>
      <c r="N38" s="8"/>
      <c r="O38" s="8"/>
      <c r="P38" s="8"/>
      <c r="Q38" s="8"/>
      <c r="R38" s="8"/>
      <c r="S38" s="8"/>
      <c r="T38" s="8"/>
    </row>
    <row r="39" spans="1:27">
      <c r="B39" s="8"/>
      <c r="C39" s="8"/>
      <c r="D39" s="8"/>
      <c r="E39" s="8"/>
      <c r="F39" s="8"/>
      <c r="G39" s="8"/>
      <c r="N39" s="8"/>
      <c r="O39" s="8"/>
      <c r="P39" s="8"/>
      <c r="Q39" s="8"/>
      <c r="R39" s="8"/>
      <c r="S39" s="8"/>
      <c r="T39" s="8"/>
    </row>
    <row r="41" spans="1:27" ht="16.5" customHeight="1">
      <c r="A41" s="150" t="s">
        <v>21</v>
      </c>
      <c r="B41" s="151"/>
      <c r="C41" s="151"/>
      <c r="D41" s="151"/>
      <c r="E41" s="151"/>
      <c r="F41" s="151"/>
      <c r="G41" s="151"/>
      <c r="H41" s="151"/>
      <c r="I41" s="151"/>
      <c r="J41" s="151"/>
      <c r="K41" s="151"/>
      <c r="L41" s="151"/>
      <c r="M41" s="151"/>
      <c r="N41" s="151"/>
      <c r="O41" s="151"/>
      <c r="P41" s="151"/>
      <c r="Q41" s="151"/>
      <c r="R41" s="151"/>
      <c r="S41" s="151"/>
      <c r="T41" s="151"/>
      <c r="U41" s="151"/>
    </row>
    <row r="42" spans="1:27" ht="8.25" hidden="1" customHeight="1">
      <c r="O42" s="9"/>
      <c r="P42" s="10" t="s">
        <v>36</v>
      </c>
      <c r="Q42" s="10" t="s">
        <v>37</v>
      </c>
      <c r="R42" s="10" t="s">
        <v>38</v>
      </c>
      <c r="S42" s="10" t="s">
        <v>39</v>
      </c>
      <c r="T42" s="10" t="s">
        <v>50</v>
      </c>
      <c r="U42" s="10"/>
    </row>
    <row r="43" spans="1:27" ht="17.25" customHeight="1">
      <c r="A43" s="164" t="s">
        <v>42</v>
      </c>
      <c r="B43" s="164"/>
      <c r="C43" s="164"/>
      <c r="D43" s="164"/>
      <c r="E43" s="164"/>
      <c r="F43" s="164"/>
      <c r="G43" s="164"/>
      <c r="H43" s="164"/>
      <c r="I43" s="164"/>
      <c r="J43" s="164"/>
      <c r="K43" s="164"/>
      <c r="L43" s="164"/>
      <c r="M43" s="164"/>
      <c r="N43" s="164"/>
      <c r="O43" s="164"/>
      <c r="P43" s="164"/>
      <c r="Q43" s="164"/>
      <c r="R43" s="164"/>
      <c r="S43" s="164"/>
      <c r="T43" s="164"/>
      <c r="U43" s="164"/>
    </row>
    <row r="44" spans="1:27" ht="25.5" customHeight="1">
      <c r="A44" s="166" t="s">
        <v>27</v>
      </c>
      <c r="B44" s="179" t="s">
        <v>26</v>
      </c>
      <c r="C44" s="180"/>
      <c r="D44" s="180"/>
      <c r="E44" s="180"/>
      <c r="F44" s="180"/>
      <c r="G44" s="180"/>
      <c r="H44" s="180"/>
      <c r="I44" s="181"/>
      <c r="J44" s="165" t="s">
        <v>40</v>
      </c>
      <c r="K44" s="145" t="s">
        <v>24</v>
      </c>
      <c r="L44" s="146"/>
      <c r="M44" s="146"/>
      <c r="N44" s="147"/>
      <c r="O44" s="145" t="s">
        <v>41</v>
      </c>
      <c r="P44" s="160"/>
      <c r="Q44" s="161"/>
      <c r="R44" s="145" t="s">
        <v>23</v>
      </c>
      <c r="S44" s="146"/>
      <c r="T44" s="147"/>
      <c r="U44" s="162" t="s">
        <v>22</v>
      </c>
    </row>
    <row r="45" spans="1:27" ht="13.5" customHeight="1">
      <c r="A45" s="167"/>
      <c r="B45" s="182"/>
      <c r="C45" s="183"/>
      <c r="D45" s="183"/>
      <c r="E45" s="183"/>
      <c r="F45" s="183"/>
      <c r="G45" s="183"/>
      <c r="H45" s="183"/>
      <c r="I45" s="184"/>
      <c r="J45" s="163"/>
      <c r="K45" s="5" t="s">
        <v>28</v>
      </c>
      <c r="L45" s="5" t="s">
        <v>29</v>
      </c>
      <c r="M45" s="37" t="s">
        <v>68</v>
      </c>
      <c r="N45" s="37" t="s">
        <v>69</v>
      </c>
      <c r="O45" s="5" t="s">
        <v>33</v>
      </c>
      <c r="P45" s="5" t="s">
        <v>7</v>
      </c>
      <c r="Q45" s="5" t="s">
        <v>30</v>
      </c>
      <c r="R45" s="5" t="s">
        <v>31</v>
      </c>
      <c r="S45" s="5" t="s">
        <v>28</v>
      </c>
      <c r="T45" s="5" t="s">
        <v>32</v>
      </c>
      <c r="U45" s="163"/>
    </row>
    <row r="46" spans="1:27">
      <c r="A46" s="41" t="s">
        <v>80</v>
      </c>
      <c r="B46" s="140" t="s">
        <v>81</v>
      </c>
      <c r="C46" s="141"/>
      <c r="D46" s="141"/>
      <c r="E46" s="141"/>
      <c r="F46" s="141"/>
      <c r="G46" s="141"/>
      <c r="H46" s="141"/>
      <c r="I46" s="142"/>
      <c r="J46" s="11">
        <v>8</v>
      </c>
      <c r="K46" s="11">
        <v>2</v>
      </c>
      <c r="L46" s="11">
        <v>1</v>
      </c>
      <c r="M46" s="11">
        <v>0</v>
      </c>
      <c r="N46" s="11">
        <v>1</v>
      </c>
      <c r="O46" s="17">
        <f>K46+L46+M46+N46</f>
        <v>4</v>
      </c>
      <c r="P46" s="18">
        <f>Q46-O46</f>
        <v>10</v>
      </c>
      <c r="Q46" s="18">
        <f>ROUND(PRODUCT(J46,25)/14,0)</f>
        <v>14</v>
      </c>
      <c r="R46" s="23" t="s">
        <v>31</v>
      </c>
      <c r="S46" s="11"/>
      <c r="T46" s="24"/>
      <c r="U46" s="11" t="s">
        <v>39</v>
      </c>
    </row>
    <row r="47" spans="1:27">
      <c r="A47" s="41" t="s">
        <v>82</v>
      </c>
      <c r="B47" s="140" t="s">
        <v>83</v>
      </c>
      <c r="C47" s="141"/>
      <c r="D47" s="141"/>
      <c r="E47" s="141"/>
      <c r="F47" s="141"/>
      <c r="G47" s="141"/>
      <c r="H47" s="141"/>
      <c r="I47" s="142"/>
      <c r="J47" s="16">
        <v>7</v>
      </c>
      <c r="K47" s="16">
        <v>2</v>
      </c>
      <c r="L47" s="16">
        <v>1</v>
      </c>
      <c r="M47" s="16">
        <v>0</v>
      </c>
      <c r="N47" s="16">
        <v>1</v>
      </c>
      <c r="O47" s="42">
        <v>4</v>
      </c>
      <c r="P47" s="18">
        <v>9</v>
      </c>
      <c r="Q47" s="18">
        <f t="shared" ref="Q47:Q49" si="0">ROUND(PRODUCT(J47,25)/14,0)</f>
        <v>13</v>
      </c>
      <c r="R47" s="46"/>
      <c r="S47" s="16" t="s">
        <v>28</v>
      </c>
      <c r="T47" s="47"/>
      <c r="U47" s="16" t="s">
        <v>39</v>
      </c>
    </row>
    <row r="48" spans="1:27">
      <c r="A48" s="41" t="s">
        <v>84</v>
      </c>
      <c r="B48" s="140" t="s">
        <v>85</v>
      </c>
      <c r="C48" s="141"/>
      <c r="D48" s="141"/>
      <c r="E48" s="141"/>
      <c r="F48" s="141"/>
      <c r="G48" s="141"/>
      <c r="H48" s="141"/>
      <c r="I48" s="142"/>
      <c r="J48" s="16">
        <v>8</v>
      </c>
      <c r="K48" s="16">
        <v>2</v>
      </c>
      <c r="L48" s="16">
        <v>1</v>
      </c>
      <c r="M48" s="16">
        <v>0</v>
      </c>
      <c r="N48" s="16">
        <v>1</v>
      </c>
      <c r="O48" s="42">
        <v>4</v>
      </c>
      <c r="P48" s="18">
        <v>10</v>
      </c>
      <c r="Q48" s="18">
        <f t="shared" si="0"/>
        <v>14</v>
      </c>
      <c r="R48" s="46" t="s">
        <v>31</v>
      </c>
      <c r="S48" s="16"/>
      <c r="T48" s="47"/>
      <c r="U48" s="16" t="s">
        <v>39</v>
      </c>
    </row>
    <row r="49" spans="1:24">
      <c r="A49" s="41" t="s">
        <v>86</v>
      </c>
      <c r="B49" s="140" t="s">
        <v>87</v>
      </c>
      <c r="C49" s="141"/>
      <c r="D49" s="141"/>
      <c r="E49" s="141"/>
      <c r="F49" s="141"/>
      <c r="G49" s="141"/>
      <c r="H49" s="141"/>
      <c r="I49" s="142"/>
      <c r="J49" s="16">
        <v>7</v>
      </c>
      <c r="K49" s="16">
        <v>2</v>
      </c>
      <c r="L49" s="16">
        <v>0</v>
      </c>
      <c r="M49" s="16">
        <v>2</v>
      </c>
      <c r="N49" s="16">
        <v>1</v>
      </c>
      <c r="O49" s="42">
        <v>5</v>
      </c>
      <c r="P49" s="18">
        <v>8</v>
      </c>
      <c r="Q49" s="18">
        <f t="shared" si="0"/>
        <v>13</v>
      </c>
      <c r="R49" s="46"/>
      <c r="S49" s="16" t="s">
        <v>28</v>
      </c>
      <c r="T49" s="47"/>
      <c r="U49" s="16" t="s">
        <v>36</v>
      </c>
      <c r="V49" s="55"/>
      <c r="W49" s="55"/>
      <c r="X49" s="55"/>
    </row>
    <row r="50" spans="1:24">
      <c r="A50" s="20" t="s">
        <v>25</v>
      </c>
      <c r="B50" s="81"/>
      <c r="C50" s="82"/>
      <c r="D50" s="82"/>
      <c r="E50" s="82"/>
      <c r="F50" s="82"/>
      <c r="G50" s="82"/>
      <c r="H50" s="82"/>
      <c r="I50" s="83"/>
      <c r="J50" s="20">
        <f t="shared" ref="J50:Q50" si="1">SUM(J46:J49)</f>
        <v>30</v>
      </c>
      <c r="K50" s="20">
        <f t="shared" si="1"/>
        <v>8</v>
      </c>
      <c r="L50" s="20">
        <f t="shared" si="1"/>
        <v>3</v>
      </c>
      <c r="M50" s="38">
        <f t="shared" si="1"/>
        <v>2</v>
      </c>
      <c r="N50" s="20">
        <f t="shared" si="1"/>
        <v>4</v>
      </c>
      <c r="O50" s="20">
        <f t="shared" si="1"/>
        <v>17</v>
      </c>
      <c r="P50" s="20">
        <f t="shared" si="1"/>
        <v>37</v>
      </c>
      <c r="Q50" s="20">
        <f t="shared" si="1"/>
        <v>54</v>
      </c>
      <c r="R50" s="20">
        <f>COUNTIF(R46:R49,"E")</f>
        <v>2</v>
      </c>
      <c r="S50" s="20">
        <f>COUNTIF(S46:S49,"C")</f>
        <v>2</v>
      </c>
      <c r="T50" s="20">
        <f>COUNTIF(T46:T49,"VP")</f>
        <v>0</v>
      </c>
      <c r="U50" s="21"/>
      <c r="V50" s="55"/>
      <c r="W50" s="55"/>
      <c r="X50" s="55"/>
    </row>
    <row r="51" spans="1:24" s="49" customFormat="1">
      <c r="A51" s="52"/>
      <c r="B51" s="52"/>
      <c r="C51" s="52"/>
      <c r="D51" s="52"/>
      <c r="E51" s="52"/>
      <c r="F51" s="52"/>
      <c r="G51" s="52"/>
      <c r="H51" s="52"/>
      <c r="I51" s="52"/>
      <c r="J51" s="52"/>
      <c r="K51" s="52"/>
      <c r="L51" s="52"/>
      <c r="M51" s="52"/>
      <c r="N51" s="52"/>
      <c r="O51" s="52"/>
      <c r="P51" s="52"/>
      <c r="Q51" s="52"/>
      <c r="R51" s="52"/>
      <c r="S51" s="52"/>
      <c r="T51" s="52"/>
      <c r="U51" s="53"/>
      <c r="V51" s="55"/>
      <c r="W51" s="55"/>
      <c r="X51" s="55"/>
    </row>
    <row r="52" spans="1:24" s="49" customFormat="1">
      <c r="A52" s="52"/>
      <c r="B52" s="52"/>
      <c r="C52" s="52"/>
      <c r="D52" s="52"/>
      <c r="E52" s="52"/>
      <c r="F52" s="52"/>
      <c r="G52" s="52"/>
      <c r="H52" s="52"/>
      <c r="I52" s="52"/>
      <c r="J52" s="52"/>
      <c r="K52" s="52"/>
      <c r="L52" s="52"/>
      <c r="M52" s="52"/>
      <c r="N52" s="52"/>
      <c r="O52" s="52"/>
      <c r="P52" s="52"/>
      <c r="Q52" s="52"/>
      <c r="R52" s="52"/>
      <c r="S52" s="52"/>
      <c r="T52" s="52"/>
      <c r="U52" s="53"/>
      <c r="V52" s="55"/>
      <c r="W52" s="55"/>
      <c r="X52" s="55"/>
    </row>
    <row r="53" spans="1:24" s="49" customFormat="1">
      <c r="A53" s="52"/>
      <c r="B53" s="52"/>
      <c r="C53" s="52"/>
      <c r="D53" s="52"/>
      <c r="E53" s="52"/>
      <c r="F53" s="52"/>
      <c r="G53" s="52"/>
      <c r="H53" s="52"/>
      <c r="I53" s="52"/>
      <c r="J53" s="52"/>
      <c r="K53" s="52"/>
      <c r="L53" s="52"/>
      <c r="M53" s="52"/>
      <c r="N53" s="52"/>
      <c r="O53" s="52"/>
      <c r="P53" s="52"/>
      <c r="Q53" s="52"/>
      <c r="R53" s="52"/>
      <c r="S53" s="52"/>
      <c r="T53" s="52"/>
      <c r="U53" s="53"/>
      <c r="V53" s="55"/>
      <c r="W53" s="55"/>
      <c r="X53" s="55"/>
    </row>
    <row r="54" spans="1:24">
      <c r="V54" s="55"/>
      <c r="W54" s="55"/>
      <c r="X54" s="55"/>
    </row>
    <row r="55" spans="1:24">
      <c r="A55" s="164" t="s">
        <v>43</v>
      </c>
      <c r="B55" s="164"/>
      <c r="C55" s="164"/>
      <c r="D55" s="164"/>
      <c r="E55" s="164"/>
      <c r="F55" s="164"/>
      <c r="G55" s="164"/>
      <c r="H55" s="164"/>
      <c r="I55" s="164"/>
      <c r="J55" s="164"/>
      <c r="K55" s="164"/>
      <c r="L55" s="164"/>
      <c r="M55" s="164"/>
      <c r="N55" s="164"/>
      <c r="O55" s="164"/>
      <c r="P55" s="164"/>
      <c r="Q55" s="164"/>
      <c r="R55" s="164"/>
      <c r="S55" s="164"/>
      <c r="T55" s="164"/>
      <c r="U55" s="164"/>
      <c r="V55" s="55"/>
      <c r="W55" s="55"/>
      <c r="X55" s="55"/>
    </row>
    <row r="56" spans="1:24">
      <c r="A56" s="166" t="s">
        <v>27</v>
      </c>
      <c r="B56" s="179" t="s">
        <v>26</v>
      </c>
      <c r="C56" s="180"/>
      <c r="D56" s="180"/>
      <c r="E56" s="180"/>
      <c r="F56" s="180"/>
      <c r="G56" s="180"/>
      <c r="H56" s="180"/>
      <c r="I56" s="181"/>
      <c r="J56" s="165" t="s">
        <v>40</v>
      </c>
      <c r="K56" s="145" t="s">
        <v>24</v>
      </c>
      <c r="L56" s="146"/>
      <c r="M56" s="146"/>
      <c r="N56" s="147"/>
      <c r="O56" s="145" t="s">
        <v>41</v>
      </c>
      <c r="P56" s="160"/>
      <c r="Q56" s="161"/>
      <c r="R56" s="145" t="s">
        <v>23</v>
      </c>
      <c r="S56" s="146"/>
      <c r="T56" s="147"/>
      <c r="U56" s="162" t="s">
        <v>22</v>
      </c>
      <c r="V56" s="55"/>
      <c r="W56" s="55"/>
      <c r="X56" s="55"/>
    </row>
    <row r="57" spans="1:24">
      <c r="A57" s="167"/>
      <c r="B57" s="182"/>
      <c r="C57" s="183"/>
      <c r="D57" s="183"/>
      <c r="E57" s="183"/>
      <c r="F57" s="183"/>
      <c r="G57" s="183"/>
      <c r="H57" s="183"/>
      <c r="I57" s="184"/>
      <c r="J57" s="163"/>
      <c r="K57" s="5" t="s">
        <v>28</v>
      </c>
      <c r="L57" s="5" t="s">
        <v>29</v>
      </c>
      <c r="M57" s="37" t="s">
        <v>68</v>
      </c>
      <c r="N57" s="37" t="s">
        <v>69</v>
      </c>
      <c r="O57" s="5" t="s">
        <v>33</v>
      </c>
      <c r="P57" s="5" t="s">
        <v>7</v>
      </c>
      <c r="Q57" s="5" t="s">
        <v>30</v>
      </c>
      <c r="R57" s="5" t="s">
        <v>31</v>
      </c>
      <c r="S57" s="5" t="s">
        <v>28</v>
      </c>
      <c r="T57" s="5" t="s">
        <v>32</v>
      </c>
      <c r="U57" s="163"/>
      <c r="V57" s="55"/>
      <c r="W57" s="55"/>
      <c r="X57" s="55"/>
    </row>
    <row r="58" spans="1:24">
      <c r="A58" s="41" t="s">
        <v>88</v>
      </c>
      <c r="B58" s="140" t="s">
        <v>89</v>
      </c>
      <c r="C58" s="141"/>
      <c r="D58" s="141"/>
      <c r="E58" s="141"/>
      <c r="F58" s="141"/>
      <c r="G58" s="141"/>
      <c r="H58" s="141"/>
      <c r="I58" s="142"/>
      <c r="J58" s="16">
        <v>7</v>
      </c>
      <c r="K58" s="16">
        <v>2</v>
      </c>
      <c r="L58" s="16">
        <v>1</v>
      </c>
      <c r="M58" s="16">
        <v>0</v>
      </c>
      <c r="N58" s="16">
        <v>1</v>
      </c>
      <c r="O58" s="51">
        <f>K58+L58+M58+N58</f>
        <v>4</v>
      </c>
      <c r="P58" s="18">
        <f>Q58-O58</f>
        <v>9</v>
      </c>
      <c r="Q58" s="18">
        <f>ROUND(PRODUCT(J58,25)/14,0)</f>
        <v>13</v>
      </c>
      <c r="R58" s="46" t="s">
        <v>31</v>
      </c>
      <c r="S58" s="16"/>
      <c r="T58" s="47"/>
      <c r="U58" s="16" t="s">
        <v>36</v>
      </c>
      <c r="V58" s="55"/>
      <c r="W58" s="55"/>
      <c r="X58" s="55"/>
    </row>
    <row r="59" spans="1:24">
      <c r="A59" s="41" t="s">
        <v>90</v>
      </c>
      <c r="B59" s="140" t="s">
        <v>91</v>
      </c>
      <c r="C59" s="141"/>
      <c r="D59" s="141"/>
      <c r="E59" s="141"/>
      <c r="F59" s="141"/>
      <c r="G59" s="141"/>
      <c r="H59" s="141"/>
      <c r="I59" s="142"/>
      <c r="J59" s="16">
        <v>7</v>
      </c>
      <c r="K59" s="16">
        <v>2</v>
      </c>
      <c r="L59" s="16">
        <v>1</v>
      </c>
      <c r="M59" s="16">
        <v>0</v>
      </c>
      <c r="N59" s="16">
        <v>1</v>
      </c>
      <c r="O59" s="51">
        <f t="shared" ref="O59:O61" si="2">K59+L59+M59+N59</f>
        <v>4</v>
      </c>
      <c r="P59" s="18">
        <f t="shared" ref="P59:P61" si="3">Q59-O59</f>
        <v>9</v>
      </c>
      <c r="Q59" s="18">
        <f t="shared" ref="Q59:Q61" si="4">ROUND(PRODUCT(J59,25)/14,0)</f>
        <v>13</v>
      </c>
      <c r="R59" s="46"/>
      <c r="S59" s="16" t="s">
        <v>28</v>
      </c>
      <c r="T59" s="47"/>
      <c r="U59" s="16" t="s">
        <v>36</v>
      </c>
      <c r="V59" s="55"/>
      <c r="W59" s="55"/>
      <c r="X59" s="55"/>
    </row>
    <row r="60" spans="1:24" ht="28.5" customHeight="1">
      <c r="A60" s="41" t="s">
        <v>92</v>
      </c>
      <c r="B60" s="171" t="s">
        <v>93</v>
      </c>
      <c r="C60" s="172"/>
      <c r="D60" s="172"/>
      <c r="E60" s="172"/>
      <c r="F60" s="172"/>
      <c r="G60" s="172"/>
      <c r="H60" s="172"/>
      <c r="I60" s="173"/>
      <c r="J60" s="16">
        <v>9</v>
      </c>
      <c r="K60" s="16">
        <v>2</v>
      </c>
      <c r="L60" s="16">
        <v>1</v>
      </c>
      <c r="M60" s="16">
        <v>1</v>
      </c>
      <c r="N60" s="16">
        <v>1</v>
      </c>
      <c r="O60" s="51">
        <f t="shared" si="2"/>
        <v>5</v>
      </c>
      <c r="P60" s="18">
        <f t="shared" si="3"/>
        <v>11</v>
      </c>
      <c r="Q60" s="18">
        <f t="shared" si="4"/>
        <v>16</v>
      </c>
      <c r="R60" s="46" t="s">
        <v>31</v>
      </c>
      <c r="S60" s="16"/>
      <c r="T60" s="47"/>
      <c r="U60" s="16" t="s">
        <v>36</v>
      </c>
      <c r="V60" s="55"/>
      <c r="W60" s="55"/>
      <c r="X60" s="55"/>
    </row>
    <row r="61" spans="1:24" ht="28.7" customHeight="1">
      <c r="A61" s="41" t="s">
        <v>94</v>
      </c>
      <c r="B61" s="171" t="s">
        <v>95</v>
      </c>
      <c r="C61" s="172"/>
      <c r="D61" s="172"/>
      <c r="E61" s="172"/>
      <c r="F61" s="172"/>
      <c r="G61" s="172"/>
      <c r="H61" s="172"/>
      <c r="I61" s="173"/>
      <c r="J61" s="16">
        <v>7</v>
      </c>
      <c r="K61" s="16">
        <v>1</v>
      </c>
      <c r="L61" s="16">
        <v>0</v>
      </c>
      <c r="M61" s="16">
        <v>2</v>
      </c>
      <c r="N61" s="16">
        <v>1</v>
      </c>
      <c r="O61" s="51">
        <f t="shared" si="2"/>
        <v>4</v>
      </c>
      <c r="P61" s="18">
        <f t="shared" si="3"/>
        <v>9</v>
      </c>
      <c r="Q61" s="18">
        <f t="shared" si="4"/>
        <v>13</v>
      </c>
      <c r="R61" s="46"/>
      <c r="S61" s="16" t="s">
        <v>28</v>
      </c>
      <c r="T61" s="47"/>
      <c r="U61" s="16" t="s">
        <v>36</v>
      </c>
      <c r="V61" s="55"/>
      <c r="W61" s="55"/>
      <c r="X61" s="55"/>
    </row>
    <row r="62" spans="1:24" ht="16.5" customHeight="1">
      <c r="A62" s="20" t="s">
        <v>25</v>
      </c>
      <c r="B62" s="81"/>
      <c r="C62" s="82"/>
      <c r="D62" s="82"/>
      <c r="E62" s="82"/>
      <c r="F62" s="82"/>
      <c r="G62" s="82"/>
      <c r="H62" s="82"/>
      <c r="I62" s="83"/>
      <c r="J62" s="20">
        <f t="shared" ref="J62:Q62" si="5">SUM(J58:J61)</f>
        <v>30</v>
      </c>
      <c r="K62" s="20">
        <f t="shared" si="5"/>
        <v>7</v>
      </c>
      <c r="L62" s="20">
        <f t="shared" si="5"/>
        <v>3</v>
      </c>
      <c r="M62" s="38">
        <f t="shared" si="5"/>
        <v>3</v>
      </c>
      <c r="N62" s="20">
        <f t="shared" si="5"/>
        <v>4</v>
      </c>
      <c r="O62" s="20">
        <f t="shared" si="5"/>
        <v>17</v>
      </c>
      <c r="P62" s="20">
        <f t="shared" si="5"/>
        <v>38</v>
      </c>
      <c r="Q62" s="20">
        <f t="shared" si="5"/>
        <v>55</v>
      </c>
      <c r="R62" s="20">
        <f>COUNTIF(R58:R61,"E")</f>
        <v>2</v>
      </c>
      <c r="S62" s="20">
        <f>COUNTIF(S58:S61,"C")</f>
        <v>2</v>
      </c>
      <c r="T62" s="20">
        <f>COUNTIF(T58:T61,"VP")</f>
        <v>0</v>
      </c>
      <c r="U62" s="21"/>
      <c r="V62" s="55"/>
      <c r="W62" s="55"/>
      <c r="X62" s="55"/>
    </row>
    <row r="63" spans="1:24" s="49" customFormat="1" ht="16.5" customHeight="1">
      <c r="A63" s="52"/>
      <c r="B63" s="52"/>
      <c r="C63" s="52"/>
      <c r="D63" s="52"/>
      <c r="E63" s="52"/>
      <c r="F63" s="52"/>
      <c r="G63" s="52"/>
      <c r="H63" s="52"/>
      <c r="I63" s="52"/>
      <c r="J63" s="52"/>
      <c r="K63" s="52"/>
      <c r="L63" s="52"/>
      <c r="M63" s="52"/>
      <c r="N63" s="52"/>
      <c r="O63" s="52"/>
      <c r="P63" s="52"/>
      <c r="Q63" s="52"/>
      <c r="R63" s="52"/>
      <c r="S63" s="52"/>
      <c r="T63" s="52"/>
      <c r="U63" s="53"/>
      <c r="V63" s="55"/>
      <c r="W63" s="55"/>
      <c r="X63" s="55"/>
    </row>
    <row r="64" spans="1:24" s="49" customFormat="1" ht="16.5" customHeight="1">
      <c r="A64" s="52"/>
      <c r="B64" s="52"/>
      <c r="C64" s="52"/>
      <c r="D64" s="52"/>
      <c r="E64" s="52"/>
      <c r="F64" s="52"/>
      <c r="G64" s="52"/>
      <c r="H64" s="52"/>
      <c r="I64" s="52"/>
      <c r="J64" s="52"/>
      <c r="K64" s="52"/>
      <c r="L64" s="52"/>
      <c r="M64" s="52"/>
      <c r="N64" s="52"/>
      <c r="O64" s="52"/>
      <c r="P64" s="52"/>
      <c r="Q64" s="52"/>
      <c r="R64" s="52"/>
      <c r="S64" s="52"/>
      <c r="T64" s="52"/>
      <c r="U64" s="53"/>
      <c r="V64" s="55"/>
      <c r="W64" s="55"/>
      <c r="X64" s="55"/>
    </row>
    <row r="65" spans="1:24" s="49" customFormat="1" ht="16.5" customHeight="1">
      <c r="A65" s="52"/>
      <c r="B65" s="52"/>
      <c r="C65" s="52"/>
      <c r="D65" s="52"/>
      <c r="E65" s="52"/>
      <c r="F65" s="52"/>
      <c r="G65" s="52"/>
      <c r="H65" s="52"/>
      <c r="I65" s="52"/>
      <c r="J65" s="52"/>
      <c r="K65" s="52"/>
      <c r="L65" s="52"/>
      <c r="M65" s="52"/>
      <c r="N65" s="52"/>
      <c r="O65" s="52"/>
      <c r="P65" s="52"/>
      <c r="Q65" s="52"/>
      <c r="R65" s="52"/>
      <c r="S65" s="52"/>
      <c r="T65" s="52"/>
      <c r="U65" s="53"/>
      <c r="V65" s="55"/>
      <c r="W65" s="55"/>
      <c r="X65" s="55"/>
    </row>
    <row r="66" spans="1:24" s="49" customFormat="1" ht="16.5" customHeight="1">
      <c r="A66" s="52"/>
      <c r="B66" s="52"/>
      <c r="C66" s="52"/>
      <c r="D66" s="52"/>
      <c r="E66" s="52"/>
      <c r="F66" s="52"/>
      <c r="G66" s="52"/>
      <c r="H66" s="52"/>
      <c r="I66" s="52"/>
      <c r="J66" s="52"/>
      <c r="K66" s="52"/>
      <c r="L66" s="52"/>
      <c r="M66" s="52"/>
      <c r="N66" s="52"/>
      <c r="O66" s="52"/>
      <c r="P66" s="52"/>
      <c r="Q66" s="52"/>
      <c r="R66" s="52"/>
      <c r="S66" s="52"/>
      <c r="T66" s="52"/>
      <c r="U66" s="53"/>
    </row>
    <row r="67" spans="1:24" s="49" customFormat="1" ht="16.5" customHeight="1">
      <c r="A67" s="52"/>
      <c r="B67" s="52"/>
      <c r="C67" s="52"/>
      <c r="D67" s="52"/>
      <c r="E67" s="52"/>
      <c r="F67" s="52"/>
      <c r="G67" s="52"/>
      <c r="H67" s="52"/>
      <c r="I67" s="52"/>
      <c r="J67" s="52"/>
      <c r="K67" s="52"/>
      <c r="L67" s="52"/>
      <c r="M67" s="52"/>
      <c r="N67" s="52"/>
      <c r="O67" s="52"/>
      <c r="P67" s="52"/>
      <c r="Q67" s="52"/>
      <c r="R67" s="52"/>
      <c r="S67" s="52"/>
      <c r="T67" s="52"/>
      <c r="U67" s="53"/>
    </row>
    <row r="68" spans="1:24" s="49" customFormat="1" ht="16.5" customHeight="1">
      <c r="A68" s="52"/>
      <c r="B68" s="52"/>
      <c r="C68" s="52"/>
      <c r="D68" s="52"/>
      <c r="E68" s="52"/>
      <c r="F68" s="52"/>
      <c r="G68" s="52"/>
      <c r="H68" s="52"/>
      <c r="I68" s="52"/>
      <c r="J68" s="52"/>
      <c r="K68" s="52"/>
      <c r="L68" s="52"/>
      <c r="M68" s="52"/>
      <c r="N68" s="52"/>
      <c r="O68" s="52"/>
      <c r="P68" s="52"/>
      <c r="Q68" s="52"/>
      <c r="R68" s="52"/>
      <c r="S68" s="52"/>
      <c r="T68" s="52"/>
      <c r="U68" s="53"/>
    </row>
    <row r="69" spans="1:24" s="49" customFormat="1" ht="16.5" customHeight="1">
      <c r="A69" s="52"/>
      <c r="B69" s="52"/>
      <c r="C69" s="52"/>
      <c r="D69" s="52"/>
      <c r="E69" s="52"/>
      <c r="F69" s="52"/>
      <c r="G69" s="52"/>
      <c r="H69" s="52"/>
      <c r="I69" s="52"/>
      <c r="J69" s="52"/>
      <c r="K69" s="52"/>
      <c r="L69" s="52"/>
      <c r="M69" s="52"/>
      <c r="N69" s="52"/>
      <c r="O69" s="52"/>
      <c r="P69" s="52"/>
      <c r="Q69" s="52"/>
      <c r="R69" s="52"/>
      <c r="S69" s="52"/>
      <c r="T69" s="52"/>
      <c r="U69" s="53"/>
    </row>
    <row r="70" spans="1:24" s="49" customFormat="1" ht="16.5" customHeight="1">
      <c r="A70" s="52"/>
      <c r="B70" s="52"/>
      <c r="C70" s="52"/>
      <c r="D70" s="52"/>
      <c r="E70" s="52"/>
      <c r="F70" s="52"/>
      <c r="G70" s="52"/>
      <c r="H70" s="52"/>
      <c r="I70" s="52"/>
      <c r="J70" s="52"/>
      <c r="K70" s="52"/>
      <c r="L70" s="52"/>
      <c r="M70" s="52"/>
      <c r="N70" s="52"/>
      <c r="O70" s="52"/>
      <c r="P70" s="52"/>
      <c r="Q70" s="52"/>
      <c r="R70" s="52"/>
      <c r="S70" s="52"/>
      <c r="T70" s="52"/>
      <c r="U70" s="53"/>
    </row>
    <row r="71" spans="1:24" s="49" customFormat="1">
      <c r="A71" s="52"/>
      <c r="B71" s="52"/>
      <c r="C71" s="52"/>
      <c r="D71" s="52"/>
      <c r="E71" s="52"/>
      <c r="F71" s="52"/>
      <c r="G71" s="52"/>
      <c r="H71" s="52"/>
      <c r="I71" s="52"/>
      <c r="J71" s="52"/>
      <c r="K71" s="52"/>
      <c r="L71" s="52"/>
      <c r="M71" s="52"/>
      <c r="N71" s="52"/>
      <c r="O71" s="52"/>
      <c r="P71" s="52"/>
      <c r="Q71" s="52"/>
      <c r="R71" s="52"/>
      <c r="S71" s="52"/>
      <c r="T71" s="52"/>
      <c r="U71" s="53"/>
    </row>
    <row r="72" spans="1:24" s="49" customFormat="1">
      <c r="A72" s="52"/>
      <c r="B72" s="52"/>
      <c r="C72" s="52"/>
      <c r="D72" s="52"/>
      <c r="E72" s="52"/>
      <c r="F72" s="52"/>
      <c r="G72" s="52"/>
      <c r="H72" s="52"/>
      <c r="I72" s="52"/>
      <c r="J72" s="52"/>
      <c r="K72" s="52"/>
      <c r="L72" s="52"/>
      <c r="M72" s="52"/>
      <c r="N72" s="52"/>
      <c r="O72" s="52"/>
      <c r="P72" s="52"/>
      <c r="Q72" s="52"/>
      <c r="R72" s="52"/>
      <c r="S72" s="52"/>
      <c r="T72" s="52"/>
      <c r="U72" s="53"/>
    </row>
    <row r="73" spans="1:24" s="49" customFormat="1">
      <c r="A73" s="52"/>
      <c r="B73" s="52"/>
      <c r="C73" s="52"/>
      <c r="D73" s="52"/>
      <c r="E73" s="52"/>
      <c r="F73" s="52"/>
      <c r="G73" s="52"/>
      <c r="H73" s="52"/>
      <c r="I73" s="52"/>
      <c r="J73" s="52"/>
      <c r="K73" s="52"/>
      <c r="L73" s="52"/>
      <c r="M73" s="52"/>
      <c r="N73" s="52"/>
      <c r="O73" s="52"/>
      <c r="P73" s="52"/>
      <c r="Q73" s="52"/>
      <c r="R73" s="52"/>
      <c r="S73" s="52"/>
      <c r="T73" s="52"/>
      <c r="U73" s="53"/>
    </row>
    <row r="75" spans="1:24">
      <c r="B75" s="8"/>
      <c r="C75" s="8"/>
      <c r="D75" s="8"/>
      <c r="E75" s="8"/>
      <c r="F75" s="8"/>
      <c r="G75" s="8"/>
      <c r="N75" s="8"/>
      <c r="O75" s="8"/>
      <c r="P75" s="8"/>
      <c r="Q75" s="8"/>
      <c r="R75" s="8"/>
      <c r="S75" s="8"/>
      <c r="T75" s="8"/>
    </row>
    <row r="77" spans="1:24">
      <c r="A77" s="164" t="s">
        <v>44</v>
      </c>
      <c r="B77" s="164"/>
      <c r="C77" s="164"/>
      <c r="D77" s="164"/>
      <c r="E77" s="164"/>
      <c r="F77" s="164"/>
      <c r="G77" s="164"/>
      <c r="H77" s="164"/>
      <c r="I77" s="164"/>
      <c r="J77" s="164"/>
      <c r="K77" s="164"/>
      <c r="L77" s="164"/>
      <c r="M77" s="164"/>
      <c r="N77" s="164"/>
      <c r="O77" s="164"/>
      <c r="P77" s="164"/>
      <c r="Q77" s="164"/>
      <c r="R77" s="164"/>
      <c r="S77" s="164"/>
      <c r="T77" s="164"/>
      <c r="U77" s="164"/>
    </row>
    <row r="78" spans="1:24">
      <c r="A78" s="166" t="s">
        <v>27</v>
      </c>
      <c r="B78" s="179" t="s">
        <v>26</v>
      </c>
      <c r="C78" s="180"/>
      <c r="D78" s="180"/>
      <c r="E78" s="180"/>
      <c r="F78" s="180"/>
      <c r="G78" s="180"/>
      <c r="H78" s="180"/>
      <c r="I78" s="181"/>
      <c r="J78" s="165" t="s">
        <v>40</v>
      </c>
      <c r="K78" s="145" t="s">
        <v>24</v>
      </c>
      <c r="L78" s="146"/>
      <c r="M78" s="146"/>
      <c r="N78" s="147"/>
      <c r="O78" s="145" t="s">
        <v>41</v>
      </c>
      <c r="P78" s="160"/>
      <c r="Q78" s="161"/>
      <c r="R78" s="145" t="s">
        <v>23</v>
      </c>
      <c r="S78" s="146"/>
      <c r="T78" s="147"/>
      <c r="U78" s="162" t="s">
        <v>22</v>
      </c>
    </row>
    <row r="79" spans="1:24">
      <c r="A79" s="167"/>
      <c r="B79" s="182"/>
      <c r="C79" s="183"/>
      <c r="D79" s="183"/>
      <c r="E79" s="183"/>
      <c r="F79" s="183"/>
      <c r="G79" s="183"/>
      <c r="H79" s="183"/>
      <c r="I79" s="184"/>
      <c r="J79" s="163"/>
      <c r="K79" s="5" t="s">
        <v>28</v>
      </c>
      <c r="L79" s="5" t="s">
        <v>29</v>
      </c>
      <c r="M79" s="37" t="s">
        <v>68</v>
      </c>
      <c r="N79" s="37" t="s">
        <v>69</v>
      </c>
      <c r="O79" s="5" t="s">
        <v>33</v>
      </c>
      <c r="P79" s="5" t="s">
        <v>7</v>
      </c>
      <c r="Q79" s="5" t="s">
        <v>30</v>
      </c>
      <c r="R79" s="5" t="s">
        <v>31</v>
      </c>
      <c r="S79" s="5" t="s">
        <v>28</v>
      </c>
      <c r="T79" s="5" t="s">
        <v>32</v>
      </c>
      <c r="U79" s="163"/>
    </row>
    <row r="80" spans="1:24">
      <c r="A80" s="41" t="s">
        <v>96</v>
      </c>
      <c r="B80" s="140" t="s">
        <v>97</v>
      </c>
      <c r="C80" s="141"/>
      <c r="D80" s="141"/>
      <c r="E80" s="141"/>
      <c r="F80" s="141"/>
      <c r="G80" s="141"/>
      <c r="H80" s="141"/>
      <c r="I80" s="142"/>
      <c r="J80" s="16">
        <v>8</v>
      </c>
      <c r="K80" s="16">
        <v>2</v>
      </c>
      <c r="L80" s="16">
        <v>1</v>
      </c>
      <c r="M80" s="16">
        <v>1</v>
      </c>
      <c r="N80" s="16">
        <v>1</v>
      </c>
      <c r="O80" s="51">
        <f>K80+L80+M80+N80</f>
        <v>5</v>
      </c>
      <c r="P80" s="18">
        <f>Q80-O80</f>
        <v>9</v>
      </c>
      <c r="Q80" s="18">
        <f>ROUND(PRODUCT(J80,25)/14,0)</f>
        <v>14</v>
      </c>
      <c r="R80" s="46" t="s">
        <v>31</v>
      </c>
      <c r="S80" s="16"/>
      <c r="T80" s="47"/>
      <c r="U80" s="16" t="s">
        <v>36</v>
      </c>
    </row>
    <row r="81" spans="1:24">
      <c r="A81" s="41" t="s">
        <v>98</v>
      </c>
      <c r="B81" s="140" t="s">
        <v>99</v>
      </c>
      <c r="C81" s="141"/>
      <c r="D81" s="141"/>
      <c r="E81" s="141"/>
      <c r="F81" s="141"/>
      <c r="G81" s="141"/>
      <c r="H81" s="141"/>
      <c r="I81" s="142"/>
      <c r="J81" s="16">
        <v>8</v>
      </c>
      <c r="K81" s="16">
        <v>2</v>
      </c>
      <c r="L81" s="16">
        <v>1</v>
      </c>
      <c r="M81" s="16">
        <v>0</v>
      </c>
      <c r="N81" s="16">
        <v>1</v>
      </c>
      <c r="O81" s="51">
        <f t="shared" ref="O81:O83" si="6">K81+L81+M81+N81</f>
        <v>4</v>
      </c>
      <c r="P81" s="18">
        <f t="shared" ref="P81:P83" si="7">Q81-O81</f>
        <v>10</v>
      </c>
      <c r="Q81" s="18">
        <f t="shared" ref="Q81:Q83" si="8">ROUND(PRODUCT(J81,25)/14,0)</f>
        <v>14</v>
      </c>
      <c r="R81" s="46" t="s">
        <v>31</v>
      </c>
      <c r="S81" s="16"/>
      <c r="T81" s="47"/>
      <c r="U81" s="16" t="s">
        <v>36</v>
      </c>
    </row>
    <row r="82" spans="1:24">
      <c r="A82" s="41" t="s">
        <v>100</v>
      </c>
      <c r="B82" s="140" t="s">
        <v>101</v>
      </c>
      <c r="C82" s="141"/>
      <c r="D82" s="141"/>
      <c r="E82" s="141"/>
      <c r="F82" s="141"/>
      <c r="G82" s="141"/>
      <c r="H82" s="141"/>
      <c r="I82" s="142"/>
      <c r="J82" s="16">
        <v>6</v>
      </c>
      <c r="K82" s="16">
        <v>2</v>
      </c>
      <c r="L82" s="16">
        <v>1</v>
      </c>
      <c r="M82" s="16">
        <v>0</v>
      </c>
      <c r="N82" s="16">
        <v>0</v>
      </c>
      <c r="O82" s="51">
        <f t="shared" si="6"/>
        <v>3</v>
      </c>
      <c r="P82" s="18">
        <f t="shared" si="7"/>
        <v>8</v>
      </c>
      <c r="Q82" s="18">
        <f t="shared" si="8"/>
        <v>11</v>
      </c>
      <c r="R82" s="46"/>
      <c r="S82" s="16" t="s">
        <v>28</v>
      </c>
      <c r="T82" s="47"/>
      <c r="U82" s="16" t="s">
        <v>36</v>
      </c>
      <c r="V82" s="55"/>
      <c r="W82" s="55"/>
      <c r="X82" s="55"/>
    </row>
    <row r="83" spans="1:24">
      <c r="A83" s="41" t="s">
        <v>102</v>
      </c>
      <c r="B83" s="140" t="s">
        <v>103</v>
      </c>
      <c r="C83" s="141"/>
      <c r="D83" s="141"/>
      <c r="E83" s="141"/>
      <c r="F83" s="141"/>
      <c r="G83" s="141"/>
      <c r="H83" s="141"/>
      <c r="I83" s="142"/>
      <c r="J83" s="16">
        <v>8</v>
      </c>
      <c r="K83" s="16">
        <v>2</v>
      </c>
      <c r="L83" s="16">
        <v>0</v>
      </c>
      <c r="M83" s="16">
        <v>1</v>
      </c>
      <c r="N83" s="16">
        <v>1</v>
      </c>
      <c r="O83" s="51">
        <f t="shared" si="6"/>
        <v>4</v>
      </c>
      <c r="P83" s="18">
        <f t="shared" si="7"/>
        <v>10</v>
      </c>
      <c r="Q83" s="18">
        <f t="shared" si="8"/>
        <v>14</v>
      </c>
      <c r="R83" s="46"/>
      <c r="S83" s="16" t="s">
        <v>28</v>
      </c>
      <c r="T83" s="47"/>
      <c r="U83" s="16" t="s">
        <v>36</v>
      </c>
      <c r="V83" s="55"/>
      <c r="W83" s="55"/>
      <c r="X83" s="55"/>
    </row>
    <row r="84" spans="1:24">
      <c r="A84" s="20" t="s">
        <v>25</v>
      </c>
      <c r="B84" s="81"/>
      <c r="C84" s="82"/>
      <c r="D84" s="82"/>
      <c r="E84" s="82"/>
      <c r="F84" s="82"/>
      <c r="G84" s="82"/>
      <c r="H84" s="82"/>
      <c r="I84" s="83"/>
      <c r="J84" s="20">
        <f t="shared" ref="J84:Q84" si="9">SUM(J80:J83)</f>
        <v>30</v>
      </c>
      <c r="K84" s="20">
        <f t="shared" si="9"/>
        <v>8</v>
      </c>
      <c r="L84" s="20">
        <f t="shared" si="9"/>
        <v>3</v>
      </c>
      <c r="M84" s="38">
        <f t="shared" si="9"/>
        <v>2</v>
      </c>
      <c r="N84" s="20">
        <f t="shared" si="9"/>
        <v>3</v>
      </c>
      <c r="O84" s="20">
        <f t="shared" si="9"/>
        <v>16</v>
      </c>
      <c r="P84" s="20">
        <f t="shared" si="9"/>
        <v>37</v>
      </c>
      <c r="Q84" s="20">
        <f t="shared" si="9"/>
        <v>53</v>
      </c>
      <c r="R84" s="20">
        <f>COUNTIF(R80:R83,"E")</f>
        <v>2</v>
      </c>
      <c r="S84" s="20">
        <f>COUNTIF(S80:S83,"C")</f>
        <v>2</v>
      </c>
      <c r="T84" s="20">
        <f>COUNTIF(T80:T83,"VP")</f>
        <v>0</v>
      </c>
      <c r="U84" s="21"/>
      <c r="V84" s="55"/>
      <c r="W84" s="55"/>
      <c r="X84" s="55"/>
    </row>
    <row r="85" spans="1:24" s="49" customFormat="1">
      <c r="A85" s="52"/>
      <c r="B85" s="52"/>
      <c r="C85" s="52"/>
      <c r="D85" s="52"/>
      <c r="E85" s="52"/>
      <c r="F85" s="52"/>
      <c r="G85" s="52"/>
      <c r="H85" s="52"/>
      <c r="I85" s="52"/>
      <c r="J85" s="52"/>
      <c r="K85" s="52"/>
      <c r="L85" s="52"/>
      <c r="M85" s="52"/>
      <c r="N85" s="52"/>
      <c r="O85" s="52"/>
      <c r="P85" s="52"/>
      <c r="Q85" s="52"/>
      <c r="R85" s="52"/>
      <c r="S85" s="52"/>
      <c r="T85" s="52"/>
      <c r="U85" s="53"/>
      <c r="V85" s="55"/>
      <c r="W85" s="55"/>
      <c r="X85" s="55"/>
    </row>
    <row r="86" spans="1:24" s="49" customFormat="1">
      <c r="A86" s="52"/>
      <c r="B86" s="52"/>
      <c r="C86" s="52"/>
      <c r="D86" s="52"/>
      <c r="E86" s="52"/>
      <c r="F86" s="52"/>
      <c r="G86" s="52"/>
      <c r="H86" s="52"/>
      <c r="I86" s="52"/>
      <c r="J86" s="52"/>
      <c r="K86" s="52"/>
      <c r="L86" s="52"/>
      <c r="M86" s="52"/>
      <c r="N86" s="52"/>
      <c r="O86" s="52"/>
      <c r="P86" s="52"/>
      <c r="Q86" s="52"/>
      <c r="R86" s="52"/>
      <c r="S86" s="52"/>
      <c r="T86" s="52"/>
      <c r="U86" s="53"/>
      <c r="V86" s="55"/>
      <c r="W86" s="55"/>
      <c r="X86" s="55"/>
    </row>
    <row r="87" spans="1:24" s="49" customFormat="1">
      <c r="A87" s="52"/>
      <c r="B87" s="52"/>
      <c r="C87" s="52"/>
      <c r="D87" s="52"/>
      <c r="E87" s="52"/>
      <c r="F87" s="52"/>
      <c r="G87" s="52"/>
      <c r="H87" s="52"/>
      <c r="I87" s="52"/>
      <c r="J87" s="52"/>
      <c r="K87" s="52"/>
      <c r="L87" s="52"/>
      <c r="M87" s="52"/>
      <c r="N87" s="52"/>
      <c r="O87" s="52"/>
      <c r="P87" s="52"/>
      <c r="Q87" s="52"/>
      <c r="R87" s="52"/>
      <c r="S87" s="52"/>
      <c r="T87" s="52"/>
      <c r="U87" s="53"/>
      <c r="V87" s="55"/>
      <c r="W87" s="55"/>
      <c r="X87" s="55"/>
    </row>
    <row r="88" spans="1:24" s="49" customFormat="1">
      <c r="A88" s="52"/>
      <c r="B88" s="52"/>
      <c r="C88" s="52"/>
      <c r="D88" s="52"/>
      <c r="E88" s="52"/>
      <c r="F88" s="52"/>
      <c r="G88" s="52"/>
      <c r="H88" s="52"/>
      <c r="I88" s="52"/>
      <c r="J88" s="52"/>
      <c r="K88" s="52"/>
      <c r="L88" s="52"/>
      <c r="M88" s="52"/>
      <c r="N88" s="52"/>
      <c r="O88" s="52"/>
      <c r="P88" s="52"/>
      <c r="Q88" s="52"/>
      <c r="R88" s="52"/>
      <c r="S88" s="52"/>
      <c r="T88" s="52"/>
      <c r="U88" s="53"/>
      <c r="V88" s="55"/>
      <c r="W88" s="55"/>
      <c r="X88" s="55"/>
    </row>
    <row r="89" spans="1:24" s="49" customFormat="1">
      <c r="A89" s="52"/>
      <c r="B89" s="52"/>
      <c r="C89" s="52"/>
      <c r="D89" s="52"/>
      <c r="E89" s="52"/>
      <c r="F89" s="52"/>
      <c r="G89" s="52"/>
      <c r="H89" s="52"/>
      <c r="I89" s="52"/>
      <c r="J89" s="52"/>
      <c r="K89" s="52"/>
      <c r="L89" s="52"/>
      <c r="M89" s="52"/>
      <c r="N89" s="52"/>
      <c r="O89" s="52"/>
      <c r="P89" s="52"/>
      <c r="Q89" s="52"/>
      <c r="R89" s="52"/>
      <c r="S89" s="52"/>
      <c r="T89" s="52"/>
      <c r="U89" s="53"/>
      <c r="V89" s="55"/>
      <c r="W89" s="55"/>
      <c r="X89" s="55"/>
    </row>
    <row r="90" spans="1:24">
      <c r="V90" s="55"/>
      <c r="W90" s="55"/>
      <c r="X90" s="55"/>
    </row>
    <row r="91" spans="1:24">
      <c r="A91" s="164" t="s">
        <v>45</v>
      </c>
      <c r="B91" s="164"/>
      <c r="C91" s="164"/>
      <c r="D91" s="164"/>
      <c r="E91" s="164"/>
      <c r="F91" s="164"/>
      <c r="G91" s="164"/>
      <c r="H91" s="164"/>
      <c r="I91" s="164"/>
      <c r="J91" s="164"/>
      <c r="K91" s="164"/>
      <c r="L91" s="164"/>
      <c r="M91" s="164"/>
      <c r="N91" s="164"/>
      <c r="O91" s="164"/>
      <c r="P91" s="164"/>
      <c r="Q91" s="164"/>
      <c r="R91" s="164"/>
      <c r="S91" s="164"/>
      <c r="T91" s="164"/>
      <c r="U91" s="164"/>
      <c r="V91" s="55"/>
      <c r="W91" s="55"/>
      <c r="X91" s="55"/>
    </row>
    <row r="92" spans="1:24">
      <c r="A92" s="166" t="s">
        <v>27</v>
      </c>
      <c r="B92" s="179" t="s">
        <v>26</v>
      </c>
      <c r="C92" s="180"/>
      <c r="D92" s="180"/>
      <c r="E92" s="180"/>
      <c r="F92" s="180"/>
      <c r="G92" s="180"/>
      <c r="H92" s="180"/>
      <c r="I92" s="181"/>
      <c r="J92" s="165" t="s">
        <v>40</v>
      </c>
      <c r="K92" s="145" t="s">
        <v>24</v>
      </c>
      <c r="L92" s="146"/>
      <c r="M92" s="146"/>
      <c r="N92" s="147"/>
      <c r="O92" s="145" t="s">
        <v>41</v>
      </c>
      <c r="P92" s="160"/>
      <c r="Q92" s="161"/>
      <c r="R92" s="145" t="s">
        <v>23</v>
      </c>
      <c r="S92" s="146"/>
      <c r="T92" s="147"/>
      <c r="U92" s="162" t="s">
        <v>22</v>
      </c>
      <c r="V92" s="55"/>
      <c r="W92" s="55"/>
      <c r="X92" s="55"/>
    </row>
    <row r="93" spans="1:24" ht="11.25" customHeight="1">
      <c r="A93" s="167"/>
      <c r="B93" s="182"/>
      <c r="C93" s="183"/>
      <c r="D93" s="183"/>
      <c r="E93" s="183"/>
      <c r="F93" s="183"/>
      <c r="G93" s="183"/>
      <c r="H93" s="183"/>
      <c r="I93" s="184"/>
      <c r="J93" s="163"/>
      <c r="K93" s="5" t="s">
        <v>28</v>
      </c>
      <c r="L93" s="5" t="s">
        <v>29</v>
      </c>
      <c r="M93" s="37" t="s">
        <v>68</v>
      </c>
      <c r="N93" s="37" t="s">
        <v>69</v>
      </c>
      <c r="O93" s="5" t="s">
        <v>33</v>
      </c>
      <c r="P93" s="5" t="s">
        <v>7</v>
      </c>
      <c r="Q93" s="5" t="s">
        <v>30</v>
      </c>
      <c r="R93" s="5" t="s">
        <v>31</v>
      </c>
      <c r="S93" s="5" t="s">
        <v>28</v>
      </c>
      <c r="T93" s="5" t="s">
        <v>32</v>
      </c>
      <c r="U93" s="163"/>
      <c r="V93" s="55"/>
      <c r="W93" s="55"/>
      <c r="X93" s="55"/>
    </row>
    <row r="94" spans="1:24">
      <c r="A94" s="41" t="s">
        <v>104</v>
      </c>
      <c r="B94" s="140" t="s">
        <v>105</v>
      </c>
      <c r="C94" s="141"/>
      <c r="D94" s="141"/>
      <c r="E94" s="141"/>
      <c r="F94" s="141"/>
      <c r="G94" s="141"/>
      <c r="H94" s="141"/>
      <c r="I94" s="142"/>
      <c r="J94" s="16">
        <v>8</v>
      </c>
      <c r="K94" s="16">
        <v>2</v>
      </c>
      <c r="L94" s="16">
        <v>1</v>
      </c>
      <c r="M94" s="16">
        <v>0</v>
      </c>
      <c r="N94" s="16">
        <v>1</v>
      </c>
      <c r="O94" s="51">
        <f>K94+L94+M94+N94</f>
        <v>4</v>
      </c>
      <c r="P94" s="18">
        <f>Q94-O94</f>
        <v>13</v>
      </c>
      <c r="Q94" s="18">
        <f>ROUND(PRODUCT(J94,25)/12,0)</f>
        <v>17</v>
      </c>
      <c r="R94" s="46" t="s">
        <v>31</v>
      </c>
      <c r="S94" s="16"/>
      <c r="T94" s="47"/>
      <c r="U94" s="16" t="s">
        <v>38</v>
      </c>
      <c r="V94" s="55"/>
      <c r="W94" s="55"/>
      <c r="X94" s="55"/>
    </row>
    <row r="95" spans="1:24">
      <c r="A95" s="41" t="s">
        <v>106</v>
      </c>
      <c r="B95" s="140" t="s">
        <v>107</v>
      </c>
      <c r="C95" s="141"/>
      <c r="D95" s="141"/>
      <c r="E95" s="141"/>
      <c r="F95" s="141"/>
      <c r="G95" s="141"/>
      <c r="H95" s="141"/>
      <c r="I95" s="142"/>
      <c r="J95" s="16">
        <v>7</v>
      </c>
      <c r="K95" s="16">
        <v>2</v>
      </c>
      <c r="L95" s="16">
        <v>1</v>
      </c>
      <c r="M95" s="16">
        <v>0</v>
      </c>
      <c r="N95" s="16">
        <v>1</v>
      </c>
      <c r="O95" s="51">
        <f t="shared" ref="O95:O98" si="10">K95+L95+M95+N95</f>
        <v>4</v>
      </c>
      <c r="P95" s="18">
        <f t="shared" ref="P95:P98" si="11">Q95-O95</f>
        <v>11</v>
      </c>
      <c r="Q95" s="18">
        <f t="shared" ref="Q95:Q98" si="12">ROUND(PRODUCT(J95,25)/12,0)</f>
        <v>15</v>
      </c>
      <c r="R95" s="46" t="s">
        <v>31</v>
      </c>
      <c r="S95" s="16"/>
      <c r="T95" s="47"/>
      <c r="U95" s="16" t="s">
        <v>38</v>
      </c>
      <c r="V95" s="55"/>
      <c r="W95" s="55"/>
      <c r="X95" s="55"/>
    </row>
    <row r="96" spans="1:24" ht="18" customHeight="1">
      <c r="A96" s="56" t="s">
        <v>119</v>
      </c>
      <c r="B96" s="140" t="s">
        <v>120</v>
      </c>
      <c r="C96" s="141"/>
      <c r="D96" s="141"/>
      <c r="E96" s="141"/>
      <c r="F96" s="141"/>
      <c r="G96" s="141"/>
      <c r="H96" s="141"/>
      <c r="I96" s="142"/>
      <c r="J96" s="16">
        <v>7</v>
      </c>
      <c r="K96" s="16">
        <v>2</v>
      </c>
      <c r="L96" s="16">
        <v>1</v>
      </c>
      <c r="M96" s="16">
        <v>0</v>
      </c>
      <c r="N96" s="16">
        <v>1</v>
      </c>
      <c r="O96" s="51">
        <f t="shared" si="10"/>
        <v>4</v>
      </c>
      <c r="P96" s="18">
        <f t="shared" si="11"/>
        <v>11</v>
      </c>
      <c r="Q96" s="18">
        <f t="shared" si="12"/>
        <v>15</v>
      </c>
      <c r="R96" s="46" t="s">
        <v>31</v>
      </c>
      <c r="S96" s="16"/>
      <c r="T96" s="47"/>
      <c r="U96" s="16" t="s">
        <v>38</v>
      </c>
    </row>
    <row r="97" spans="1:24" ht="17.25" customHeight="1">
      <c r="A97" s="41" t="s">
        <v>110</v>
      </c>
      <c r="B97" s="140" t="s">
        <v>111</v>
      </c>
      <c r="C97" s="141"/>
      <c r="D97" s="141"/>
      <c r="E97" s="141"/>
      <c r="F97" s="141"/>
      <c r="G97" s="141"/>
      <c r="H97" s="141"/>
      <c r="I97" s="142"/>
      <c r="J97" s="16">
        <v>4</v>
      </c>
      <c r="K97" s="16">
        <v>0</v>
      </c>
      <c r="L97" s="16">
        <v>0</v>
      </c>
      <c r="M97" s="16">
        <v>1</v>
      </c>
      <c r="N97" s="16">
        <v>2</v>
      </c>
      <c r="O97" s="51">
        <f t="shared" si="10"/>
        <v>3</v>
      </c>
      <c r="P97" s="18">
        <f t="shared" si="11"/>
        <v>5</v>
      </c>
      <c r="Q97" s="18">
        <f t="shared" si="12"/>
        <v>8</v>
      </c>
      <c r="R97" s="46"/>
      <c r="S97" s="16" t="s">
        <v>28</v>
      </c>
      <c r="T97" s="47"/>
      <c r="U97" s="16" t="s">
        <v>38</v>
      </c>
    </row>
    <row r="98" spans="1:24" ht="16.5" customHeight="1">
      <c r="A98" s="41" t="s">
        <v>112</v>
      </c>
      <c r="B98" s="140" t="s">
        <v>113</v>
      </c>
      <c r="C98" s="141"/>
      <c r="D98" s="141"/>
      <c r="E98" s="141"/>
      <c r="F98" s="141"/>
      <c r="G98" s="141"/>
      <c r="H98" s="141"/>
      <c r="I98" s="142"/>
      <c r="J98" s="16">
        <v>4</v>
      </c>
      <c r="K98" s="16">
        <v>0</v>
      </c>
      <c r="L98" s="16">
        <v>0</v>
      </c>
      <c r="M98" s="16">
        <v>0</v>
      </c>
      <c r="N98" s="16">
        <v>4</v>
      </c>
      <c r="O98" s="51">
        <f t="shared" si="10"/>
        <v>4</v>
      </c>
      <c r="P98" s="18">
        <f t="shared" si="11"/>
        <v>4</v>
      </c>
      <c r="Q98" s="18">
        <f t="shared" si="12"/>
        <v>8</v>
      </c>
      <c r="R98" s="46"/>
      <c r="S98" s="16" t="s">
        <v>28</v>
      </c>
      <c r="T98" s="47"/>
      <c r="U98" s="16" t="s">
        <v>38</v>
      </c>
      <c r="V98" s="55"/>
      <c r="W98" s="55"/>
      <c r="X98" s="55"/>
    </row>
    <row r="99" spans="1:24">
      <c r="A99" s="20" t="s">
        <v>25</v>
      </c>
      <c r="B99" s="81"/>
      <c r="C99" s="82"/>
      <c r="D99" s="82"/>
      <c r="E99" s="82"/>
      <c r="F99" s="82"/>
      <c r="G99" s="82"/>
      <c r="H99" s="82"/>
      <c r="I99" s="83"/>
      <c r="J99" s="20">
        <f t="shared" ref="J99:Q99" si="13">SUM(J94:J98)</f>
        <v>30</v>
      </c>
      <c r="K99" s="20">
        <f t="shared" si="13"/>
        <v>6</v>
      </c>
      <c r="L99" s="20">
        <f t="shared" si="13"/>
        <v>3</v>
      </c>
      <c r="M99" s="38">
        <f t="shared" si="13"/>
        <v>1</v>
      </c>
      <c r="N99" s="20">
        <f t="shared" si="13"/>
        <v>9</v>
      </c>
      <c r="O99" s="20">
        <f t="shared" si="13"/>
        <v>19</v>
      </c>
      <c r="P99" s="20">
        <f t="shared" si="13"/>
        <v>44</v>
      </c>
      <c r="Q99" s="20">
        <f t="shared" si="13"/>
        <v>63</v>
      </c>
      <c r="R99" s="20">
        <f>COUNTIF(R94:R98,"E")</f>
        <v>3</v>
      </c>
      <c r="S99" s="20">
        <f>COUNTIF(S94:S98,"C")</f>
        <v>2</v>
      </c>
      <c r="T99" s="20">
        <f>COUNTIF(T94:T98,"VP")</f>
        <v>0</v>
      </c>
      <c r="U99" s="21"/>
      <c r="V99" s="55"/>
      <c r="W99" s="55"/>
      <c r="X99" s="55"/>
    </row>
    <row r="100" spans="1:24">
      <c r="V100" s="55"/>
      <c r="W100" s="55"/>
      <c r="X100" s="55"/>
    </row>
    <row r="101" spans="1:24" s="55" customFormat="1"/>
    <row r="102" spans="1:24" s="55" customFormat="1"/>
    <row r="103" spans="1:24" s="55" customFormat="1"/>
    <row r="104" spans="1:24" s="55" customFormat="1"/>
    <row r="105" spans="1:24" s="55" customFormat="1"/>
    <row r="106" spans="1:24" s="55" customFormat="1"/>
    <row r="107" spans="1:24" s="55" customFormat="1"/>
    <row r="108" spans="1:24" s="49" customFormat="1">
      <c r="V108" s="55"/>
      <c r="W108" s="55"/>
      <c r="X108" s="55"/>
    </row>
    <row r="109" spans="1:24" s="55" customFormat="1">
      <c r="A109" s="151" t="s">
        <v>114</v>
      </c>
      <c r="B109" s="151"/>
      <c r="C109" s="151"/>
      <c r="D109" s="151"/>
      <c r="E109" s="151"/>
      <c r="F109" s="151"/>
      <c r="G109" s="151"/>
      <c r="H109" s="151"/>
      <c r="I109" s="151"/>
      <c r="J109" s="151"/>
      <c r="K109" s="151"/>
      <c r="L109" s="151"/>
      <c r="M109" s="151"/>
      <c r="N109" s="151"/>
      <c r="O109" s="151"/>
      <c r="P109" s="151"/>
      <c r="Q109" s="151"/>
      <c r="R109" s="151"/>
      <c r="S109" s="151"/>
      <c r="T109" s="151"/>
      <c r="U109" s="151"/>
    </row>
    <row r="110" spans="1:24" s="55" customFormat="1">
      <c r="A110" s="166" t="s">
        <v>27</v>
      </c>
      <c r="B110" s="179" t="s">
        <v>26</v>
      </c>
      <c r="C110" s="180"/>
      <c r="D110" s="180"/>
      <c r="E110" s="180"/>
      <c r="F110" s="180"/>
      <c r="G110" s="180"/>
      <c r="H110" s="180"/>
      <c r="I110" s="181"/>
      <c r="J110" s="165" t="s">
        <v>40</v>
      </c>
      <c r="K110" s="191" t="s">
        <v>24</v>
      </c>
      <c r="L110" s="191"/>
      <c r="M110" s="191"/>
      <c r="N110" s="191"/>
      <c r="O110" s="191" t="s">
        <v>41</v>
      </c>
      <c r="P110" s="192"/>
      <c r="Q110" s="192"/>
      <c r="R110" s="191" t="s">
        <v>23</v>
      </c>
      <c r="S110" s="191"/>
      <c r="T110" s="191"/>
      <c r="U110" s="191" t="s">
        <v>22</v>
      </c>
    </row>
    <row r="111" spans="1:24" s="55" customFormat="1">
      <c r="A111" s="167"/>
      <c r="B111" s="182"/>
      <c r="C111" s="183"/>
      <c r="D111" s="183"/>
      <c r="E111" s="183"/>
      <c r="F111" s="183"/>
      <c r="G111" s="183"/>
      <c r="H111" s="183"/>
      <c r="I111" s="184"/>
      <c r="J111" s="163"/>
      <c r="K111" s="37" t="s">
        <v>28</v>
      </c>
      <c r="L111" s="37" t="s">
        <v>29</v>
      </c>
      <c r="M111" s="37" t="s">
        <v>115</v>
      </c>
      <c r="N111" s="37" t="s">
        <v>69</v>
      </c>
      <c r="O111" s="37" t="s">
        <v>33</v>
      </c>
      <c r="P111" s="37" t="s">
        <v>7</v>
      </c>
      <c r="Q111" s="37" t="s">
        <v>30</v>
      </c>
      <c r="R111" s="37" t="s">
        <v>31</v>
      </c>
      <c r="S111" s="37" t="s">
        <v>28</v>
      </c>
      <c r="T111" s="37" t="s">
        <v>32</v>
      </c>
      <c r="U111" s="191"/>
    </row>
    <row r="112" spans="1:24" s="55" customFormat="1">
      <c r="A112" s="188" t="s">
        <v>116</v>
      </c>
      <c r="B112" s="189"/>
      <c r="C112" s="189"/>
      <c r="D112" s="189"/>
      <c r="E112" s="189"/>
      <c r="F112" s="189"/>
      <c r="G112" s="189"/>
      <c r="H112" s="189"/>
      <c r="I112" s="189"/>
      <c r="J112" s="189"/>
      <c r="K112" s="189"/>
      <c r="L112" s="189"/>
      <c r="M112" s="189"/>
      <c r="N112" s="189"/>
      <c r="O112" s="189"/>
      <c r="P112" s="189"/>
      <c r="Q112" s="189"/>
      <c r="R112" s="189"/>
      <c r="S112" s="189"/>
      <c r="T112" s="189"/>
      <c r="U112" s="190"/>
    </row>
    <row r="113" spans="1:24" s="55" customFormat="1">
      <c r="A113" s="56" t="s">
        <v>108</v>
      </c>
      <c r="B113" s="140" t="s">
        <v>109</v>
      </c>
      <c r="C113" s="141"/>
      <c r="D113" s="141"/>
      <c r="E113" s="141"/>
      <c r="F113" s="141"/>
      <c r="G113" s="141"/>
      <c r="H113" s="141"/>
      <c r="I113" s="142"/>
      <c r="J113" s="16">
        <v>7</v>
      </c>
      <c r="K113" s="16">
        <v>2</v>
      </c>
      <c r="L113" s="16">
        <v>1</v>
      </c>
      <c r="M113" s="16">
        <v>0</v>
      </c>
      <c r="N113" s="16">
        <v>1</v>
      </c>
      <c r="O113" s="18">
        <f>SUM(K113:N113)</f>
        <v>4</v>
      </c>
      <c r="P113" s="18">
        <f>Q113-O113</f>
        <v>11</v>
      </c>
      <c r="Q113" s="18">
        <f>ROUND(PRODUCT(J113,25)/12,0)</f>
        <v>15</v>
      </c>
      <c r="R113" s="58" t="s">
        <v>31</v>
      </c>
      <c r="S113" s="58"/>
      <c r="T113" s="59"/>
      <c r="U113" s="16" t="s">
        <v>38</v>
      </c>
    </row>
    <row r="114" spans="1:24" s="55" customFormat="1">
      <c r="A114" s="56" t="s">
        <v>117</v>
      </c>
      <c r="B114" s="140" t="s">
        <v>118</v>
      </c>
      <c r="C114" s="141"/>
      <c r="D114" s="141"/>
      <c r="E114" s="141"/>
      <c r="F114" s="141"/>
      <c r="G114" s="141"/>
      <c r="H114" s="141"/>
      <c r="I114" s="142"/>
      <c r="J114" s="16">
        <v>7</v>
      </c>
      <c r="K114" s="16">
        <v>2</v>
      </c>
      <c r="L114" s="16">
        <v>1</v>
      </c>
      <c r="M114" s="16">
        <v>0</v>
      </c>
      <c r="N114" s="16">
        <v>1</v>
      </c>
      <c r="O114" s="57">
        <f>K114+L114+M114+N114</f>
        <v>4</v>
      </c>
      <c r="P114" s="18">
        <f>Q114-O114</f>
        <v>11</v>
      </c>
      <c r="Q114" s="18">
        <f>ROUND(PRODUCT(J114,25)/12,0)</f>
        <v>15</v>
      </c>
      <c r="R114" s="46" t="s">
        <v>31</v>
      </c>
      <c r="S114" s="16"/>
      <c r="T114" s="59"/>
      <c r="U114" s="16" t="s">
        <v>38</v>
      </c>
    </row>
    <row r="115" spans="1:24" s="49" customFormat="1">
      <c r="A115" s="130" t="s">
        <v>47</v>
      </c>
      <c r="B115" s="131"/>
      <c r="C115" s="131"/>
      <c r="D115" s="131"/>
      <c r="E115" s="131"/>
      <c r="F115" s="131"/>
      <c r="G115" s="131"/>
      <c r="H115" s="131"/>
      <c r="I115" s="132"/>
      <c r="J115" s="22">
        <f>SUM(J113)</f>
        <v>7</v>
      </c>
      <c r="K115" s="22">
        <f t="shared" ref="K115:Q115" si="14">SUM(K113)</f>
        <v>2</v>
      </c>
      <c r="L115" s="22">
        <f t="shared" si="14"/>
        <v>1</v>
      </c>
      <c r="M115" s="22">
        <f t="shared" si="14"/>
        <v>0</v>
      </c>
      <c r="N115" s="22">
        <f t="shared" si="14"/>
        <v>1</v>
      </c>
      <c r="O115" s="22">
        <f t="shared" si="14"/>
        <v>4</v>
      </c>
      <c r="P115" s="22">
        <f t="shared" si="14"/>
        <v>11</v>
      </c>
      <c r="Q115" s="22">
        <f t="shared" si="14"/>
        <v>15</v>
      </c>
      <c r="R115" s="22">
        <f>COUNTIF(R113,"E")</f>
        <v>1</v>
      </c>
      <c r="S115" s="22">
        <f>COUNTIF(S113,"C")</f>
        <v>0</v>
      </c>
      <c r="T115" s="22">
        <f>COUNTIF(T113,"VP")</f>
        <v>0</v>
      </c>
      <c r="U115" s="60">
        <f>1/17</f>
        <v>5.8823529411764705E-2</v>
      </c>
      <c r="V115" s="55"/>
      <c r="W115" s="55"/>
      <c r="X115" s="55"/>
    </row>
    <row r="116" spans="1:24" s="49" customFormat="1">
      <c r="A116" s="133" t="s">
        <v>48</v>
      </c>
      <c r="B116" s="134"/>
      <c r="C116" s="134"/>
      <c r="D116" s="134"/>
      <c r="E116" s="134"/>
      <c r="F116" s="134"/>
      <c r="G116" s="134"/>
      <c r="H116" s="134"/>
      <c r="I116" s="134"/>
      <c r="J116" s="135"/>
      <c r="K116" s="22">
        <f>K113*12</f>
        <v>24</v>
      </c>
      <c r="L116" s="22">
        <f t="shared" ref="L116:Q116" si="15">L113*12</f>
        <v>12</v>
      </c>
      <c r="M116" s="22">
        <f t="shared" si="15"/>
        <v>0</v>
      </c>
      <c r="N116" s="22">
        <f t="shared" si="15"/>
        <v>12</v>
      </c>
      <c r="O116" s="22">
        <f t="shared" si="15"/>
        <v>48</v>
      </c>
      <c r="P116" s="22">
        <f t="shared" si="15"/>
        <v>132</v>
      </c>
      <c r="Q116" s="22">
        <f t="shared" si="15"/>
        <v>180</v>
      </c>
      <c r="R116" s="114"/>
      <c r="S116" s="115"/>
      <c r="T116" s="115"/>
      <c r="U116" s="116"/>
      <c r="V116" s="55"/>
      <c r="W116" s="55"/>
      <c r="X116" s="55"/>
    </row>
    <row r="117" spans="1:24" s="49" customFormat="1">
      <c r="A117" s="136"/>
      <c r="B117" s="137"/>
      <c r="C117" s="137"/>
      <c r="D117" s="137"/>
      <c r="E117" s="137"/>
      <c r="F117" s="137"/>
      <c r="G117" s="137"/>
      <c r="H117" s="137"/>
      <c r="I117" s="137"/>
      <c r="J117" s="138"/>
      <c r="K117" s="84">
        <f>SUM(K116:N116)</f>
        <v>48</v>
      </c>
      <c r="L117" s="120"/>
      <c r="M117" s="120"/>
      <c r="N117" s="121"/>
      <c r="O117" s="122">
        <f>Q116</f>
        <v>180</v>
      </c>
      <c r="P117" s="123"/>
      <c r="Q117" s="124"/>
      <c r="R117" s="117"/>
      <c r="S117" s="118"/>
      <c r="T117" s="118"/>
      <c r="U117" s="119"/>
    </row>
    <row r="118" spans="1:24" s="49" customFormat="1"/>
    <row r="119" spans="1:24">
      <c r="A119" s="12"/>
      <c r="B119" s="12"/>
      <c r="C119" s="12"/>
      <c r="D119" s="12"/>
      <c r="E119" s="12"/>
      <c r="F119" s="12"/>
      <c r="G119" s="12"/>
      <c r="H119" s="12"/>
      <c r="I119" s="12"/>
      <c r="J119" s="12"/>
      <c r="K119" s="13"/>
      <c r="L119" s="13"/>
      <c r="M119" s="13"/>
      <c r="N119" s="13"/>
      <c r="O119" s="14"/>
      <c r="P119" s="14"/>
      <c r="Q119" s="14"/>
      <c r="R119" s="14"/>
      <c r="S119" s="14"/>
      <c r="T119" s="14"/>
      <c r="U119" s="14"/>
    </row>
    <row r="120" spans="1:24">
      <c r="A120" s="183" t="s">
        <v>49</v>
      </c>
      <c r="B120" s="183"/>
      <c r="C120" s="183"/>
      <c r="D120" s="183"/>
      <c r="E120" s="183"/>
      <c r="F120" s="183"/>
      <c r="G120" s="183"/>
      <c r="H120" s="183"/>
      <c r="I120" s="183"/>
      <c r="J120" s="183"/>
      <c r="K120" s="183"/>
      <c r="L120" s="183"/>
      <c r="M120" s="183"/>
      <c r="N120" s="183"/>
      <c r="O120" s="183"/>
      <c r="P120" s="183"/>
      <c r="Q120" s="183"/>
      <c r="R120" s="183"/>
      <c r="S120" s="183"/>
      <c r="T120" s="183"/>
      <c r="U120" s="183"/>
    </row>
    <row r="121" spans="1:24">
      <c r="A121" s="81" t="s">
        <v>51</v>
      </c>
      <c r="B121" s="82"/>
      <c r="C121" s="82"/>
      <c r="D121" s="82"/>
      <c r="E121" s="82"/>
      <c r="F121" s="82"/>
      <c r="G121" s="82"/>
      <c r="H121" s="82"/>
      <c r="I121" s="82"/>
      <c r="J121" s="82"/>
      <c r="K121" s="82"/>
      <c r="L121" s="82"/>
      <c r="M121" s="82"/>
      <c r="N121" s="82"/>
      <c r="O121" s="82"/>
      <c r="P121" s="82"/>
      <c r="Q121" s="82"/>
      <c r="R121" s="82"/>
      <c r="S121" s="82"/>
      <c r="T121" s="82"/>
      <c r="U121" s="83"/>
    </row>
    <row r="122" spans="1:24" ht="12.75" customHeight="1">
      <c r="A122" s="129" t="s">
        <v>27</v>
      </c>
      <c r="B122" s="129" t="s">
        <v>26</v>
      </c>
      <c r="C122" s="129"/>
      <c r="D122" s="129"/>
      <c r="E122" s="129"/>
      <c r="F122" s="129"/>
      <c r="G122" s="129"/>
      <c r="H122" s="129"/>
      <c r="I122" s="129"/>
      <c r="J122" s="79" t="s">
        <v>40</v>
      </c>
      <c r="K122" s="79" t="s">
        <v>24</v>
      </c>
      <c r="L122" s="79"/>
      <c r="M122" s="79"/>
      <c r="N122" s="79"/>
      <c r="O122" s="79" t="s">
        <v>41</v>
      </c>
      <c r="P122" s="79"/>
      <c r="Q122" s="79"/>
      <c r="R122" s="79" t="s">
        <v>23</v>
      </c>
      <c r="S122" s="79"/>
      <c r="T122" s="79"/>
      <c r="U122" s="79" t="s">
        <v>22</v>
      </c>
    </row>
    <row r="123" spans="1:24">
      <c r="A123" s="129"/>
      <c r="B123" s="129"/>
      <c r="C123" s="129"/>
      <c r="D123" s="129"/>
      <c r="E123" s="129"/>
      <c r="F123" s="129"/>
      <c r="G123" s="129"/>
      <c r="H123" s="129"/>
      <c r="I123" s="129"/>
      <c r="J123" s="79"/>
      <c r="K123" s="26" t="s">
        <v>28</v>
      </c>
      <c r="L123" s="26" t="s">
        <v>29</v>
      </c>
      <c r="M123" s="36" t="s">
        <v>68</v>
      </c>
      <c r="N123" s="36" t="s">
        <v>69</v>
      </c>
      <c r="O123" s="26" t="s">
        <v>33</v>
      </c>
      <c r="P123" s="26" t="s">
        <v>7</v>
      </c>
      <c r="Q123" s="26" t="s">
        <v>30</v>
      </c>
      <c r="R123" s="26" t="s">
        <v>31</v>
      </c>
      <c r="S123" s="26" t="s">
        <v>28</v>
      </c>
      <c r="T123" s="26" t="s">
        <v>32</v>
      </c>
      <c r="U123" s="79"/>
    </row>
    <row r="124" spans="1:24">
      <c r="A124" s="81" t="s">
        <v>63</v>
      </c>
      <c r="B124" s="82"/>
      <c r="C124" s="82"/>
      <c r="D124" s="82"/>
      <c r="E124" s="82"/>
      <c r="F124" s="82"/>
      <c r="G124" s="82"/>
      <c r="H124" s="82"/>
      <c r="I124" s="82"/>
      <c r="J124" s="82"/>
      <c r="K124" s="82"/>
      <c r="L124" s="82"/>
      <c r="M124" s="82"/>
      <c r="N124" s="82"/>
      <c r="O124" s="82"/>
      <c r="P124" s="82"/>
      <c r="Q124" s="82"/>
      <c r="R124" s="82"/>
      <c r="S124" s="82"/>
      <c r="T124" s="82"/>
      <c r="U124" s="83"/>
    </row>
    <row r="125" spans="1:24">
      <c r="A125" s="27" t="str">
        <f>IF(ISNA(INDEX($A$46:$U$120,MATCH($B125,$B$46:$B$120,0),1)),"",INDEX($A$46:$U$120,MATCH($B125,$B$46:$B$120,0),1))</f>
        <v>MMR3057</v>
      </c>
      <c r="B125" s="128" t="s">
        <v>87</v>
      </c>
      <c r="C125" s="128"/>
      <c r="D125" s="128"/>
      <c r="E125" s="128"/>
      <c r="F125" s="128"/>
      <c r="G125" s="128"/>
      <c r="H125" s="128"/>
      <c r="I125" s="128"/>
      <c r="J125" s="18">
        <f>IF(ISNA(INDEX($A$46:$U$120,MATCH($B125,$B$46:$B$120,0),10)),"",INDEX($A$46:$U$120,MATCH($B125,$B$46:$B$120,0),10))</f>
        <v>7</v>
      </c>
      <c r="K125" s="18">
        <f>IF(ISNA(INDEX($A$46:$U$120,MATCH($B125,$B$46:$B$120,0),11)),"",INDEX($A$46:$U$120,MATCH($B125,$B$46:$B$120,0),11))</f>
        <v>2</v>
      </c>
      <c r="L125" s="18">
        <f>IF(ISNA(INDEX($A$46:$U$120,MATCH($B125,$B$46:$B$120,0),12)),"",INDEX($A$46:$U$120,MATCH($B125,$B$46:$B$120,0),12))</f>
        <v>0</v>
      </c>
      <c r="M125" s="18">
        <f>IF(ISNA(INDEX($A$46:$U$120,MATCH($B125,$B$46:$B$120,0),13)),"",INDEX($A$46:$U$120,MATCH($B125,$B$46:$B$120,0),13))</f>
        <v>2</v>
      </c>
      <c r="N125" s="18">
        <f>IF(ISNA(INDEX($A$46:$U$120,MATCH($B125,$B$46:$B$120,0),14)),"",INDEX($A$46:$U$120,MATCH($B125,$B$46:$B$120,0),14))</f>
        <v>1</v>
      </c>
      <c r="O125" s="18">
        <f>IF(ISNA(INDEX($A$46:$U$120,MATCH($B125,$B$46:$B$120,0),15)),"",INDEX($A$46:$U$120,MATCH($B125,$B$46:$B$120,0),15))</f>
        <v>5</v>
      </c>
      <c r="P125" s="18">
        <f>IF(ISNA(INDEX($A$46:$U$120,MATCH($B125,$B$46:$B$120,0),16)),"",INDEX($A$46:$U$120,MATCH($B125,$B$46:$B$120,0),16))</f>
        <v>8</v>
      </c>
      <c r="Q125" s="18">
        <f>IF(ISNA(INDEX($A$46:$U$120,MATCH($B125,$B$46:$B$120,0),17)),"",INDEX($A$46:$U$120,MATCH($B125,$B$46:$B$120,0),17))</f>
        <v>13</v>
      </c>
      <c r="R125" s="25">
        <f>IF(ISNA(INDEX($A$46:$U$120,MATCH($B125,$B$46:$B$120,0),18)),"",INDEX($A$46:$U$120,MATCH($B125,$B$46:$B$120,0),18))</f>
        <v>0</v>
      </c>
      <c r="S125" s="25" t="str">
        <f>IF(ISNA(INDEX($A$46:$U$120,MATCH($B125,$B$46:$B$120,0),19)),"",INDEX($A$46:$U$120,MATCH($B125,$B$46:$B$120,0),19))</f>
        <v>C</v>
      </c>
      <c r="T125" s="25">
        <f>IF(ISNA(INDEX($A$46:$U$120,MATCH($B125,$B$46:$B$120,0),20)),"",INDEX($A$46:$U$120,MATCH($B125,$B$46:$B$120,0),20))</f>
        <v>0</v>
      </c>
      <c r="U125" s="19" t="s">
        <v>36</v>
      </c>
    </row>
    <row r="126" spans="1:24">
      <c r="A126" s="27" t="str">
        <f>IF(ISNA(INDEX($A$46:$U$120,MATCH($B126,$B$46:$B$120,0),1)),"",INDEX($A$46:$U$120,MATCH($B126,$B$46:$B$120,0),1))</f>
        <v>MMR3047</v>
      </c>
      <c r="B126" s="140" t="s">
        <v>89</v>
      </c>
      <c r="C126" s="141"/>
      <c r="D126" s="141"/>
      <c r="E126" s="141"/>
      <c r="F126" s="141"/>
      <c r="G126" s="141"/>
      <c r="H126" s="141"/>
      <c r="I126" s="142"/>
      <c r="J126" s="18">
        <f>IF(ISNA(INDEX($A$46:$U$120,MATCH($B126,$B$46:$B$120,0),10)),"",INDEX($A$46:$U$120,MATCH($B126,$B$46:$B$120,0),10))</f>
        <v>7</v>
      </c>
      <c r="K126" s="18">
        <f>IF(ISNA(INDEX($A$46:$U$120,MATCH($B126,$B$46:$B$120,0),11)),"",INDEX($A$46:$U$120,MATCH($B126,$B$46:$B$120,0),11))</f>
        <v>2</v>
      </c>
      <c r="L126" s="18">
        <f>IF(ISNA(INDEX($A$46:$U$120,MATCH($B126,$B$46:$B$120,0),12)),"",INDEX($A$46:$U$120,MATCH($B126,$B$46:$B$120,0),12))</f>
        <v>1</v>
      </c>
      <c r="M126" s="18">
        <f>IF(ISNA(INDEX($A$46:$U$120,MATCH($B126,$B$46:$B$120,0),13)),"",INDEX($A$46:$U$120,MATCH($B126,$B$46:$B$120,0),13))</f>
        <v>0</v>
      </c>
      <c r="N126" s="18">
        <f>IF(ISNA(INDEX($A$46:$U$120,MATCH($B126,$B$46:$B$120,0),14)),"",INDEX($A$46:$U$120,MATCH($B126,$B$46:$B$120,0),14))</f>
        <v>1</v>
      </c>
      <c r="O126" s="18">
        <f>IF(ISNA(INDEX($A$46:$U$120,MATCH($B126,$B$46:$B$120,0),15)),"",INDEX($A$46:$U$120,MATCH($B126,$B$46:$B$120,0),15))</f>
        <v>4</v>
      </c>
      <c r="P126" s="18">
        <f>IF(ISNA(INDEX($A$46:$U$120,MATCH($B126,$B$46:$B$120,0),16)),"",INDEX($A$46:$U$120,MATCH($B126,$B$46:$B$120,0),16))</f>
        <v>9</v>
      </c>
      <c r="Q126" s="18">
        <f>IF(ISNA(INDEX($A$46:$U$120,MATCH($B126,$B$46:$B$120,0),17)),"",INDEX($A$46:$U$120,MATCH($B126,$B$46:$B$120,0),17))</f>
        <v>13</v>
      </c>
      <c r="R126" s="25" t="str">
        <f>IF(ISNA(INDEX($A$46:$U$120,MATCH($B126,$B$46:$B$120,0),18)),"",INDEX($A$46:$U$120,MATCH($B126,$B$46:$B$120,0),18))</f>
        <v>E</v>
      </c>
      <c r="S126" s="25">
        <f>IF(ISNA(INDEX($A$46:$U$120,MATCH($B126,$B$46:$B$120,0),19)),"",INDEX($A$46:$U$120,MATCH($B126,$B$46:$B$120,0),19))</f>
        <v>0</v>
      </c>
      <c r="T126" s="25">
        <f>IF(ISNA(INDEX($A$46:$U$120,MATCH($B126,$B$46:$B$120,0),20)),"",INDEX($A$46:$U$120,MATCH($B126,$B$46:$B$120,0),20))</f>
        <v>0</v>
      </c>
      <c r="U126" s="19" t="s">
        <v>36</v>
      </c>
    </row>
    <row r="127" spans="1:24">
      <c r="A127" s="27" t="str">
        <f>IF(ISNA(INDEX($A$46:$U$120,MATCH($B127,$B$46:$B$120,0),1)),"",INDEX($A$46:$U$120,MATCH($B127,$B$46:$B$120,0),1))</f>
        <v>MMR3009</v>
      </c>
      <c r="B127" s="140" t="s">
        <v>91</v>
      </c>
      <c r="C127" s="141"/>
      <c r="D127" s="141"/>
      <c r="E127" s="141"/>
      <c r="F127" s="141"/>
      <c r="G127" s="141"/>
      <c r="H127" s="141"/>
      <c r="I127" s="142"/>
      <c r="J127" s="18">
        <f>IF(ISNA(INDEX($A$46:$U$120,MATCH($B127,$B$46:$B$120,0),10)),"",INDEX($A$46:$U$120,MATCH($B127,$B$46:$B$120,0),10))</f>
        <v>7</v>
      </c>
      <c r="K127" s="18">
        <f>IF(ISNA(INDEX($A$46:$U$120,MATCH($B127,$B$46:$B$120,0),11)),"",INDEX($A$46:$U$120,MATCH($B127,$B$46:$B$120,0),11))</f>
        <v>2</v>
      </c>
      <c r="L127" s="18">
        <f>IF(ISNA(INDEX($A$46:$U$120,MATCH($B127,$B$46:$B$120,0),12)),"",INDEX($A$46:$U$120,MATCH($B127,$B$46:$B$120,0),12))</f>
        <v>1</v>
      </c>
      <c r="M127" s="18">
        <f>IF(ISNA(INDEX($A$46:$U$120,MATCH($B127,$B$46:$B$120,0),13)),"",INDEX($A$46:$U$120,MATCH($B127,$B$46:$B$120,0),13))</f>
        <v>0</v>
      </c>
      <c r="N127" s="18">
        <f>IF(ISNA(INDEX($A$46:$U$120,MATCH($B127,$B$46:$B$120,0),14)),"",INDEX($A$46:$U$120,MATCH($B127,$B$46:$B$120,0),14))</f>
        <v>1</v>
      </c>
      <c r="O127" s="18">
        <f>IF(ISNA(INDEX($A$46:$U$120,MATCH($B127,$B$46:$B$120,0),15)),"",INDEX($A$46:$U$120,MATCH($B127,$B$46:$B$120,0),15))</f>
        <v>4</v>
      </c>
      <c r="P127" s="18">
        <f>IF(ISNA(INDEX($A$46:$U$120,MATCH($B127,$B$46:$B$120,0),16)),"",INDEX($A$46:$U$120,MATCH($B127,$B$46:$B$120,0),16))</f>
        <v>9</v>
      </c>
      <c r="Q127" s="18">
        <f>IF(ISNA(INDEX($A$46:$U$120,MATCH($B127,$B$46:$B$120,0),17)),"",INDEX($A$46:$U$120,MATCH($B127,$B$46:$B$120,0),17))</f>
        <v>13</v>
      </c>
      <c r="R127" s="25">
        <f>IF(ISNA(INDEX($A$46:$U$120,MATCH($B127,$B$46:$B$120,0),18)),"",INDEX($A$46:$U$120,MATCH($B127,$B$46:$B$120,0),18))</f>
        <v>0</v>
      </c>
      <c r="S127" s="25" t="str">
        <f>IF(ISNA(INDEX($A$46:$U$120,MATCH($B127,$B$46:$B$120,0),19)),"",INDEX($A$46:$U$120,MATCH($B127,$B$46:$B$120,0),19))</f>
        <v>C</v>
      </c>
      <c r="T127" s="25">
        <f>IF(ISNA(INDEX($A$46:$U$120,MATCH($B127,$B$46:$B$120,0),20)),"",INDEX($A$46:$U$120,MATCH($B127,$B$46:$B$120,0),20))</f>
        <v>0</v>
      </c>
      <c r="U127" s="19" t="s">
        <v>36</v>
      </c>
    </row>
    <row r="128" spans="1:24" ht="28.5" customHeight="1">
      <c r="A128" s="27" t="str">
        <f>IF(ISNA(INDEX($A$46:$U$120,MATCH($B128,$B$46:$B$120,0),1)),"",INDEX($A$46:$U$120,MATCH($B128,$B$46:$B$120,0),1))</f>
        <v>MMR3022</v>
      </c>
      <c r="B128" s="171" t="s">
        <v>93</v>
      </c>
      <c r="C128" s="172"/>
      <c r="D128" s="172"/>
      <c r="E128" s="172"/>
      <c r="F128" s="172"/>
      <c r="G128" s="172"/>
      <c r="H128" s="172"/>
      <c r="I128" s="173"/>
      <c r="J128" s="18">
        <f>IF(ISNA(INDEX($A$46:$U$120,MATCH($B128,$B$46:$B$120,0),10)),"",INDEX($A$46:$U$120,MATCH($B128,$B$46:$B$120,0),10))</f>
        <v>9</v>
      </c>
      <c r="K128" s="18">
        <f>IF(ISNA(INDEX($A$46:$U$120,MATCH($B128,$B$46:$B$120,0),11)),"",INDEX($A$46:$U$120,MATCH($B128,$B$46:$B$120,0),11))</f>
        <v>2</v>
      </c>
      <c r="L128" s="18">
        <f>IF(ISNA(INDEX($A$46:$U$120,MATCH($B128,$B$46:$B$120,0),12)),"",INDEX($A$46:$U$120,MATCH($B128,$B$46:$B$120,0),12))</f>
        <v>1</v>
      </c>
      <c r="M128" s="18">
        <f>IF(ISNA(INDEX($A$46:$U$120,MATCH($B128,$B$46:$B$120,0),13)),"",INDEX($A$46:$U$120,MATCH($B128,$B$46:$B$120,0),13))</f>
        <v>1</v>
      </c>
      <c r="N128" s="18">
        <f>IF(ISNA(INDEX($A$46:$U$120,MATCH($B128,$B$46:$B$120,0),14)),"",INDEX($A$46:$U$120,MATCH($B128,$B$46:$B$120,0),14))</f>
        <v>1</v>
      </c>
      <c r="O128" s="18">
        <f>IF(ISNA(INDEX($A$46:$U$120,MATCH($B128,$B$46:$B$120,0),15)),"",INDEX($A$46:$U$120,MATCH($B128,$B$46:$B$120,0),15))</f>
        <v>5</v>
      </c>
      <c r="P128" s="18">
        <f>IF(ISNA(INDEX($A$46:$U$120,MATCH($B128,$B$46:$B$120,0),16)),"",INDEX($A$46:$U$120,MATCH($B128,$B$46:$B$120,0),16))</f>
        <v>11</v>
      </c>
      <c r="Q128" s="18">
        <f>IF(ISNA(INDEX($A$46:$U$120,MATCH($B128,$B$46:$B$120,0),17)),"",INDEX($A$46:$U$120,MATCH($B128,$B$46:$B$120,0),17))</f>
        <v>16</v>
      </c>
      <c r="R128" s="25" t="str">
        <f>IF(ISNA(INDEX($A$46:$U$120,MATCH($B128,$B$46:$B$120,0),18)),"",INDEX($A$46:$U$120,MATCH($B128,$B$46:$B$120,0),18))</f>
        <v>E</v>
      </c>
      <c r="S128" s="25">
        <f>IF(ISNA(INDEX($A$46:$U$120,MATCH($B128,$B$46:$B$120,0),19)),"",INDEX($A$46:$U$120,MATCH($B128,$B$46:$B$120,0),19))</f>
        <v>0</v>
      </c>
      <c r="T128" s="25">
        <f>IF(ISNA(INDEX($A$46:$U$120,MATCH($B128,$B$46:$B$120,0),20)),"",INDEX($A$46:$U$120,MATCH($B128,$B$46:$B$120,0),20))</f>
        <v>0</v>
      </c>
      <c r="U128" s="19" t="s">
        <v>36</v>
      </c>
    </row>
    <row r="129" spans="1:21" ht="28.7" customHeight="1">
      <c r="A129" s="27" t="str">
        <f>IF(ISNA(INDEX($A$46:$U$120,MATCH($B129,$B$46:$B$120,0),1)),"",INDEX($A$46:$U$120,MATCH($B129,$B$46:$B$120,0),1))</f>
        <v>MMR3096</v>
      </c>
      <c r="B129" s="171" t="s">
        <v>95</v>
      </c>
      <c r="C129" s="172"/>
      <c r="D129" s="172"/>
      <c r="E129" s="172"/>
      <c r="F129" s="172"/>
      <c r="G129" s="172"/>
      <c r="H129" s="172"/>
      <c r="I129" s="173"/>
      <c r="J129" s="18">
        <f>IF(ISNA(INDEX($A$46:$U$120,MATCH($B129,$B$46:$B$120,0),10)),"",INDEX($A$46:$U$120,MATCH($B129,$B$46:$B$120,0),10))</f>
        <v>7</v>
      </c>
      <c r="K129" s="18">
        <f>IF(ISNA(INDEX($A$46:$U$120,MATCH($B129,$B$46:$B$120,0),11)),"",INDEX($A$46:$U$120,MATCH($B129,$B$46:$B$120,0),11))</f>
        <v>1</v>
      </c>
      <c r="L129" s="18">
        <f>IF(ISNA(INDEX($A$46:$U$120,MATCH($B129,$B$46:$B$120,0),12)),"",INDEX($A$46:$U$120,MATCH($B129,$B$46:$B$120,0),12))</f>
        <v>0</v>
      </c>
      <c r="M129" s="18">
        <f>IF(ISNA(INDEX($A$46:$U$120,MATCH($B129,$B$46:$B$120,0),13)),"",INDEX($A$46:$U$120,MATCH($B129,$B$46:$B$120,0),13))</f>
        <v>2</v>
      </c>
      <c r="N129" s="18">
        <f>IF(ISNA(INDEX($A$46:$U$120,MATCH($B129,$B$46:$B$120,0),14)),"",INDEX($A$46:$U$120,MATCH($B129,$B$46:$B$120,0),14))</f>
        <v>1</v>
      </c>
      <c r="O129" s="18">
        <f>IF(ISNA(INDEX($A$46:$U$120,MATCH($B129,$B$46:$B$120,0),15)),"",INDEX($A$46:$U$120,MATCH($B129,$B$46:$B$120,0),15))</f>
        <v>4</v>
      </c>
      <c r="P129" s="18">
        <f>IF(ISNA(INDEX($A$46:$U$120,MATCH($B129,$B$46:$B$120,0),16)),"",INDEX($A$46:$U$120,MATCH($B129,$B$46:$B$120,0),16))</f>
        <v>9</v>
      </c>
      <c r="Q129" s="18">
        <f>IF(ISNA(INDEX($A$46:$U$120,MATCH($B129,$B$46:$B$120,0),17)),"",INDEX($A$46:$U$120,MATCH($B129,$B$46:$B$120,0),17))</f>
        <v>13</v>
      </c>
      <c r="R129" s="25">
        <f>IF(ISNA(INDEX($A$46:$U$120,MATCH($B129,$B$46:$B$120,0),18)),"",INDEX($A$46:$U$120,MATCH($B129,$B$46:$B$120,0),18))</f>
        <v>0</v>
      </c>
      <c r="S129" s="25" t="str">
        <f>IF(ISNA(INDEX($A$46:$U$120,MATCH($B129,$B$46:$B$120,0),19)),"",INDEX($A$46:$U$120,MATCH($B129,$B$46:$B$120,0),19))</f>
        <v>C</v>
      </c>
      <c r="T129" s="25">
        <f>IF(ISNA(INDEX($A$46:$U$120,MATCH($B129,$B$46:$B$120,0),20)),"",INDEX($A$46:$U$120,MATCH($B129,$B$46:$B$120,0),20))</f>
        <v>0</v>
      </c>
      <c r="U129" s="19" t="s">
        <v>36</v>
      </c>
    </row>
    <row r="130" spans="1:21" ht="12.95" customHeight="1">
      <c r="A130" s="27" t="str">
        <f>IF(ISNA(INDEX($A$46:$U$120,MATCH($B130,$B$46:$B$120,0),1)),"",INDEX($A$46:$U$120,MATCH($B130,$B$46:$B$120,0),1))</f>
        <v>MMR3029</v>
      </c>
      <c r="B130" s="140" t="s">
        <v>97</v>
      </c>
      <c r="C130" s="141"/>
      <c r="D130" s="141"/>
      <c r="E130" s="141"/>
      <c r="F130" s="141"/>
      <c r="G130" s="141"/>
      <c r="H130" s="141"/>
      <c r="I130" s="142"/>
      <c r="J130" s="18">
        <f>IF(ISNA(INDEX($A$46:$U$120,MATCH($B130,$B$46:$B$120,0),10)),"",INDEX($A$46:$U$120,MATCH($B130,$B$46:$B$120,0),10))</f>
        <v>8</v>
      </c>
      <c r="K130" s="18">
        <f>IF(ISNA(INDEX($A$46:$U$120,MATCH($B130,$B$46:$B$120,0),11)),"",INDEX($A$46:$U$120,MATCH($B130,$B$46:$B$120,0),11))</f>
        <v>2</v>
      </c>
      <c r="L130" s="18">
        <f>IF(ISNA(INDEX($A$46:$U$120,MATCH($B130,$B$46:$B$120,0),12)),"",INDEX($A$46:$U$120,MATCH($B130,$B$46:$B$120,0),12))</f>
        <v>1</v>
      </c>
      <c r="M130" s="18">
        <f>IF(ISNA(INDEX($A$46:$U$120,MATCH($B130,$B$46:$B$120,0),13)),"",INDEX($A$46:$U$120,MATCH($B130,$B$46:$B$120,0),13))</f>
        <v>1</v>
      </c>
      <c r="N130" s="18">
        <f>IF(ISNA(INDEX($A$46:$U$120,MATCH($B130,$B$46:$B$120,0),14)),"",INDEX($A$46:$U$120,MATCH($B130,$B$46:$B$120,0),14))</f>
        <v>1</v>
      </c>
      <c r="O130" s="18">
        <f>IF(ISNA(INDEX($A$46:$U$120,MATCH($B130,$B$46:$B$120,0),15)),"",INDEX($A$46:$U$120,MATCH($B130,$B$46:$B$120,0),15))</f>
        <v>5</v>
      </c>
      <c r="P130" s="18">
        <f>IF(ISNA(INDEX($A$46:$U$120,MATCH($B130,$B$46:$B$120,0),16)),"",INDEX($A$46:$U$120,MATCH($B130,$B$46:$B$120,0),16))</f>
        <v>9</v>
      </c>
      <c r="Q130" s="18">
        <f>IF(ISNA(INDEX($A$46:$U$120,MATCH($B130,$B$46:$B$120,0),17)),"",INDEX($A$46:$U$120,MATCH($B130,$B$46:$B$120,0),17))</f>
        <v>14</v>
      </c>
      <c r="R130" s="25" t="str">
        <f>IF(ISNA(INDEX($A$46:$U$120,MATCH($B130,$B$46:$B$120,0),18)),"",INDEX($A$46:$U$120,MATCH($B130,$B$46:$B$120,0),18))</f>
        <v>E</v>
      </c>
      <c r="S130" s="25">
        <f>IF(ISNA(INDEX($A$46:$U$120,MATCH($B130,$B$46:$B$120,0),19)),"",INDEX($A$46:$U$120,MATCH($B130,$B$46:$B$120,0),19))</f>
        <v>0</v>
      </c>
      <c r="T130" s="25">
        <f>IF(ISNA(INDEX($A$46:$U$120,MATCH($B130,$B$46:$B$120,0),20)),"",INDEX($A$46:$U$120,MATCH($B130,$B$46:$B$120,0),20))</f>
        <v>0</v>
      </c>
      <c r="U130" s="19" t="s">
        <v>36</v>
      </c>
    </row>
    <row r="131" spans="1:21">
      <c r="A131" s="27" t="str">
        <f>IF(ISNA(INDEX($A$46:$U$120,MATCH($B131,$B$46:$B$120,0),1)),"",INDEX($A$46:$U$120,MATCH($B131,$B$46:$B$120,0),1))</f>
        <v>MMR3035</v>
      </c>
      <c r="B131" s="140" t="s">
        <v>99</v>
      </c>
      <c r="C131" s="141"/>
      <c r="D131" s="141"/>
      <c r="E131" s="141"/>
      <c r="F131" s="141"/>
      <c r="G131" s="141"/>
      <c r="H131" s="141"/>
      <c r="I131" s="142"/>
      <c r="J131" s="18">
        <f>IF(ISNA(INDEX($A$46:$U$120,MATCH($B131,$B$46:$B$120,0),10)),"",INDEX($A$46:$U$120,MATCH($B131,$B$46:$B$120,0),10))</f>
        <v>8</v>
      </c>
      <c r="K131" s="18">
        <f>IF(ISNA(INDEX($A$46:$U$120,MATCH($B131,$B$46:$B$120,0),11)),"",INDEX($A$46:$U$120,MATCH($B131,$B$46:$B$120,0),11))</f>
        <v>2</v>
      </c>
      <c r="L131" s="18">
        <f>IF(ISNA(INDEX($A$46:$U$120,MATCH($B131,$B$46:$B$120,0),12)),"",INDEX($A$46:$U$120,MATCH($B131,$B$46:$B$120,0),12))</f>
        <v>1</v>
      </c>
      <c r="M131" s="18">
        <f>IF(ISNA(INDEX($A$46:$U$120,MATCH($B131,$B$46:$B$120,0),13)),"",INDEX($A$46:$U$120,MATCH($B131,$B$46:$B$120,0),13))</f>
        <v>0</v>
      </c>
      <c r="N131" s="18">
        <f>IF(ISNA(INDEX($A$46:$U$120,MATCH($B131,$B$46:$B$120,0),14)),"",INDEX($A$46:$U$120,MATCH($B131,$B$46:$B$120,0),14))</f>
        <v>1</v>
      </c>
      <c r="O131" s="18">
        <f>IF(ISNA(INDEX($A$46:$U$120,MATCH($B131,$B$46:$B$120,0),15)),"",INDEX($A$46:$U$120,MATCH($B131,$B$46:$B$120,0),15))</f>
        <v>4</v>
      </c>
      <c r="P131" s="18">
        <f>IF(ISNA(INDEX($A$46:$U$120,MATCH($B131,$B$46:$B$120,0),16)),"",INDEX($A$46:$U$120,MATCH($B131,$B$46:$B$120,0),16))</f>
        <v>10</v>
      </c>
      <c r="Q131" s="18">
        <f>IF(ISNA(INDEX($A$46:$U$120,MATCH($B131,$B$46:$B$120,0),17)),"",INDEX($A$46:$U$120,MATCH($B131,$B$46:$B$120,0),17))</f>
        <v>14</v>
      </c>
      <c r="R131" s="25" t="str">
        <f>IF(ISNA(INDEX($A$46:$U$120,MATCH($B131,$B$46:$B$120,0),18)),"",INDEX($A$46:$U$120,MATCH($B131,$B$46:$B$120,0),18))</f>
        <v>E</v>
      </c>
      <c r="S131" s="25">
        <f>IF(ISNA(INDEX($A$46:$U$120,MATCH($B131,$B$46:$B$120,0),19)),"",INDEX($A$46:$U$120,MATCH($B131,$B$46:$B$120,0),19))</f>
        <v>0</v>
      </c>
      <c r="T131" s="25">
        <f>IF(ISNA(INDEX($A$46:$U$120,MATCH($B131,$B$46:$B$120,0),20)),"",INDEX($A$46:$U$120,MATCH($B131,$B$46:$B$120,0),20))</f>
        <v>0</v>
      </c>
      <c r="U131" s="19" t="s">
        <v>36</v>
      </c>
    </row>
    <row r="132" spans="1:21">
      <c r="A132" s="27" t="str">
        <f>IF(ISNA(INDEX($A$46:$U$120,MATCH($B132,$B$46:$B$120,0),1)),"",INDEX($A$46:$U$120,MATCH($B132,$B$46:$B$120,0),1))</f>
        <v>MMR3041</v>
      </c>
      <c r="B132" s="140" t="s">
        <v>101</v>
      </c>
      <c r="C132" s="141"/>
      <c r="D132" s="141"/>
      <c r="E132" s="141"/>
      <c r="F132" s="141"/>
      <c r="G132" s="141"/>
      <c r="H132" s="141"/>
      <c r="I132" s="142"/>
      <c r="J132" s="18">
        <f>IF(ISNA(INDEX($A$46:$U$120,MATCH($B132,$B$46:$B$120,0),10)),"",INDEX($A$46:$U$120,MATCH($B132,$B$46:$B$120,0),10))</f>
        <v>6</v>
      </c>
      <c r="K132" s="18">
        <f>IF(ISNA(INDEX($A$46:$U$120,MATCH($B132,$B$46:$B$120,0),11)),"",INDEX($A$46:$U$120,MATCH($B132,$B$46:$B$120,0),11))</f>
        <v>2</v>
      </c>
      <c r="L132" s="18">
        <f>IF(ISNA(INDEX($A$46:$U$120,MATCH($B132,$B$46:$B$120,0),12)),"",INDEX($A$46:$U$120,MATCH($B132,$B$46:$B$120,0),12))</f>
        <v>1</v>
      </c>
      <c r="M132" s="18">
        <f>IF(ISNA(INDEX($A$46:$U$120,MATCH($B132,$B$46:$B$120,0),13)),"",INDEX($A$46:$U$120,MATCH($B132,$B$46:$B$120,0),13))</f>
        <v>0</v>
      </c>
      <c r="N132" s="18">
        <f>IF(ISNA(INDEX($A$46:$U$120,MATCH($B132,$B$46:$B$120,0),14)),"",INDEX($A$46:$U$120,MATCH($B132,$B$46:$B$120,0),14))</f>
        <v>0</v>
      </c>
      <c r="O132" s="18">
        <f>IF(ISNA(INDEX($A$46:$U$120,MATCH($B132,$B$46:$B$120,0),15)),"",INDEX($A$46:$U$120,MATCH($B132,$B$46:$B$120,0),15))</f>
        <v>3</v>
      </c>
      <c r="P132" s="18">
        <f>IF(ISNA(INDEX($A$46:$U$120,MATCH($B132,$B$46:$B$120,0),16)),"",INDEX($A$46:$U$120,MATCH($B132,$B$46:$B$120,0),16))</f>
        <v>8</v>
      </c>
      <c r="Q132" s="18">
        <f>IF(ISNA(INDEX($A$46:$U$120,MATCH($B132,$B$46:$B$120,0),17)),"",INDEX($A$46:$U$120,MATCH($B132,$B$46:$B$120,0),17))</f>
        <v>11</v>
      </c>
      <c r="R132" s="25">
        <f>IF(ISNA(INDEX($A$46:$U$120,MATCH($B132,$B$46:$B$120,0),18)),"",INDEX($A$46:$U$120,MATCH($B132,$B$46:$B$120,0),18))</f>
        <v>0</v>
      </c>
      <c r="S132" s="25" t="str">
        <f>IF(ISNA(INDEX($A$46:$U$120,MATCH($B132,$B$46:$B$120,0),19)),"",INDEX($A$46:$U$120,MATCH($B132,$B$46:$B$120,0),19))</f>
        <v>C</v>
      </c>
      <c r="T132" s="25">
        <f>IF(ISNA(INDEX($A$46:$U$120,MATCH($B132,$B$46:$B$120,0),20)),"",INDEX($A$46:$U$120,MATCH($B132,$B$46:$B$120,0),20))</f>
        <v>0</v>
      </c>
      <c r="U132" s="19" t="s">
        <v>36</v>
      </c>
    </row>
    <row r="133" spans="1:21">
      <c r="A133" s="27" t="str">
        <f>IF(ISNA(INDEX($A$46:$U$120,MATCH($B133,$B$46:$B$120,0),1)),"",INDEX($A$46:$U$120,MATCH($B133,$B$46:$B$120,0),1))</f>
        <v>MMR3055</v>
      </c>
      <c r="B133" s="140" t="s">
        <v>103</v>
      </c>
      <c r="C133" s="141"/>
      <c r="D133" s="141"/>
      <c r="E133" s="141"/>
      <c r="F133" s="141"/>
      <c r="G133" s="141"/>
      <c r="H133" s="141"/>
      <c r="I133" s="142"/>
      <c r="J133" s="18">
        <f>IF(ISNA(INDEX($A$46:$U$120,MATCH($B133,$B$46:$B$120,0),10)),"",INDEX($A$46:$U$120,MATCH($B133,$B$46:$B$120,0),10))</f>
        <v>8</v>
      </c>
      <c r="K133" s="18">
        <f>IF(ISNA(INDEX($A$46:$U$120,MATCH($B133,$B$46:$B$120,0),11)),"",INDEX($A$46:$U$120,MATCH($B133,$B$46:$B$120,0),11))</f>
        <v>2</v>
      </c>
      <c r="L133" s="18">
        <f>IF(ISNA(INDEX($A$46:$U$120,MATCH($B133,$B$46:$B$120,0),12)),"",INDEX($A$46:$U$120,MATCH($B133,$B$46:$B$120,0),12))</f>
        <v>0</v>
      </c>
      <c r="M133" s="18">
        <f>IF(ISNA(INDEX($A$46:$U$120,MATCH($B133,$B$46:$B$120,0),13)),"",INDEX($A$46:$U$120,MATCH($B133,$B$46:$B$120,0),13))</f>
        <v>1</v>
      </c>
      <c r="N133" s="18">
        <f>IF(ISNA(INDEX($A$46:$U$120,MATCH($B133,$B$46:$B$120,0),14)),"",INDEX($A$46:$U$120,MATCH($B133,$B$46:$B$120,0),14))</f>
        <v>1</v>
      </c>
      <c r="O133" s="18">
        <f>IF(ISNA(INDEX($A$46:$U$120,MATCH($B133,$B$46:$B$120,0),15)),"",INDEX($A$46:$U$120,MATCH($B133,$B$46:$B$120,0),15))</f>
        <v>4</v>
      </c>
      <c r="P133" s="18">
        <f>IF(ISNA(INDEX($A$46:$U$120,MATCH($B133,$B$46:$B$120,0),16)),"",INDEX($A$46:$U$120,MATCH($B133,$B$46:$B$120,0),16))</f>
        <v>10</v>
      </c>
      <c r="Q133" s="18">
        <f>IF(ISNA(INDEX($A$46:$U$120,MATCH($B133,$B$46:$B$120,0),17)),"",INDEX($A$46:$U$120,MATCH($B133,$B$46:$B$120,0),17))</f>
        <v>14</v>
      </c>
      <c r="R133" s="25">
        <f>IF(ISNA(INDEX($A$46:$U$120,MATCH($B133,$B$46:$B$120,0),18)),"",INDEX($A$46:$U$120,MATCH($B133,$B$46:$B$120,0),18))</f>
        <v>0</v>
      </c>
      <c r="S133" s="25" t="str">
        <f>IF(ISNA(INDEX($A$46:$U$120,MATCH($B133,$B$46:$B$120,0),19)),"",INDEX($A$46:$U$120,MATCH($B133,$B$46:$B$120,0),19))</f>
        <v>C</v>
      </c>
      <c r="T133" s="25">
        <f>IF(ISNA(INDEX($A$46:$U$120,MATCH($B133,$B$46:$B$120,0),20)),"",INDEX($A$46:$U$120,MATCH($B133,$B$46:$B$120,0),20))</f>
        <v>0</v>
      </c>
      <c r="U133" s="19" t="s">
        <v>36</v>
      </c>
    </row>
    <row r="134" spans="1:21">
      <c r="A134" s="20" t="s">
        <v>25</v>
      </c>
      <c r="B134" s="125"/>
      <c r="C134" s="126"/>
      <c r="D134" s="126"/>
      <c r="E134" s="126"/>
      <c r="F134" s="126"/>
      <c r="G134" s="126"/>
      <c r="H134" s="126"/>
      <c r="I134" s="127"/>
      <c r="J134" s="22">
        <f>IF(ISNA(SUM(J125:J133)),"",SUM(J125:J133))</f>
        <v>67</v>
      </c>
      <c r="K134" s="22">
        <f t="shared" ref="K134:Q134" si="16">SUM(K125:K133)</f>
        <v>17</v>
      </c>
      <c r="L134" s="22">
        <f t="shared" si="16"/>
        <v>6</v>
      </c>
      <c r="M134" s="22">
        <f t="shared" si="16"/>
        <v>7</v>
      </c>
      <c r="N134" s="22">
        <f t="shared" si="16"/>
        <v>8</v>
      </c>
      <c r="O134" s="22">
        <f t="shared" si="16"/>
        <v>38</v>
      </c>
      <c r="P134" s="22">
        <f t="shared" si="16"/>
        <v>83</v>
      </c>
      <c r="Q134" s="22">
        <f t="shared" si="16"/>
        <v>121</v>
      </c>
      <c r="R134" s="20">
        <f>COUNTIF(R125:R133,"E")</f>
        <v>4</v>
      </c>
      <c r="S134" s="20">
        <f>COUNTIF(S125:S133,"C")</f>
        <v>5</v>
      </c>
      <c r="T134" s="20">
        <f>COUNTIF(T125:T133,"VP")</f>
        <v>0</v>
      </c>
      <c r="U134" s="19"/>
    </row>
    <row r="135" spans="1:21">
      <c r="A135" s="81" t="s">
        <v>64</v>
      </c>
      <c r="B135" s="82"/>
      <c r="C135" s="82"/>
      <c r="D135" s="82"/>
      <c r="E135" s="82"/>
      <c r="F135" s="82"/>
      <c r="G135" s="82"/>
      <c r="H135" s="82"/>
      <c r="I135" s="82"/>
      <c r="J135" s="82"/>
      <c r="K135" s="82"/>
      <c r="L135" s="82"/>
      <c r="M135" s="82"/>
      <c r="N135" s="82"/>
      <c r="O135" s="82"/>
      <c r="P135" s="82"/>
      <c r="Q135" s="82"/>
      <c r="R135" s="82"/>
      <c r="S135" s="82"/>
      <c r="T135" s="82"/>
      <c r="U135" s="83"/>
    </row>
    <row r="136" spans="1:21">
      <c r="A136" s="27" t="str">
        <f>IF(ISNA(INDEX($A$43:$U$118,MATCH($B136,$B$43:$B$118,0),1)),"",INDEX($A$43:$U$118,MATCH($B136,$B$43:$B$118,0),1))</f>
        <v/>
      </c>
      <c r="B136" s="128"/>
      <c r="C136" s="128"/>
      <c r="D136" s="128"/>
      <c r="E136" s="128"/>
      <c r="F136" s="128"/>
      <c r="G136" s="128"/>
      <c r="H136" s="128"/>
      <c r="I136" s="128"/>
      <c r="J136" s="18" t="str">
        <f>IF(ISNA(INDEX($A$43:$U$118,MATCH($B136,$B$43:$B$118,0),10)),"",INDEX($A$43:$U$118,MATCH($B136,$B$43:$B$118,0),10))</f>
        <v/>
      </c>
      <c r="K136" s="18" t="str">
        <f>IF(ISNA(INDEX($A$43:$U$118,MATCH($B136,$B$43:$B$118,0),11)),"",INDEX($A$43:$U$118,MATCH($B136,$B$43:$B$118,0),11))</f>
        <v/>
      </c>
      <c r="L136" s="18" t="str">
        <f>IF(ISNA(INDEX($A$43:$U$118,MATCH($B136,$B$43:$B$118,0),12)),"",INDEX($A$43:$U$118,MATCH($B136,$B$43:$B$118,0),12))</f>
        <v/>
      </c>
      <c r="M136" s="18" t="str">
        <f>IF(ISNA(INDEX($A$43:$U$118,MATCH($B136,$B$43:$B$118,0),13)),"",INDEX($A$43:$U$118,MATCH($B136,$B$43:$B$118,0),13))</f>
        <v/>
      </c>
      <c r="N136" s="18" t="str">
        <f>IF(ISNA(INDEX($A$43:$U$118,MATCH($B136,$B$43:$B$118,0),14)),"",INDEX($A$43:$U$118,MATCH($B136,$B$43:$B$118,0),14))</f>
        <v/>
      </c>
      <c r="O136" s="18" t="str">
        <f>IF(ISNA(INDEX($A$43:$U$118,MATCH($B136,$B$43:$B$118,0),15)),"",INDEX($A$43:$U$118,MATCH($B136,$B$43:$B$118,0),15))</f>
        <v/>
      </c>
      <c r="P136" s="18" t="str">
        <f>IF(ISNA(INDEX($A$43:$U$118,MATCH($B136,$B$43:$B$118,0),16)),"",INDEX($A$43:$U$118,MATCH($B136,$B$43:$B$118,0),16))</f>
        <v/>
      </c>
      <c r="Q136" s="25" t="str">
        <f>IF(ISNA(INDEX($A$43:$U$118,MATCH($B136,$B$43:$B$118,0),17)),"",INDEX($A$43:$U$118,MATCH($B136,$B$43:$B$118,0),17))</f>
        <v/>
      </c>
      <c r="R136" s="25" t="str">
        <f>IF(ISNA(INDEX($A$43:$U$118,MATCH($B136,$B$43:$B$118,0),18)),"",INDEX($A$43:$U$118,MATCH($B136,$B$43:$B$118,0),18))</f>
        <v/>
      </c>
      <c r="S136" s="25" t="str">
        <f>IF(ISNA(INDEX($A$43:$U$118,MATCH($B136,$B$43:$B$118,0),19)),"",INDEX($A$43:$U$118,MATCH($B136,$B$43:$B$118,0),19))</f>
        <v/>
      </c>
      <c r="T136" s="25" t="str">
        <f>IF(ISNA(INDEX($A$43:$U$118,MATCH($B136,$B$43:$B$118,0),20)),"",INDEX($A$43:$U$118,MATCH($B136,$B$43:$B$118,0),20))</f>
        <v/>
      </c>
      <c r="U136" s="19" t="s">
        <v>36</v>
      </c>
    </row>
    <row r="137" spans="1:21">
      <c r="A137" s="20" t="s">
        <v>25</v>
      </c>
      <c r="B137" s="129"/>
      <c r="C137" s="129"/>
      <c r="D137" s="129"/>
      <c r="E137" s="129"/>
      <c r="F137" s="129"/>
      <c r="G137" s="129"/>
      <c r="H137" s="129"/>
      <c r="I137" s="129"/>
      <c r="J137" s="22">
        <f t="shared" ref="J137:Q137" si="17">SUM(J136:J136)</f>
        <v>0</v>
      </c>
      <c r="K137" s="22">
        <f t="shared" si="17"/>
        <v>0</v>
      </c>
      <c r="L137" s="22">
        <f t="shared" si="17"/>
        <v>0</v>
      </c>
      <c r="M137" s="22">
        <f t="shared" si="17"/>
        <v>0</v>
      </c>
      <c r="N137" s="22">
        <f t="shared" si="17"/>
        <v>0</v>
      </c>
      <c r="O137" s="22">
        <f t="shared" si="17"/>
        <v>0</v>
      </c>
      <c r="P137" s="22">
        <f t="shared" si="17"/>
        <v>0</v>
      </c>
      <c r="Q137" s="22">
        <f t="shared" si="17"/>
        <v>0</v>
      </c>
      <c r="R137" s="20">
        <f>COUNTIF(R136:R136,"E")</f>
        <v>0</v>
      </c>
      <c r="S137" s="20">
        <f>COUNTIF(S136:S136,"C")</f>
        <v>0</v>
      </c>
      <c r="T137" s="20">
        <f>COUNTIF(T136:T136,"VP")</f>
        <v>0</v>
      </c>
      <c r="U137" s="21"/>
    </row>
    <row r="138" spans="1:21">
      <c r="A138" s="130" t="s">
        <v>47</v>
      </c>
      <c r="B138" s="131"/>
      <c r="C138" s="131"/>
      <c r="D138" s="131"/>
      <c r="E138" s="131"/>
      <c r="F138" s="131"/>
      <c r="G138" s="131"/>
      <c r="H138" s="131"/>
      <c r="I138" s="132"/>
      <c r="J138" s="22">
        <f t="shared" ref="J138:T138" si="18">SUM(J134,J137)</f>
        <v>67</v>
      </c>
      <c r="K138" s="22">
        <f t="shared" si="18"/>
        <v>17</v>
      </c>
      <c r="L138" s="22">
        <f t="shared" si="18"/>
        <v>6</v>
      </c>
      <c r="M138" s="22">
        <f t="shared" si="18"/>
        <v>7</v>
      </c>
      <c r="N138" s="22">
        <f t="shared" si="18"/>
        <v>8</v>
      </c>
      <c r="O138" s="22">
        <f t="shared" si="18"/>
        <v>38</v>
      </c>
      <c r="P138" s="22">
        <f t="shared" si="18"/>
        <v>83</v>
      </c>
      <c r="Q138" s="22">
        <f t="shared" si="18"/>
        <v>121</v>
      </c>
      <c r="R138" s="22">
        <f t="shared" si="18"/>
        <v>4</v>
      </c>
      <c r="S138" s="22">
        <f t="shared" si="18"/>
        <v>5</v>
      </c>
      <c r="T138" s="22">
        <f t="shared" si="18"/>
        <v>0</v>
      </c>
      <c r="U138" s="48">
        <f>9/17</f>
        <v>0.52941176470588236</v>
      </c>
    </row>
    <row r="139" spans="1:21">
      <c r="A139" s="133" t="s">
        <v>48</v>
      </c>
      <c r="B139" s="134"/>
      <c r="C139" s="134"/>
      <c r="D139" s="134"/>
      <c r="E139" s="134"/>
      <c r="F139" s="134"/>
      <c r="G139" s="134"/>
      <c r="H139" s="134"/>
      <c r="I139" s="134"/>
      <c r="J139" s="135"/>
      <c r="K139" s="22">
        <f t="shared" ref="K139:Q139" si="19">K134*14+K137*12</f>
        <v>238</v>
      </c>
      <c r="L139" s="22">
        <f t="shared" si="19"/>
        <v>84</v>
      </c>
      <c r="M139" s="22">
        <f t="shared" si="19"/>
        <v>98</v>
      </c>
      <c r="N139" s="22">
        <f t="shared" si="19"/>
        <v>112</v>
      </c>
      <c r="O139" s="22">
        <f t="shared" si="19"/>
        <v>532</v>
      </c>
      <c r="P139" s="22">
        <f t="shared" si="19"/>
        <v>1162</v>
      </c>
      <c r="Q139" s="22">
        <f t="shared" si="19"/>
        <v>1694</v>
      </c>
      <c r="R139" s="114"/>
      <c r="S139" s="115"/>
      <c r="T139" s="115"/>
      <c r="U139" s="116"/>
    </row>
    <row r="140" spans="1:21" ht="12.75" customHeight="1">
      <c r="A140" s="136"/>
      <c r="B140" s="137"/>
      <c r="C140" s="137"/>
      <c r="D140" s="137"/>
      <c r="E140" s="137"/>
      <c r="F140" s="137"/>
      <c r="G140" s="137"/>
      <c r="H140" s="137"/>
      <c r="I140" s="137"/>
      <c r="J140" s="138"/>
      <c r="K140" s="84">
        <f>SUM(K139:N139)</f>
        <v>532</v>
      </c>
      <c r="L140" s="120"/>
      <c r="M140" s="120"/>
      <c r="N140" s="121"/>
      <c r="O140" s="122">
        <f>SUM(O139:P139)</f>
        <v>1694</v>
      </c>
      <c r="P140" s="123"/>
      <c r="Q140" s="124"/>
      <c r="R140" s="117"/>
      <c r="S140" s="118"/>
      <c r="T140" s="118"/>
      <c r="U140" s="119"/>
    </row>
    <row r="141" spans="1:21" s="55" customFormat="1" ht="12.75" customHeight="1">
      <c r="A141" s="62"/>
      <c r="B141" s="62"/>
      <c r="C141" s="62"/>
      <c r="D141" s="62"/>
      <c r="E141" s="62"/>
      <c r="F141" s="62"/>
      <c r="G141" s="62"/>
      <c r="H141" s="62"/>
      <c r="I141" s="62"/>
      <c r="J141" s="62"/>
      <c r="K141" s="63"/>
      <c r="L141" s="63"/>
      <c r="M141" s="63"/>
      <c r="N141" s="63"/>
      <c r="O141" s="64"/>
      <c r="P141" s="64"/>
      <c r="Q141" s="64"/>
      <c r="R141" s="65"/>
      <c r="S141" s="65"/>
      <c r="T141" s="65"/>
      <c r="U141" s="65"/>
    </row>
    <row r="142" spans="1:21" s="55" customFormat="1" ht="12.75" customHeight="1">
      <c r="A142" s="62"/>
      <c r="B142" s="62"/>
      <c r="C142" s="62"/>
      <c r="D142" s="62"/>
      <c r="E142" s="62"/>
      <c r="F142" s="62"/>
      <c r="G142" s="62"/>
      <c r="H142" s="62"/>
      <c r="I142" s="62"/>
      <c r="J142" s="62"/>
      <c r="K142" s="63"/>
      <c r="L142" s="63"/>
      <c r="M142" s="63"/>
      <c r="N142" s="63"/>
      <c r="O142" s="64"/>
      <c r="P142" s="64"/>
      <c r="Q142" s="64"/>
      <c r="R142" s="65"/>
      <c r="S142" s="65"/>
      <c r="T142" s="65"/>
      <c r="U142" s="65"/>
    </row>
    <row r="143" spans="1:21" s="55" customFormat="1" ht="12.75" customHeight="1">
      <c r="A143" s="62"/>
      <c r="B143" s="62"/>
      <c r="C143" s="62"/>
      <c r="D143" s="62"/>
      <c r="E143" s="62"/>
      <c r="F143" s="62"/>
      <c r="G143" s="62"/>
      <c r="H143" s="62"/>
      <c r="I143" s="62"/>
      <c r="J143" s="62"/>
      <c r="K143" s="63"/>
      <c r="L143" s="63"/>
      <c r="M143" s="63"/>
      <c r="N143" s="63"/>
      <c r="O143" s="64"/>
      <c r="P143" s="64"/>
      <c r="Q143" s="64"/>
      <c r="R143" s="65"/>
      <c r="S143" s="65"/>
      <c r="T143" s="65"/>
      <c r="U143" s="65"/>
    </row>
    <row r="144" spans="1:21" ht="12.75" customHeight="1"/>
    <row r="145" spans="1:21" ht="16.5" customHeight="1">
      <c r="A145" s="129" t="s">
        <v>70</v>
      </c>
      <c r="B145" s="139"/>
      <c r="C145" s="139"/>
      <c r="D145" s="139"/>
      <c r="E145" s="139"/>
      <c r="F145" s="139"/>
      <c r="G145" s="139"/>
      <c r="H145" s="139"/>
      <c r="I145" s="139"/>
      <c r="J145" s="139"/>
      <c r="K145" s="139"/>
      <c r="L145" s="139"/>
      <c r="M145" s="139"/>
      <c r="N145" s="139"/>
      <c r="O145" s="139"/>
      <c r="P145" s="139"/>
      <c r="Q145" s="139"/>
      <c r="R145" s="139"/>
      <c r="S145" s="139"/>
      <c r="T145" s="139"/>
      <c r="U145" s="139"/>
    </row>
    <row r="146" spans="1:21">
      <c r="A146" s="129" t="s">
        <v>27</v>
      </c>
      <c r="B146" s="129" t="s">
        <v>26</v>
      </c>
      <c r="C146" s="129"/>
      <c r="D146" s="129"/>
      <c r="E146" s="129"/>
      <c r="F146" s="129"/>
      <c r="G146" s="129"/>
      <c r="H146" s="129"/>
      <c r="I146" s="129"/>
      <c r="J146" s="79" t="s">
        <v>40</v>
      </c>
      <c r="K146" s="79" t="s">
        <v>24</v>
      </c>
      <c r="L146" s="79"/>
      <c r="M146" s="79"/>
      <c r="N146" s="79"/>
      <c r="O146" s="79" t="s">
        <v>41</v>
      </c>
      <c r="P146" s="79"/>
      <c r="Q146" s="79"/>
      <c r="R146" s="79" t="s">
        <v>23</v>
      </c>
      <c r="S146" s="79"/>
      <c r="T146" s="79"/>
      <c r="U146" s="79" t="s">
        <v>22</v>
      </c>
    </row>
    <row r="147" spans="1:21">
      <c r="A147" s="129"/>
      <c r="B147" s="129"/>
      <c r="C147" s="129"/>
      <c r="D147" s="129"/>
      <c r="E147" s="129"/>
      <c r="F147" s="129"/>
      <c r="G147" s="129"/>
      <c r="H147" s="129"/>
      <c r="I147" s="129"/>
      <c r="J147" s="79"/>
      <c r="K147" s="26" t="s">
        <v>28</v>
      </c>
      <c r="L147" s="26" t="s">
        <v>29</v>
      </c>
      <c r="M147" s="36" t="s">
        <v>68</v>
      </c>
      <c r="N147" s="36" t="s">
        <v>69</v>
      </c>
      <c r="O147" s="26" t="s">
        <v>33</v>
      </c>
      <c r="P147" s="26" t="s">
        <v>7</v>
      </c>
      <c r="Q147" s="26" t="s">
        <v>30</v>
      </c>
      <c r="R147" s="26" t="s">
        <v>31</v>
      </c>
      <c r="S147" s="26" t="s">
        <v>28</v>
      </c>
      <c r="T147" s="26" t="s">
        <v>32</v>
      </c>
      <c r="U147" s="79"/>
    </row>
    <row r="148" spans="1:21" ht="12.75" customHeight="1">
      <c r="A148" s="81" t="s">
        <v>63</v>
      </c>
      <c r="B148" s="82"/>
      <c r="C148" s="82"/>
      <c r="D148" s="82"/>
      <c r="E148" s="82"/>
      <c r="F148" s="82"/>
      <c r="G148" s="82"/>
      <c r="H148" s="82"/>
      <c r="I148" s="82"/>
      <c r="J148" s="82"/>
      <c r="K148" s="82"/>
      <c r="L148" s="82"/>
      <c r="M148" s="82"/>
      <c r="N148" s="82"/>
      <c r="O148" s="82"/>
      <c r="P148" s="82"/>
      <c r="Q148" s="82"/>
      <c r="R148" s="82"/>
      <c r="S148" s="82"/>
      <c r="T148" s="82"/>
      <c r="U148" s="83"/>
    </row>
    <row r="149" spans="1:21" ht="12.2" customHeight="1">
      <c r="A149" s="27" t="str">
        <f>IF(ISNA(INDEX($A$43:$U$118,MATCH($B149,$B$43:$B$118,0),1)),"",INDEX($A$43:$U$118,MATCH($B149,$B$43:$B$118,0),1))</f>
        <v/>
      </c>
      <c r="B149" s="128"/>
      <c r="C149" s="128"/>
      <c r="D149" s="128"/>
      <c r="E149" s="128"/>
      <c r="F149" s="128"/>
      <c r="G149" s="128"/>
      <c r="H149" s="128"/>
      <c r="I149" s="128"/>
      <c r="J149" s="18" t="str">
        <f>IF(ISNA(INDEX($A$43:$U$118,MATCH($B149,$B$43:$B$118,0),10)),"",INDEX($A$43:$U$118,MATCH($B149,$B$43:$B$118,0),10))</f>
        <v/>
      </c>
      <c r="K149" s="18" t="str">
        <f>IF(ISNA(INDEX($A$43:$U$118,MATCH($B149,$B$43:$B$118,0),11)),"",INDEX($A$43:$U$118,MATCH($B149,$B$43:$B$118,0),11))</f>
        <v/>
      </c>
      <c r="L149" s="18" t="str">
        <f>IF(ISNA(INDEX($A$43:$U$118,MATCH($B149,$B$43:$B$118,0),12)),"",INDEX($A$43:$U$118,MATCH($B149,$B$43:$B$118,0),12))</f>
        <v/>
      </c>
      <c r="M149" s="18" t="str">
        <f>IF(ISNA(INDEX($A$43:$U$118,MATCH($B149,$B$43:$B$118,0),13)),"",INDEX($A$43:$U$118,MATCH($B149,$B$43:$B$118,0),13))</f>
        <v/>
      </c>
      <c r="N149" s="18" t="str">
        <f>IF(ISNA(INDEX($A$43:$U$118,MATCH($B149,$B$43:$B$118,0),14)),"",INDEX($A$43:$U$118,MATCH($B149,$B$43:$B$118,0),14))</f>
        <v/>
      </c>
      <c r="O149" s="18" t="str">
        <f>IF(ISNA(INDEX($A$43:$U$118,MATCH($B149,$B$43:$B$118,0),15)),"",INDEX($A$43:$U$118,MATCH($B149,$B$43:$B$118,0),15))</f>
        <v/>
      </c>
      <c r="P149" s="18" t="str">
        <f>IF(ISNA(INDEX($A$43:$U$118,MATCH($B149,$B$43:$B$118,0),16)),"",INDEX($A$43:$U$118,MATCH($B149,$B$43:$B$118,0),16))</f>
        <v/>
      </c>
      <c r="Q149" s="25" t="str">
        <f>IF(ISNA(INDEX($A$43:$U$118,MATCH($B149,$B$43:$B$118,0),17)),"",INDEX($A$43:$U$118,MATCH($B149,$B$43:$B$118,0),17))</f>
        <v/>
      </c>
      <c r="R149" s="25" t="str">
        <f>IF(ISNA(INDEX($A$43:$U$118,MATCH($B149,$B$43:$B$118,0),18)),"",INDEX($A$43:$U$118,MATCH($B149,$B$43:$B$118,0),18))</f>
        <v/>
      </c>
      <c r="S149" s="25" t="str">
        <f>IF(ISNA(INDEX($A$43:$U$118,MATCH($B149,$B$43:$B$118,0),19)),"",INDEX($A$43:$U$118,MATCH($B149,$B$43:$B$118,0),19))</f>
        <v/>
      </c>
      <c r="T149" s="25" t="str">
        <f>IF(ISNA(INDEX($A$43:$U$118,MATCH($B149,$B$43:$B$118,0),20)),"",INDEX($A$43:$U$118,MATCH($B149,$B$43:$B$118,0),20))</f>
        <v/>
      </c>
      <c r="U149" s="17" t="s">
        <v>38</v>
      </c>
    </row>
    <row r="150" spans="1:21" ht="14.25" customHeight="1">
      <c r="A150" s="20" t="s">
        <v>25</v>
      </c>
      <c r="B150" s="125"/>
      <c r="C150" s="126"/>
      <c r="D150" s="126"/>
      <c r="E150" s="126"/>
      <c r="F150" s="126"/>
      <c r="G150" s="126"/>
      <c r="H150" s="126"/>
      <c r="I150" s="127"/>
      <c r="J150" s="22">
        <f t="shared" ref="J150:Q150" si="20">SUM(J149:J149)</f>
        <v>0</v>
      </c>
      <c r="K150" s="22">
        <f t="shared" si="20"/>
        <v>0</v>
      </c>
      <c r="L150" s="22">
        <f t="shared" si="20"/>
        <v>0</v>
      </c>
      <c r="M150" s="22">
        <f t="shared" si="20"/>
        <v>0</v>
      </c>
      <c r="N150" s="22">
        <f t="shared" si="20"/>
        <v>0</v>
      </c>
      <c r="O150" s="22">
        <f t="shared" si="20"/>
        <v>0</v>
      </c>
      <c r="P150" s="22">
        <f t="shared" si="20"/>
        <v>0</v>
      </c>
      <c r="Q150" s="22">
        <f t="shared" si="20"/>
        <v>0</v>
      </c>
      <c r="R150" s="20">
        <f>COUNTIF(R149:R149,"E")</f>
        <v>0</v>
      </c>
      <c r="S150" s="20">
        <f>COUNTIF(S149:S149,"C")</f>
        <v>0</v>
      </c>
      <c r="T150" s="20">
        <f>COUNTIF(T149:T149,"VP")</f>
        <v>0</v>
      </c>
      <c r="U150" s="17"/>
    </row>
    <row r="151" spans="1:21" ht="12.75" customHeight="1">
      <c r="A151" s="81" t="s">
        <v>65</v>
      </c>
      <c r="B151" s="82"/>
      <c r="C151" s="82"/>
      <c r="D151" s="82"/>
      <c r="E151" s="82"/>
      <c r="F151" s="82"/>
      <c r="G151" s="82"/>
      <c r="H151" s="82"/>
      <c r="I151" s="82"/>
      <c r="J151" s="82"/>
      <c r="K151" s="82"/>
      <c r="L151" s="82"/>
      <c r="M151" s="82"/>
      <c r="N151" s="82"/>
      <c r="O151" s="82"/>
      <c r="P151" s="82"/>
      <c r="Q151" s="82"/>
      <c r="R151" s="82"/>
      <c r="S151" s="82"/>
      <c r="T151" s="82"/>
      <c r="U151" s="83"/>
    </row>
    <row r="152" spans="1:21">
      <c r="A152" s="27" t="str">
        <f>IF(ISNA(INDEX($A$46:$U$120,MATCH($B152,$B$46:$B$120,0),1)),"",INDEX($A$46:$U$120,MATCH($B152,$B$46:$B$120,0),1))</f>
        <v>MMR3048</v>
      </c>
      <c r="B152" s="140" t="s">
        <v>105</v>
      </c>
      <c r="C152" s="141"/>
      <c r="D152" s="141"/>
      <c r="E152" s="141"/>
      <c r="F152" s="141"/>
      <c r="G152" s="141"/>
      <c r="H152" s="141"/>
      <c r="I152" s="142"/>
      <c r="J152" s="18">
        <f>IF(ISNA(INDEX($A$46:$U$120,MATCH($B152,$B$46:$B$120,0),10)),"",INDEX($A$46:$U$120,MATCH($B152,$B$46:$B$120,0),10))</f>
        <v>8</v>
      </c>
      <c r="K152" s="18">
        <f>IF(ISNA(INDEX($A$46:$U$120,MATCH($B152,$B$46:$B$120,0),11)),"",INDEX($A$46:$U$120,MATCH($B152,$B$46:$B$120,0),11))</f>
        <v>2</v>
      </c>
      <c r="L152" s="18">
        <f>IF(ISNA(INDEX($A$46:$U$120,MATCH($B152,$B$46:$B$120,0),12)),"",INDEX($A$46:$U$120,MATCH($B152,$B$46:$B$120,0),12))</f>
        <v>1</v>
      </c>
      <c r="M152" s="18">
        <f>IF(ISNA(INDEX($A$46:$U$120,MATCH($B152,$B$46:$B$120,0),13)),"",INDEX($A$46:$U$120,MATCH($B152,$B$46:$B$120,0),13))</f>
        <v>0</v>
      </c>
      <c r="N152" s="18">
        <f>IF(ISNA(INDEX($A$46:$U$120,MATCH($B152,$B$46:$B$120,0),14)),"",INDEX($A$46:$U$120,MATCH($B152,$B$46:$B$120,0),14))</f>
        <v>1</v>
      </c>
      <c r="O152" s="18">
        <f>IF(ISNA(INDEX($A$46:$U$120,MATCH($B152,$B$46:$B$120,0),15)),"",INDEX($A$46:$U$120,MATCH($B152,$B$46:$B$120,0),15))</f>
        <v>4</v>
      </c>
      <c r="P152" s="18">
        <f>IF(ISNA(INDEX($A$46:$U$120,MATCH($B152,$B$46:$B$120,0),16)),"",INDEX($A$46:$U$120,MATCH($B152,$B$46:$B$120,0),16))</f>
        <v>13</v>
      </c>
      <c r="Q152" s="18">
        <f>IF(ISNA(INDEX($A$46:$U$120,MATCH($B152,$B$46:$B$120,0),17)),"",INDEX($A$46:$U$120,MATCH($B152,$B$46:$B$120,0),17))</f>
        <v>17</v>
      </c>
      <c r="R152" s="25" t="str">
        <f>IF(ISNA(INDEX($A$46:$U$120,MATCH($B152,$B$46:$B$120,0),18)),"",INDEX($A$46:$U$120,MATCH($B152,$B$46:$B$120,0),18))</f>
        <v>E</v>
      </c>
      <c r="S152" s="25">
        <f>IF(ISNA(INDEX($A$46:$U$120,MATCH($B152,$B$46:$B$120,0),19)),"",INDEX($A$46:$U$120,MATCH($B152,$B$46:$B$120,0),19))</f>
        <v>0</v>
      </c>
      <c r="T152" s="25" t="str">
        <f>IF(ISNA(INDEX($A$46:$U$120,MATCH($B157,$B$46:$B$120,0),20)),"",INDEX($A$46:$U$120,MATCH($B157,$B$46:$B$120,0),20))</f>
        <v/>
      </c>
      <c r="U152" s="45" t="s">
        <v>38</v>
      </c>
    </row>
    <row r="153" spans="1:21">
      <c r="A153" s="27" t="str">
        <f>IF(ISNA(INDEX($A$46:$U$120,MATCH($B153,$B$46:$B$120,0),1)),"",INDEX($A$46:$U$120,MATCH($B153,$B$46:$B$120,0),1))</f>
        <v>MMR3036</v>
      </c>
      <c r="B153" s="140" t="s">
        <v>107</v>
      </c>
      <c r="C153" s="141"/>
      <c r="D153" s="141"/>
      <c r="E153" s="141"/>
      <c r="F153" s="141"/>
      <c r="G153" s="141"/>
      <c r="H153" s="141"/>
      <c r="I153" s="142"/>
      <c r="J153" s="18">
        <f>IF(ISNA(INDEX($A$46:$U$120,MATCH($B153,$B$46:$B$120,0),10)),"",INDEX($A$46:$U$120,MATCH($B153,$B$46:$B$120,0),10))</f>
        <v>7</v>
      </c>
      <c r="K153" s="18">
        <f>IF(ISNA(INDEX($A$46:$U$120,MATCH($B153,$B$46:$B$120,0),11)),"",INDEX($A$46:$U$120,MATCH($B153,$B$46:$B$120,0),11))</f>
        <v>2</v>
      </c>
      <c r="L153" s="18">
        <f>IF(ISNA(INDEX($A$46:$U$120,MATCH($B153,$B$46:$B$120,0),12)),"",INDEX($A$46:$U$120,MATCH($B153,$B$46:$B$120,0),12))</f>
        <v>1</v>
      </c>
      <c r="M153" s="18">
        <f>IF(ISNA(INDEX($A$46:$U$120,MATCH($B153,$B$46:$B$120,0),13)),"",INDEX($A$46:$U$120,MATCH($B153,$B$46:$B$120,0),13))</f>
        <v>0</v>
      </c>
      <c r="N153" s="18">
        <f>IF(ISNA(INDEX($A$46:$U$120,MATCH($B153,$B$46:$B$120,0),14)),"",INDEX($A$46:$U$120,MATCH($B153,$B$46:$B$120,0),14))</f>
        <v>1</v>
      </c>
      <c r="O153" s="18">
        <f>IF(ISNA(INDEX($A$46:$U$120,MATCH($B153,$B$46:$B$120,0),15)),"",INDEX($A$46:$U$120,MATCH($B153,$B$46:$B$120,0),15))</f>
        <v>4</v>
      </c>
      <c r="P153" s="18">
        <f>IF(ISNA(INDEX($A$46:$U$120,MATCH($B153,$B$46:$B$120,0),16)),"",INDEX($A$46:$U$120,MATCH($B153,$B$46:$B$120,0),16))</f>
        <v>11</v>
      </c>
      <c r="Q153" s="18">
        <f>IF(ISNA(INDEX($A$46:$U$120,MATCH($B153,$B$46:$B$120,0),17)),"",INDEX($A$46:$U$120,MATCH($B153,$B$46:$B$120,0),17))</f>
        <v>15</v>
      </c>
      <c r="R153" s="25" t="str">
        <f>IF(ISNA(INDEX($A$46:$U$120,MATCH($B153,$B$46:$B$120,0),18)),"",INDEX($A$46:$U$120,MATCH($B153,$B$46:$B$120,0),18))</f>
        <v>E</v>
      </c>
      <c r="S153" s="25">
        <f>IF(ISNA(INDEX($A$46:$U$120,MATCH($B153,$B$46:$B$120,0),19)),"",INDEX($A$46:$U$120,MATCH($B153,$B$46:$B$120,0),19))</f>
        <v>0</v>
      </c>
      <c r="T153" s="25" t="str">
        <f>IF(ISNA(INDEX($A$46:$U$120,MATCH($B158,$B$46:$B$120,0),20)),"",INDEX($A$46:$U$120,MATCH($B158,$B$46:$B$120,0),20))</f>
        <v/>
      </c>
      <c r="U153" s="45" t="s">
        <v>38</v>
      </c>
    </row>
    <row r="154" spans="1:21" s="44" customFormat="1">
      <c r="A154" s="27" t="str">
        <f>IF(ISNA(INDEX($A$46:$U$120,MATCH($B154,$B$46:$B$120,0),1)),"",INDEX($A$46:$U$120,MATCH($B154,$B$46:$B$120,0),1))</f>
        <v>MMX3221</v>
      </c>
      <c r="B154" s="140" t="s">
        <v>120</v>
      </c>
      <c r="C154" s="141"/>
      <c r="D154" s="141"/>
      <c r="E154" s="141"/>
      <c r="F154" s="141"/>
      <c r="G154" s="141"/>
      <c r="H154" s="141"/>
      <c r="I154" s="142"/>
      <c r="J154" s="18">
        <f>IF(ISNA(INDEX($A$46:$U$120,MATCH($B154,$B$46:$B$120,0),10)),"",INDEX($A$46:$U$120,MATCH($B154,$B$46:$B$120,0),10))</f>
        <v>7</v>
      </c>
      <c r="K154" s="18">
        <f>IF(ISNA(INDEX($A$46:$U$120,MATCH($B154,$B$46:$B$120,0),11)),"",INDEX($A$46:$U$120,MATCH($B154,$B$46:$B$120,0),11))</f>
        <v>2</v>
      </c>
      <c r="L154" s="18">
        <f>IF(ISNA(INDEX($A$46:$U$120,MATCH($B154,$B$46:$B$120,0),12)),"",INDEX($A$46:$U$120,MATCH($B154,$B$46:$B$120,0),12))</f>
        <v>1</v>
      </c>
      <c r="M154" s="18">
        <f>IF(ISNA(INDEX($A$46:$U$120,MATCH($B154,$B$46:$B$120,0),13)),"",INDEX($A$46:$U$120,MATCH($B154,$B$46:$B$120,0),13))</f>
        <v>0</v>
      </c>
      <c r="N154" s="18">
        <f>IF(ISNA(INDEX($A$46:$U$120,MATCH($B154,$B$46:$B$120,0),14)),"",INDEX($A$46:$U$120,MATCH($B154,$B$46:$B$120,0),14))</f>
        <v>1</v>
      </c>
      <c r="O154" s="18">
        <f>IF(ISNA(INDEX($A$46:$U$120,MATCH($B154,$B$46:$B$120,0),15)),"",INDEX($A$46:$U$120,MATCH($B154,$B$46:$B$120,0),15))</f>
        <v>4</v>
      </c>
      <c r="P154" s="18">
        <f>IF(ISNA(INDEX($A$46:$U$120,MATCH($B154,$B$46:$B$120,0),16)),"",INDEX($A$46:$U$120,MATCH($B154,$B$46:$B$120,0),16))</f>
        <v>11</v>
      </c>
      <c r="Q154" s="18">
        <f>IF(ISNA(INDEX($A$46:$U$120,MATCH($B154,$B$46:$B$120,0),17)),"",INDEX($A$46:$U$120,MATCH($B154,$B$46:$B$120,0),17))</f>
        <v>15</v>
      </c>
      <c r="R154" s="25" t="str">
        <f>IF(ISNA(INDEX($A$46:$U$120,MATCH($B154,$B$46:$B$120,0),18)),"",INDEX($A$46:$U$120,MATCH($B154,$B$46:$B$120,0),18))</f>
        <v>E</v>
      </c>
      <c r="S154" s="25">
        <f>IF(ISNA(INDEX($A$46:$U$120,MATCH($B154,$B$46:$B$120,0),19)),"",INDEX($A$46:$U$120,MATCH($B154,$B$46:$B$120,0),19))</f>
        <v>0</v>
      </c>
      <c r="T154" s="25" t="str">
        <f>IF(ISNA(INDEX($A$46:$U$120,MATCH($B159,$B$46:$B$120,0),20)),"",INDEX($A$46:$U$120,MATCH($B159,$B$46:$B$120,0),20))</f>
        <v/>
      </c>
      <c r="U154" s="45" t="s">
        <v>38</v>
      </c>
    </row>
    <row r="155" spans="1:21">
      <c r="A155" s="27" t="str">
        <f>IF(ISNA(INDEX($A$46:$U$120,MATCH($B155,$B$46:$B$120,0),1)),"",INDEX($A$46:$U$120,MATCH($B155,$B$46:$B$120,0),1))</f>
        <v>MMR3056</v>
      </c>
      <c r="B155" s="140" t="s">
        <v>111</v>
      </c>
      <c r="C155" s="141"/>
      <c r="D155" s="141"/>
      <c r="E155" s="141"/>
      <c r="F155" s="141"/>
      <c r="G155" s="141"/>
      <c r="H155" s="141"/>
      <c r="I155" s="142"/>
      <c r="J155" s="18">
        <f>IF(ISNA(INDEX($A$46:$U$120,MATCH($B155,$B$46:$B$120,0),10)),"",INDEX($A$46:$U$120,MATCH($B155,$B$46:$B$120,0),10))</f>
        <v>4</v>
      </c>
      <c r="K155" s="18">
        <f>IF(ISNA(INDEX($A$46:$U$120,MATCH($B155,$B$46:$B$120,0),11)),"",INDEX($A$46:$U$120,MATCH($B155,$B$46:$B$120,0),11))</f>
        <v>0</v>
      </c>
      <c r="L155" s="18">
        <f>IF(ISNA(INDEX($A$46:$U$120,MATCH($B155,$B$46:$B$120,0),12)),"",INDEX($A$46:$U$120,MATCH($B155,$B$46:$B$120,0),12))</f>
        <v>0</v>
      </c>
      <c r="M155" s="18">
        <f>IF(ISNA(INDEX($A$46:$U$120,MATCH($B155,$B$46:$B$120,0),13)),"",INDEX($A$46:$U$120,MATCH($B155,$B$46:$B$120,0),13))</f>
        <v>1</v>
      </c>
      <c r="N155" s="18">
        <f>IF(ISNA(INDEX($A$46:$U$120,MATCH($B155,$B$46:$B$120,0),14)),"",INDEX($A$46:$U$120,MATCH($B155,$B$46:$B$120,0),14))</f>
        <v>2</v>
      </c>
      <c r="O155" s="18">
        <f>IF(ISNA(INDEX($A$46:$U$120,MATCH($B155,$B$46:$B$120,0),15)),"",INDEX($A$46:$U$120,MATCH($B155,$B$46:$B$120,0),15))</f>
        <v>3</v>
      </c>
      <c r="P155" s="18">
        <f>IF(ISNA(INDEX($A$46:$U$120,MATCH($B155,$B$46:$B$120,0),16)),"",INDEX($A$46:$U$120,MATCH($B155,$B$46:$B$120,0),16))</f>
        <v>5</v>
      </c>
      <c r="Q155" s="18">
        <f>IF(ISNA(INDEX($A$46:$U$120,MATCH($B155,$B$46:$B$120,0),17)),"",INDEX($A$46:$U$120,MATCH($B155,$B$46:$B$120,0),17))</f>
        <v>8</v>
      </c>
      <c r="R155" s="25">
        <f>IF(ISNA(INDEX($A$46:$U$120,MATCH($B155,$B$46:$B$120,0),18)),"",INDEX($A$46:$U$120,MATCH($B155,$B$46:$B$120,0),18))</f>
        <v>0</v>
      </c>
      <c r="S155" s="25" t="str">
        <f>IF(ISNA(INDEX($A$46:$U$120,MATCH($B155,$B$46:$B$120,0),19)),"",INDEX($A$46:$U$120,MATCH($B155,$B$46:$B$120,0),19))</f>
        <v>C</v>
      </c>
      <c r="T155" s="25" t="str">
        <f>IF(ISNA(INDEX($A$46:$U$120,MATCH($B160,$B$46:$B$120,0),20)),"",INDEX($A$46:$U$120,MATCH($B160,$B$46:$B$120,0),20))</f>
        <v/>
      </c>
      <c r="U155" s="45" t="s">
        <v>38</v>
      </c>
    </row>
    <row r="156" spans="1:21">
      <c r="A156" s="27" t="str">
        <f>IF(ISNA(INDEX($A$46:$U$120,MATCH($B156,$B$46:$B$120,0),1)),"",INDEX($A$46:$U$120,MATCH($B156,$B$46:$B$120,0),1))</f>
        <v>MMR3401</v>
      </c>
      <c r="B156" s="140" t="s">
        <v>113</v>
      </c>
      <c r="C156" s="141"/>
      <c r="D156" s="141"/>
      <c r="E156" s="141"/>
      <c r="F156" s="141"/>
      <c r="G156" s="141"/>
      <c r="H156" s="141"/>
      <c r="I156" s="142"/>
      <c r="J156" s="18">
        <f>IF(ISNA(INDEX($A$46:$U$120,MATCH($B156,$B$46:$B$120,0),10)),"",INDEX($A$46:$U$120,MATCH($B156,$B$46:$B$120,0),10))</f>
        <v>4</v>
      </c>
      <c r="K156" s="18">
        <f>IF(ISNA(INDEX($A$46:$U$120,MATCH($B156,$B$46:$B$120,0),11)),"",INDEX($A$46:$U$120,MATCH($B156,$B$46:$B$120,0),11))</f>
        <v>0</v>
      </c>
      <c r="L156" s="18">
        <f>IF(ISNA(INDEX($A$46:$U$120,MATCH($B156,$B$46:$B$120,0),12)),"",INDEX($A$46:$U$120,MATCH($B156,$B$46:$B$120,0),12))</f>
        <v>0</v>
      </c>
      <c r="M156" s="18">
        <f>IF(ISNA(INDEX($A$46:$U$120,MATCH($B156,$B$46:$B$120,0),13)),"",INDEX($A$46:$U$120,MATCH($B156,$B$46:$B$120,0),13))</f>
        <v>0</v>
      </c>
      <c r="N156" s="18">
        <f>IF(ISNA(INDEX($A$46:$U$120,MATCH($B156,$B$46:$B$120,0),14)),"",INDEX($A$46:$U$120,MATCH($B156,$B$46:$B$120,0),14))</f>
        <v>4</v>
      </c>
      <c r="O156" s="18">
        <f>IF(ISNA(INDEX($A$46:$U$120,MATCH($B156,$B$46:$B$120,0),15)),"",INDEX($A$46:$U$120,MATCH($B156,$B$46:$B$120,0),15))</f>
        <v>4</v>
      </c>
      <c r="P156" s="18">
        <f>IF(ISNA(INDEX($A$46:$U$120,MATCH($B156,$B$46:$B$120,0),16)),"",INDEX($A$46:$U$120,MATCH($B156,$B$46:$B$120,0),16))</f>
        <v>4</v>
      </c>
      <c r="Q156" s="18">
        <f>IF(ISNA(INDEX($A$46:$U$120,MATCH($B156,$B$46:$B$120,0),17)),"",INDEX($A$46:$U$120,MATCH($B156,$B$46:$B$120,0),17))</f>
        <v>8</v>
      </c>
      <c r="R156" s="25">
        <f>IF(ISNA(INDEX($A$46:$U$120,MATCH($B156,$B$46:$B$120,0),18)),"",INDEX($A$46:$U$120,MATCH($B156,$B$46:$B$120,0),18))</f>
        <v>0</v>
      </c>
      <c r="S156" s="25" t="str">
        <f>IF(ISNA(INDEX($A$46:$U$120,MATCH($B156,$B$46:$B$120,0),19)),"",INDEX($A$46:$U$120,MATCH($B156,$B$46:$B$120,0),19))</f>
        <v>C</v>
      </c>
      <c r="T156" s="25" t="str">
        <f>IF(ISNA(INDEX($A$46:$U$120,MATCH($B161,$B$46:$B$120,0),20)),"",INDEX($A$46:$U$120,MATCH($B161,$B$46:$B$120,0),20))</f>
        <v/>
      </c>
      <c r="U156" s="45" t="s">
        <v>38</v>
      </c>
    </row>
    <row r="157" spans="1:21">
      <c r="A157" s="20" t="s">
        <v>25</v>
      </c>
      <c r="B157" s="129"/>
      <c r="C157" s="129"/>
      <c r="D157" s="129"/>
      <c r="E157" s="129"/>
      <c r="F157" s="129"/>
      <c r="G157" s="129"/>
      <c r="H157" s="129"/>
      <c r="I157" s="129"/>
      <c r="J157" s="22">
        <f t="shared" ref="J157:Q157" si="21">SUM(J152:J156)</f>
        <v>30</v>
      </c>
      <c r="K157" s="22">
        <f t="shared" si="21"/>
        <v>6</v>
      </c>
      <c r="L157" s="22">
        <f t="shared" si="21"/>
        <v>3</v>
      </c>
      <c r="M157" s="22">
        <f t="shared" si="21"/>
        <v>1</v>
      </c>
      <c r="N157" s="22">
        <f t="shared" si="21"/>
        <v>9</v>
      </c>
      <c r="O157" s="22">
        <f t="shared" si="21"/>
        <v>19</v>
      </c>
      <c r="P157" s="22">
        <f t="shared" si="21"/>
        <v>44</v>
      </c>
      <c r="Q157" s="22">
        <f t="shared" si="21"/>
        <v>63</v>
      </c>
      <c r="R157" s="20">
        <f>COUNTIF(R152:R156,"E")</f>
        <v>3</v>
      </c>
      <c r="S157" s="20">
        <f>COUNTIF(S152:S156,"C")</f>
        <v>2</v>
      </c>
      <c r="T157" s="20">
        <f>COUNTIF(T152:T156,"VP")</f>
        <v>0</v>
      </c>
      <c r="U157" s="21"/>
    </row>
    <row r="158" spans="1:21">
      <c r="A158" s="130" t="s">
        <v>47</v>
      </c>
      <c r="B158" s="131"/>
      <c r="C158" s="131"/>
      <c r="D158" s="131"/>
      <c r="E158" s="131"/>
      <c r="F158" s="131"/>
      <c r="G158" s="131"/>
      <c r="H158" s="131"/>
      <c r="I158" s="132"/>
      <c r="J158" s="22">
        <f t="shared" ref="J158:T158" si="22">SUM(J150,J157)</f>
        <v>30</v>
      </c>
      <c r="K158" s="22">
        <f t="shared" si="22"/>
        <v>6</v>
      </c>
      <c r="L158" s="22">
        <f t="shared" si="22"/>
        <v>3</v>
      </c>
      <c r="M158" s="22">
        <f t="shared" si="22"/>
        <v>1</v>
      </c>
      <c r="N158" s="22">
        <f t="shared" si="22"/>
        <v>9</v>
      </c>
      <c r="O158" s="22">
        <f t="shared" si="22"/>
        <v>19</v>
      </c>
      <c r="P158" s="22">
        <f t="shared" si="22"/>
        <v>44</v>
      </c>
      <c r="Q158" s="22">
        <f t="shared" si="22"/>
        <v>63</v>
      </c>
      <c r="R158" s="22">
        <f t="shared" si="22"/>
        <v>3</v>
      </c>
      <c r="S158" s="22">
        <f t="shared" si="22"/>
        <v>2</v>
      </c>
      <c r="T158" s="22">
        <f t="shared" si="22"/>
        <v>0</v>
      </c>
      <c r="U158" s="48">
        <f>5/17</f>
        <v>0.29411764705882354</v>
      </c>
    </row>
    <row r="159" spans="1:21">
      <c r="A159" s="133" t="s">
        <v>48</v>
      </c>
      <c r="B159" s="134"/>
      <c r="C159" s="134"/>
      <c r="D159" s="134"/>
      <c r="E159" s="134"/>
      <c r="F159" s="134"/>
      <c r="G159" s="134"/>
      <c r="H159" s="134"/>
      <c r="I159" s="134"/>
      <c r="J159" s="135"/>
      <c r="K159" s="22">
        <f t="shared" ref="K159:Q159" si="23">K150*14+K157*12</f>
        <v>72</v>
      </c>
      <c r="L159" s="22">
        <f t="shared" si="23"/>
        <v>36</v>
      </c>
      <c r="M159" s="22">
        <f t="shared" si="23"/>
        <v>12</v>
      </c>
      <c r="N159" s="22">
        <f t="shared" si="23"/>
        <v>108</v>
      </c>
      <c r="O159" s="22">
        <f t="shared" si="23"/>
        <v>228</v>
      </c>
      <c r="P159" s="22">
        <f t="shared" si="23"/>
        <v>528</v>
      </c>
      <c r="Q159" s="22">
        <f t="shared" si="23"/>
        <v>756</v>
      </c>
      <c r="R159" s="114"/>
      <c r="S159" s="115"/>
      <c r="T159" s="115"/>
      <c r="U159" s="116"/>
    </row>
    <row r="160" spans="1:21">
      <c r="A160" s="136"/>
      <c r="B160" s="137"/>
      <c r="C160" s="137"/>
      <c r="D160" s="137"/>
      <c r="E160" s="137"/>
      <c r="F160" s="137"/>
      <c r="G160" s="137"/>
      <c r="H160" s="137"/>
      <c r="I160" s="137"/>
      <c r="J160" s="138"/>
      <c r="K160" s="84">
        <f>SUM(K159:N159)</f>
        <v>228</v>
      </c>
      <c r="L160" s="120"/>
      <c r="M160" s="120"/>
      <c r="N160" s="121"/>
      <c r="O160" s="122">
        <f>SUM(O159:P159)</f>
        <v>756</v>
      </c>
      <c r="P160" s="123"/>
      <c r="Q160" s="124"/>
      <c r="R160" s="117"/>
      <c r="S160" s="118"/>
      <c r="T160" s="118"/>
      <c r="U160" s="119"/>
    </row>
    <row r="162" spans="1:21">
      <c r="B162" s="2"/>
      <c r="C162" s="2"/>
      <c r="D162" s="2"/>
      <c r="E162" s="2"/>
      <c r="F162" s="2"/>
      <c r="G162" s="2"/>
      <c r="N162" s="8"/>
      <c r="O162" s="8"/>
      <c r="P162" s="8"/>
      <c r="Q162" s="8"/>
      <c r="R162" s="8"/>
      <c r="S162" s="8"/>
      <c r="T162" s="8"/>
    </row>
    <row r="163" spans="1:21">
      <c r="B163" s="8"/>
      <c r="C163" s="8"/>
      <c r="D163" s="8"/>
      <c r="E163" s="8"/>
      <c r="F163" s="8"/>
      <c r="G163" s="8"/>
      <c r="H163" s="15"/>
      <c r="I163" s="15"/>
      <c r="J163" s="15"/>
      <c r="N163" s="8"/>
      <c r="O163" s="8"/>
      <c r="P163" s="8"/>
      <c r="Q163" s="8"/>
      <c r="R163" s="8"/>
      <c r="S163" s="8"/>
      <c r="T163" s="8"/>
    </row>
    <row r="165" spans="1:21">
      <c r="A165" s="129" t="s">
        <v>71</v>
      </c>
      <c r="B165" s="139"/>
      <c r="C165" s="139"/>
      <c r="D165" s="139"/>
      <c r="E165" s="139"/>
      <c r="F165" s="139"/>
      <c r="G165" s="139"/>
      <c r="H165" s="139"/>
      <c r="I165" s="139"/>
      <c r="J165" s="139"/>
      <c r="K165" s="139"/>
      <c r="L165" s="139"/>
      <c r="M165" s="139"/>
      <c r="N165" s="139"/>
      <c r="O165" s="139"/>
      <c r="P165" s="139"/>
      <c r="Q165" s="139"/>
      <c r="R165" s="139"/>
      <c r="S165" s="139"/>
      <c r="T165" s="139"/>
      <c r="U165" s="139"/>
    </row>
    <row r="166" spans="1:21">
      <c r="A166" s="129" t="s">
        <v>27</v>
      </c>
      <c r="B166" s="129" t="s">
        <v>26</v>
      </c>
      <c r="C166" s="129"/>
      <c r="D166" s="129"/>
      <c r="E166" s="129"/>
      <c r="F166" s="129"/>
      <c r="G166" s="129"/>
      <c r="H166" s="129"/>
      <c r="I166" s="129"/>
      <c r="J166" s="79" t="s">
        <v>40</v>
      </c>
      <c r="K166" s="79" t="s">
        <v>24</v>
      </c>
      <c r="L166" s="79"/>
      <c r="M166" s="79"/>
      <c r="N166" s="79"/>
      <c r="O166" s="79" t="s">
        <v>41</v>
      </c>
      <c r="P166" s="79"/>
      <c r="Q166" s="79"/>
      <c r="R166" s="79" t="s">
        <v>23</v>
      </c>
      <c r="S166" s="79"/>
      <c r="T166" s="79"/>
      <c r="U166" s="79" t="s">
        <v>22</v>
      </c>
    </row>
    <row r="167" spans="1:21">
      <c r="A167" s="129"/>
      <c r="B167" s="129"/>
      <c r="C167" s="129"/>
      <c r="D167" s="129"/>
      <c r="E167" s="129"/>
      <c r="F167" s="129"/>
      <c r="G167" s="129"/>
      <c r="H167" s="129"/>
      <c r="I167" s="129"/>
      <c r="J167" s="79"/>
      <c r="K167" s="26" t="s">
        <v>28</v>
      </c>
      <c r="L167" s="26" t="s">
        <v>29</v>
      </c>
      <c r="M167" s="36" t="s">
        <v>68</v>
      </c>
      <c r="N167" s="36" t="s">
        <v>69</v>
      </c>
      <c r="O167" s="26" t="s">
        <v>33</v>
      </c>
      <c r="P167" s="26" t="s">
        <v>7</v>
      </c>
      <c r="Q167" s="26" t="s">
        <v>30</v>
      </c>
      <c r="R167" s="26" t="s">
        <v>31</v>
      </c>
      <c r="S167" s="26" t="s">
        <v>28</v>
      </c>
      <c r="T167" s="26" t="s">
        <v>32</v>
      </c>
      <c r="U167" s="79"/>
    </row>
    <row r="168" spans="1:21">
      <c r="A168" s="81" t="s">
        <v>63</v>
      </c>
      <c r="B168" s="82"/>
      <c r="C168" s="82"/>
      <c r="D168" s="82"/>
      <c r="E168" s="82"/>
      <c r="F168" s="82"/>
      <c r="G168" s="82"/>
      <c r="H168" s="82"/>
      <c r="I168" s="82"/>
      <c r="J168" s="82"/>
      <c r="K168" s="82"/>
      <c r="L168" s="82"/>
      <c r="M168" s="82"/>
      <c r="N168" s="82"/>
      <c r="O168" s="82"/>
      <c r="P168" s="82"/>
      <c r="Q168" s="82"/>
      <c r="R168" s="82"/>
      <c r="S168" s="82"/>
      <c r="T168" s="82"/>
      <c r="U168" s="83"/>
    </row>
    <row r="169" spans="1:21">
      <c r="A169" s="27" t="str">
        <f>IF(ISNA(INDEX($A$46:$U$120,MATCH($B169,$B$46:$B$120,0),1)),"",INDEX($A$46:$U$120,MATCH($B169,$B$46:$B$120,0),1))</f>
        <v>MMR3046</v>
      </c>
      <c r="B169" s="140" t="s">
        <v>81</v>
      </c>
      <c r="C169" s="141"/>
      <c r="D169" s="141"/>
      <c r="E169" s="141"/>
      <c r="F169" s="141"/>
      <c r="G169" s="141"/>
      <c r="H169" s="141"/>
      <c r="I169" s="142"/>
      <c r="J169" s="18">
        <f>IF(ISNA(INDEX($A$46:$U$120,MATCH($B169,$B$46:$B$120,0),10)),"",INDEX($A$46:$U$120,MATCH($B169,$B$46:$B$120,0),10))</f>
        <v>8</v>
      </c>
      <c r="K169" s="18">
        <f>IF(ISNA(INDEX($A$46:$U$120,MATCH($B169,$B$46:$B$120,0),11)),"",INDEX($A$46:$U$120,MATCH($B169,$B$46:$B$120,0),11))</f>
        <v>2</v>
      </c>
      <c r="L169" s="18">
        <f>IF(ISNA(INDEX($A$46:$U$120,MATCH($B169,$B$46:$B$120,0),12)),"",INDEX($A$46:$U$120,MATCH($B169,$B$46:$B$120,0),12))</f>
        <v>1</v>
      </c>
      <c r="M169" s="18">
        <f>IF(ISNA(INDEX($A$46:$U$120,MATCH($B169,$B$46:$B$120,0),13)),"",INDEX($A$46:$U$120,MATCH($B169,$B$46:$B$120,0),13))</f>
        <v>0</v>
      </c>
      <c r="N169" s="18">
        <f>IF(ISNA(INDEX($A$46:$U$120,MATCH($B169,$B$46:$B$120,0),14)),"",INDEX($A$46:$U$120,MATCH($B169,$B$46:$B$120,0),14))</f>
        <v>1</v>
      </c>
      <c r="O169" s="18">
        <f>IF(ISNA(INDEX($A$46:$U$120,MATCH($B169,$B$46:$B$120,0),15)),"",INDEX($A$46:$U$120,MATCH($B169,$B$46:$B$120,0),15))</f>
        <v>4</v>
      </c>
      <c r="P169" s="18">
        <f>IF(ISNA(INDEX($A$46:$U$120,MATCH($B169,$B$46:$B$120,0),16)),"",INDEX($A$46:$U$120,MATCH($B169,$B$46:$B$120,0),16))</f>
        <v>10</v>
      </c>
      <c r="Q169" s="18">
        <f>IF(ISNA(INDEX($A$46:$U$120,MATCH($B169,$B$46:$B$120,0),17)),"",INDEX($A$46:$U$120,MATCH($B169,$B$46:$B$120,0),17))</f>
        <v>14</v>
      </c>
      <c r="R169" s="25" t="str">
        <f>IF(ISNA(INDEX($A$46:$U$120,MATCH($B169,$B$46:$B$120,0),18)),"",INDEX($A$46:$U$120,MATCH($B169,$B$46:$B$120,0),18))</f>
        <v>E</v>
      </c>
      <c r="S169" s="25">
        <f>IF(ISNA(INDEX($A$46:$U$120,MATCH($B169,$B$46:$B$120,0),19)),"",INDEX($A$46:$U$120,MATCH($B169,$B$46:$B$120,0),19))</f>
        <v>0</v>
      </c>
      <c r="T169" s="25"/>
      <c r="U169" s="17" t="s">
        <v>39</v>
      </c>
    </row>
    <row r="170" spans="1:21">
      <c r="A170" s="27" t="str">
        <f>IF(ISNA(INDEX($A$46:$U$120,MATCH($B170,$B$46:$B$120,0),1)),"",INDEX($A$46:$U$120,MATCH($B170,$B$46:$B$120,0),1))</f>
        <v>MMR3034</v>
      </c>
      <c r="B170" s="140" t="s">
        <v>83</v>
      </c>
      <c r="C170" s="141"/>
      <c r="D170" s="141"/>
      <c r="E170" s="141"/>
      <c r="F170" s="141"/>
      <c r="G170" s="141"/>
      <c r="H170" s="141"/>
      <c r="I170" s="142"/>
      <c r="J170" s="18">
        <f>IF(ISNA(INDEX($A$46:$U$120,MATCH($B170,$B$46:$B$120,0),10)),"",INDEX($A$46:$U$120,MATCH($B170,$B$46:$B$120,0),10))</f>
        <v>7</v>
      </c>
      <c r="K170" s="18">
        <f>IF(ISNA(INDEX($A$46:$U$120,MATCH($B170,$B$46:$B$120,0),11)),"",INDEX($A$46:$U$120,MATCH($B170,$B$46:$B$120,0),11))</f>
        <v>2</v>
      </c>
      <c r="L170" s="18">
        <f>IF(ISNA(INDEX($A$46:$U$120,MATCH($B170,$B$46:$B$120,0),12)),"",INDEX($A$46:$U$120,MATCH($B170,$B$46:$B$120,0),12))</f>
        <v>1</v>
      </c>
      <c r="M170" s="18">
        <f>IF(ISNA(INDEX($A$46:$U$120,MATCH($B170,$B$46:$B$120,0),13)),"",INDEX($A$46:$U$120,MATCH($B170,$B$46:$B$120,0),13))</f>
        <v>0</v>
      </c>
      <c r="N170" s="18">
        <f>IF(ISNA(INDEX($A$46:$U$120,MATCH($B170,$B$46:$B$120,0),14)),"",INDEX($A$46:$U$120,MATCH($B170,$B$46:$B$120,0),14))</f>
        <v>1</v>
      </c>
      <c r="O170" s="18">
        <f>IF(ISNA(INDEX($A$46:$U$120,MATCH($B170,$B$46:$B$120,0),15)),"",INDEX($A$46:$U$120,MATCH($B170,$B$46:$B$120,0),15))</f>
        <v>4</v>
      </c>
      <c r="P170" s="18">
        <f>IF(ISNA(INDEX($A$46:$U$120,MATCH($B170,$B$46:$B$120,0),16)),"",INDEX($A$46:$U$120,MATCH($B170,$B$46:$B$120,0),16))</f>
        <v>9</v>
      </c>
      <c r="Q170" s="18">
        <f>IF(ISNA(INDEX($A$46:$U$120,MATCH($B170,$B$46:$B$120,0),17)),"",INDEX($A$46:$U$120,MATCH($B170,$B$46:$B$120,0),17))</f>
        <v>13</v>
      </c>
      <c r="R170" s="25">
        <f>IF(ISNA(INDEX($A$46:$U$120,MATCH($B170,$B$46:$B$120,0),18)),"",INDEX($A$46:$U$120,MATCH($B170,$B$46:$B$120,0),18))</f>
        <v>0</v>
      </c>
      <c r="S170" s="25" t="str">
        <f>IF(ISNA(INDEX($A$46:$U$120,MATCH($B170,$B$46:$B$120,0),19)),"",INDEX($A$46:$U$120,MATCH($B170,$B$46:$B$120,0),19))</f>
        <v>C</v>
      </c>
      <c r="T170" s="25"/>
      <c r="U170" s="17" t="s">
        <v>39</v>
      </c>
    </row>
    <row r="171" spans="1:21">
      <c r="A171" s="27" t="str">
        <f>IF(ISNA(INDEX($A$46:$U$120,MATCH($B171,$B$46:$B$120,0),1)),"",INDEX($A$46:$U$120,MATCH($B171,$B$46:$B$120,0),1))</f>
        <v>MMR3008</v>
      </c>
      <c r="B171" s="140" t="s">
        <v>85</v>
      </c>
      <c r="C171" s="141"/>
      <c r="D171" s="141"/>
      <c r="E171" s="141"/>
      <c r="F171" s="141"/>
      <c r="G171" s="141"/>
      <c r="H171" s="141"/>
      <c r="I171" s="142"/>
      <c r="J171" s="18">
        <f>IF(ISNA(INDEX($A$46:$U$120,MATCH($B171,$B$46:$B$120,0),10)),"",INDEX($A$46:$U$120,MATCH($B171,$B$46:$B$120,0),10))</f>
        <v>8</v>
      </c>
      <c r="K171" s="18">
        <f>IF(ISNA(INDEX($A$46:$U$120,MATCH($B171,$B$46:$B$120,0),11)),"",INDEX($A$46:$U$120,MATCH($B171,$B$46:$B$120,0),11))</f>
        <v>2</v>
      </c>
      <c r="L171" s="18">
        <f>IF(ISNA(INDEX($A$46:$U$120,MATCH($B171,$B$46:$B$120,0),12)),"",INDEX($A$46:$U$120,MATCH($B171,$B$46:$B$120,0),12))</f>
        <v>1</v>
      </c>
      <c r="M171" s="18">
        <f>IF(ISNA(INDEX($A$46:$U$120,MATCH($B171,$B$46:$B$120,0),13)),"",INDEX($A$46:$U$120,MATCH($B171,$B$46:$B$120,0),13))</f>
        <v>0</v>
      </c>
      <c r="N171" s="18">
        <f>IF(ISNA(INDEX($A$46:$U$120,MATCH($B171,$B$46:$B$120,0),14)),"",INDEX($A$46:$U$120,MATCH($B171,$B$46:$B$120,0),14))</f>
        <v>1</v>
      </c>
      <c r="O171" s="18">
        <f>IF(ISNA(INDEX($A$46:$U$120,MATCH($B171,$B$46:$B$120,0),15)),"",INDEX($A$46:$U$120,MATCH($B171,$B$46:$B$120,0),15))</f>
        <v>4</v>
      </c>
      <c r="P171" s="18">
        <f>IF(ISNA(INDEX($A$46:$U$120,MATCH($B171,$B$46:$B$120,0),16)),"",INDEX($A$46:$U$120,MATCH($B171,$B$46:$B$120,0),16))</f>
        <v>10</v>
      </c>
      <c r="Q171" s="18">
        <f>IF(ISNA(INDEX($A$46:$U$120,MATCH($B171,$B$46:$B$120,0),17)),"",INDEX($A$46:$U$120,MATCH($B171,$B$46:$B$120,0),17))</f>
        <v>14</v>
      </c>
      <c r="R171" s="25" t="str">
        <f>IF(ISNA(INDEX($A$46:$U$120,MATCH($B171,$B$46:$B$120,0),18)),"",INDEX($A$46:$U$120,MATCH($B171,$B$46:$B$120,0),18))</f>
        <v>E</v>
      </c>
      <c r="S171" s="25">
        <f>IF(ISNA(INDEX($A$46:$U$120,MATCH($B171,$B$46:$B$120,0),19)),"",INDEX($A$46:$U$120,MATCH($B171,$B$46:$B$120,0),19))</f>
        <v>0</v>
      </c>
      <c r="T171" s="25"/>
      <c r="U171" s="17" t="s">
        <v>39</v>
      </c>
    </row>
    <row r="172" spans="1:21">
      <c r="A172" s="20" t="s">
        <v>25</v>
      </c>
      <c r="B172" s="125"/>
      <c r="C172" s="126"/>
      <c r="D172" s="126"/>
      <c r="E172" s="126"/>
      <c r="F172" s="126"/>
      <c r="G172" s="126"/>
      <c r="H172" s="126"/>
      <c r="I172" s="127"/>
      <c r="J172" s="22">
        <f t="shared" ref="J172:Q172" si="24">SUM(J169:J171)</f>
        <v>23</v>
      </c>
      <c r="K172" s="22">
        <f t="shared" si="24"/>
        <v>6</v>
      </c>
      <c r="L172" s="22">
        <f t="shared" si="24"/>
        <v>3</v>
      </c>
      <c r="M172" s="22">
        <f t="shared" si="24"/>
        <v>0</v>
      </c>
      <c r="N172" s="22">
        <f t="shared" si="24"/>
        <v>3</v>
      </c>
      <c r="O172" s="22">
        <f t="shared" si="24"/>
        <v>12</v>
      </c>
      <c r="P172" s="22">
        <f t="shared" si="24"/>
        <v>29</v>
      </c>
      <c r="Q172" s="22">
        <f t="shared" si="24"/>
        <v>41</v>
      </c>
      <c r="R172" s="20">
        <f>COUNTIF(R169:R171,"E")</f>
        <v>2</v>
      </c>
      <c r="S172" s="20">
        <f>COUNTIF(S169:S171,"C")</f>
        <v>1</v>
      </c>
      <c r="T172" s="20">
        <f>COUNTIF(T169:T171,"VP")</f>
        <v>0</v>
      </c>
      <c r="U172" s="17"/>
    </row>
    <row r="173" spans="1:21">
      <c r="A173" s="81" t="s">
        <v>65</v>
      </c>
      <c r="B173" s="82"/>
      <c r="C173" s="82"/>
      <c r="D173" s="82"/>
      <c r="E173" s="82"/>
      <c r="F173" s="82"/>
      <c r="G173" s="82"/>
      <c r="H173" s="82"/>
      <c r="I173" s="82"/>
      <c r="J173" s="82"/>
      <c r="K173" s="82"/>
      <c r="L173" s="82"/>
      <c r="M173" s="82"/>
      <c r="N173" s="82"/>
      <c r="O173" s="82"/>
      <c r="P173" s="82"/>
      <c r="Q173" s="82"/>
      <c r="R173" s="82"/>
      <c r="S173" s="82"/>
      <c r="T173" s="82"/>
      <c r="U173" s="83"/>
    </row>
    <row r="174" spans="1:21">
      <c r="A174" s="27" t="str">
        <f>IF(ISNA(INDEX($A$43:$U$118,MATCH($B174,$B$43:$B$118,0),1)),"",INDEX($A$43:$U$118,MATCH($B174,$B$43:$B$118,0),1))</f>
        <v/>
      </c>
      <c r="B174" s="128"/>
      <c r="C174" s="128"/>
      <c r="D174" s="128"/>
      <c r="E174" s="128"/>
      <c r="F174" s="128"/>
      <c r="G174" s="128"/>
      <c r="H174" s="128"/>
      <c r="I174" s="128"/>
      <c r="J174" s="18" t="str">
        <f>IF(ISNA(INDEX($A$43:$U$118,MATCH($B174,$B$43:$B$118,0),10)),"",INDEX($A$43:$U$118,MATCH($B174,$B$43:$B$118,0),10))</f>
        <v/>
      </c>
      <c r="K174" s="18" t="str">
        <f>IF(ISNA(INDEX($A$43:$U$118,MATCH($B174,$B$43:$B$118,0),11)),"",INDEX($A$43:$U$118,MATCH($B174,$B$43:$B$118,0),11))</f>
        <v/>
      </c>
      <c r="L174" s="18" t="str">
        <f>IF(ISNA(INDEX($A$43:$U$118,MATCH($B174,$B$43:$B$118,0),12)),"",INDEX($A$43:$U$118,MATCH($B174,$B$43:$B$118,0),12))</f>
        <v/>
      </c>
      <c r="M174" s="18" t="str">
        <f>IF(ISNA(INDEX($A$43:$U$118,MATCH($B174,$B$43:$B$118,0),13)),"",INDEX($A$43:$U$118,MATCH($B174,$B$43:$B$118,0),13))</f>
        <v/>
      </c>
      <c r="N174" s="18" t="str">
        <f>IF(ISNA(INDEX($A$43:$U$118,MATCH($B174,$B$43:$B$118,0),14)),"",INDEX($A$43:$U$118,MATCH($B174,$B$43:$B$118,0),14))</f>
        <v/>
      </c>
      <c r="O174" s="18" t="str">
        <f>IF(ISNA(INDEX($A$43:$U$118,MATCH($B174,$B$43:$B$118,0),15)),"",INDEX($A$43:$U$118,MATCH($B174,$B$43:$B$118,0),15))</f>
        <v/>
      </c>
      <c r="P174" s="18" t="str">
        <f>IF(ISNA(INDEX($A$43:$U$118,MATCH($B174,$B$43:$B$118,0),16)),"",INDEX($A$43:$U$118,MATCH($B174,$B$43:$B$118,0),16))</f>
        <v/>
      </c>
      <c r="Q174" s="25" t="str">
        <f>IF(ISNA(INDEX($A$43:$U$118,MATCH($B174,$B$43:$B$118,0),17)),"",INDEX($A$43:$U$118,MATCH($B174,$B$43:$B$118,0),17))</f>
        <v/>
      </c>
      <c r="R174" s="25" t="str">
        <f>IF(ISNA(INDEX($A$43:$U$118,MATCH($B174,$B$43:$B$118,0),18)),"",INDEX($A$43:$U$118,MATCH($B174,$B$43:$B$118,0),18))</f>
        <v/>
      </c>
      <c r="S174" s="25" t="str">
        <f>IF(ISNA(INDEX($A$43:$U$118,MATCH($B174,$B$43:$B$118,0),19)),"",INDEX($A$43:$U$118,MATCH($B174,$B$43:$B$118,0),19))</f>
        <v/>
      </c>
      <c r="T174" s="25" t="str">
        <f>IF(ISNA(INDEX($A$43:$U$118,MATCH($B174,$B$43:$B$118,0),19)),"",INDEX($A$43:$U$118,MATCH($B174,$B$43:$B$118,0),19))</f>
        <v/>
      </c>
      <c r="U174" s="17" t="s">
        <v>39</v>
      </c>
    </row>
    <row r="175" spans="1:21">
      <c r="A175" s="20" t="s">
        <v>25</v>
      </c>
      <c r="B175" s="129"/>
      <c r="C175" s="129"/>
      <c r="D175" s="129"/>
      <c r="E175" s="129"/>
      <c r="F175" s="129"/>
      <c r="G175" s="129"/>
      <c r="H175" s="129"/>
      <c r="I175" s="129"/>
      <c r="J175" s="22">
        <f t="shared" ref="J175:Q175" si="25">SUM(J174:J174)</f>
        <v>0</v>
      </c>
      <c r="K175" s="22">
        <f t="shared" si="25"/>
        <v>0</v>
      </c>
      <c r="L175" s="22">
        <f t="shared" si="25"/>
        <v>0</v>
      </c>
      <c r="M175" s="22">
        <f t="shared" si="25"/>
        <v>0</v>
      </c>
      <c r="N175" s="22">
        <f t="shared" si="25"/>
        <v>0</v>
      </c>
      <c r="O175" s="22">
        <f t="shared" si="25"/>
        <v>0</v>
      </c>
      <c r="P175" s="22">
        <f t="shared" si="25"/>
        <v>0</v>
      </c>
      <c r="Q175" s="22">
        <f t="shared" si="25"/>
        <v>0</v>
      </c>
      <c r="R175" s="20">
        <f>COUNTIF(R174:R174,"E")</f>
        <v>0</v>
      </c>
      <c r="S175" s="20">
        <f>COUNTIF(S174:S174,"C")</f>
        <v>0</v>
      </c>
      <c r="T175" s="20">
        <f>COUNTIF(T174:T174,"VP")</f>
        <v>0</v>
      </c>
      <c r="U175" s="21"/>
    </row>
    <row r="176" spans="1:21">
      <c r="A176" s="130" t="s">
        <v>47</v>
      </c>
      <c r="B176" s="131"/>
      <c r="C176" s="131"/>
      <c r="D176" s="131"/>
      <c r="E176" s="131"/>
      <c r="F176" s="131"/>
      <c r="G176" s="131"/>
      <c r="H176" s="131"/>
      <c r="I176" s="132"/>
      <c r="J176" s="22">
        <f t="shared" ref="J176:T176" si="26">SUM(J172,J175)</f>
        <v>23</v>
      </c>
      <c r="K176" s="22">
        <f t="shared" si="26"/>
        <v>6</v>
      </c>
      <c r="L176" s="22">
        <f t="shared" si="26"/>
        <v>3</v>
      </c>
      <c r="M176" s="22">
        <f t="shared" si="26"/>
        <v>0</v>
      </c>
      <c r="N176" s="22">
        <f t="shared" si="26"/>
        <v>3</v>
      </c>
      <c r="O176" s="22">
        <f t="shared" si="26"/>
        <v>12</v>
      </c>
      <c r="P176" s="22">
        <f t="shared" si="26"/>
        <v>29</v>
      </c>
      <c r="Q176" s="22">
        <f t="shared" si="26"/>
        <v>41</v>
      </c>
      <c r="R176" s="22">
        <f t="shared" si="26"/>
        <v>2</v>
      </c>
      <c r="S176" s="22">
        <f t="shared" si="26"/>
        <v>1</v>
      </c>
      <c r="T176" s="22">
        <f t="shared" si="26"/>
        <v>0</v>
      </c>
      <c r="U176" s="48">
        <f>3/17</f>
        <v>0.17647058823529413</v>
      </c>
    </row>
    <row r="177" spans="1:21">
      <c r="A177" s="133" t="s">
        <v>48</v>
      </c>
      <c r="B177" s="134"/>
      <c r="C177" s="134"/>
      <c r="D177" s="134"/>
      <c r="E177" s="134"/>
      <c r="F177" s="134"/>
      <c r="G177" s="134"/>
      <c r="H177" s="134"/>
      <c r="I177" s="134"/>
      <c r="J177" s="135"/>
      <c r="K177" s="22">
        <f t="shared" ref="K177:Q177" si="27">K172*14+K175*12</f>
        <v>84</v>
      </c>
      <c r="L177" s="22">
        <f t="shared" si="27"/>
        <v>42</v>
      </c>
      <c r="M177" s="22">
        <f t="shared" si="27"/>
        <v>0</v>
      </c>
      <c r="N177" s="22">
        <f t="shared" si="27"/>
        <v>42</v>
      </c>
      <c r="O177" s="22">
        <f t="shared" si="27"/>
        <v>168</v>
      </c>
      <c r="P177" s="22">
        <f t="shared" si="27"/>
        <v>406</v>
      </c>
      <c r="Q177" s="22">
        <f t="shared" si="27"/>
        <v>574</v>
      </c>
      <c r="R177" s="114"/>
      <c r="S177" s="115"/>
      <c r="T177" s="115"/>
      <c r="U177" s="116"/>
    </row>
    <row r="178" spans="1:21">
      <c r="A178" s="136"/>
      <c r="B178" s="137"/>
      <c r="C178" s="137"/>
      <c r="D178" s="137"/>
      <c r="E178" s="137"/>
      <c r="F178" s="137"/>
      <c r="G178" s="137"/>
      <c r="H178" s="137"/>
      <c r="I178" s="137"/>
      <c r="J178" s="138"/>
      <c r="K178" s="84">
        <f>SUM(K177:N177)</f>
        <v>168</v>
      </c>
      <c r="L178" s="120"/>
      <c r="M178" s="120"/>
      <c r="N178" s="121"/>
      <c r="O178" s="122">
        <f>SUM(O177:P177)</f>
        <v>574</v>
      </c>
      <c r="P178" s="123"/>
      <c r="Q178" s="124"/>
      <c r="R178" s="117"/>
      <c r="S178" s="118"/>
      <c r="T178" s="118"/>
      <c r="U178" s="119"/>
    </row>
    <row r="179" spans="1:21" s="55" customFormat="1">
      <c r="A179" s="62"/>
      <c r="B179" s="62"/>
      <c r="C179" s="62"/>
      <c r="D179" s="62"/>
      <c r="E179" s="62"/>
      <c r="F179" s="62"/>
      <c r="G179" s="62"/>
      <c r="H179" s="62"/>
      <c r="I179" s="62"/>
      <c r="J179" s="62"/>
      <c r="K179" s="63"/>
      <c r="L179" s="63"/>
      <c r="M179" s="63"/>
      <c r="N179" s="63"/>
      <c r="O179" s="64"/>
      <c r="P179" s="64"/>
      <c r="Q179" s="64"/>
      <c r="R179" s="65"/>
      <c r="S179" s="65"/>
      <c r="T179" s="65"/>
      <c r="U179" s="65"/>
    </row>
    <row r="180" spans="1:21" s="55" customFormat="1">
      <c r="A180" s="62"/>
      <c r="B180" s="62"/>
      <c r="C180" s="62"/>
      <c r="D180" s="62"/>
      <c r="E180" s="62"/>
      <c r="F180" s="62"/>
      <c r="G180" s="62"/>
      <c r="H180" s="62"/>
      <c r="I180" s="62"/>
      <c r="J180" s="62"/>
      <c r="K180" s="63"/>
      <c r="L180" s="63"/>
      <c r="M180" s="63"/>
      <c r="N180" s="63"/>
      <c r="O180" s="64"/>
      <c r="P180" s="64"/>
      <c r="Q180" s="64"/>
      <c r="R180" s="65"/>
      <c r="S180" s="65"/>
      <c r="T180" s="65"/>
      <c r="U180" s="65"/>
    </row>
    <row r="182" spans="1:21">
      <c r="B182" s="8"/>
      <c r="C182" s="8"/>
      <c r="D182" s="8"/>
      <c r="E182" s="8"/>
      <c r="F182" s="8"/>
      <c r="G182" s="8"/>
      <c r="H182" s="15"/>
      <c r="I182" s="15"/>
      <c r="J182" s="15"/>
      <c r="N182" s="8"/>
      <c r="O182" s="8"/>
      <c r="P182" s="8"/>
      <c r="Q182" s="8"/>
      <c r="R182" s="8"/>
      <c r="S182" s="8"/>
      <c r="T182" s="8"/>
    </row>
    <row r="183" spans="1:21" ht="9.9499999999999993" customHeight="1"/>
    <row r="184" spans="1:21" ht="13.5" customHeight="1">
      <c r="A184" s="113" t="s">
        <v>60</v>
      </c>
      <c r="B184" s="113"/>
    </row>
    <row r="185" spans="1:21" ht="12.75" customHeight="1">
      <c r="A185" s="105" t="s">
        <v>27</v>
      </c>
      <c r="B185" s="107" t="s">
        <v>52</v>
      </c>
      <c r="C185" s="108"/>
      <c r="D185" s="108"/>
      <c r="E185" s="108"/>
      <c r="F185" s="108"/>
      <c r="G185" s="109"/>
      <c r="H185" s="107" t="s">
        <v>55</v>
      </c>
      <c r="I185" s="109"/>
      <c r="J185" s="76" t="s">
        <v>56</v>
      </c>
      <c r="K185" s="77"/>
      <c r="L185" s="77"/>
      <c r="M185" s="77"/>
      <c r="N185" s="77"/>
      <c r="O185" s="77"/>
      <c r="P185" s="78"/>
      <c r="Q185" s="107" t="s">
        <v>46</v>
      </c>
      <c r="R185" s="109"/>
      <c r="S185" s="76" t="s">
        <v>57</v>
      </c>
      <c r="T185" s="77"/>
      <c r="U185" s="78"/>
    </row>
    <row r="186" spans="1:21">
      <c r="A186" s="106"/>
      <c r="B186" s="110"/>
      <c r="C186" s="111"/>
      <c r="D186" s="111"/>
      <c r="E186" s="111"/>
      <c r="F186" s="111"/>
      <c r="G186" s="112"/>
      <c r="H186" s="110"/>
      <c r="I186" s="112"/>
      <c r="J186" s="76" t="s">
        <v>33</v>
      </c>
      <c r="K186" s="78"/>
      <c r="L186" s="76" t="s">
        <v>7</v>
      </c>
      <c r="M186" s="77"/>
      <c r="N186" s="78"/>
      <c r="O186" s="76" t="s">
        <v>30</v>
      </c>
      <c r="P186" s="78"/>
      <c r="Q186" s="110"/>
      <c r="R186" s="112"/>
      <c r="S186" s="32" t="s">
        <v>58</v>
      </c>
      <c r="T186" s="76" t="s">
        <v>59</v>
      </c>
      <c r="U186" s="78"/>
    </row>
    <row r="187" spans="1:21" ht="12.75" customHeight="1">
      <c r="A187" s="32">
        <v>1</v>
      </c>
      <c r="B187" s="76" t="s">
        <v>53</v>
      </c>
      <c r="C187" s="77"/>
      <c r="D187" s="77"/>
      <c r="E187" s="77"/>
      <c r="F187" s="77"/>
      <c r="G187" s="78"/>
      <c r="H187" s="89">
        <f>J187</f>
        <v>65</v>
      </c>
      <c r="I187" s="89"/>
      <c r="J187" s="90">
        <f>O50+O62+O84+O99-J188</f>
        <v>65</v>
      </c>
      <c r="K187" s="91"/>
      <c r="L187" s="90">
        <f>P50+P62+P84+P99-L188</f>
        <v>145</v>
      </c>
      <c r="M187" s="92"/>
      <c r="N187" s="91"/>
      <c r="O187" s="93">
        <f>SUM(J187:N187)</f>
        <v>210</v>
      </c>
      <c r="P187" s="94"/>
      <c r="Q187" s="95">
        <f>H187/H189</f>
        <v>0.94202898550724634</v>
      </c>
      <c r="R187" s="96"/>
      <c r="S187" s="33">
        <f>J50+J62-S188</f>
        <v>60</v>
      </c>
      <c r="T187" s="97">
        <f>J84+J99-T188</f>
        <v>53</v>
      </c>
      <c r="U187" s="98"/>
    </row>
    <row r="188" spans="1:21" ht="15.75" customHeight="1">
      <c r="A188" s="32">
        <v>2</v>
      </c>
      <c r="B188" s="76" t="s">
        <v>54</v>
      </c>
      <c r="C188" s="77"/>
      <c r="D188" s="77"/>
      <c r="E188" s="77"/>
      <c r="F188" s="77"/>
      <c r="G188" s="78"/>
      <c r="H188" s="99">
        <f>J188</f>
        <v>4</v>
      </c>
      <c r="I188" s="89"/>
      <c r="J188" s="100">
        <v>4</v>
      </c>
      <c r="K188" s="101"/>
      <c r="L188" s="100">
        <v>11</v>
      </c>
      <c r="M188" s="102"/>
      <c r="N188" s="101"/>
      <c r="O188" s="93">
        <f>SUM(J188:N188)</f>
        <v>15</v>
      </c>
      <c r="P188" s="94"/>
      <c r="Q188" s="95">
        <f>H188/H189</f>
        <v>5.7971014492753624E-2</v>
      </c>
      <c r="R188" s="96"/>
      <c r="S188" s="16">
        <v>0</v>
      </c>
      <c r="T188" s="103">
        <v>7</v>
      </c>
      <c r="U188" s="104"/>
    </row>
    <row r="189" spans="1:21" ht="14.25" customHeight="1">
      <c r="A189" s="76" t="s">
        <v>25</v>
      </c>
      <c r="B189" s="77"/>
      <c r="C189" s="77"/>
      <c r="D189" s="77"/>
      <c r="E189" s="77"/>
      <c r="F189" s="77"/>
      <c r="G189" s="78"/>
      <c r="H189" s="79">
        <f>SUM(H187:I188)</f>
        <v>69</v>
      </c>
      <c r="I189" s="79"/>
      <c r="J189" s="80">
        <f>SUM(J187:K188)</f>
        <v>69</v>
      </c>
      <c r="K189" s="79"/>
      <c r="L189" s="81">
        <f>SUM(L187:N188)</f>
        <v>156</v>
      </c>
      <c r="M189" s="82"/>
      <c r="N189" s="83"/>
      <c r="O189" s="84">
        <f>SUM(O187:P188)</f>
        <v>225</v>
      </c>
      <c r="P189" s="83"/>
      <c r="Q189" s="85">
        <f>SUM(Q187:R188)</f>
        <v>1</v>
      </c>
      <c r="R189" s="86"/>
      <c r="S189" s="34">
        <f>SUM(S187:S188)</f>
        <v>60</v>
      </c>
      <c r="T189" s="87">
        <f>SUM(T187:U188)</f>
        <v>60</v>
      </c>
      <c r="U189" s="88"/>
    </row>
    <row r="190" spans="1:21" ht="21.75" customHeight="1"/>
    <row r="191" spans="1:21" ht="16.5" customHeight="1">
      <c r="A191" s="143" t="s">
        <v>125</v>
      </c>
      <c r="B191" s="143"/>
      <c r="C191" s="143"/>
      <c r="D191" s="143"/>
      <c r="E191" s="143"/>
      <c r="F191" s="143"/>
      <c r="G191" s="143"/>
      <c r="H191" s="143"/>
      <c r="I191" s="143"/>
      <c r="J191" s="143"/>
      <c r="K191" s="143"/>
      <c r="L191" s="143"/>
      <c r="M191" s="143"/>
      <c r="N191" s="143"/>
      <c r="O191" s="143"/>
      <c r="P191" s="143"/>
      <c r="Q191" s="143"/>
      <c r="R191" s="143"/>
      <c r="S191" s="143"/>
      <c r="T191" s="143"/>
    </row>
    <row r="192" spans="1:21" ht="15" customHeight="1">
      <c r="A192" s="164" t="s">
        <v>126</v>
      </c>
      <c r="B192" s="164"/>
      <c r="C192" s="164"/>
      <c r="D192" s="164"/>
      <c r="E192" s="164"/>
      <c r="F192" s="164"/>
      <c r="G192" s="164"/>
      <c r="H192" s="164"/>
      <c r="I192" s="164"/>
      <c r="J192" s="164"/>
      <c r="K192" s="164"/>
      <c r="L192" s="164"/>
      <c r="M192" s="164"/>
      <c r="N192" s="164"/>
      <c r="O192" s="164"/>
      <c r="P192" s="164"/>
      <c r="Q192" s="164"/>
      <c r="R192" s="164"/>
      <c r="S192" s="164"/>
      <c r="T192" s="164"/>
    </row>
    <row r="193" spans="1:20">
      <c r="A193" s="164" t="s">
        <v>27</v>
      </c>
      <c r="B193" s="164" t="s">
        <v>26</v>
      </c>
      <c r="C193" s="164"/>
      <c r="D193" s="164"/>
      <c r="E193" s="164"/>
      <c r="F193" s="164"/>
      <c r="G193" s="164"/>
      <c r="H193" s="164"/>
      <c r="I193" s="164"/>
      <c r="J193" s="191" t="s">
        <v>40</v>
      </c>
      <c r="K193" s="191" t="s">
        <v>24</v>
      </c>
      <c r="L193" s="191"/>
      <c r="M193" s="191"/>
      <c r="N193" s="191" t="s">
        <v>41</v>
      </c>
      <c r="O193" s="192"/>
      <c r="P193" s="192"/>
      <c r="Q193" s="191" t="s">
        <v>23</v>
      </c>
      <c r="R193" s="191"/>
      <c r="S193" s="191"/>
      <c r="T193" s="191" t="s">
        <v>22</v>
      </c>
    </row>
    <row r="194" spans="1:20">
      <c r="A194" s="164"/>
      <c r="B194" s="164"/>
      <c r="C194" s="164"/>
      <c r="D194" s="164"/>
      <c r="E194" s="164"/>
      <c r="F194" s="164"/>
      <c r="G194" s="164"/>
      <c r="H194" s="164"/>
      <c r="I194" s="164"/>
      <c r="J194" s="191"/>
      <c r="K194" s="66" t="s">
        <v>28</v>
      </c>
      <c r="L194" s="66" t="s">
        <v>29</v>
      </c>
      <c r="M194" s="66" t="s">
        <v>115</v>
      </c>
      <c r="N194" s="66" t="s">
        <v>33</v>
      </c>
      <c r="O194" s="66" t="s">
        <v>7</v>
      </c>
      <c r="P194" s="66" t="s">
        <v>30</v>
      </c>
      <c r="Q194" s="66" t="s">
        <v>31</v>
      </c>
      <c r="R194" s="66" t="s">
        <v>28</v>
      </c>
      <c r="S194" s="66" t="s">
        <v>32</v>
      </c>
      <c r="T194" s="191"/>
    </row>
    <row r="195" spans="1:20">
      <c r="A195" s="193" t="s">
        <v>127</v>
      </c>
      <c r="B195" s="193"/>
      <c r="C195" s="193"/>
      <c r="D195" s="193"/>
      <c r="E195" s="193"/>
      <c r="F195" s="193"/>
      <c r="G195" s="193"/>
      <c r="H195" s="193"/>
      <c r="I195" s="193"/>
      <c r="J195" s="193"/>
      <c r="K195" s="193"/>
      <c r="L195" s="193"/>
      <c r="M195" s="193"/>
      <c r="N195" s="193"/>
      <c r="O195" s="193"/>
      <c r="P195" s="193"/>
      <c r="Q195" s="193"/>
      <c r="R195" s="193"/>
      <c r="S195" s="193"/>
      <c r="T195" s="193"/>
    </row>
    <row r="196" spans="1:20">
      <c r="A196" s="67" t="s">
        <v>128</v>
      </c>
      <c r="B196" s="194" t="s">
        <v>129</v>
      </c>
      <c r="C196" s="194"/>
      <c r="D196" s="194"/>
      <c r="E196" s="194"/>
      <c r="F196" s="194"/>
      <c r="G196" s="194"/>
      <c r="H196" s="194"/>
      <c r="I196" s="194"/>
      <c r="J196" s="68">
        <v>5</v>
      </c>
      <c r="K196" s="68">
        <v>2</v>
      </c>
      <c r="L196" s="68">
        <v>1</v>
      </c>
      <c r="M196" s="68">
        <v>0</v>
      </c>
      <c r="N196" s="69">
        <f>K196+L196+M196</f>
        <v>3</v>
      </c>
      <c r="O196" s="69">
        <f>P196-N196</f>
        <v>6</v>
      </c>
      <c r="P196" s="69">
        <f>ROUND(PRODUCT(J196,25)/14,0)</f>
        <v>9</v>
      </c>
      <c r="Q196" s="68" t="s">
        <v>31</v>
      </c>
      <c r="R196" s="68"/>
      <c r="S196" s="70"/>
      <c r="T196" s="70" t="s">
        <v>36</v>
      </c>
    </row>
    <row r="197" spans="1:20">
      <c r="A197" s="67" t="s">
        <v>130</v>
      </c>
      <c r="B197" s="194" t="s">
        <v>131</v>
      </c>
      <c r="C197" s="194"/>
      <c r="D197" s="194"/>
      <c r="E197" s="194"/>
      <c r="F197" s="194"/>
      <c r="G197" s="194"/>
      <c r="H197" s="194"/>
      <c r="I197" s="194"/>
      <c r="J197" s="68">
        <v>5</v>
      </c>
      <c r="K197" s="68">
        <v>2</v>
      </c>
      <c r="L197" s="68">
        <v>1</v>
      </c>
      <c r="M197" s="68">
        <v>0</v>
      </c>
      <c r="N197" s="69">
        <f>K197+L197+M197</f>
        <v>3</v>
      </c>
      <c r="O197" s="69">
        <f>P197-N197</f>
        <v>6</v>
      </c>
      <c r="P197" s="69">
        <f>ROUND(PRODUCT(J197,25)/14,0)</f>
        <v>9</v>
      </c>
      <c r="Q197" s="68" t="s">
        <v>31</v>
      </c>
      <c r="R197" s="68"/>
      <c r="S197" s="70"/>
      <c r="T197" s="70" t="s">
        <v>36</v>
      </c>
    </row>
    <row r="198" spans="1:20">
      <c r="A198" s="195" t="s">
        <v>132</v>
      </c>
      <c r="B198" s="196"/>
      <c r="C198" s="196"/>
      <c r="D198" s="196"/>
      <c r="E198" s="196"/>
      <c r="F198" s="196"/>
      <c r="G198" s="196"/>
      <c r="H198" s="196"/>
      <c r="I198" s="196"/>
      <c r="J198" s="196"/>
      <c r="K198" s="196"/>
      <c r="L198" s="196"/>
      <c r="M198" s="196"/>
      <c r="N198" s="196"/>
      <c r="O198" s="196"/>
      <c r="P198" s="196"/>
      <c r="Q198" s="196"/>
      <c r="R198" s="196"/>
      <c r="S198" s="196"/>
      <c r="T198" s="197"/>
    </row>
    <row r="199" spans="1:20">
      <c r="A199" s="67" t="s">
        <v>133</v>
      </c>
      <c r="B199" s="198" t="s">
        <v>134</v>
      </c>
      <c r="C199" s="199"/>
      <c r="D199" s="199"/>
      <c r="E199" s="199"/>
      <c r="F199" s="199"/>
      <c r="G199" s="199"/>
      <c r="H199" s="199"/>
      <c r="I199" s="200"/>
      <c r="J199" s="68">
        <v>5</v>
      </c>
      <c r="K199" s="68">
        <v>2</v>
      </c>
      <c r="L199" s="68">
        <v>1</v>
      </c>
      <c r="M199" s="68">
        <v>0</v>
      </c>
      <c r="N199" s="69">
        <f>K199+L199+M199</f>
        <v>3</v>
      </c>
      <c r="O199" s="69">
        <f>P199-N199</f>
        <v>6</v>
      </c>
      <c r="P199" s="69">
        <f>ROUND(PRODUCT(J199,25)/14,0)</f>
        <v>9</v>
      </c>
      <c r="Q199" s="68" t="s">
        <v>31</v>
      </c>
      <c r="R199" s="68"/>
      <c r="S199" s="70"/>
      <c r="T199" s="70" t="s">
        <v>135</v>
      </c>
    </row>
    <row r="200" spans="1:20" ht="12.75" customHeight="1">
      <c r="A200" s="67" t="s">
        <v>136</v>
      </c>
      <c r="B200" s="201" t="s">
        <v>137</v>
      </c>
      <c r="C200" s="202"/>
      <c r="D200" s="202"/>
      <c r="E200" s="202"/>
      <c r="F200" s="202"/>
      <c r="G200" s="202"/>
      <c r="H200" s="202"/>
      <c r="I200" s="203"/>
      <c r="J200" s="68">
        <v>5</v>
      </c>
      <c r="K200" s="68">
        <v>1</v>
      </c>
      <c r="L200" s="68">
        <v>2</v>
      </c>
      <c r="M200" s="68">
        <v>0</v>
      </c>
      <c r="N200" s="69">
        <f>K200+L200+M200</f>
        <v>3</v>
      </c>
      <c r="O200" s="69">
        <f>P200-N200</f>
        <v>6</v>
      </c>
      <c r="P200" s="69">
        <f>ROUND(PRODUCT(J200,25)/14,0)</f>
        <v>9</v>
      </c>
      <c r="Q200" s="68" t="s">
        <v>31</v>
      </c>
      <c r="R200" s="68"/>
      <c r="S200" s="70"/>
      <c r="T200" s="70" t="s">
        <v>138</v>
      </c>
    </row>
    <row r="201" spans="1:20">
      <c r="A201" s="195" t="s">
        <v>139</v>
      </c>
      <c r="B201" s="196"/>
      <c r="C201" s="196"/>
      <c r="D201" s="196"/>
      <c r="E201" s="196"/>
      <c r="F201" s="196"/>
      <c r="G201" s="196"/>
      <c r="H201" s="196"/>
      <c r="I201" s="196"/>
      <c r="J201" s="196"/>
      <c r="K201" s="196"/>
      <c r="L201" s="196"/>
      <c r="M201" s="196"/>
      <c r="N201" s="196"/>
      <c r="O201" s="196"/>
      <c r="P201" s="196"/>
      <c r="Q201" s="196"/>
      <c r="R201" s="196"/>
      <c r="S201" s="196"/>
      <c r="T201" s="197"/>
    </row>
    <row r="202" spans="1:20">
      <c r="A202" s="67" t="s">
        <v>140</v>
      </c>
      <c r="B202" s="198" t="s">
        <v>141</v>
      </c>
      <c r="C202" s="199"/>
      <c r="D202" s="199"/>
      <c r="E202" s="199"/>
      <c r="F202" s="199"/>
      <c r="G202" s="199"/>
      <c r="H202" s="199"/>
      <c r="I202" s="200"/>
      <c r="J202" s="68">
        <v>5</v>
      </c>
      <c r="K202" s="68">
        <v>0</v>
      </c>
      <c r="L202" s="68">
        <v>0</v>
      </c>
      <c r="M202" s="68">
        <v>3</v>
      </c>
      <c r="N202" s="69">
        <f>K202+L202+M202</f>
        <v>3</v>
      </c>
      <c r="O202" s="69">
        <f>P202-N202</f>
        <v>6</v>
      </c>
      <c r="P202" s="69">
        <f>ROUND(PRODUCT(J202,25)/14,0)</f>
        <v>9</v>
      </c>
      <c r="Q202" s="68"/>
      <c r="R202" s="68" t="s">
        <v>28</v>
      </c>
      <c r="S202" s="70"/>
      <c r="T202" s="70" t="s">
        <v>135</v>
      </c>
    </row>
    <row r="203" spans="1:20">
      <c r="A203" s="67" t="s">
        <v>142</v>
      </c>
      <c r="B203" s="204" t="s">
        <v>143</v>
      </c>
      <c r="C203" s="205"/>
      <c r="D203" s="205"/>
      <c r="E203" s="205"/>
      <c r="F203" s="205"/>
      <c r="G203" s="205"/>
      <c r="H203" s="205"/>
      <c r="I203" s="206"/>
      <c r="J203" s="68">
        <v>5</v>
      </c>
      <c r="K203" s="68">
        <v>1</v>
      </c>
      <c r="L203" s="68">
        <v>2</v>
      </c>
      <c r="M203" s="68">
        <v>0</v>
      </c>
      <c r="N203" s="69">
        <f>K203+L203+M203</f>
        <v>3</v>
      </c>
      <c r="O203" s="69">
        <f>P203-N203</f>
        <v>6</v>
      </c>
      <c r="P203" s="69">
        <f>ROUND(PRODUCT(J203,25)/14,0)</f>
        <v>9</v>
      </c>
      <c r="Q203" s="68" t="s">
        <v>31</v>
      </c>
      <c r="R203" s="68"/>
      <c r="S203" s="70"/>
      <c r="T203" s="70" t="s">
        <v>138</v>
      </c>
    </row>
    <row r="204" spans="1:20">
      <c r="A204" s="188" t="s">
        <v>144</v>
      </c>
      <c r="B204" s="208"/>
      <c r="C204" s="208"/>
      <c r="D204" s="208"/>
      <c r="E204" s="208"/>
      <c r="F204" s="208"/>
      <c r="G204" s="208"/>
      <c r="H204" s="208"/>
      <c r="I204" s="208"/>
      <c r="J204" s="208"/>
      <c r="K204" s="208"/>
      <c r="L204" s="208"/>
      <c r="M204" s="208"/>
      <c r="N204" s="208"/>
      <c r="O204" s="208"/>
      <c r="P204" s="208"/>
      <c r="Q204" s="208"/>
      <c r="R204" s="208"/>
      <c r="S204" s="208"/>
      <c r="T204" s="209"/>
    </row>
    <row r="205" spans="1:20">
      <c r="A205" s="67"/>
      <c r="B205" s="198" t="s">
        <v>145</v>
      </c>
      <c r="C205" s="199"/>
      <c r="D205" s="199"/>
      <c r="E205" s="199"/>
      <c r="F205" s="199"/>
      <c r="G205" s="199"/>
      <c r="H205" s="199"/>
      <c r="I205" s="200"/>
      <c r="J205" s="68">
        <v>5</v>
      </c>
      <c r="K205" s="68"/>
      <c r="L205" s="68"/>
      <c r="M205" s="68"/>
      <c r="N205" s="69"/>
      <c r="O205" s="69"/>
      <c r="P205" s="69"/>
      <c r="Q205" s="68"/>
      <c r="R205" s="68"/>
      <c r="S205" s="70"/>
      <c r="T205" s="71"/>
    </row>
    <row r="206" spans="1:20" ht="13.5" customHeight="1">
      <c r="A206" s="210" t="s">
        <v>146</v>
      </c>
      <c r="B206" s="211"/>
      <c r="C206" s="211"/>
      <c r="D206" s="211"/>
      <c r="E206" s="211"/>
      <c r="F206" s="211"/>
      <c r="G206" s="211"/>
      <c r="H206" s="211"/>
      <c r="I206" s="212"/>
      <c r="J206" s="72">
        <f>SUM(J196:J197,J199:J200,J202:J203,J205)</f>
        <v>35</v>
      </c>
      <c r="K206" s="72">
        <f t="shared" ref="K206:P206" si="28">SUM(K196:K197,K199:K200,K202:K203,K205)</f>
        <v>8</v>
      </c>
      <c r="L206" s="72">
        <f t="shared" si="28"/>
        <v>7</v>
      </c>
      <c r="M206" s="72">
        <f t="shared" si="28"/>
        <v>3</v>
      </c>
      <c r="N206" s="72">
        <f t="shared" si="28"/>
        <v>18</v>
      </c>
      <c r="O206" s="72">
        <f t="shared" si="28"/>
        <v>36</v>
      </c>
      <c r="P206" s="72">
        <f t="shared" si="28"/>
        <v>54</v>
      </c>
      <c r="Q206" s="73">
        <f>COUNTIF(Q196:Q197,"E")+COUNTIF(Q199:Q200,"E")+COUNTIF(Q202:Q203,"E")+COUNTIF(Q205,"E")</f>
        <v>5</v>
      </c>
      <c r="R206" s="73">
        <f>COUNTIF(R196:R197,"C")+COUNTIF(R199:R200,"C")+COUNTIF(R202:R203,"C")+COUNTIF(R205,"C")</f>
        <v>1</v>
      </c>
      <c r="S206" s="73">
        <f>COUNTIF(S196:S197,"VP")+COUNTIF(S199:S200,"VP")+COUNTIF(S202:S203,"VP")+COUNTIF(S205,"VP")</f>
        <v>0</v>
      </c>
      <c r="T206" s="74"/>
    </row>
    <row r="207" spans="1:20">
      <c r="A207" s="213" t="s">
        <v>48</v>
      </c>
      <c r="B207" s="214"/>
      <c r="C207" s="214"/>
      <c r="D207" s="214"/>
      <c r="E207" s="214"/>
      <c r="F207" s="214"/>
      <c r="G207" s="214"/>
      <c r="H207" s="214"/>
      <c r="I207" s="214"/>
      <c r="J207" s="215"/>
      <c r="K207" s="72">
        <f>SUM(K196:K197,K199:K200,K202:K203)*14</f>
        <v>112</v>
      </c>
      <c r="L207" s="72">
        <f t="shared" ref="L207:P207" si="29">SUM(L196:L197,L199:L200,L202:L203)*14</f>
        <v>98</v>
      </c>
      <c r="M207" s="72">
        <f t="shared" si="29"/>
        <v>42</v>
      </c>
      <c r="N207" s="72">
        <f t="shared" si="29"/>
        <v>252</v>
      </c>
      <c r="O207" s="72">
        <f t="shared" si="29"/>
        <v>504</v>
      </c>
      <c r="P207" s="72">
        <f t="shared" si="29"/>
        <v>756</v>
      </c>
      <c r="Q207" s="219"/>
      <c r="R207" s="220"/>
      <c r="S207" s="220"/>
      <c r="T207" s="221"/>
    </row>
    <row r="208" spans="1:20">
      <c r="A208" s="216"/>
      <c r="B208" s="217"/>
      <c r="C208" s="217"/>
      <c r="D208" s="217"/>
      <c r="E208" s="217"/>
      <c r="F208" s="217"/>
      <c r="G208" s="217"/>
      <c r="H208" s="217"/>
      <c r="I208" s="217"/>
      <c r="J208" s="218"/>
      <c r="K208" s="225">
        <f>SUM(K207:M207)</f>
        <v>252</v>
      </c>
      <c r="L208" s="226"/>
      <c r="M208" s="227"/>
      <c r="N208" s="225">
        <f>SUM(N207:O207)</f>
        <v>756</v>
      </c>
      <c r="O208" s="226"/>
      <c r="P208" s="227"/>
      <c r="Q208" s="222"/>
      <c r="R208" s="223"/>
      <c r="S208" s="223"/>
      <c r="T208" s="224"/>
    </row>
    <row r="209" spans="1:21">
      <c r="A209" s="55"/>
      <c r="B209" s="55"/>
      <c r="C209" s="55"/>
      <c r="D209" s="55"/>
      <c r="E209" s="55"/>
      <c r="F209" s="55"/>
      <c r="G209" s="55"/>
      <c r="H209" s="55"/>
      <c r="I209" s="55"/>
      <c r="J209" s="55"/>
      <c r="K209" s="55"/>
      <c r="L209" s="55"/>
      <c r="M209" s="55"/>
      <c r="N209" s="55"/>
      <c r="O209" s="55"/>
      <c r="P209" s="55"/>
      <c r="Q209" s="55"/>
      <c r="R209" s="55"/>
      <c r="S209" s="55"/>
      <c r="T209" s="55"/>
    </row>
    <row r="210" spans="1:21" ht="15.75" customHeight="1">
      <c r="A210" s="55"/>
      <c r="B210" s="55"/>
      <c r="C210" s="55"/>
      <c r="D210" s="55"/>
      <c r="E210" s="55"/>
      <c r="F210" s="55"/>
      <c r="G210" s="55"/>
      <c r="H210" s="55"/>
      <c r="I210" s="55"/>
      <c r="J210" s="55"/>
      <c r="K210" s="55"/>
      <c r="L210" s="55"/>
      <c r="M210" s="55"/>
      <c r="N210" s="55"/>
      <c r="O210" s="55"/>
      <c r="P210" s="55"/>
      <c r="Q210" s="55"/>
      <c r="R210" s="55"/>
      <c r="S210" s="55"/>
      <c r="T210" s="55"/>
    </row>
    <row r="211" spans="1:21">
      <c r="A211" s="207" t="s">
        <v>147</v>
      </c>
      <c r="B211" s="207"/>
      <c r="C211" s="207"/>
      <c r="D211" s="207"/>
      <c r="E211" s="207"/>
      <c r="F211" s="207"/>
      <c r="G211" s="207"/>
      <c r="H211" s="207"/>
      <c r="I211" s="207"/>
      <c r="J211" s="207"/>
      <c r="K211" s="207"/>
      <c r="L211" s="207"/>
      <c r="M211" s="207"/>
      <c r="N211" s="207"/>
      <c r="O211" s="207"/>
      <c r="P211" s="207"/>
      <c r="Q211" s="207"/>
      <c r="R211" s="207"/>
      <c r="S211" s="207"/>
      <c r="T211" s="207"/>
    </row>
    <row r="212" spans="1:21">
      <c r="A212" s="207" t="s">
        <v>148</v>
      </c>
      <c r="B212" s="207"/>
      <c r="C212" s="207"/>
      <c r="D212" s="207"/>
      <c r="E212" s="207"/>
      <c r="F212" s="207"/>
      <c r="G212" s="207"/>
      <c r="H212" s="207"/>
      <c r="I212" s="207"/>
      <c r="J212" s="207"/>
      <c r="K212" s="207"/>
      <c r="L212" s="207"/>
      <c r="M212" s="207"/>
      <c r="N212" s="207"/>
      <c r="O212" s="207"/>
      <c r="P212" s="207"/>
      <c r="Q212" s="207"/>
      <c r="R212" s="207"/>
      <c r="S212" s="207"/>
      <c r="T212" s="207"/>
    </row>
    <row r="213" spans="1:21">
      <c r="A213" s="207" t="s">
        <v>149</v>
      </c>
      <c r="B213" s="207"/>
      <c r="C213" s="207"/>
      <c r="D213" s="207"/>
      <c r="E213" s="207"/>
      <c r="F213" s="207"/>
      <c r="G213" s="207"/>
      <c r="H213" s="207"/>
      <c r="I213" s="207"/>
      <c r="J213" s="207"/>
      <c r="K213" s="207"/>
      <c r="L213" s="207"/>
      <c r="M213" s="207"/>
      <c r="N213" s="207"/>
      <c r="O213" s="207"/>
      <c r="P213" s="207"/>
      <c r="Q213" s="207"/>
      <c r="R213" s="207"/>
      <c r="S213" s="207"/>
      <c r="T213" s="207"/>
    </row>
    <row r="214" spans="1:21" ht="13.5" customHeight="1">
      <c r="A214" s="55"/>
      <c r="B214" s="55"/>
      <c r="C214" s="55"/>
      <c r="D214" s="55"/>
      <c r="E214" s="55"/>
      <c r="F214" s="55"/>
      <c r="G214" s="55"/>
      <c r="H214" s="55"/>
      <c r="I214" s="55"/>
      <c r="J214" s="55"/>
      <c r="K214" s="55"/>
      <c r="L214" s="55"/>
      <c r="M214" s="55"/>
      <c r="N214" s="55"/>
      <c r="O214" s="55"/>
      <c r="P214" s="55"/>
      <c r="Q214" s="55"/>
      <c r="R214" s="55"/>
      <c r="S214" s="55"/>
      <c r="T214" s="55"/>
    </row>
    <row r="215" spans="1:21" ht="14.25" customHeight="1"/>
    <row r="216" spans="1:21" ht="12.75" customHeight="1"/>
    <row r="217" spans="1:21" ht="29.25" customHeight="1"/>
    <row r="218" spans="1:21" ht="15" customHeight="1"/>
    <row r="219" spans="1:21" s="44" customFormat="1" ht="1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39"/>
      <c r="N219" s="1"/>
      <c r="O219" s="1"/>
      <c r="P219" s="1"/>
      <c r="Q219" s="1"/>
      <c r="R219" s="1"/>
      <c r="S219" s="1"/>
      <c r="T219" s="1"/>
      <c r="U219" s="1"/>
    </row>
    <row r="220" spans="1:21" ht="15" customHeight="1"/>
    <row r="221" spans="1:21" ht="15" customHeight="1"/>
    <row r="222" spans="1:21" ht="15" customHeight="1"/>
    <row r="223" spans="1:21" ht="24" customHeight="1"/>
    <row r="224" spans="1:21" ht="16.5" customHeight="1"/>
    <row r="225" ht="34.5" customHeight="1"/>
    <row r="227" ht="17.25" customHeight="1"/>
    <row r="245" spans="1:21" ht="17.25" customHeight="1"/>
    <row r="251" spans="1:21" ht="27" customHeight="1"/>
    <row r="256" spans="1:21" s="44" customForma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39"/>
      <c r="N256" s="1"/>
      <c r="O256" s="1"/>
      <c r="P256" s="1"/>
      <c r="Q256" s="1"/>
      <c r="R256" s="1"/>
      <c r="S256" s="1"/>
      <c r="T256" s="1"/>
      <c r="U256" s="1"/>
    </row>
    <row r="259" ht="12.75" customHeight="1"/>
    <row r="260" ht="23.25" customHeight="1"/>
    <row r="261" ht="26.25" customHeight="1"/>
    <row r="263" ht="18.75" customHeight="1"/>
    <row r="282" ht="18" customHeight="1"/>
    <row r="288" ht="25.5" customHeight="1"/>
    <row r="289" ht="13.5" customHeight="1"/>
    <row r="290" ht="16.5" customHeight="1"/>
    <row r="291" ht="8.25" customHeight="1"/>
    <row r="294" ht="12" customHeight="1"/>
    <row r="295" ht="22.5" customHeight="1"/>
    <row r="296" ht="25.5" customHeight="1"/>
    <row r="297" ht="18" customHeight="1"/>
    <row r="298" ht="19.5" customHeight="1"/>
    <row r="317" ht="19.5" customHeight="1"/>
    <row r="323" ht="27.75" customHeight="1"/>
    <row r="324" ht="17.25" customHeight="1"/>
    <row r="326" ht="8.25" customHeight="1"/>
    <row r="333" ht="22.5" customHeight="1"/>
    <row r="334" ht="27.75" customHeight="1"/>
    <row r="347" spans="22:23" ht="30.75" customHeight="1"/>
    <row r="352" spans="22:23">
      <c r="V352" s="54"/>
      <c r="W352" s="54"/>
    </row>
    <row r="353" spans="22:25">
      <c r="V353" s="54"/>
      <c r="W353" s="54"/>
    </row>
    <row r="354" spans="22:25">
      <c r="V354" s="54"/>
      <c r="W354" s="54"/>
    </row>
    <row r="355" spans="22:25">
      <c r="V355" s="54"/>
      <c r="W355" s="54"/>
    </row>
    <row r="356" spans="22:25">
      <c r="V356" s="54"/>
      <c r="W356" s="54"/>
      <c r="X356" s="43"/>
      <c r="Y356" s="43"/>
    </row>
    <row r="357" spans="22:25">
      <c r="V357" s="54"/>
      <c r="W357" s="54"/>
    </row>
    <row r="358" spans="22:25">
      <c r="V358" s="54"/>
      <c r="W358" s="54"/>
    </row>
  </sheetData>
  <sheetProtection formatCells="0" formatRows="0" insertRows="0"/>
  <mergeCells count="246">
    <mergeCell ref="A213:T213"/>
    <mergeCell ref="A204:T204"/>
    <mergeCell ref="B205:I205"/>
    <mergeCell ref="A206:I206"/>
    <mergeCell ref="A207:J208"/>
    <mergeCell ref="Q207:T208"/>
    <mergeCell ref="K208:M208"/>
    <mergeCell ref="N208:P208"/>
    <mergeCell ref="A211:T211"/>
    <mergeCell ref="A212:T212"/>
    <mergeCell ref="A195:T195"/>
    <mergeCell ref="B196:I196"/>
    <mergeCell ref="B197:I197"/>
    <mergeCell ref="A198:T198"/>
    <mergeCell ref="B199:I199"/>
    <mergeCell ref="B200:I200"/>
    <mergeCell ref="A201:T201"/>
    <mergeCell ref="B202:I202"/>
    <mergeCell ref="B203:I203"/>
    <mergeCell ref="A191:T191"/>
    <mergeCell ref="A192:T192"/>
    <mergeCell ref="A193:A194"/>
    <mergeCell ref="B193:I194"/>
    <mergeCell ref="J193:J194"/>
    <mergeCell ref="K193:M193"/>
    <mergeCell ref="N193:P193"/>
    <mergeCell ref="Q193:S193"/>
    <mergeCell ref="T193:T194"/>
    <mergeCell ref="A115:I115"/>
    <mergeCell ref="A116:J117"/>
    <mergeCell ref="R116:U117"/>
    <mergeCell ref="K117:N117"/>
    <mergeCell ref="O117:Q117"/>
    <mergeCell ref="B114:I114"/>
    <mergeCell ref="B113:I113"/>
    <mergeCell ref="A112:U112"/>
    <mergeCell ref="A109:U109"/>
    <mergeCell ref="A110:A111"/>
    <mergeCell ref="B110:I111"/>
    <mergeCell ref="J110:J111"/>
    <mergeCell ref="K110:N110"/>
    <mergeCell ref="O110:Q110"/>
    <mergeCell ref="R110:T110"/>
    <mergeCell ref="U110:U111"/>
    <mergeCell ref="A135:U135"/>
    <mergeCell ref="B136:I136"/>
    <mergeCell ref="B49:I49"/>
    <mergeCell ref="B56:I57"/>
    <mergeCell ref="B99:I99"/>
    <mergeCell ref="B81:I81"/>
    <mergeCell ref="A77:U77"/>
    <mergeCell ref="J78:J79"/>
    <mergeCell ref="K78:N78"/>
    <mergeCell ref="O78:Q78"/>
    <mergeCell ref="R78:T78"/>
    <mergeCell ref="U78:U79"/>
    <mergeCell ref="B94:I94"/>
    <mergeCell ref="B95:I95"/>
    <mergeCell ref="B96:I96"/>
    <mergeCell ref="B97:I97"/>
    <mergeCell ref="B98:I98"/>
    <mergeCell ref="A78:A79"/>
    <mergeCell ref="B78:I79"/>
    <mergeCell ref="A121:U121"/>
    <mergeCell ref="A120:U120"/>
    <mergeCell ref="U92:U93"/>
    <mergeCell ref="B84:I84"/>
    <mergeCell ref="B92:I93"/>
    <mergeCell ref="A139:J140"/>
    <mergeCell ref="R139:U140"/>
    <mergeCell ref="O140:Q140"/>
    <mergeCell ref="K140:N140"/>
    <mergeCell ref="A138:I138"/>
    <mergeCell ref="B137:I137"/>
    <mergeCell ref="R122:T122"/>
    <mergeCell ref="B126:I126"/>
    <mergeCell ref="B127:I127"/>
    <mergeCell ref="B128:I128"/>
    <mergeCell ref="B125:I125"/>
    <mergeCell ref="A124:U124"/>
    <mergeCell ref="U122:U123"/>
    <mergeCell ref="B129:I129"/>
    <mergeCell ref="K122:N122"/>
    <mergeCell ref="O122:Q122"/>
    <mergeCell ref="B130:I130"/>
    <mergeCell ref="B131:I131"/>
    <mergeCell ref="B133:I133"/>
    <mergeCell ref="B132:I132"/>
    <mergeCell ref="B134:I134"/>
    <mergeCell ref="A122:A123"/>
    <mergeCell ref="B122:I123"/>
    <mergeCell ref="J122:J123"/>
    <mergeCell ref="B82:I82"/>
    <mergeCell ref="B83:I83"/>
    <mergeCell ref="A91:U91"/>
    <mergeCell ref="J92:J93"/>
    <mergeCell ref="K92:N92"/>
    <mergeCell ref="O92:Q92"/>
    <mergeCell ref="R92:T92"/>
    <mergeCell ref="A92:A93"/>
    <mergeCell ref="B80:I80"/>
    <mergeCell ref="A13:K13"/>
    <mergeCell ref="A14:K14"/>
    <mergeCell ref="A16:K16"/>
    <mergeCell ref="B44:I45"/>
    <mergeCell ref="N18:U18"/>
    <mergeCell ref="N13:U13"/>
    <mergeCell ref="A11:K11"/>
    <mergeCell ref="A12:K12"/>
    <mergeCell ref="U44:U45"/>
    <mergeCell ref="O44:Q44"/>
    <mergeCell ref="K44:N44"/>
    <mergeCell ref="J44:J45"/>
    <mergeCell ref="A43:U43"/>
    <mergeCell ref="N28:U34"/>
    <mergeCell ref="N21:U23"/>
    <mergeCell ref="I29:K29"/>
    <mergeCell ref="B29:C29"/>
    <mergeCell ref="H29:H30"/>
    <mergeCell ref="A28:G28"/>
    <mergeCell ref="G29:G30"/>
    <mergeCell ref="A15:K15"/>
    <mergeCell ref="A20:K26"/>
    <mergeCell ref="A6:K6"/>
    <mergeCell ref="P5:R5"/>
    <mergeCell ref="P6:R6"/>
    <mergeCell ref="P3:R3"/>
    <mergeCell ref="P4:R4"/>
    <mergeCell ref="N4:O4"/>
    <mergeCell ref="A10:K10"/>
    <mergeCell ref="N6:O6"/>
    <mergeCell ref="A7:K7"/>
    <mergeCell ref="A8:K8"/>
    <mergeCell ref="A9:K9"/>
    <mergeCell ref="N8:U11"/>
    <mergeCell ref="S5:U5"/>
    <mergeCell ref="S6:U6"/>
    <mergeCell ref="B62:I62"/>
    <mergeCell ref="B60:I60"/>
    <mergeCell ref="B61:I61"/>
    <mergeCell ref="B48:I48"/>
    <mergeCell ref="B46:I46"/>
    <mergeCell ref="B47:I47"/>
    <mergeCell ref="B50:I50"/>
    <mergeCell ref="B58:I58"/>
    <mergeCell ref="B59:I59"/>
    <mergeCell ref="A1:K1"/>
    <mergeCell ref="A3:K3"/>
    <mergeCell ref="K56:N56"/>
    <mergeCell ref="N19:U19"/>
    <mergeCell ref="N1:U1"/>
    <mergeCell ref="A4:K5"/>
    <mergeCell ref="A41:U41"/>
    <mergeCell ref="A19:K19"/>
    <mergeCell ref="A17:K17"/>
    <mergeCell ref="N3:O3"/>
    <mergeCell ref="N5:O5"/>
    <mergeCell ref="D29:F29"/>
    <mergeCell ref="A18:K18"/>
    <mergeCell ref="O56:Q56"/>
    <mergeCell ref="R56:T56"/>
    <mergeCell ref="U56:U57"/>
    <mergeCell ref="R44:T44"/>
    <mergeCell ref="A55:U55"/>
    <mergeCell ref="J56:J57"/>
    <mergeCell ref="A56:A57"/>
    <mergeCell ref="A44:A45"/>
    <mergeCell ref="S3:U3"/>
    <mergeCell ref="S4:U4"/>
    <mergeCell ref="A2:K2"/>
    <mergeCell ref="A148:U148"/>
    <mergeCell ref="B149:I149"/>
    <mergeCell ref="B150:I150"/>
    <mergeCell ref="A151:U151"/>
    <mergeCell ref="A146:A147"/>
    <mergeCell ref="A145:U145"/>
    <mergeCell ref="J146:J147"/>
    <mergeCell ref="K146:N146"/>
    <mergeCell ref="O146:Q146"/>
    <mergeCell ref="B146:I147"/>
    <mergeCell ref="R146:T146"/>
    <mergeCell ref="U146:U147"/>
    <mergeCell ref="B155:I155"/>
    <mergeCell ref="B156:I156"/>
    <mergeCell ref="B157:I157"/>
    <mergeCell ref="B152:I152"/>
    <mergeCell ref="A158:I158"/>
    <mergeCell ref="K160:N160"/>
    <mergeCell ref="O160:Q160"/>
    <mergeCell ref="B153:I153"/>
    <mergeCell ref="B154:I154"/>
    <mergeCell ref="U166:U167"/>
    <mergeCell ref="A165:U165"/>
    <mergeCell ref="A159:J160"/>
    <mergeCell ref="R159:U160"/>
    <mergeCell ref="O166:Q166"/>
    <mergeCell ref="A168:U168"/>
    <mergeCell ref="B169:I169"/>
    <mergeCell ref="B170:I170"/>
    <mergeCell ref="B171:I171"/>
    <mergeCell ref="R166:T166"/>
    <mergeCell ref="A166:A167"/>
    <mergeCell ref="B166:I167"/>
    <mergeCell ref="J166:J167"/>
    <mergeCell ref="K166:N166"/>
    <mergeCell ref="A184:B184"/>
    <mergeCell ref="R177:U178"/>
    <mergeCell ref="K178:N178"/>
    <mergeCell ref="O178:Q178"/>
    <mergeCell ref="B172:I172"/>
    <mergeCell ref="A173:U173"/>
    <mergeCell ref="B174:I174"/>
    <mergeCell ref="B175:I175"/>
    <mergeCell ref="A176:I176"/>
    <mergeCell ref="A177:J178"/>
    <mergeCell ref="A185:A186"/>
    <mergeCell ref="B185:G186"/>
    <mergeCell ref="H185:I186"/>
    <mergeCell ref="J185:P185"/>
    <mergeCell ref="Q185:R186"/>
    <mergeCell ref="S185:U185"/>
    <mergeCell ref="J186:K186"/>
    <mergeCell ref="L186:N186"/>
    <mergeCell ref="O186:P186"/>
    <mergeCell ref="T186:U186"/>
    <mergeCell ref="A189:G189"/>
    <mergeCell ref="H189:I189"/>
    <mergeCell ref="J189:K189"/>
    <mergeCell ref="L189:N189"/>
    <mergeCell ref="O189:P189"/>
    <mergeCell ref="Q189:R189"/>
    <mergeCell ref="T189:U189"/>
    <mergeCell ref="B187:G187"/>
    <mergeCell ref="H187:I187"/>
    <mergeCell ref="J187:K187"/>
    <mergeCell ref="L187:N187"/>
    <mergeCell ref="O187:P187"/>
    <mergeCell ref="Q187:R187"/>
    <mergeCell ref="T187:U187"/>
    <mergeCell ref="B188:G188"/>
    <mergeCell ref="H188:I188"/>
    <mergeCell ref="J188:K188"/>
    <mergeCell ref="L188:N188"/>
    <mergeCell ref="O188:P188"/>
    <mergeCell ref="Q188:R188"/>
    <mergeCell ref="T188:U188"/>
  </mergeCells>
  <phoneticPr fontId="6" type="noConversion"/>
  <conditionalFormatting sqref="X356:Y356">
    <cfRule type="cellIs" dxfId="2" priority="32" operator="equal">
      <formula>"Corect"</formula>
    </cfRule>
  </conditionalFormatting>
  <conditionalFormatting sqref="V99:X99">
    <cfRule type="cellIs" dxfId="1" priority="1" operator="equal">
      <formula>"E trebuie să fie cel puțin egal cu C+VP"</formula>
    </cfRule>
    <cfRule type="cellIs" dxfId="0" priority="2" operator="equal">
      <formula>"Corect"</formula>
    </cfRule>
  </conditionalFormatting>
  <dataValidations count="14">
    <dataValidation type="list" allowBlank="1" showInputMessage="1" showErrorMessage="1" sqref="U174 U136 U149 U169:U171 U113:U114 U46">
      <formula1>$P$42:$T$42</formula1>
    </dataValidation>
    <dataValidation type="list" allowBlank="1" showInputMessage="1" showErrorMessage="1" sqref="U172 U134 U150">
      <formula1>$Q$42:$T$42</formula1>
    </dataValidation>
    <dataValidation type="list" allowBlank="1" showInputMessage="1" showErrorMessage="1" sqref="B174:I174 B149:I149 B136:I136">
      <formula1>$B$44:$B$118</formula1>
    </dataValidation>
    <dataValidation type="list" allowBlank="1" showInputMessage="1" showErrorMessage="1" sqref="U152:U156 U125:U133 U94:U98 U47:U49 U80:U83 U58:U61">
      <formula1>$P$45:$T$45</formula1>
    </dataValidation>
    <dataValidation type="list" allowBlank="1" showInputMessage="1" showErrorMessage="1" sqref="B125:I125">
      <formula1>$B$47:$B$120</formula1>
    </dataValidation>
    <dataValidation type="list" allowBlank="1" showInputMessage="1" showErrorMessage="1" sqref="S205 S199:S200 S202:S203 S196:S197">
      <formula1>$S$42</formula1>
    </dataValidation>
    <dataValidation type="list" allowBlank="1" showInputMessage="1" showErrorMessage="1" sqref="Q205 Q199:Q200 Q202:Q203 Q196:Q197">
      <formula1>$Q$42</formula1>
    </dataValidation>
    <dataValidation type="list" allowBlank="1" showInputMessage="1" showErrorMessage="1" sqref="R205 R199:R200 R202:R203 R196:R197">
      <formula1>$R$42</formula1>
    </dataValidation>
    <dataValidation type="list" allowBlank="1" showInputMessage="1" showErrorMessage="1" sqref="S113:S114 S46">
      <formula1>$S$45</formula1>
    </dataValidation>
    <dataValidation type="list" allowBlank="1" showInputMessage="1" showErrorMessage="1" sqref="R113:R114 R46">
      <formula1>$R$45</formula1>
    </dataValidation>
    <dataValidation type="list" allowBlank="1" showInputMessage="1" showErrorMessage="1" sqref="T113:T114 T46">
      <formula1>$T$45</formula1>
    </dataValidation>
    <dataValidation type="list" allowBlank="1" showInputMessage="1" showErrorMessage="1" sqref="T58:T61 T94:T98 T47:T49 T80:T83">
      <formula1>$T$48</formula1>
    </dataValidation>
    <dataValidation type="list" allowBlank="1" showInputMessage="1" showErrorMessage="1" sqref="R58:R61 R94:R98 R47:R49 R80:R83">
      <formula1>$R$48</formula1>
    </dataValidation>
    <dataValidation type="list" allowBlank="1" showInputMessage="1" showErrorMessage="1" sqref="S58:S61 S94:S98 S47:S49 S80:S83">
      <formula1>$S$48</formula1>
    </dataValidation>
  </dataValidations>
  <pageMargins left="0.11810914260717401" right="0" top="0.74803040244969399" bottom="0.74803040244969399" header="0.31496062992126" footer="0.31496062992126"/>
  <pageSetup paperSize="9" orientation="landscape" blackAndWhite="1" r:id="rId1"/>
  <headerFooter>
    <oddFooter>&amp;LRECTOR,
Acad.Prof.univ.dr. Ioan Aurel POP&amp;CPag. &amp;P/&amp;N&amp;RDECAN,
Prof. univ. dr. Adrian Olimpiu PETRUȘEL</oddFooter>
  </headerFooter>
  <ignoredErrors>
    <ignoredError sqref="R50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6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Sheet4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Gelu</dc:creator>
  <cp:lastModifiedBy>APetrusel</cp:lastModifiedBy>
  <cp:lastPrinted>2015-06-12T07:06:09Z</cp:lastPrinted>
  <dcterms:created xsi:type="dcterms:W3CDTF">2013-06-27T08:19:59Z</dcterms:created>
  <dcterms:modified xsi:type="dcterms:W3CDTF">2016-05-17T07:47:55Z</dcterms:modified>
</cp:coreProperties>
</file>