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600" windowHeight="9735"/>
  </bookViews>
  <sheets>
    <sheet name="MateDidMagh" sheetId="1" r:id="rId1"/>
  </sheets>
  <calcPr calcId="125725"/>
  <extLst>
    <ext uri="smNativeData">
      <pm:revision xmlns:pm="pm" day="1462520799" val="694"/>
    </ext>
  </extLst>
</workbook>
</file>

<file path=xl/calcChain.xml><?xml version="1.0" encoding="utf-8"?>
<calcChain xmlns="http://schemas.openxmlformats.org/spreadsheetml/2006/main">
  <c r="J91" i="1"/>
  <c r="U91"/>
  <c r="M194"/>
  <c r="L194"/>
  <c r="K195" s="1"/>
  <c r="K194"/>
  <c r="S193"/>
  <c r="R193"/>
  <c r="Q193"/>
  <c r="M193"/>
  <c r="L193"/>
  <c r="K193"/>
  <c r="J193"/>
  <c r="P190"/>
  <c r="O190" s="1"/>
  <c r="N190"/>
  <c r="P189"/>
  <c r="O189"/>
  <c r="N189"/>
  <c r="P187"/>
  <c r="O187"/>
  <c r="N187"/>
  <c r="P186"/>
  <c r="O186" s="1"/>
  <c r="N186"/>
  <c r="P184"/>
  <c r="O184" s="1"/>
  <c r="N184"/>
  <c r="N193" s="1"/>
  <c r="P183"/>
  <c r="P194" s="1"/>
  <c r="O183"/>
  <c r="N183"/>
  <c r="N164"/>
  <c r="M164"/>
  <c r="K164"/>
  <c r="T163"/>
  <c r="S163"/>
  <c r="R163"/>
  <c r="N163"/>
  <c r="M163"/>
  <c r="L163"/>
  <c r="L164" s="1"/>
  <c r="K163"/>
  <c r="J163"/>
  <c r="Q161"/>
  <c r="O161"/>
  <c r="P161" s="1"/>
  <c r="Q160"/>
  <c r="Q163" s="1"/>
  <c r="Q164" s="1"/>
  <c r="O160"/>
  <c r="T150"/>
  <c r="S150"/>
  <c r="R150"/>
  <c r="N150"/>
  <c r="M150"/>
  <c r="L150"/>
  <c r="K150"/>
  <c r="J150"/>
  <c r="A150"/>
  <c r="T149"/>
  <c r="S149"/>
  <c r="R149"/>
  <c r="N149"/>
  <c r="M149"/>
  <c r="L149"/>
  <c r="K149"/>
  <c r="J149"/>
  <c r="A149"/>
  <c r="T148"/>
  <c r="S148"/>
  <c r="R148"/>
  <c r="N148"/>
  <c r="M148"/>
  <c r="L148"/>
  <c r="L151" s="1"/>
  <c r="K148"/>
  <c r="K151" s="1"/>
  <c r="J148"/>
  <c r="J151" s="1"/>
  <c r="J152" s="1"/>
  <c r="A148"/>
  <c r="T145"/>
  <c r="S145"/>
  <c r="R145"/>
  <c r="N145"/>
  <c r="M145"/>
  <c r="L145"/>
  <c r="K145"/>
  <c r="J145"/>
  <c r="Q143"/>
  <c r="Q145" s="1"/>
  <c r="O143"/>
  <c r="P143" s="1"/>
  <c r="P145" s="1"/>
  <c r="N125"/>
  <c r="T124"/>
  <c r="S124"/>
  <c r="R124"/>
  <c r="Q124"/>
  <c r="N124"/>
  <c r="M124"/>
  <c r="L124"/>
  <c r="K124"/>
  <c r="J124"/>
  <c r="Q123"/>
  <c r="P123" s="1"/>
  <c r="P124" s="1"/>
  <c r="O123"/>
  <c r="O124" s="1"/>
  <c r="N121"/>
  <c r="N126" s="1"/>
  <c r="T120"/>
  <c r="S120"/>
  <c r="R120"/>
  <c r="O120"/>
  <c r="N120"/>
  <c r="M120"/>
  <c r="L120"/>
  <c r="K120"/>
  <c r="J120"/>
  <c r="A120"/>
  <c r="T119"/>
  <c r="S119"/>
  <c r="R119"/>
  <c r="Q119"/>
  <c r="O119"/>
  <c r="N119"/>
  <c r="M119"/>
  <c r="L119"/>
  <c r="K119"/>
  <c r="J119"/>
  <c r="A119"/>
  <c r="Q118"/>
  <c r="O118"/>
  <c r="P118" s="1"/>
  <c r="T117"/>
  <c r="S117"/>
  <c r="R117"/>
  <c r="Q117"/>
  <c r="M117"/>
  <c r="L117"/>
  <c r="K117"/>
  <c r="J117"/>
  <c r="A117"/>
  <c r="Q116"/>
  <c r="P116" s="1"/>
  <c r="O116"/>
  <c r="T115"/>
  <c r="S115"/>
  <c r="R115"/>
  <c r="M115"/>
  <c r="L115"/>
  <c r="K115"/>
  <c r="J115"/>
  <c r="A115"/>
  <c r="T114"/>
  <c r="S114"/>
  <c r="R114"/>
  <c r="M114"/>
  <c r="L114"/>
  <c r="K114"/>
  <c r="J114"/>
  <c r="A114"/>
  <c r="T113"/>
  <c r="S113"/>
  <c r="R113"/>
  <c r="Q113"/>
  <c r="M113"/>
  <c r="L113"/>
  <c r="K113"/>
  <c r="J113"/>
  <c r="A113"/>
  <c r="T112"/>
  <c r="S112"/>
  <c r="R112"/>
  <c r="M112"/>
  <c r="L112"/>
  <c r="K112"/>
  <c r="J112"/>
  <c r="A112"/>
  <c r="T111"/>
  <c r="S111"/>
  <c r="S121" s="1"/>
  <c r="S125" s="1"/>
  <c r="R111"/>
  <c r="R121" s="1"/>
  <c r="R125" s="1"/>
  <c r="O111"/>
  <c r="M111"/>
  <c r="L111"/>
  <c r="K111"/>
  <c r="J111"/>
  <c r="A111"/>
  <c r="Q92"/>
  <c r="N92"/>
  <c r="M92"/>
  <c r="K93" s="1"/>
  <c r="L92"/>
  <c r="K92"/>
  <c r="T91"/>
  <c r="S91"/>
  <c r="R91"/>
  <c r="N91"/>
  <c r="M91"/>
  <c r="L91"/>
  <c r="K91"/>
  <c r="Q90"/>
  <c r="P90"/>
  <c r="O90"/>
  <c r="Q89"/>
  <c r="O89"/>
  <c r="P89" s="1"/>
  <c r="Q87"/>
  <c r="P87" s="1"/>
  <c r="O87"/>
  <c r="Q86"/>
  <c r="P86" s="1"/>
  <c r="O86"/>
  <c r="T80"/>
  <c r="S80"/>
  <c r="R80"/>
  <c r="O80"/>
  <c r="N80"/>
  <c r="M80"/>
  <c r="L80"/>
  <c r="K80"/>
  <c r="J80"/>
  <c r="Q79"/>
  <c r="Q150" s="1"/>
  <c r="O79"/>
  <c r="P79" s="1"/>
  <c r="P150" s="1"/>
  <c r="Q78"/>
  <c r="Q149" s="1"/>
  <c r="O78"/>
  <c r="P78" s="1"/>
  <c r="P149" s="1"/>
  <c r="Q77"/>
  <c r="P77" s="1"/>
  <c r="P148" s="1"/>
  <c r="O77"/>
  <c r="O148" s="1"/>
  <c r="Q76"/>
  <c r="Q80" s="1"/>
  <c r="P76"/>
  <c r="O76"/>
  <c r="Q75"/>
  <c r="O75"/>
  <c r="P75" s="1"/>
  <c r="T65"/>
  <c r="S65"/>
  <c r="R65"/>
  <c r="Q65"/>
  <c r="N65"/>
  <c r="M65"/>
  <c r="L65"/>
  <c r="K65"/>
  <c r="J65"/>
  <c r="T172" s="1"/>
  <c r="T174" s="1"/>
  <c r="Q64"/>
  <c r="P64" s="1"/>
  <c r="P120" s="1"/>
  <c r="O64"/>
  <c r="Q63"/>
  <c r="P63"/>
  <c r="O63"/>
  <c r="Q62"/>
  <c r="O62"/>
  <c r="O117" s="1"/>
  <c r="Q61"/>
  <c r="O61"/>
  <c r="P61" s="1"/>
  <c r="T56"/>
  <c r="S56"/>
  <c r="R56"/>
  <c r="N56"/>
  <c r="M56"/>
  <c r="L56"/>
  <c r="K56"/>
  <c r="J56"/>
  <c r="Q54"/>
  <c r="Q115" s="1"/>
  <c r="P54"/>
  <c r="P115" s="1"/>
  <c r="O54"/>
  <c r="O115" s="1"/>
  <c r="Q53"/>
  <c r="Q114" s="1"/>
  <c r="O53"/>
  <c r="O114" s="1"/>
  <c r="Q52"/>
  <c r="P52" s="1"/>
  <c r="P113" s="1"/>
  <c r="O52"/>
  <c r="O113" s="1"/>
  <c r="Q51"/>
  <c r="P51" s="1"/>
  <c r="O51"/>
  <c r="O112" s="1"/>
  <c r="T46"/>
  <c r="S46"/>
  <c r="R46"/>
  <c r="O46"/>
  <c r="N46"/>
  <c r="M46"/>
  <c r="L46"/>
  <c r="K46"/>
  <c r="J46"/>
  <c r="S172" s="1"/>
  <c r="S174" s="1"/>
  <c r="Q45"/>
  <c r="O45"/>
  <c r="P45" s="1"/>
  <c r="P119" s="1"/>
  <c r="Q44"/>
  <c r="Q111" s="1"/>
  <c r="O44"/>
  <c r="P44" s="1"/>
  <c r="P111" s="1"/>
  <c r="Q43"/>
  <c r="P43" s="1"/>
  <c r="O43"/>
  <c r="Q42"/>
  <c r="Q46" s="1"/>
  <c r="P42"/>
  <c r="O42"/>
  <c r="T151" l="1"/>
  <c r="M151"/>
  <c r="M152" s="1"/>
  <c r="L152"/>
  <c r="L153"/>
  <c r="L121"/>
  <c r="L126" s="1"/>
  <c r="M121"/>
  <c r="T121"/>
  <c r="T125" s="1"/>
  <c r="S151"/>
  <c r="S152" s="1"/>
  <c r="K121"/>
  <c r="K125" s="1"/>
  <c r="R151"/>
  <c r="R152" s="1"/>
  <c r="J121"/>
  <c r="J125" s="1"/>
  <c r="N151"/>
  <c r="N153" s="1"/>
  <c r="T152"/>
  <c r="O193"/>
  <c r="M125"/>
  <c r="M126"/>
  <c r="P80"/>
  <c r="O121"/>
  <c r="K153"/>
  <c r="K152"/>
  <c r="P112"/>
  <c r="P65"/>
  <c r="P151"/>
  <c r="P152" s="1"/>
  <c r="K165"/>
  <c r="P46"/>
  <c r="P91"/>
  <c r="L173" s="1"/>
  <c r="P92"/>
  <c r="O145"/>
  <c r="O149"/>
  <c r="O150"/>
  <c r="P193"/>
  <c r="O163"/>
  <c r="O164" s="1"/>
  <c r="O165" s="1"/>
  <c r="O65"/>
  <c r="O92"/>
  <c r="Q148"/>
  <c r="Q151" s="1"/>
  <c r="Q153" s="1"/>
  <c r="P62"/>
  <c r="P117" s="1"/>
  <c r="Q112"/>
  <c r="Q121" s="1"/>
  <c r="O56"/>
  <c r="J172" s="1"/>
  <c r="O91"/>
  <c r="J173" s="1"/>
  <c r="Q120"/>
  <c r="P160"/>
  <c r="P163" s="1"/>
  <c r="P164" s="1"/>
  <c r="N194"/>
  <c r="N195" s="1"/>
  <c r="P53"/>
  <c r="P114" s="1"/>
  <c r="Q91"/>
  <c r="Q56"/>
  <c r="O194"/>
  <c r="L125" l="1"/>
  <c r="P153"/>
  <c r="N152"/>
  <c r="M153"/>
  <c r="K154" s="1"/>
  <c r="K126"/>
  <c r="K127" s="1"/>
  <c r="O151"/>
  <c r="O153" s="1"/>
  <c r="O154" s="1"/>
  <c r="U152"/>
  <c r="Q125"/>
  <c r="Q126"/>
  <c r="J174"/>
  <c r="H172"/>
  <c r="O125"/>
  <c r="O126"/>
  <c r="P56"/>
  <c r="L172" s="1"/>
  <c r="O152"/>
  <c r="P121"/>
  <c r="U125" s="1"/>
  <c r="Q152"/>
  <c r="N173"/>
  <c r="H173"/>
  <c r="O93"/>
  <c r="U163"/>
  <c r="L174" l="1"/>
  <c r="N172"/>
  <c r="N174" s="1"/>
  <c r="H174"/>
  <c r="Q172" s="1"/>
  <c r="Q174" s="1"/>
  <c r="P125"/>
  <c r="P126"/>
  <c r="Q173"/>
</calcChain>
</file>

<file path=xl/sharedStrings.xml><?xml version="1.0" encoding="utf-8"?>
<sst xmlns="http://schemas.openxmlformats.org/spreadsheetml/2006/main" count="425" uniqueCount="161">
  <si>
    <t>PLAN DE ÎNVĂŢĂMÂNT  valabil începând din anul universitar 2016-2017</t>
  </si>
  <si>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</si>
  <si>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</si>
  <si>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</si>
  <si>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</si>
  <si>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ŞI INFORMATICĂ</t>
  </si>
  <si>
    <t>Anul I</t>
  </si>
  <si>
    <t>Anul II</t>
  </si>
  <si>
    <r>
      <t xml:space="preserve">Domeniul: </t>
    </r>
    <r>
      <rPr>
        <b/>
        <sz val="10"/>
        <rFont val="Arial"/>
      </rPr>
      <t>Matematică</t>
    </r>
  </si>
  <si>
    <r>
      <t xml:space="preserve">Specializarea/Programul de studiu: </t>
    </r>
    <r>
      <rPr>
        <b/>
        <sz val="10"/>
        <rFont val="Arial"/>
      </rPr>
      <t>Matematică didactică</t>
    </r>
  </si>
  <si>
    <r>
      <t xml:space="preserve">Limba de predare: </t>
    </r>
    <r>
      <rPr>
        <b/>
        <sz val="10"/>
        <rFont val="Arial"/>
      </rPr>
      <t>maghiară</t>
    </r>
    <r>
      <rPr>
        <sz val="10"/>
        <rFont val="Arial"/>
        <family val="2"/>
      </rPr>
      <t xml:space="preserve"> </t>
    </r>
  </si>
  <si>
    <r>
      <rPr>
        <b/>
        <sz val="10"/>
        <rFont val="Arial"/>
      </rPr>
      <t>IV. EXAMENUL DE DISERTAȚIE</t>
    </r>
    <r>
      <rPr>
        <sz val="10"/>
        <rFont val="Arial"/>
        <family val="2"/>
      </rPr>
      <t xml:space="preserve"> - perioada 25 iunie - 10 iulie
Proba 1: Prezentarea şi susţinerea lucrării de disertație - 10 credite</t>
    </r>
  </si>
  <si>
    <r>
      <t xml:space="preserve">Titlul absolventului:  </t>
    </r>
    <r>
      <rPr>
        <b/>
        <sz val="10"/>
        <rFont val="Arial"/>
      </rPr>
      <t>Master's Degree</t>
    </r>
  </si>
  <si>
    <r>
      <t xml:space="preserve">Durata studiilor: </t>
    </r>
    <r>
      <rPr>
        <b/>
        <sz val="10"/>
        <rFont val="Arial"/>
      </rPr>
      <t>4 semestre</t>
    </r>
  </si>
  <si>
    <r>
      <t xml:space="preserve">Forma de învăţământ: </t>
    </r>
    <r>
      <rPr>
        <b/>
        <sz val="10"/>
        <rFont val="Arial"/>
      </rPr>
      <t>cu frecvenţă</t>
    </r>
  </si>
  <si>
    <t>I. CERINŢE PENTRU OBŢINEREA DIPLOMEI DE MASTER</t>
  </si>
  <si>
    <t>V. MODUL DE ALEGERE A DISCIPLINELOR OPŢIONALE</t>
  </si>
  <si>
    <t>120 de credite din care:</t>
  </si>
  <si>
    <r>
      <rPr>
        <b/>
        <sz val="10"/>
        <rFont val="Arial"/>
      </rPr>
      <t xml:space="preserve">   108 </t>
    </r>
    <r>
      <rPr>
        <sz val="10"/>
        <rFont val="Arial"/>
        <family val="2"/>
      </rPr>
      <t>de credite la disciplinele obligatorii;</t>
    </r>
  </si>
  <si>
    <r>
      <rPr>
        <b/>
        <sz val="10"/>
        <rFont val="Arial"/>
      </rPr>
      <t xml:space="preserve">   12</t>
    </r>
    <r>
      <rPr>
        <sz val="10"/>
        <rFont val="Arial"/>
        <family val="2"/>
      </rPr>
      <t xml:space="preserve"> credite la disciplinele opţionale;</t>
    </r>
  </si>
  <si>
    <t>MMM3063, MMM3091</t>
  </si>
  <si>
    <t>Şi:</t>
  </si>
  <si>
    <r>
      <rPr>
        <b/>
        <sz val="10"/>
        <rFont val="Arial"/>
      </rPr>
      <t xml:space="preserve">10 </t>
    </r>
    <r>
      <rPr>
        <sz val="10"/>
        <rFont val="Arial"/>
        <family val="2"/>
      </rPr>
      <t>de credite pentru lucrarea de disertaţie</t>
    </r>
  </si>
  <si>
    <t>MMM3013, MMM3079</t>
  </si>
  <si>
    <t>II. DESFĂŞURAREA STUDIILOR (în număr de săptămani)</t>
  </si>
  <si>
    <r>
      <rPr>
        <b/>
        <sz val="10"/>
        <rFont val="Arial"/>
      </rPr>
      <t>VI.  UNIVERSITĂŢI EUROPENE DE REFERINŢĂ:</t>
    </r>
    <r>
      <rPr>
        <sz val="10"/>
        <rFont val="Arial"/>
        <family val="2"/>
      </rPr>
      <t xml:space="preserve">
Planul de învăţământ urmează în proporţie de 60% planurile de învăţământ ale Universităţii din Antwerpen şi Universităţii din Copenhaga</t>
    </r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</si>
  <si>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</si>
  <si>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</si>
  <si>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</si>
  <si>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</si>
  <si>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</si>
  <si>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</si>
  <si>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</si>
  <si>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</si>
  <si>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</si>
  <si>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</si>
  <si>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</si>
  <si>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</si>
  <si>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</si>
  <si>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0</t>
  </si>
  <si>
    <t>VII. TABELUL DISCIPLINELOR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</si>
  <si>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</si>
  <si>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</si>
  <si>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</si>
  <si>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</si>
  <si>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</si>
  <si>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</si>
  <si>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</si>
  <si>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</si>
  <si>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</si>
  <si>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</si>
  <si>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</si>
  <si>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</si>
  <si>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</si>
  <si>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</si>
  <si>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</si>
  <si>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LP</t>
  </si>
  <si>
    <t>P</t>
  </si>
  <si>
    <t>F</t>
  </si>
  <si>
    <t>T</t>
  </si>
  <si>
    <t>E</t>
  </si>
  <si>
    <t>VP</t>
  </si>
  <si>
    <t>MMM3088</t>
  </si>
  <si>
    <t>Capitole speciale de didactică modernă I .</t>
  </si>
  <si>
    <t>MMM3034</t>
  </si>
  <si>
    <t>Inegalități geometrice</t>
  </si>
  <si>
    <t>MMM3085</t>
  </si>
  <si>
    <t>Analiza fenomenelor stocastice</t>
  </si>
  <si>
    <t>MMM3012</t>
  </si>
  <si>
    <t>Aspecte metodice în analiza elementară I</t>
  </si>
  <si>
    <t>TOTAL</t>
  </si>
  <si>
    <t>ANUL I, SEMESTRUL 2</t>
  </si>
  <si>
    <t>MMM3089</t>
  </si>
  <si>
    <t>Numere complexe şi aplicaţii în geometrie</t>
  </si>
  <si>
    <t>MMM3124</t>
  </si>
  <si>
    <t>Aspecte metodice în predarea algebrei</t>
  </si>
  <si>
    <t>MMM3097</t>
  </si>
  <si>
    <t>Matematică discretă</t>
  </si>
  <si>
    <t>MMX4601</t>
  </si>
  <si>
    <t>Curs opţional 1</t>
  </si>
  <si>
    <t>MMM9012</t>
  </si>
  <si>
    <t>Practică în specialitate</t>
  </si>
  <si>
    <t>ANUL II, SEMESTRUL 3</t>
  </si>
  <si>
    <t>MME3028</t>
  </si>
  <si>
    <t>Ecuaţii diferenţiale şi aplicaţii (lb. de predare engleză)</t>
  </si>
  <si>
    <t>MMM3033</t>
  </si>
  <si>
    <t>Construcții geometrice</t>
  </si>
  <si>
    <t>MME3057</t>
  </si>
  <si>
    <t>Instruire asistată de calculator (lb. de predare engleză)</t>
  </si>
  <si>
    <t>MMM3093</t>
  </si>
  <si>
    <t>Aspecte metodice în analiza elementară II</t>
  </si>
  <si>
    <t>ANUL II, SEMESTRUL 4</t>
  </si>
  <si>
    <t>MMM3037</t>
  </si>
  <si>
    <t>Teoreme clasice în geometria elementară</t>
  </si>
  <si>
    <t>MMM3058</t>
  </si>
  <si>
    <t>Capitole speciale de didactică matematică II</t>
  </si>
  <si>
    <t>MMM3069</t>
  </si>
  <si>
    <t>Matematică aplicată în liceu</t>
  </si>
  <si>
    <t>MMM3401</t>
  </si>
  <si>
    <t>Finalizarea lucrării de disertaţie</t>
  </si>
  <si>
    <t>MMX4602</t>
  </si>
  <si>
    <t>Curs opţional 2</t>
  </si>
  <si>
    <t>DISCIPLINE OPȚIONALE</t>
  </si>
  <si>
    <t>CURS OPȚIONAL 1 (An I, Semestrul 2)</t>
  </si>
  <si>
    <t>MMM3091</t>
  </si>
  <si>
    <t>Metodologia rezolvării problemelor de matematică</t>
  </si>
  <si>
    <t>MMM3063</t>
  </si>
  <si>
    <t>Metode alternative în predarea matematicii</t>
  </si>
  <si>
    <t>CURS OPȚIONAL 2 (An II, Semestrul 4)</t>
  </si>
  <si>
    <t>MMM3013</t>
  </si>
  <si>
    <t>Rolul contraexemplelor în predarea analizei matematice</t>
  </si>
  <si>
    <t>MMM3079</t>
  </si>
  <si>
    <t>Metodologia rezolvarii problemelor de informatica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</si>
  <si>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</si>
  <si>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</si>
  <si>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</si>
  <si>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</si>
  <si>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Semestrele 1 - 3 (14 săptămâni)</t>
  </si>
  <si>
    <t>Semestrul 4 (12 săptămâni)</t>
  </si>
  <si>
    <t>DISCIPLINE DE SPECIALIATE (DS)</t>
  </si>
  <si>
    <t>Semestrul  4 (12 săptămâni)</t>
  </si>
  <si>
    <t>DISCIPLINE COMPLEMENTARE (DC)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</si>
  <si>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</si>
  <si>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</si>
  <si>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</si>
  <si>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</si>
  <si>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</si>
  <si>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</si>
  <si>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</si>
  <si>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</si>
  <si>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OBLIGATORII</t>
  </si>
  <si>
    <t>OPȚIONALE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</si>
  <si>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</si>
  <si>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</si>
  <si>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</si>
  <si>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</si>
  <si>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</si>
  <si>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</si>
  <si>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</si>
  <si>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</si>
  <si>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</si>
  <si>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</si>
  <si>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</si>
  <si>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</si>
  <si>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Disciplină opțională 1.</t>
  </si>
  <si>
    <t>DO</t>
  </si>
  <si>
    <t>An II, Semestrul 3</t>
  </si>
  <si>
    <t>XND 2305</t>
  </si>
  <si>
    <t>Practică pedagogică (în învăţământul liceal, postliceal şi universitar)</t>
  </si>
  <si>
    <t>XND 2306</t>
  </si>
  <si>
    <t>Disciplină opțională 2.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</si>
  <si>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</si>
  <si>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</si>
  <si>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</si>
  <si>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</si>
  <si>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</si>
  <si>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</si>
  <si>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NOTĂ: 1.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</si>
  <si>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r>
      <t xml:space="preserve">2. Disciplina </t>
    </r>
    <r>
      <rPr>
        <i/>
        <sz val="10"/>
        <rFont val="Arial"/>
      </rPr>
      <t xml:space="preserve">Finalizarea lucrării de disertaţie </t>
    </r>
    <r>
      <rPr>
        <sz val="10"/>
        <rFont val="Arial"/>
        <family val="2"/>
      </rPr>
      <t>se desfăşoară pe parcursul semestrului şi 2 săptămâni comasate în finalul semestrului  (6 ore/zi, 5 zile/săptămână);</t>
    </r>
  </si>
  <si>
    <t xml:space="preserve">Sem. 2: Se alege  o disciplină din pachetul Curs Optional 1 MMX4601: </t>
  </si>
  <si>
    <t xml:space="preserve">Sem. 4:  Se alege  o disciplină din pachetul Curs Optional 2 MMX4602: 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</si>
</sst>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FFFF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</font>
    <font>
      <i/>
      <sz val="10"/>
      <name val="Arial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41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1" fontId="2" fillId="2" borderId="3" xfId="0" applyNumberFormat="1" applyFont="1" applyFill="1" applyBorder="1" applyAlignment="1" applyProtection="1">
      <alignment horizontal="left" vertical="center"/>
      <protection locked="0"/>
    </xf>
    <xf numFmtId="1" fontId="2" fillId="4" borderId="6" xfId="0" applyNumberFormat="1" applyFont="1" applyFill="1" applyBorder="1" applyAlignment="1" applyProtection="1">
      <alignment horizontal="left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4" borderId="6" xfId="0" applyNumberFormat="1" applyFont="1" applyFill="1" applyBorder="1" applyAlignment="1" applyProtection="1">
      <alignment horizontal="left" vertical="center"/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1" fontId="2" fillId="0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2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1" applyNumberFormat="1" applyFont="1" applyFill="1" applyBorder="1" applyAlignment="1" applyProtection="1">
      <alignment horizontal="center" vertical="center"/>
      <protection locked="0"/>
    </xf>
    <xf numFmtId="0" fontId="2" fillId="4" borderId="6" xfId="1" applyNumberFormat="1" applyFont="1" applyFill="1" applyBorder="1" applyAlignment="1" applyProtection="1">
      <alignment horizontal="center" vertical="center"/>
    </xf>
    <xf numFmtId="1" fontId="2" fillId="4" borderId="6" xfId="1" applyNumberFormat="1" applyFont="1" applyFill="1" applyBorder="1" applyAlignment="1" applyProtection="1">
      <alignment horizontal="center" vertical="center"/>
    </xf>
    <xf numFmtId="2" fontId="2" fillId="4" borderId="6" xfId="1" applyNumberFormat="1" applyFont="1" applyFill="1" applyBorder="1" applyAlignment="1" applyProtection="1">
      <alignment horizontal="center" vertical="center"/>
      <protection locked="0"/>
    </xf>
    <xf numFmtId="0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protection locked="0"/>
    </xf>
    <xf numFmtId="0" fontId="2" fillId="0" borderId="28" xfId="0" applyNumberFormat="1" applyFont="1" applyFill="1" applyBorder="1" applyAlignment="1" applyProtection="1"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3" xfId="0" applyNumberFormat="1" applyFont="1" applyFill="1" applyBorder="1" applyAlignment="1" applyProtection="1">
      <alignment horizontal="left" vertical="center"/>
      <protection locked="0"/>
    </xf>
    <xf numFmtId="0" fontId="2" fillId="10" borderId="14" xfId="0" applyNumberFormat="1" applyFont="1" applyFill="1" applyBorder="1" applyAlignment="1" applyProtection="1">
      <alignment horizontal="left" vertical="center"/>
      <protection locked="0"/>
    </xf>
    <xf numFmtId="0" fontId="2" fillId="11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9" borderId="13" xfId="1" applyNumberFormat="1" applyFont="1" applyFill="1" applyBorder="1" applyAlignment="1" applyProtection="1">
      <alignment horizontal="left" vertical="center"/>
      <protection locked="0"/>
    </xf>
    <xf numFmtId="0" fontId="2" fillId="10" borderId="14" xfId="1" applyNumberFormat="1" applyFont="1" applyFill="1" applyBorder="1" applyAlignment="1" applyProtection="1">
      <alignment horizontal="left" vertical="center"/>
      <protection locked="0"/>
    </xf>
    <xf numFmtId="0" fontId="2" fillId="11" borderId="15" xfId="1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1" fontId="2" fillId="9" borderId="13" xfId="0" applyNumberFormat="1" applyFont="1" applyFill="1" applyBorder="1" applyAlignment="1" applyProtection="1">
      <alignment horizontal="left" vertical="center"/>
      <protection locked="0"/>
    </xf>
    <xf numFmtId="1" fontId="2" fillId="10" borderId="14" xfId="0" applyNumberFormat="1" applyFont="1" applyFill="1" applyBorder="1" applyAlignment="1" applyProtection="1">
      <alignment horizontal="left" vertical="center"/>
      <protection locked="0"/>
    </xf>
    <xf numFmtId="1" fontId="2" fillId="11" borderId="15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2" fontId="2" fillId="0" borderId="2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2" fontId="2" fillId="0" borderId="26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28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7" xfId="1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9" fontId="2" fillId="0" borderId="1" xfId="0" applyNumberFormat="1" applyFont="1" applyFill="1" applyBorder="1" applyAlignment="1" applyProtection="1">
      <alignment horizontal="center"/>
    </xf>
    <xf numFmtId="9" fontId="2" fillId="0" borderId="9" xfId="0" applyNumberFormat="1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9" borderId="13" xfId="0" applyNumberFormat="1" applyFont="1" applyFill="1" applyBorder="1" applyAlignment="1" applyProtection="1">
      <alignment horizontal="center" vertical="center"/>
      <protection locked="0"/>
    </xf>
    <xf numFmtId="0" fontId="2" fillId="11" borderId="15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3" fillId="0" borderId="9" xfId="0" applyNumberFormat="1" applyFont="1" applyFill="1" applyBorder="1" applyAlignment="1" applyProtection="1">
      <alignment horizontal="center" vertical="center"/>
    </xf>
    <xf numFmtId="0" fontId="3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left" vertical="center"/>
      <protection locked="0"/>
    </xf>
    <xf numFmtId="1" fontId="3" fillId="6" borderId="10" xfId="0" applyNumberFormat="1" applyFont="1" applyFill="1" applyBorder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1" fontId="3" fillId="8" borderId="12" xfId="0" applyNumberFormat="1" applyFont="1" applyFill="1" applyBorder="1" applyAlignment="1" applyProtection="1">
      <alignment horizontal="center" vertical="center"/>
      <protection locked="0"/>
    </xf>
    <xf numFmtId="1" fontId="2" fillId="6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7" borderId="11" xfId="0" applyNumberFormat="1" applyFont="1" applyFill="1" applyBorder="1" applyAlignment="1" applyProtection="1">
      <alignment horizontal="left" vertical="center"/>
      <protection locked="0"/>
    </xf>
    <xf numFmtId="1" fontId="2" fillId="8" borderId="12" xfId="0" applyNumberFormat="1" applyFont="1" applyFill="1" applyBorder="1" applyAlignment="1" applyProtection="1">
      <alignment horizontal="left" vertical="center"/>
      <protection locked="0"/>
    </xf>
    <xf numFmtId="1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1" xfId="0" applyNumberFormat="1" applyFont="1" applyFill="1" applyBorder="1" applyAlignment="1" applyProtection="1">
      <alignment horizontal="center" vertical="center"/>
      <protection locked="0"/>
    </xf>
    <xf numFmtId="1" fontId="2" fillId="8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0" xfId="0" applyNumberFormat="1" applyFont="1" applyFill="1" applyBorder="1" applyAlignment="1" applyProtection="1">
      <alignment horizontal="left" vertical="center" wrapText="1"/>
    </xf>
    <xf numFmtId="0" fontId="3" fillId="7" borderId="11" xfId="0" applyNumberFormat="1" applyFont="1" applyFill="1" applyBorder="1" applyAlignment="1" applyProtection="1">
      <alignment horizontal="left" vertical="center" wrapText="1"/>
    </xf>
    <xf numFmtId="0" fontId="3" fillId="8" borderId="12" xfId="0" applyNumberFormat="1" applyFont="1" applyFill="1" applyBorder="1" applyAlignment="1" applyProtection="1">
      <alignment horizontal="left" vertical="center" wrapText="1"/>
    </xf>
    <xf numFmtId="0" fontId="3" fillId="12" borderId="16" xfId="0" applyNumberFormat="1" applyFont="1" applyFill="1" applyBorder="1" applyAlignment="1" applyProtection="1">
      <alignment horizontal="left" vertical="center" wrapText="1"/>
    </xf>
    <xf numFmtId="0" fontId="3" fillId="13" borderId="17" xfId="0" applyNumberFormat="1" applyFont="1" applyFill="1" applyBorder="1" applyAlignment="1" applyProtection="1">
      <alignment horizontal="left" vertical="center" wrapText="1"/>
    </xf>
    <xf numFmtId="0" fontId="3" fillId="14" borderId="18" xfId="0" applyNumberFormat="1" applyFont="1" applyFill="1" applyBorder="1" applyAlignment="1" applyProtection="1">
      <alignment horizontal="left" vertical="center" wrapText="1"/>
    </xf>
    <xf numFmtId="0" fontId="3" fillId="15" borderId="19" xfId="0" applyNumberFormat="1" applyFont="1" applyFill="1" applyBorder="1" applyAlignment="1" applyProtection="1">
      <alignment horizontal="left" vertical="center" wrapText="1"/>
    </xf>
    <xf numFmtId="0" fontId="3" fillId="16" borderId="20" xfId="0" applyNumberFormat="1" applyFont="1" applyFill="1" applyBorder="1" applyAlignment="1" applyProtection="1">
      <alignment horizontal="left" vertical="center" wrapText="1"/>
    </xf>
    <xf numFmtId="0" fontId="3" fillId="17" borderId="21" xfId="0" applyNumberFormat="1" applyFont="1" applyFill="1" applyBorder="1" applyAlignment="1" applyProtection="1">
      <alignment horizontal="left" vertical="center" wrapText="1"/>
    </xf>
    <xf numFmtId="2" fontId="2" fillId="12" borderId="16" xfId="0" applyNumberFormat="1" applyFont="1" applyFill="1" applyBorder="1" applyAlignment="1" applyProtection="1">
      <alignment horizontal="center" vertical="center"/>
    </xf>
    <xf numFmtId="2" fontId="2" fillId="13" borderId="17" xfId="0" applyNumberFormat="1" applyFont="1" applyFill="1" applyBorder="1" applyAlignment="1" applyProtection="1">
      <alignment horizontal="center" vertical="center"/>
    </xf>
    <xf numFmtId="2" fontId="2" fillId="14" borderId="18" xfId="0" applyNumberFormat="1" applyFont="1" applyFill="1" applyBorder="1" applyAlignment="1" applyProtection="1">
      <alignment horizontal="center" vertical="center"/>
    </xf>
    <xf numFmtId="2" fontId="2" fillId="15" borderId="19" xfId="0" applyNumberFormat="1" applyFont="1" applyFill="1" applyBorder="1" applyAlignment="1" applyProtection="1">
      <alignment horizontal="center" vertical="center"/>
    </xf>
    <xf numFmtId="2" fontId="2" fillId="16" borderId="20" xfId="0" applyNumberFormat="1" applyFont="1" applyFill="1" applyBorder="1" applyAlignment="1" applyProtection="1">
      <alignment horizontal="center" vertical="center"/>
    </xf>
    <xf numFmtId="2" fontId="2" fillId="17" borderId="21" xfId="0" applyNumberFormat="1" applyFont="1" applyFill="1" applyBorder="1" applyAlignment="1" applyProtection="1">
      <alignment horizontal="center" vertical="center"/>
    </xf>
    <xf numFmtId="1" fontId="3" fillId="6" borderId="10" xfId="0" applyNumberFormat="1" applyFont="1" applyFill="1" applyBorder="1" applyAlignment="1" applyProtection="1">
      <alignment horizontal="center" vertical="center"/>
    </xf>
    <xf numFmtId="1" fontId="3" fillId="7" borderId="11" xfId="0" applyNumberFormat="1" applyFont="1" applyFill="1" applyBorder="1" applyAlignment="1" applyProtection="1">
      <alignment horizontal="center" vertical="center"/>
    </xf>
    <xf numFmtId="1" fontId="3" fillId="8" borderId="1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ál_MateDidMagh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view="pageLayout" topLeftCell="A4" zoomScaleNormal="110" workbookViewId="0">
      <selection activeCell="A15" sqref="A15:K15"/>
    </sheetView>
  </sheetViews>
  <sheetFormatPr defaultRowHeight="1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56" width="9.140625" style="1" customWidth="1"/>
  </cols>
  <sheetData>
    <row r="1" spans="1:21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M1" s="80" t="s">
        <v>1</v>
      </c>
      <c r="N1" s="80"/>
      <c r="O1" s="80"/>
      <c r="P1" s="80"/>
      <c r="Q1" s="80"/>
      <c r="R1" s="80"/>
      <c r="S1" s="80"/>
      <c r="T1" s="80"/>
      <c r="U1" s="80"/>
    </row>
    <row r="2" spans="1:21" ht="6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21" ht="18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M3" s="82"/>
      <c r="N3" s="83"/>
      <c r="O3" s="84"/>
      <c r="P3" s="85" t="s">
        <v>3</v>
      </c>
      <c r="Q3" s="86"/>
      <c r="R3" s="87"/>
      <c r="S3" s="85" t="s">
        <v>4</v>
      </c>
      <c r="T3" s="86"/>
      <c r="U3" s="87"/>
    </row>
    <row r="4" spans="1:21" ht="17.25" customHeigh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M4" s="88" t="s">
        <v>6</v>
      </c>
      <c r="N4" s="89"/>
      <c r="O4" s="90"/>
      <c r="P4" s="91">
        <v>16</v>
      </c>
      <c r="Q4" s="92"/>
      <c r="R4" s="93"/>
      <c r="S4" s="91">
        <v>20</v>
      </c>
      <c r="T4" s="92"/>
      <c r="U4" s="93"/>
    </row>
    <row r="5" spans="1:21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M5" s="88" t="s">
        <v>7</v>
      </c>
      <c r="N5" s="89"/>
      <c r="O5" s="90"/>
      <c r="P5" s="91">
        <v>16</v>
      </c>
      <c r="Q5" s="92"/>
      <c r="R5" s="93"/>
      <c r="S5" s="91">
        <v>19</v>
      </c>
      <c r="T5" s="92"/>
      <c r="U5" s="93"/>
    </row>
    <row r="6" spans="1:21" ht="15" customHeight="1">
      <c r="A6" s="94" t="s">
        <v>8</v>
      </c>
      <c r="B6" s="94"/>
      <c r="C6" s="94"/>
      <c r="D6" s="94"/>
      <c r="E6" s="94"/>
      <c r="F6" s="94"/>
      <c r="G6" s="94"/>
      <c r="H6" s="94"/>
      <c r="I6" s="94"/>
      <c r="J6" s="94"/>
      <c r="K6" s="94"/>
      <c r="M6" s="95"/>
      <c r="N6" s="95"/>
      <c r="O6" s="95"/>
      <c r="P6" s="96"/>
      <c r="Q6" s="96"/>
      <c r="R6" s="96"/>
      <c r="S6" s="96"/>
      <c r="T6" s="96"/>
      <c r="U6" s="96"/>
    </row>
    <row r="7" spans="1:21">
      <c r="A7" s="97" t="s">
        <v>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21" ht="18.75" customHeight="1">
      <c r="A8" s="98" t="s">
        <v>10</v>
      </c>
      <c r="B8" s="98"/>
      <c r="C8" s="98"/>
      <c r="D8" s="98"/>
      <c r="E8" s="98"/>
      <c r="F8" s="98"/>
      <c r="G8" s="98"/>
      <c r="H8" s="98"/>
      <c r="I8" s="98"/>
      <c r="J8" s="98"/>
      <c r="K8" s="98"/>
      <c r="M8" s="97" t="s">
        <v>11</v>
      </c>
      <c r="N8" s="97"/>
      <c r="O8" s="97"/>
      <c r="P8" s="97"/>
      <c r="Q8" s="97"/>
      <c r="R8" s="97"/>
      <c r="S8" s="97"/>
      <c r="T8" s="97"/>
      <c r="U8" s="97"/>
    </row>
    <row r="9" spans="1:21" ht="15" customHeight="1">
      <c r="A9" s="98" t="s">
        <v>12</v>
      </c>
      <c r="B9" s="98"/>
      <c r="C9" s="98"/>
      <c r="D9" s="98"/>
      <c r="E9" s="98"/>
      <c r="F9" s="98"/>
      <c r="G9" s="98"/>
      <c r="H9" s="98"/>
      <c r="I9" s="98"/>
      <c r="J9" s="98"/>
      <c r="K9" s="98"/>
      <c r="M9" s="97"/>
      <c r="N9" s="97"/>
      <c r="O9" s="97"/>
      <c r="P9" s="97"/>
      <c r="Q9" s="97"/>
      <c r="R9" s="97"/>
      <c r="S9" s="97"/>
      <c r="T9" s="97"/>
      <c r="U9" s="97"/>
    </row>
    <row r="10" spans="1:21" ht="16.5" customHeight="1">
      <c r="A10" s="98" t="s">
        <v>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M10" s="97"/>
      <c r="N10" s="97"/>
      <c r="O10" s="97"/>
      <c r="P10" s="97"/>
      <c r="Q10" s="97"/>
      <c r="R10" s="97"/>
      <c r="S10" s="97"/>
      <c r="T10" s="97"/>
      <c r="U10" s="97"/>
    </row>
    <row r="11" spans="1:21">
      <c r="A11" s="98" t="s">
        <v>14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0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M12" s="2"/>
      <c r="N12" s="2"/>
      <c r="O12" s="2"/>
      <c r="P12" s="2"/>
      <c r="Q12" s="2"/>
      <c r="R12" s="2"/>
      <c r="S12" s="2"/>
    </row>
    <row r="13" spans="1:21">
      <c r="A13" s="99" t="s">
        <v>15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M13" s="100" t="s">
        <v>16</v>
      </c>
      <c r="N13" s="100"/>
      <c r="O13" s="100"/>
      <c r="P13" s="100"/>
      <c r="Q13" s="100"/>
      <c r="R13" s="100"/>
      <c r="S13" s="100"/>
      <c r="T13" s="100"/>
      <c r="U13" s="100"/>
    </row>
    <row r="14" spans="1:21">
      <c r="A14" s="99" t="s">
        <v>17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M14" s="97"/>
      <c r="N14" s="97"/>
      <c r="O14" s="97"/>
      <c r="P14" s="97"/>
      <c r="Q14" s="97"/>
      <c r="R14" s="97"/>
      <c r="S14" s="97"/>
      <c r="T14" s="97"/>
      <c r="U14" s="97"/>
    </row>
    <row r="15" spans="1:21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M15" s="100" t="s">
        <v>159</v>
      </c>
      <c r="N15" s="100"/>
      <c r="O15" s="100"/>
      <c r="P15" s="100"/>
      <c r="Q15" s="100"/>
      <c r="R15" s="100"/>
      <c r="S15" s="100"/>
      <c r="T15" s="100"/>
      <c r="U15" s="100"/>
    </row>
    <row r="16" spans="1:21">
      <c r="A16" s="98" t="s">
        <v>19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M16" s="97" t="s">
        <v>20</v>
      </c>
      <c r="N16" s="97"/>
      <c r="O16" s="97"/>
      <c r="P16" s="97"/>
      <c r="Q16" s="97"/>
      <c r="R16" s="97"/>
      <c r="S16" s="97"/>
      <c r="T16" s="97"/>
      <c r="U16" s="97"/>
    </row>
    <row r="17" spans="1:21">
      <c r="A17" s="98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M17" s="101" t="s">
        <v>160</v>
      </c>
      <c r="N17" s="101"/>
      <c r="O17" s="101"/>
      <c r="P17" s="101"/>
      <c r="Q17" s="101"/>
      <c r="R17" s="101"/>
      <c r="S17" s="101"/>
      <c r="T17" s="101"/>
      <c r="U17" s="101"/>
    </row>
    <row r="18" spans="1:21" ht="14.25" customHeight="1">
      <c r="A18" s="240" t="s">
        <v>22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M18" s="102" t="s">
        <v>23</v>
      </c>
      <c r="N18" s="102"/>
      <c r="O18" s="102"/>
      <c r="P18" s="102"/>
      <c r="Q18" s="102"/>
      <c r="R18" s="102"/>
      <c r="S18" s="102"/>
      <c r="T18" s="102"/>
      <c r="U18" s="102"/>
    </row>
    <row r="19" spans="1:2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5" customHeight="1">
      <c r="A20" s="94" t="s">
        <v>157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12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M21" s="2"/>
      <c r="N21" s="2"/>
      <c r="O21" s="2"/>
      <c r="P21" s="2"/>
      <c r="Q21" s="2"/>
      <c r="R21" s="2"/>
      <c r="S21" s="2"/>
    </row>
    <row r="22" spans="1:21" ht="28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5" customHeight="1">
      <c r="A23" s="94" t="s">
        <v>158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3"/>
      <c r="N25" s="3"/>
      <c r="O25" s="3"/>
      <c r="P25" s="3"/>
      <c r="Q25" s="3"/>
      <c r="R25" s="3"/>
      <c r="S25" s="3"/>
    </row>
    <row r="26" spans="1:21">
      <c r="A26" s="103" t="s">
        <v>24</v>
      </c>
      <c r="B26" s="103"/>
      <c r="C26" s="103"/>
      <c r="D26" s="103"/>
      <c r="E26" s="103"/>
      <c r="F26" s="103"/>
      <c r="G26" s="103"/>
      <c r="M26" s="104" t="s">
        <v>25</v>
      </c>
      <c r="N26" s="104"/>
      <c r="O26" s="104"/>
      <c r="P26" s="104"/>
      <c r="Q26" s="104"/>
      <c r="R26" s="104"/>
      <c r="S26" s="104"/>
      <c r="T26" s="104"/>
      <c r="U26" s="104"/>
    </row>
    <row r="27" spans="1:21" ht="26.25" customHeight="1">
      <c r="A27" s="4"/>
      <c r="B27" s="85" t="s">
        <v>26</v>
      </c>
      <c r="C27" s="87"/>
      <c r="D27" s="85" t="s">
        <v>27</v>
      </c>
      <c r="E27" s="86"/>
      <c r="F27" s="87"/>
      <c r="G27" s="105" t="s">
        <v>28</v>
      </c>
      <c r="H27" s="105" t="s">
        <v>29</v>
      </c>
      <c r="I27" s="85" t="s">
        <v>30</v>
      </c>
      <c r="J27" s="86"/>
      <c r="K27" s="87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21" ht="14.25" customHeight="1">
      <c r="A28" s="4"/>
      <c r="B28" s="5" t="s">
        <v>31</v>
      </c>
      <c r="C28" s="5" t="s">
        <v>32</v>
      </c>
      <c r="D28" s="5" t="s">
        <v>33</v>
      </c>
      <c r="E28" s="5" t="s">
        <v>34</v>
      </c>
      <c r="F28" s="5" t="s">
        <v>35</v>
      </c>
      <c r="G28" s="106"/>
      <c r="H28" s="106"/>
      <c r="I28" s="5" t="s">
        <v>36</v>
      </c>
      <c r="J28" s="5" t="s">
        <v>37</v>
      </c>
      <c r="K28" s="5" t="s">
        <v>38</v>
      </c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 ht="17.25" customHeight="1">
      <c r="A29" s="6" t="s">
        <v>6</v>
      </c>
      <c r="B29" s="7">
        <v>14</v>
      </c>
      <c r="C29" s="7">
        <v>14</v>
      </c>
      <c r="D29" s="23">
        <v>3</v>
      </c>
      <c r="E29" s="23">
        <v>3</v>
      </c>
      <c r="F29" s="23">
        <v>2</v>
      </c>
      <c r="G29" s="23"/>
      <c r="H29" s="35" t="s">
        <v>39</v>
      </c>
      <c r="I29" s="23">
        <v>3</v>
      </c>
      <c r="J29" s="23">
        <v>1</v>
      </c>
      <c r="K29" s="23">
        <v>12</v>
      </c>
      <c r="L29" s="9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21" ht="15" customHeight="1">
      <c r="A30" s="6" t="s">
        <v>7</v>
      </c>
      <c r="B30" s="7">
        <v>14</v>
      </c>
      <c r="C30" s="7">
        <v>12</v>
      </c>
      <c r="D30" s="23">
        <v>3</v>
      </c>
      <c r="E30" s="23">
        <v>3</v>
      </c>
      <c r="F30" s="23">
        <v>2</v>
      </c>
      <c r="G30" s="23">
        <v>2</v>
      </c>
      <c r="H30" s="23">
        <v>0</v>
      </c>
      <c r="I30" s="23">
        <v>3</v>
      </c>
      <c r="J30" s="23">
        <v>1</v>
      </c>
      <c r="K30" s="23">
        <v>12</v>
      </c>
      <c r="L30" s="9"/>
      <c r="M30" s="104"/>
      <c r="N30" s="104"/>
      <c r="O30" s="104"/>
      <c r="P30" s="104"/>
      <c r="Q30" s="104"/>
      <c r="R30" s="104"/>
      <c r="S30" s="104"/>
      <c r="T30" s="104"/>
      <c r="U30" s="104"/>
    </row>
    <row r="31" spans="1:21" ht="15.75" customHeight="1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32"/>
      <c r="L31" s="9"/>
      <c r="M31" s="104"/>
      <c r="N31" s="104"/>
      <c r="O31" s="104"/>
      <c r="P31" s="104"/>
      <c r="Q31" s="104"/>
      <c r="R31" s="104"/>
      <c r="S31" s="104"/>
      <c r="T31" s="104"/>
      <c r="U31" s="104"/>
    </row>
    <row r="32" spans="1:21" ht="21" customHeight="1">
      <c r="A32" s="30"/>
      <c r="B32" s="30"/>
      <c r="C32" s="30"/>
      <c r="D32" s="30"/>
      <c r="E32" s="30"/>
      <c r="F32" s="30"/>
      <c r="G32" s="30"/>
      <c r="M32" s="104"/>
      <c r="N32" s="104"/>
      <c r="O32" s="104"/>
      <c r="P32" s="104"/>
      <c r="Q32" s="104"/>
      <c r="R32" s="104"/>
      <c r="S32" s="104"/>
      <c r="T32" s="104"/>
      <c r="U32" s="104"/>
    </row>
    <row r="33" spans="1:21" ht="15" customHeight="1">
      <c r="B33" s="2"/>
      <c r="C33" s="2"/>
      <c r="D33" s="2"/>
      <c r="E33" s="2"/>
      <c r="F33" s="2"/>
      <c r="G33" s="2"/>
      <c r="M33" s="8"/>
      <c r="N33" s="8"/>
      <c r="O33" s="8"/>
      <c r="P33" s="8"/>
      <c r="Q33" s="8"/>
      <c r="R33" s="8"/>
      <c r="S33" s="8"/>
      <c r="T33" s="8"/>
    </row>
    <row r="34" spans="1:21">
      <c r="B34" s="8"/>
      <c r="C34" s="8"/>
      <c r="D34" s="8"/>
      <c r="E34" s="8"/>
      <c r="F34" s="8"/>
      <c r="G34" s="8"/>
      <c r="M34" s="8"/>
      <c r="N34" s="8"/>
      <c r="O34" s="8"/>
      <c r="P34" s="8"/>
      <c r="Q34" s="8"/>
      <c r="R34" s="8"/>
      <c r="S34" s="8"/>
      <c r="T34" s="8"/>
    </row>
    <row r="37" spans="1:21" ht="16.5" customHeight="1">
      <c r="A37" s="107" t="s">
        <v>40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8.25" hidden="1" customHeight="1">
      <c r="O38" s="9"/>
      <c r="P38" s="10" t="s">
        <v>41</v>
      </c>
      <c r="Q38" s="10" t="s">
        <v>42</v>
      </c>
      <c r="R38" s="10" t="s">
        <v>43</v>
      </c>
      <c r="S38" s="10" t="s">
        <v>44</v>
      </c>
      <c r="T38" s="10" t="s">
        <v>45</v>
      </c>
      <c r="U38" s="10"/>
    </row>
    <row r="39" spans="1:21" ht="17.25" customHeight="1">
      <c r="A39" s="109" t="s">
        <v>46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ht="25.5" customHeight="1">
      <c r="A40" s="115" t="s">
        <v>47</v>
      </c>
      <c r="B40" s="117" t="s">
        <v>48</v>
      </c>
      <c r="C40" s="118"/>
      <c r="D40" s="118"/>
      <c r="E40" s="118"/>
      <c r="F40" s="118"/>
      <c r="G40" s="118"/>
      <c r="H40" s="118"/>
      <c r="I40" s="119"/>
      <c r="J40" s="105" t="s">
        <v>49</v>
      </c>
      <c r="K40" s="85" t="s">
        <v>50</v>
      </c>
      <c r="L40" s="86"/>
      <c r="M40" s="86"/>
      <c r="N40" s="87"/>
      <c r="O40" s="110" t="s">
        <v>51</v>
      </c>
      <c r="P40" s="111"/>
      <c r="Q40" s="112"/>
      <c r="R40" s="110" t="s">
        <v>52</v>
      </c>
      <c r="S40" s="113"/>
      <c r="T40" s="114"/>
      <c r="U40" s="123" t="s">
        <v>53</v>
      </c>
    </row>
    <row r="41" spans="1:21" ht="13.5" customHeight="1">
      <c r="A41" s="116"/>
      <c r="B41" s="120"/>
      <c r="C41" s="121"/>
      <c r="D41" s="121"/>
      <c r="E41" s="121"/>
      <c r="F41" s="121"/>
      <c r="G41" s="121"/>
      <c r="H41" s="121"/>
      <c r="I41" s="122"/>
      <c r="J41" s="106"/>
      <c r="K41" s="5" t="s">
        <v>54</v>
      </c>
      <c r="L41" s="5" t="s">
        <v>55</v>
      </c>
      <c r="M41" s="5" t="s">
        <v>56</v>
      </c>
      <c r="N41" s="5" t="s">
        <v>57</v>
      </c>
      <c r="O41" s="5" t="s">
        <v>58</v>
      </c>
      <c r="P41" s="5" t="s">
        <v>33</v>
      </c>
      <c r="Q41" s="5" t="s">
        <v>59</v>
      </c>
      <c r="R41" s="5" t="s">
        <v>60</v>
      </c>
      <c r="S41" s="5" t="s">
        <v>54</v>
      </c>
      <c r="T41" s="5" t="s">
        <v>61</v>
      </c>
      <c r="U41" s="106"/>
    </row>
    <row r="42" spans="1:21">
      <c r="A42" s="36" t="s">
        <v>62</v>
      </c>
      <c r="B42" s="124" t="s">
        <v>63</v>
      </c>
      <c r="C42" s="125"/>
      <c r="D42" s="125"/>
      <c r="E42" s="125"/>
      <c r="F42" s="125"/>
      <c r="G42" s="125"/>
      <c r="H42" s="125"/>
      <c r="I42" s="126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6">
        <f>SUM(K42:N42)</f>
        <v>4</v>
      </c>
      <c r="P42" s="17">
        <f>Q42-O42</f>
        <v>10</v>
      </c>
      <c r="Q42" s="17">
        <f>ROUND(PRODUCT(J42,25)/14,0)</f>
        <v>14</v>
      </c>
      <c r="R42" s="22"/>
      <c r="S42" s="11"/>
      <c r="T42" s="23" t="s">
        <v>61</v>
      </c>
      <c r="U42" s="11" t="s">
        <v>43</v>
      </c>
    </row>
    <row r="43" spans="1:21">
      <c r="A43" s="36" t="s">
        <v>64</v>
      </c>
      <c r="B43" s="124" t="s">
        <v>65</v>
      </c>
      <c r="C43" s="125"/>
      <c r="D43" s="125"/>
      <c r="E43" s="125"/>
      <c r="F43" s="125"/>
      <c r="G43" s="125"/>
      <c r="H43" s="125"/>
      <c r="I43" s="126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6">
        <f>SUM(K43:N43)</f>
        <v>4</v>
      </c>
      <c r="P43" s="17">
        <f>Q43-O43</f>
        <v>10</v>
      </c>
      <c r="Q43" s="17">
        <f>ROUND(PRODUCT(J43,25)/14,0)</f>
        <v>14</v>
      </c>
      <c r="R43" s="22" t="s">
        <v>60</v>
      </c>
      <c r="S43" s="11"/>
      <c r="T43" s="23"/>
      <c r="U43" s="11" t="s">
        <v>44</v>
      </c>
    </row>
    <row r="44" spans="1:21">
      <c r="A44" s="36" t="s">
        <v>66</v>
      </c>
      <c r="B44" s="124" t="s">
        <v>67</v>
      </c>
      <c r="C44" s="125"/>
      <c r="D44" s="125"/>
      <c r="E44" s="125"/>
      <c r="F44" s="125"/>
      <c r="G44" s="125"/>
      <c r="H44" s="125"/>
      <c r="I44" s="126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6">
        <f>SUM(K44:N44)</f>
        <v>4</v>
      </c>
      <c r="P44" s="17">
        <f>Q44-O44</f>
        <v>9</v>
      </c>
      <c r="Q44" s="17">
        <f>ROUND(PRODUCT(J44,25)/14,0)</f>
        <v>13</v>
      </c>
      <c r="R44" s="22" t="s">
        <v>60</v>
      </c>
      <c r="S44" s="11"/>
      <c r="T44" s="23"/>
      <c r="U44" s="11" t="s">
        <v>41</v>
      </c>
    </row>
    <row r="45" spans="1:21">
      <c r="A45" s="36" t="s">
        <v>68</v>
      </c>
      <c r="B45" s="124" t="s">
        <v>69</v>
      </c>
      <c r="C45" s="125"/>
      <c r="D45" s="125"/>
      <c r="E45" s="125"/>
      <c r="F45" s="125"/>
      <c r="G45" s="125"/>
      <c r="H45" s="125"/>
      <c r="I45" s="126"/>
      <c r="J45" s="11">
        <v>7</v>
      </c>
      <c r="K45" s="11">
        <v>2</v>
      </c>
      <c r="L45" s="11">
        <v>1</v>
      </c>
      <c r="M45" s="11">
        <v>0</v>
      </c>
      <c r="N45" s="11">
        <v>1</v>
      </c>
      <c r="O45" s="16">
        <f>SUM(K45:N45)</f>
        <v>4</v>
      </c>
      <c r="P45" s="17">
        <f>Q45-O45</f>
        <v>9</v>
      </c>
      <c r="Q45" s="17">
        <f>ROUND(PRODUCT(J45,25)/14,0)</f>
        <v>13</v>
      </c>
      <c r="R45" s="22"/>
      <c r="S45" s="11" t="s">
        <v>54</v>
      </c>
      <c r="T45" s="23"/>
      <c r="U45" s="11" t="s">
        <v>41</v>
      </c>
    </row>
    <row r="46" spans="1:21">
      <c r="A46" s="19" t="s">
        <v>70</v>
      </c>
      <c r="B46" s="127"/>
      <c r="C46" s="128"/>
      <c r="D46" s="128"/>
      <c r="E46" s="128"/>
      <c r="F46" s="128"/>
      <c r="G46" s="128"/>
      <c r="H46" s="128"/>
      <c r="I46" s="129"/>
      <c r="J46" s="19">
        <f t="shared" ref="J46:Q46" si="0">SUM(J42:J45)</f>
        <v>30</v>
      </c>
      <c r="K46" s="19">
        <f t="shared" si="0"/>
        <v>8</v>
      </c>
      <c r="L46" s="19">
        <f t="shared" si="0"/>
        <v>4</v>
      </c>
      <c r="M46" s="19">
        <f t="shared" si="0"/>
        <v>0</v>
      </c>
      <c r="N46" s="19">
        <f t="shared" si="0"/>
        <v>4</v>
      </c>
      <c r="O46" s="19">
        <f t="shared" si="0"/>
        <v>16</v>
      </c>
      <c r="P46" s="19">
        <f t="shared" si="0"/>
        <v>38</v>
      </c>
      <c r="Q46" s="19">
        <f t="shared" si="0"/>
        <v>54</v>
      </c>
      <c r="R46" s="19">
        <f>COUNTIF(R42:R45,"E")</f>
        <v>2</v>
      </c>
      <c r="S46" s="19">
        <f>COUNTIF(S42:S45,"C")</f>
        <v>1</v>
      </c>
      <c r="T46" s="19">
        <f>COUNTIF(T42:T45,"VP")</f>
        <v>1</v>
      </c>
      <c r="U46" s="20"/>
    </row>
    <row r="48" spans="1:21">
      <c r="A48" s="109" t="s">
        <v>71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26.25" customHeight="1">
      <c r="A49" s="115" t="s">
        <v>47</v>
      </c>
      <c r="B49" s="117" t="s">
        <v>48</v>
      </c>
      <c r="C49" s="118"/>
      <c r="D49" s="118"/>
      <c r="E49" s="118"/>
      <c r="F49" s="118"/>
      <c r="G49" s="118"/>
      <c r="H49" s="118"/>
      <c r="I49" s="119"/>
      <c r="J49" s="105" t="s">
        <v>49</v>
      </c>
      <c r="K49" s="85" t="s">
        <v>50</v>
      </c>
      <c r="L49" s="86"/>
      <c r="M49" s="86"/>
      <c r="N49" s="87"/>
      <c r="O49" s="110" t="s">
        <v>51</v>
      </c>
      <c r="P49" s="111"/>
      <c r="Q49" s="112"/>
      <c r="R49" s="110" t="s">
        <v>52</v>
      </c>
      <c r="S49" s="113"/>
      <c r="T49" s="114"/>
      <c r="U49" s="123" t="s">
        <v>53</v>
      </c>
    </row>
    <row r="50" spans="1:21" ht="12.75" customHeight="1">
      <c r="A50" s="116"/>
      <c r="B50" s="120"/>
      <c r="C50" s="121"/>
      <c r="D50" s="121"/>
      <c r="E50" s="121"/>
      <c r="F50" s="121"/>
      <c r="G50" s="121"/>
      <c r="H50" s="121"/>
      <c r="I50" s="122"/>
      <c r="J50" s="106"/>
      <c r="K50" s="5" t="s">
        <v>54</v>
      </c>
      <c r="L50" s="5" t="s">
        <v>55</v>
      </c>
      <c r="M50" s="5" t="s">
        <v>56</v>
      </c>
      <c r="N50" s="5" t="s">
        <v>57</v>
      </c>
      <c r="O50" s="5" t="s">
        <v>58</v>
      </c>
      <c r="P50" s="5" t="s">
        <v>33</v>
      </c>
      <c r="Q50" s="5" t="s">
        <v>59</v>
      </c>
      <c r="R50" s="5" t="s">
        <v>60</v>
      </c>
      <c r="S50" s="5" t="s">
        <v>54</v>
      </c>
      <c r="T50" s="5" t="s">
        <v>61</v>
      </c>
      <c r="U50" s="106"/>
    </row>
    <row r="51" spans="1:21">
      <c r="A51" s="36" t="s">
        <v>72</v>
      </c>
      <c r="B51" s="124" t="s">
        <v>73</v>
      </c>
      <c r="C51" s="125"/>
      <c r="D51" s="125"/>
      <c r="E51" s="125"/>
      <c r="F51" s="125"/>
      <c r="G51" s="125"/>
      <c r="H51" s="125"/>
      <c r="I51" s="126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16">
        <f>SUM(K51:N51)</f>
        <v>4</v>
      </c>
      <c r="P51" s="17">
        <f>Q51-O51</f>
        <v>9</v>
      </c>
      <c r="Q51" s="17">
        <f>ROUND(PRODUCT(J51,25)/14,0)</f>
        <v>13</v>
      </c>
      <c r="R51" s="22" t="s">
        <v>60</v>
      </c>
      <c r="S51" s="11"/>
      <c r="T51" s="23"/>
      <c r="U51" s="11" t="s">
        <v>41</v>
      </c>
    </row>
    <row r="52" spans="1:21">
      <c r="A52" s="36" t="s">
        <v>74</v>
      </c>
      <c r="B52" s="124" t="s">
        <v>75</v>
      </c>
      <c r="C52" s="125"/>
      <c r="D52" s="125"/>
      <c r="E52" s="125"/>
      <c r="F52" s="125"/>
      <c r="G52" s="125"/>
      <c r="H52" s="125"/>
      <c r="I52" s="126"/>
      <c r="J52" s="11">
        <v>6</v>
      </c>
      <c r="K52" s="11">
        <v>2</v>
      </c>
      <c r="L52" s="11">
        <v>1</v>
      </c>
      <c r="M52" s="11">
        <v>0</v>
      </c>
      <c r="N52" s="11">
        <v>1</v>
      </c>
      <c r="O52" s="16">
        <f>SUM(K52:N52)</f>
        <v>4</v>
      </c>
      <c r="P52" s="17">
        <f>Q52-O52</f>
        <v>7</v>
      </c>
      <c r="Q52" s="17">
        <f>ROUND(PRODUCT(J52,25)/14,0)</f>
        <v>11</v>
      </c>
      <c r="R52" s="22" t="s">
        <v>60</v>
      </c>
      <c r="S52" s="11"/>
      <c r="T52" s="23"/>
      <c r="U52" s="11" t="s">
        <v>41</v>
      </c>
    </row>
    <row r="53" spans="1:21">
      <c r="A53" s="36" t="s">
        <v>76</v>
      </c>
      <c r="B53" s="124" t="s">
        <v>77</v>
      </c>
      <c r="C53" s="125"/>
      <c r="D53" s="125"/>
      <c r="E53" s="125"/>
      <c r="F53" s="125"/>
      <c r="G53" s="125"/>
      <c r="H53" s="125"/>
      <c r="I53" s="126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16">
        <f>SUM(K53:N53)</f>
        <v>4</v>
      </c>
      <c r="P53" s="17">
        <f>Q53-O53</f>
        <v>9</v>
      </c>
      <c r="Q53" s="17">
        <f>ROUND(PRODUCT(J53,25)/14,0)</f>
        <v>13</v>
      </c>
      <c r="R53" s="22" t="s">
        <v>60</v>
      </c>
      <c r="S53" s="11"/>
      <c r="T53" s="23"/>
      <c r="U53" s="11" t="s">
        <v>41</v>
      </c>
    </row>
    <row r="54" spans="1:21">
      <c r="A54" s="78" t="s">
        <v>78</v>
      </c>
      <c r="B54" s="124" t="s">
        <v>79</v>
      </c>
      <c r="C54" s="125"/>
      <c r="D54" s="125"/>
      <c r="E54" s="125"/>
      <c r="F54" s="125"/>
      <c r="G54" s="125"/>
      <c r="H54" s="125"/>
      <c r="I54" s="126"/>
      <c r="J54" s="11">
        <v>6</v>
      </c>
      <c r="K54" s="11">
        <v>2</v>
      </c>
      <c r="L54" s="11">
        <v>1</v>
      </c>
      <c r="M54" s="11">
        <v>0</v>
      </c>
      <c r="N54" s="11">
        <v>1</v>
      </c>
      <c r="O54" s="16">
        <f>SUM(K54:N54)</f>
        <v>4</v>
      </c>
      <c r="P54" s="17">
        <f>Q54-O54</f>
        <v>7</v>
      </c>
      <c r="Q54" s="17">
        <f>ROUND(PRODUCT(J54,25)/14,0)</f>
        <v>11</v>
      </c>
      <c r="R54" s="22"/>
      <c r="S54" s="11" t="s">
        <v>54</v>
      </c>
      <c r="T54" s="23"/>
      <c r="U54" s="11" t="s">
        <v>41</v>
      </c>
    </row>
    <row r="55" spans="1:21" s="1" customFormat="1" ht="12.75">
      <c r="A55" s="57" t="s">
        <v>80</v>
      </c>
      <c r="B55" s="130" t="s">
        <v>81</v>
      </c>
      <c r="C55" s="131"/>
      <c r="D55" s="131"/>
      <c r="E55" s="131"/>
      <c r="F55" s="131"/>
      <c r="G55" s="131"/>
      <c r="H55" s="131"/>
      <c r="I55" s="132"/>
      <c r="J55" s="58">
        <v>4</v>
      </c>
      <c r="K55" s="58">
        <v>0</v>
      </c>
      <c r="L55" s="58">
        <v>0</v>
      </c>
      <c r="M55" s="58">
        <v>0</v>
      </c>
      <c r="N55" s="58">
        <v>4</v>
      </c>
      <c r="O55" s="55">
        <v>4</v>
      </c>
      <c r="P55" s="56">
        <v>3</v>
      </c>
      <c r="Q55" s="56">
        <v>7</v>
      </c>
      <c r="R55" s="59"/>
      <c r="S55" s="58"/>
      <c r="T55" s="60" t="s">
        <v>61</v>
      </c>
      <c r="U55" s="58" t="s">
        <v>43</v>
      </c>
    </row>
    <row r="56" spans="1:21">
      <c r="A56" s="19" t="s">
        <v>70</v>
      </c>
      <c r="B56" s="127"/>
      <c r="C56" s="128"/>
      <c r="D56" s="128"/>
      <c r="E56" s="128"/>
      <c r="F56" s="128"/>
      <c r="G56" s="128"/>
      <c r="H56" s="128"/>
      <c r="I56" s="129"/>
      <c r="J56" s="19">
        <f t="shared" ref="J56:Q56" si="1">SUM(J51:J55)</f>
        <v>30</v>
      </c>
      <c r="K56" s="19">
        <f t="shared" si="1"/>
        <v>8</v>
      </c>
      <c r="L56" s="19">
        <f t="shared" si="1"/>
        <v>4</v>
      </c>
      <c r="M56" s="19">
        <f t="shared" si="1"/>
        <v>0</v>
      </c>
      <c r="N56" s="19">
        <f t="shared" si="1"/>
        <v>8</v>
      </c>
      <c r="O56" s="19">
        <f t="shared" si="1"/>
        <v>20</v>
      </c>
      <c r="P56" s="19">
        <f t="shared" si="1"/>
        <v>35</v>
      </c>
      <c r="Q56" s="19">
        <f t="shared" si="1"/>
        <v>55</v>
      </c>
      <c r="R56" s="19">
        <f>COUNTIF(R51:R55,"E")</f>
        <v>3</v>
      </c>
      <c r="S56" s="19">
        <f>COUNTIF(S51:S55,"C")</f>
        <v>1</v>
      </c>
      <c r="T56" s="19">
        <f>COUNTIF(T51:T55,"VP")</f>
        <v>1</v>
      </c>
      <c r="U56" s="20"/>
    </row>
    <row r="58" spans="1:21">
      <c r="A58" s="109" t="s">
        <v>82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1:21" ht="25.5" customHeight="1">
      <c r="A59" s="115" t="s">
        <v>47</v>
      </c>
      <c r="B59" s="117" t="s">
        <v>48</v>
      </c>
      <c r="C59" s="118"/>
      <c r="D59" s="118"/>
      <c r="E59" s="118"/>
      <c r="F59" s="118"/>
      <c r="G59" s="118"/>
      <c r="H59" s="118"/>
      <c r="I59" s="119"/>
      <c r="J59" s="105" t="s">
        <v>49</v>
      </c>
      <c r="K59" s="85" t="s">
        <v>50</v>
      </c>
      <c r="L59" s="86"/>
      <c r="M59" s="86"/>
      <c r="N59" s="87"/>
      <c r="O59" s="110" t="s">
        <v>51</v>
      </c>
      <c r="P59" s="111"/>
      <c r="Q59" s="112"/>
      <c r="R59" s="110" t="s">
        <v>52</v>
      </c>
      <c r="S59" s="113"/>
      <c r="T59" s="114"/>
      <c r="U59" s="123" t="s">
        <v>53</v>
      </c>
    </row>
    <row r="60" spans="1:21" ht="16.5" customHeight="1">
      <c r="A60" s="116"/>
      <c r="B60" s="120"/>
      <c r="C60" s="121"/>
      <c r="D60" s="121"/>
      <c r="E60" s="121"/>
      <c r="F60" s="121"/>
      <c r="G60" s="121"/>
      <c r="H60" s="121"/>
      <c r="I60" s="122"/>
      <c r="J60" s="106"/>
      <c r="K60" s="5" t="s">
        <v>54</v>
      </c>
      <c r="L60" s="5" t="s">
        <v>55</v>
      </c>
      <c r="M60" s="5" t="s">
        <v>56</v>
      </c>
      <c r="N60" s="5" t="s">
        <v>57</v>
      </c>
      <c r="O60" s="5" t="s">
        <v>58</v>
      </c>
      <c r="P60" s="5" t="s">
        <v>33</v>
      </c>
      <c r="Q60" s="5" t="s">
        <v>59</v>
      </c>
      <c r="R60" s="5" t="s">
        <v>60</v>
      </c>
      <c r="S60" s="5" t="s">
        <v>54</v>
      </c>
      <c r="T60" s="5" t="s">
        <v>61</v>
      </c>
      <c r="U60" s="106"/>
    </row>
    <row r="61" spans="1:21">
      <c r="A61" s="36" t="s">
        <v>83</v>
      </c>
      <c r="B61" s="124" t="s">
        <v>84</v>
      </c>
      <c r="C61" s="125"/>
      <c r="D61" s="125"/>
      <c r="E61" s="125"/>
      <c r="F61" s="125"/>
      <c r="G61" s="125"/>
      <c r="H61" s="125"/>
      <c r="I61" s="126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6">
        <f>SUM(K61:N61)</f>
        <v>4</v>
      </c>
      <c r="P61" s="17">
        <f>Q61-O61</f>
        <v>10</v>
      </c>
      <c r="Q61" s="17">
        <f>ROUND(PRODUCT(J61,25)/14,0)</f>
        <v>14</v>
      </c>
      <c r="R61" s="22" t="s">
        <v>60</v>
      </c>
      <c r="S61" s="11"/>
      <c r="T61" s="23"/>
      <c r="U61" s="11" t="s">
        <v>41</v>
      </c>
    </row>
    <row r="62" spans="1:21">
      <c r="A62" s="36" t="s">
        <v>85</v>
      </c>
      <c r="B62" s="124" t="s">
        <v>86</v>
      </c>
      <c r="C62" s="125"/>
      <c r="D62" s="125"/>
      <c r="E62" s="125"/>
      <c r="F62" s="125"/>
      <c r="G62" s="125"/>
      <c r="H62" s="125"/>
      <c r="I62" s="126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6">
        <f>SUM(K62:N62)</f>
        <v>4</v>
      </c>
      <c r="P62" s="17">
        <f>Q62-O62</f>
        <v>10</v>
      </c>
      <c r="Q62" s="17">
        <f>ROUND(PRODUCT(J62,25)/14,0)</f>
        <v>14</v>
      </c>
      <c r="R62" s="22" t="s">
        <v>60</v>
      </c>
      <c r="S62" s="11"/>
      <c r="T62" s="23"/>
      <c r="U62" s="11" t="s">
        <v>41</v>
      </c>
    </row>
    <row r="63" spans="1:21">
      <c r="A63" s="36" t="s">
        <v>87</v>
      </c>
      <c r="B63" s="124" t="s">
        <v>88</v>
      </c>
      <c r="C63" s="125"/>
      <c r="D63" s="125"/>
      <c r="E63" s="125"/>
      <c r="F63" s="125"/>
      <c r="G63" s="125"/>
      <c r="H63" s="125"/>
      <c r="I63" s="126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6">
        <f>SUM(K63:N63)</f>
        <v>4</v>
      </c>
      <c r="P63" s="17">
        <f>Q63-O63</f>
        <v>9</v>
      </c>
      <c r="Q63" s="17">
        <f>ROUND(PRODUCT(J63,25)/14,0)</f>
        <v>13</v>
      </c>
      <c r="R63" s="22" t="s">
        <v>60</v>
      </c>
      <c r="S63" s="11"/>
      <c r="T63" s="23"/>
      <c r="U63" s="11" t="s">
        <v>41</v>
      </c>
    </row>
    <row r="64" spans="1:21">
      <c r="A64" s="36" t="s">
        <v>89</v>
      </c>
      <c r="B64" s="124" t="s">
        <v>90</v>
      </c>
      <c r="C64" s="125"/>
      <c r="D64" s="125"/>
      <c r="E64" s="125"/>
      <c r="F64" s="125"/>
      <c r="G64" s="125"/>
      <c r="H64" s="125"/>
      <c r="I64" s="126"/>
      <c r="J64" s="11">
        <v>7</v>
      </c>
      <c r="K64" s="11">
        <v>2</v>
      </c>
      <c r="L64" s="11">
        <v>1</v>
      </c>
      <c r="M64" s="11">
        <v>0</v>
      </c>
      <c r="N64" s="11">
        <v>1</v>
      </c>
      <c r="O64" s="16">
        <f>SUM(K64:N64)</f>
        <v>4</v>
      </c>
      <c r="P64" s="17">
        <f>Q64-O64</f>
        <v>9</v>
      </c>
      <c r="Q64" s="17">
        <f>ROUND(PRODUCT(J64,25)/14,0)</f>
        <v>13</v>
      </c>
      <c r="R64" s="22"/>
      <c r="S64" s="11" t="s">
        <v>54</v>
      </c>
      <c r="T64" s="23"/>
      <c r="U64" s="11" t="s">
        <v>41</v>
      </c>
    </row>
    <row r="65" spans="1:256">
      <c r="A65" s="19" t="s">
        <v>70</v>
      </c>
      <c r="B65" s="127"/>
      <c r="C65" s="128"/>
      <c r="D65" s="128"/>
      <c r="E65" s="128"/>
      <c r="F65" s="128"/>
      <c r="G65" s="128"/>
      <c r="H65" s="128"/>
      <c r="I65" s="129"/>
      <c r="J65" s="19">
        <f t="shared" ref="J65:Q65" si="2">SUM(J61:J64)</f>
        <v>30</v>
      </c>
      <c r="K65" s="19">
        <f t="shared" si="2"/>
        <v>8</v>
      </c>
      <c r="L65" s="19">
        <f t="shared" si="2"/>
        <v>4</v>
      </c>
      <c r="M65" s="19">
        <f t="shared" si="2"/>
        <v>0</v>
      </c>
      <c r="N65" s="19">
        <f t="shared" si="2"/>
        <v>4</v>
      </c>
      <c r="O65" s="19">
        <f t="shared" si="2"/>
        <v>16</v>
      </c>
      <c r="P65" s="19">
        <f t="shared" si="2"/>
        <v>38</v>
      </c>
      <c r="Q65" s="19">
        <f t="shared" si="2"/>
        <v>54</v>
      </c>
      <c r="R65" s="19">
        <f>COUNTIF(R61:R64,"E")</f>
        <v>3</v>
      </c>
      <c r="S65" s="19">
        <f>COUNTIF(S61:S64,"C")</f>
        <v>1</v>
      </c>
      <c r="T65" s="19">
        <f>COUNTIF(T61:T64,"VP")</f>
        <v>0</v>
      </c>
      <c r="U65" s="20"/>
    </row>
    <row r="66" spans="1:256" s="76" customForma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5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s="76" customForma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5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s="76" customForma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5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s="76" customForma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5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256" s="76" customForma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5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</row>
    <row r="72" spans="1:256">
      <c r="A72" s="109" t="s">
        <v>91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56" ht="24.75" customHeight="1">
      <c r="A73" s="115" t="s">
        <v>47</v>
      </c>
      <c r="B73" s="117" t="s">
        <v>48</v>
      </c>
      <c r="C73" s="118"/>
      <c r="D73" s="118"/>
      <c r="E73" s="118"/>
      <c r="F73" s="118"/>
      <c r="G73" s="118"/>
      <c r="H73" s="118"/>
      <c r="I73" s="119"/>
      <c r="J73" s="105" t="s">
        <v>49</v>
      </c>
      <c r="K73" s="85" t="s">
        <v>50</v>
      </c>
      <c r="L73" s="86"/>
      <c r="M73" s="86"/>
      <c r="N73" s="87"/>
      <c r="O73" s="110" t="s">
        <v>51</v>
      </c>
      <c r="P73" s="111"/>
      <c r="Q73" s="112"/>
      <c r="R73" s="110" t="s">
        <v>52</v>
      </c>
      <c r="S73" s="113"/>
      <c r="T73" s="114"/>
      <c r="U73" s="123" t="s">
        <v>53</v>
      </c>
    </row>
    <row r="74" spans="1:256">
      <c r="A74" s="116"/>
      <c r="B74" s="120"/>
      <c r="C74" s="121"/>
      <c r="D74" s="121"/>
      <c r="E74" s="121"/>
      <c r="F74" s="121"/>
      <c r="G74" s="121"/>
      <c r="H74" s="121"/>
      <c r="I74" s="122"/>
      <c r="J74" s="106"/>
      <c r="K74" s="5" t="s">
        <v>54</v>
      </c>
      <c r="L74" s="5" t="s">
        <v>55</v>
      </c>
      <c r="M74" s="5" t="s">
        <v>56</v>
      </c>
      <c r="N74" s="5" t="s">
        <v>57</v>
      </c>
      <c r="O74" s="5" t="s">
        <v>58</v>
      </c>
      <c r="P74" s="5" t="s">
        <v>33</v>
      </c>
      <c r="Q74" s="5" t="s">
        <v>59</v>
      </c>
      <c r="R74" s="5" t="s">
        <v>60</v>
      </c>
      <c r="S74" s="5" t="s">
        <v>54</v>
      </c>
      <c r="T74" s="5" t="s">
        <v>61</v>
      </c>
      <c r="U74" s="106"/>
    </row>
    <row r="75" spans="1:256">
      <c r="A75" s="36" t="s">
        <v>92</v>
      </c>
      <c r="B75" s="124" t="s">
        <v>93</v>
      </c>
      <c r="C75" s="125"/>
      <c r="D75" s="125"/>
      <c r="E75" s="125"/>
      <c r="F75" s="125"/>
      <c r="G75" s="125"/>
      <c r="H75" s="125"/>
      <c r="I75" s="126"/>
      <c r="J75" s="11">
        <v>7</v>
      </c>
      <c r="K75" s="11">
        <v>2</v>
      </c>
      <c r="L75" s="11">
        <v>1</v>
      </c>
      <c r="M75" s="11">
        <v>0</v>
      </c>
      <c r="N75" s="11">
        <v>1</v>
      </c>
      <c r="O75" s="16">
        <f>SUM(K75:N75)</f>
        <v>4</v>
      </c>
      <c r="P75" s="17">
        <f>Q75-O75</f>
        <v>11</v>
      </c>
      <c r="Q75" s="17">
        <f>ROUND(PRODUCT(J75,25)/12,0)</f>
        <v>15</v>
      </c>
      <c r="R75" s="22" t="s">
        <v>60</v>
      </c>
      <c r="S75" s="11"/>
      <c r="T75" s="23"/>
      <c r="U75" s="11" t="s">
        <v>41</v>
      </c>
    </row>
    <row r="76" spans="1:256">
      <c r="A76" s="36" t="s">
        <v>94</v>
      </c>
      <c r="B76" s="124" t="s">
        <v>95</v>
      </c>
      <c r="C76" s="125"/>
      <c r="D76" s="125"/>
      <c r="E76" s="125"/>
      <c r="F76" s="125"/>
      <c r="G76" s="125"/>
      <c r="H76" s="125"/>
      <c r="I76" s="126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16">
        <f>SUM(K76:N76)</f>
        <v>4</v>
      </c>
      <c r="P76" s="17">
        <f>Q76-O76</f>
        <v>11</v>
      </c>
      <c r="Q76" s="17">
        <f>ROUND(PRODUCT(J76,25)/12,0)</f>
        <v>15</v>
      </c>
      <c r="R76" s="22" t="s">
        <v>60</v>
      </c>
      <c r="S76" s="11"/>
      <c r="T76" s="23"/>
      <c r="U76" s="11" t="s">
        <v>44</v>
      </c>
    </row>
    <row r="77" spans="1:256">
      <c r="A77" s="36" t="s">
        <v>96</v>
      </c>
      <c r="B77" s="124" t="s">
        <v>97</v>
      </c>
      <c r="C77" s="125"/>
      <c r="D77" s="125"/>
      <c r="E77" s="125"/>
      <c r="F77" s="125"/>
      <c r="G77" s="125"/>
      <c r="H77" s="125"/>
      <c r="I77" s="126"/>
      <c r="J77" s="11">
        <v>6</v>
      </c>
      <c r="K77" s="11">
        <v>2</v>
      </c>
      <c r="L77" s="11">
        <v>1</v>
      </c>
      <c r="M77" s="11">
        <v>0</v>
      </c>
      <c r="N77" s="11">
        <v>1</v>
      </c>
      <c r="O77" s="16">
        <f>SUM(K77:N77)</f>
        <v>4</v>
      </c>
      <c r="P77" s="17">
        <f>Q77-O77</f>
        <v>9</v>
      </c>
      <c r="Q77" s="17">
        <f>ROUND(PRODUCT(J77,25)/12,0)</f>
        <v>13</v>
      </c>
      <c r="R77" s="22" t="s">
        <v>60</v>
      </c>
      <c r="S77" s="11"/>
      <c r="T77" s="23"/>
      <c r="U77" s="11" t="s">
        <v>43</v>
      </c>
    </row>
    <row r="78" spans="1:256">
      <c r="A78" s="36" t="s">
        <v>98</v>
      </c>
      <c r="B78" s="124" t="s">
        <v>99</v>
      </c>
      <c r="C78" s="125"/>
      <c r="D78" s="125"/>
      <c r="E78" s="125"/>
      <c r="F78" s="125"/>
      <c r="G78" s="125"/>
      <c r="H78" s="125"/>
      <c r="I78" s="126"/>
      <c r="J78" s="11">
        <v>4</v>
      </c>
      <c r="K78" s="11">
        <v>0</v>
      </c>
      <c r="L78" s="11">
        <v>0</v>
      </c>
      <c r="M78" s="11">
        <v>0</v>
      </c>
      <c r="N78" s="11">
        <v>4</v>
      </c>
      <c r="O78" s="16">
        <f>SUM(K78:N78)</f>
        <v>4</v>
      </c>
      <c r="P78" s="17">
        <f>Q78-O78</f>
        <v>4</v>
      </c>
      <c r="Q78" s="17">
        <f>ROUND(PRODUCT(J78,25)/12,0)</f>
        <v>8</v>
      </c>
      <c r="R78" s="22"/>
      <c r="S78" s="11" t="s">
        <v>54</v>
      </c>
      <c r="T78" s="23"/>
      <c r="U78" s="11" t="s">
        <v>43</v>
      </c>
    </row>
    <row r="79" spans="1:256">
      <c r="A79" s="36" t="s">
        <v>100</v>
      </c>
      <c r="B79" s="124" t="s">
        <v>101</v>
      </c>
      <c r="C79" s="125"/>
      <c r="D79" s="125"/>
      <c r="E79" s="125"/>
      <c r="F79" s="125"/>
      <c r="G79" s="125"/>
      <c r="H79" s="125"/>
      <c r="I79" s="126"/>
      <c r="J79" s="11">
        <v>6</v>
      </c>
      <c r="K79" s="11">
        <v>2</v>
      </c>
      <c r="L79" s="11">
        <v>1</v>
      </c>
      <c r="M79" s="11">
        <v>0</v>
      </c>
      <c r="N79" s="11">
        <v>0</v>
      </c>
      <c r="O79" s="16">
        <f>SUM(K79:N79)</f>
        <v>3</v>
      </c>
      <c r="P79" s="17">
        <f>Q79-O79</f>
        <v>10</v>
      </c>
      <c r="Q79" s="17">
        <f>ROUND(PRODUCT(J79,25)/12,0)</f>
        <v>13</v>
      </c>
      <c r="R79" s="22"/>
      <c r="S79" s="11" t="s">
        <v>54</v>
      </c>
      <c r="T79" s="23"/>
      <c r="U79" s="11" t="s">
        <v>43</v>
      </c>
    </row>
    <row r="80" spans="1:256">
      <c r="A80" s="19" t="s">
        <v>70</v>
      </c>
      <c r="B80" s="127"/>
      <c r="C80" s="128"/>
      <c r="D80" s="128"/>
      <c r="E80" s="128"/>
      <c r="F80" s="128"/>
      <c r="G80" s="128"/>
      <c r="H80" s="128"/>
      <c r="I80" s="129"/>
      <c r="J80" s="19">
        <f t="shared" ref="J80:Q80" si="3">SUM(J75:J79)</f>
        <v>30</v>
      </c>
      <c r="K80" s="19">
        <f t="shared" si="3"/>
        <v>8</v>
      </c>
      <c r="L80" s="19">
        <f t="shared" si="3"/>
        <v>4</v>
      </c>
      <c r="M80" s="19">
        <f t="shared" si="3"/>
        <v>0</v>
      </c>
      <c r="N80" s="19">
        <f t="shared" si="3"/>
        <v>7</v>
      </c>
      <c r="O80" s="19">
        <f t="shared" si="3"/>
        <v>19</v>
      </c>
      <c r="P80" s="19">
        <f t="shared" si="3"/>
        <v>45</v>
      </c>
      <c r="Q80" s="19">
        <f t="shared" si="3"/>
        <v>64</v>
      </c>
      <c r="R80" s="19">
        <f>COUNTIF(R75:R79,"E")</f>
        <v>3</v>
      </c>
      <c r="S80" s="19">
        <f>COUNTIF(S75:S79,"C")</f>
        <v>2</v>
      </c>
      <c r="T80" s="19">
        <f>COUNTIF(T75:T79,"VP")</f>
        <v>0</v>
      </c>
      <c r="U80" s="20"/>
    </row>
    <row r="82" spans="1:256">
      <c r="A82" s="108" t="s">
        <v>102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1:256" ht="27.75" customHeight="1">
      <c r="A83" s="115" t="s">
        <v>47</v>
      </c>
      <c r="B83" s="117" t="s">
        <v>48</v>
      </c>
      <c r="C83" s="118"/>
      <c r="D83" s="118"/>
      <c r="E83" s="118"/>
      <c r="F83" s="118"/>
      <c r="G83" s="118"/>
      <c r="H83" s="118"/>
      <c r="I83" s="119"/>
      <c r="J83" s="105" t="s">
        <v>49</v>
      </c>
      <c r="K83" s="85" t="s">
        <v>50</v>
      </c>
      <c r="L83" s="86"/>
      <c r="M83" s="86"/>
      <c r="N83" s="87"/>
      <c r="O83" s="133" t="s">
        <v>51</v>
      </c>
      <c r="P83" s="134"/>
      <c r="Q83" s="134"/>
      <c r="R83" s="133" t="s">
        <v>52</v>
      </c>
      <c r="S83" s="133"/>
      <c r="T83" s="133"/>
      <c r="U83" s="133" t="s">
        <v>53</v>
      </c>
    </row>
    <row r="84" spans="1:256" ht="12.75" customHeight="1">
      <c r="A84" s="116"/>
      <c r="B84" s="120"/>
      <c r="C84" s="121"/>
      <c r="D84" s="121"/>
      <c r="E84" s="121"/>
      <c r="F84" s="121"/>
      <c r="G84" s="121"/>
      <c r="H84" s="121"/>
      <c r="I84" s="122"/>
      <c r="J84" s="106"/>
      <c r="K84" s="5" t="s">
        <v>54</v>
      </c>
      <c r="L84" s="5" t="s">
        <v>55</v>
      </c>
      <c r="M84" s="5" t="s">
        <v>56</v>
      </c>
      <c r="N84" s="5" t="s">
        <v>57</v>
      </c>
      <c r="O84" s="5" t="s">
        <v>58</v>
      </c>
      <c r="P84" s="5" t="s">
        <v>33</v>
      </c>
      <c r="Q84" s="5" t="s">
        <v>59</v>
      </c>
      <c r="R84" s="5" t="s">
        <v>60</v>
      </c>
      <c r="S84" s="5" t="s">
        <v>54</v>
      </c>
      <c r="T84" s="5" t="s">
        <v>61</v>
      </c>
      <c r="U84" s="133"/>
    </row>
    <row r="85" spans="1:256">
      <c r="A85" s="135" t="s">
        <v>103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7"/>
    </row>
    <row r="86" spans="1:256">
      <c r="A86" s="37" t="s">
        <v>104</v>
      </c>
      <c r="B86" s="138" t="s">
        <v>105</v>
      </c>
      <c r="C86" s="139"/>
      <c r="D86" s="139"/>
      <c r="E86" s="139"/>
      <c r="F86" s="139"/>
      <c r="G86" s="139"/>
      <c r="H86" s="139"/>
      <c r="I86" s="140"/>
      <c r="J86" s="24">
        <v>6</v>
      </c>
      <c r="K86" s="24">
        <v>2</v>
      </c>
      <c r="L86" s="24">
        <v>1</v>
      </c>
      <c r="M86" s="24">
        <v>0</v>
      </c>
      <c r="N86" s="24">
        <v>1</v>
      </c>
      <c r="O86" s="16">
        <f>SUM(K86:N86)</f>
        <v>4</v>
      </c>
      <c r="P86" s="17">
        <f>Q86-O86</f>
        <v>7</v>
      </c>
      <c r="Q86" s="17">
        <f>ROUND(PRODUCT(J86,25)/14,0)</f>
        <v>11</v>
      </c>
      <c r="R86" s="24"/>
      <c r="S86" s="24" t="s">
        <v>54</v>
      </c>
      <c r="T86" s="25"/>
      <c r="U86" s="11" t="s">
        <v>41</v>
      </c>
    </row>
    <row r="87" spans="1:256">
      <c r="A87" s="37" t="s">
        <v>106</v>
      </c>
      <c r="B87" s="138" t="s">
        <v>107</v>
      </c>
      <c r="C87" s="139"/>
      <c r="D87" s="139"/>
      <c r="E87" s="139"/>
      <c r="F87" s="139"/>
      <c r="G87" s="139"/>
      <c r="H87" s="139"/>
      <c r="I87" s="140"/>
      <c r="J87" s="24">
        <v>6</v>
      </c>
      <c r="K87" s="24">
        <v>2</v>
      </c>
      <c r="L87" s="24">
        <v>1</v>
      </c>
      <c r="M87" s="24">
        <v>0</v>
      </c>
      <c r="N87" s="24">
        <v>1</v>
      </c>
      <c r="O87" s="16">
        <f>SUM(K87:N87)</f>
        <v>4</v>
      </c>
      <c r="P87" s="17">
        <f>Q87-O87</f>
        <v>7</v>
      </c>
      <c r="Q87" s="17">
        <f>ROUND(PRODUCT(J87,25)/14,0)</f>
        <v>11</v>
      </c>
      <c r="R87" s="24"/>
      <c r="S87" s="24" t="s">
        <v>54</v>
      </c>
      <c r="T87" s="25"/>
      <c r="U87" s="11" t="s">
        <v>41</v>
      </c>
    </row>
    <row r="88" spans="1:256">
      <c r="A88" s="141" t="s">
        <v>108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3"/>
    </row>
    <row r="89" spans="1:256">
      <c r="A89" s="37" t="s">
        <v>109</v>
      </c>
      <c r="B89" s="138" t="s">
        <v>110</v>
      </c>
      <c r="C89" s="139"/>
      <c r="D89" s="139"/>
      <c r="E89" s="139"/>
      <c r="F89" s="139"/>
      <c r="G89" s="139"/>
      <c r="H89" s="139"/>
      <c r="I89" s="140"/>
      <c r="J89" s="24">
        <v>6</v>
      </c>
      <c r="K89" s="24">
        <v>2</v>
      </c>
      <c r="L89" s="24">
        <v>1</v>
      </c>
      <c r="M89" s="24">
        <v>0</v>
      </c>
      <c r="N89" s="24">
        <v>1</v>
      </c>
      <c r="O89" s="16">
        <f>SUM(K89:N89)</f>
        <v>4</v>
      </c>
      <c r="P89" s="17">
        <f>Q89-O89</f>
        <v>9</v>
      </c>
      <c r="Q89" s="17">
        <f>ROUND(PRODUCT(J89,25)/12,0)</f>
        <v>13</v>
      </c>
      <c r="R89" s="24"/>
      <c r="S89" s="24" t="s">
        <v>54</v>
      </c>
      <c r="T89" s="25"/>
      <c r="U89" s="11" t="s">
        <v>43</v>
      </c>
    </row>
    <row r="90" spans="1:256">
      <c r="A90" s="37" t="s">
        <v>111</v>
      </c>
      <c r="B90" s="138" t="s">
        <v>112</v>
      </c>
      <c r="C90" s="139"/>
      <c r="D90" s="139"/>
      <c r="E90" s="139"/>
      <c r="F90" s="139"/>
      <c r="G90" s="139"/>
      <c r="H90" s="139"/>
      <c r="I90" s="140"/>
      <c r="J90" s="24">
        <v>6</v>
      </c>
      <c r="K90" s="24">
        <v>2</v>
      </c>
      <c r="L90" s="24">
        <v>1</v>
      </c>
      <c r="M90" s="24">
        <v>0</v>
      </c>
      <c r="N90" s="24">
        <v>1</v>
      </c>
      <c r="O90" s="16">
        <f>SUM(K90:N90)</f>
        <v>4</v>
      </c>
      <c r="P90" s="17">
        <f>Q90-O90</f>
        <v>9</v>
      </c>
      <c r="Q90" s="17">
        <f>ROUND(PRODUCT(J90,25)/12,0)</f>
        <v>13</v>
      </c>
      <c r="R90" s="24"/>
      <c r="S90" s="24" t="s">
        <v>54</v>
      </c>
      <c r="T90" s="25"/>
      <c r="U90" s="11" t="s">
        <v>43</v>
      </c>
    </row>
    <row r="91" spans="1:256" ht="24.75" customHeight="1">
      <c r="A91" s="144" t="s">
        <v>113</v>
      </c>
      <c r="B91" s="145"/>
      <c r="C91" s="145"/>
      <c r="D91" s="145"/>
      <c r="E91" s="145"/>
      <c r="F91" s="145"/>
      <c r="G91" s="145"/>
      <c r="H91" s="145"/>
      <c r="I91" s="146"/>
      <c r="J91" s="21">
        <f>SUM(J86,J89)</f>
        <v>12</v>
      </c>
      <c r="K91" s="21">
        <f t="shared" ref="K91:Q91" si="4">SUM(K86,K89)</f>
        <v>4</v>
      </c>
      <c r="L91" s="21">
        <f t="shared" si="4"/>
        <v>2</v>
      </c>
      <c r="M91" s="21">
        <f t="shared" si="4"/>
        <v>0</v>
      </c>
      <c r="N91" s="21">
        <f t="shared" si="4"/>
        <v>2</v>
      </c>
      <c r="O91" s="21">
        <f t="shared" si="4"/>
        <v>8</v>
      </c>
      <c r="P91" s="21">
        <f t="shared" si="4"/>
        <v>16</v>
      </c>
      <c r="Q91" s="21">
        <f t="shared" si="4"/>
        <v>24</v>
      </c>
      <c r="R91" s="21">
        <f>COUNTIF(R86,"E")+COUNTIF(R89,"E")</f>
        <v>0</v>
      </c>
      <c r="S91" s="21">
        <f>COUNTIF(S86,"C")++COUNTIF(S89,"C")</f>
        <v>2</v>
      </c>
      <c r="T91" s="21">
        <f>COUNTIF(T86,"VP")+COUNTIF(T89,"VP")</f>
        <v>0</v>
      </c>
      <c r="U91" s="33">
        <f>2/18</f>
        <v>0.1111111111111111</v>
      </c>
    </row>
    <row r="92" spans="1:256" ht="13.5" customHeight="1">
      <c r="A92" s="147" t="s">
        <v>114</v>
      </c>
      <c r="B92" s="148"/>
      <c r="C92" s="148"/>
      <c r="D92" s="148"/>
      <c r="E92" s="148"/>
      <c r="F92" s="148"/>
      <c r="G92" s="148"/>
      <c r="H92" s="148"/>
      <c r="I92" s="148"/>
      <c r="J92" s="149"/>
      <c r="K92" s="21">
        <f t="shared" ref="K92:Q92" si="5">K86*14+K89*12</f>
        <v>52</v>
      </c>
      <c r="L92" s="21">
        <f t="shared" si="5"/>
        <v>26</v>
      </c>
      <c r="M92" s="21">
        <f t="shared" si="5"/>
        <v>0</v>
      </c>
      <c r="N92" s="21">
        <f t="shared" si="5"/>
        <v>26</v>
      </c>
      <c r="O92" s="21">
        <f t="shared" si="5"/>
        <v>104</v>
      </c>
      <c r="P92" s="21">
        <f t="shared" si="5"/>
        <v>206</v>
      </c>
      <c r="Q92" s="21">
        <f t="shared" si="5"/>
        <v>310</v>
      </c>
      <c r="R92" s="153"/>
      <c r="S92" s="154"/>
      <c r="T92" s="154"/>
      <c r="U92" s="155"/>
    </row>
    <row r="93" spans="1:256">
      <c r="A93" s="150"/>
      <c r="B93" s="151"/>
      <c r="C93" s="151"/>
      <c r="D93" s="151"/>
      <c r="E93" s="151"/>
      <c r="F93" s="151"/>
      <c r="G93" s="151"/>
      <c r="H93" s="151"/>
      <c r="I93" s="151"/>
      <c r="J93" s="152"/>
      <c r="K93" s="159">
        <f>SUM(K92:N92)</f>
        <v>104</v>
      </c>
      <c r="L93" s="160"/>
      <c r="M93" s="160"/>
      <c r="N93" s="161"/>
      <c r="O93" s="162">
        <f>SUM(O92:P92)</f>
        <v>310</v>
      </c>
      <c r="P93" s="163"/>
      <c r="Q93" s="164"/>
      <c r="R93" s="156"/>
      <c r="S93" s="157"/>
      <c r="T93" s="157"/>
      <c r="U93" s="158"/>
    </row>
    <row r="94" spans="1:256" s="76" customForma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6"/>
      <c r="L94" s="46"/>
      <c r="M94" s="46"/>
      <c r="N94" s="46"/>
      <c r="O94" s="47"/>
      <c r="P94" s="47"/>
      <c r="Q94" s="47"/>
      <c r="R94" s="48"/>
      <c r="S94" s="48"/>
      <c r="T94" s="48"/>
      <c r="U94" s="48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</row>
    <row r="95" spans="1:256" s="76" customForma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6"/>
      <c r="L95" s="46"/>
      <c r="M95" s="46"/>
      <c r="N95" s="46"/>
      <c r="O95" s="47"/>
      <c r="P95" s="47"/>
      <c r="Q95" s="47"/>
      <c r="R95" s="48"/>
      <c r="S95" s="48"/>
      <c r="T95" s="48"/>
      <c r="U95" s="48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</row>
    <row r="96" spans="1:256" s="76" customForma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6"/>
      <c r="L96" s="46"/>
      <c r="M96" s="46"/>
      <c r="N96" s="46"/>
      <c r="O96" s="47"/>
      <c r="P96" s="47"/>
      <c r="Q96" s="47"/>
      <c r="R96" s="48"/>
      <c r="S96" s="48"/>
      <c r="T96" s="48"/>
      <c r="U96" s="48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</row>
    <row r="97" spans="1:256" s="76" customForma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6"/>
      <c r="L97" s="46"/>
      <c r="M97" s="46"/>
      <c r="N97" s="46"/>
      <c r="O97" s="47"/>
      <c r="P97" s="47"/>
      <c r="Q97" s="47"/>
      <c r="R97" s="48"/>
      <c r="S97" s="48"/>
      <c r="T97" s="48"/>
      <c r="U97" s="48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</row>
    <row r="98" spans="1:256" s="76" customForma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6"/>
      <c r="L98" s="46"/>
      <c r="M98" s="46"/>
      <c r="N98" s="46"/>
      <c r="O98" s="47"/>
      <c r="P98" s="47"/>
      <c r="Q98" s="47"/>
      <c r="R98" s="48"/>
      <c r="S98" s="48"/>
      <c r="T98" s="48"/>
      <c r="U98" s="48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</row>
    <row r="99" spans="1:256" s="76" customForma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6"/>
      <c r="L99" s="46"/>
      <c r="M99" s="46"/>
      <c r="N99" s="46"/>
      <c r="O99" s="47"/>
      <c r="P99" s="47"/>
      <c r="Q99" s="47"/>
      <c r="R99" s="48"/>
      <c r="S99" s="48"/>
      <c r="T99" s="48"/>
      <c r="U99" s="48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</row>
    <row r="100" spans="1:256" s="76" customForma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6"/>
      <c r="L100" s="46"/>
      <c r="M100" s="46"/>
      <c r="N100" s="46"/>
      <c r="O100" s="47"/>
      <c r="P100" s="47"/>
      <c r="Q100" s="47"/>
      <c r="R100" s="48"/>
      <c r="S100" s="48"/>
      <c r="T100" s="48"/>
      <c r="U100" s="48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</row>
    <row r="101" spans="1:256" s="76" customForma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6"/>
      <c r="L101" s="46"/>
      <c r="M101" s="46"/>
      <c r="N101" s="46"/>
      <c r="O101" s="47"/>
      <c r="P101" s="47"/>
      <c r="Q101" s="47"/>
      <c r="R101" s="48"/>
      <c r="S101" s="48"/>
      <c r="T101" s="48"/>
      <c r="U101" s="48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</row>
    <row r="102" spans="1:256" s="76" customForma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6"/>
      <c r="L102" s="46"/>
      <c r="M102" s="46"/>
      <c r="N102" s="46"/>
      <c r="O102" s="47"/>
      <c r="P102" s="47"/>
      <c r="Q102" s="47"/>
      <c r="R102" s="48"/>
      <c r="S102" s="48"/>
      <c r="T102" s="48"/>
      <c r="U102" s="48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</row>
    <row r="103" spans="1:256" s="76" customForma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6"/>
      <c r="L103" s="46"/>
      <c r="M103" s="46"/>
      <c r="N103" s="46"/>
      <c r="O103" s="47"/>
      <c r="P103" s="47"/>
      <c r="Q103" s="47"/>
      <c r="R103" s="48"/>
      <c r="S103" s="48"/>
      <c r="T103" s="48"/>
      <c r="U103" s="48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</row>
    <row r="104" spans="1:25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56">
      <c r="B105" s="2"/>
      <c r="C105" s="2"/>
      <c r="D105" s="2"/>
      <c r="E105" s="2"/>
      <c r="F105" s="2"/>
      <c r="G105" s="2"/>
      <c r="M105" s="8"/>
      <c r="N105" s="8"/>
      <c r="O105" s="8"/>
      <c r="P105" s="8"/>
      <c r="Q105" s="8"/>
      <c r="R105" s="8"/>
      <c r="S105" s="8"/>
      <c r="T105" s="8"/>
    </row>
    <row r="106" spans="1:256" ht="24" customHeight="1">
      <c r="A106" s="165" t="s">
        <v>115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56" ht="16.5" customHeight="1">
      <c r="A107" s="127" t="s">
        <v>116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9"/>
    </row>
    <row r="108" spans="1:256" ht="34.5" customHeight="1">
      <c r="A108" s="170" t="s">
        <v>47</v>
      </c>
      <c r="B108" s="170" t="s">
        <v>48</v>
      </c>
      <c r="C108" s="170"/>
      <c r="D108" s="170"/>
      <c r="E108" s="170"/>
      <c r="F108" s="170"/>
      <c r="G108" s="170"/>
      <c r="H108" s="170"/>
      <c r="I108" s="170"/>
      <c r="J108" s="169" t="s">
        <v>49</v>
      </c>
      <c r="K108" s="166" t="s">
        <v>50</v>
      </c>
      <c r="L108" s="167"/>
      <c r="M108" s="167"/>
      <c r="N108" s="168"/>
      <c r="O108" s="169" t="s">
        <v>51</v>
      </c>
      <c r="P108" s="169"/>
      <c r="Q108" s="169"/>
      <c r="R108" s="169" t="s">
        <v>52</v>
      </c>
      <c r="S108" s="169"/>
      <c r="T108" s="169"/>
      <c r="U108" s="169" t="s">
        <v>53</v>
      </c>
    </row>
    <row r="109" spans="1:256">
      <c r="A109" s="170"/>
      <c r="B109" s="170"/>
      <c r="C109" s="170"/>
      <c r="D109" s="170"/>
      <c r="E109" s="170"/>
      <c r="F109" s="170"/>
      <c r="G109" s="170"/>
      <c r="H109" s="170"/>
      <c r="I109" s="170"/>
      <c r="J109" s="169"/>
      <c r="K109" s="27" t="s">
        <v>54</v>
      </c>
      <c r="L109" s="27" t="s">
        <v>55</v>
      </c>
      <c r="M109" s="27" t="s">
        <v>56</v>
      </c>
      <c r="N109" s="27" t="s">
        <v>57</v>
      </c>
      <c r="O109" s="27" t="s">
        <v>58</v>
      </c>
      <c r="P109" s="27" t="s">
        <v>33</v>
      </c>
      <c r="Q109" s="27" t="s">
        <v>59</v>
      </c>
      <c r="R109" s="27" t="s">
        <v>60</v>
      </c>
      <c r="S109" s="27" t="s">
        <v>54</v>
      </c>
      <c r="T109" s="27" t="s">
        <v>61</v>
      </c>
      <c r="U109" s="169"/>
    </row>
    <row r="110" spans="1:256" ht="17.25" customHeight="1">
      <c r="A110" s="127" t="s">
        <v>117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9"/>
    </row>
    <row r="111" spans="1:256">
      <c r="A111" s="28" t="str">
        <f>IF(ISNA(INDEX($A$38:$U$104,MATCH($B111,$B$38:$B$104,0),1)),"",INDEX($A$38:$U$104,MATCH($B111,$B$38:$B$104,0),1))</f>
        <v>MMM3085</v>
      </c>
      <c r="B111" s="171" t="s">
        <v>67</v>
      </c>
      <c r="C111" s="171"/>
      <c r="D111" s="171"/>
      <c r="E111" s="171"/>
      <c r="F111" s="171"/>
      <c r="G111" s="171"/>
      <c r="H111" s="171"/>
      <c r="I111" s="171"/>
      <c r="J111" s="17">
        <f>IF(ISNA(INDEX($A$38:$U$104,MATCH($B111,$B$38:$B$104,0),10)),"",INDEX($A$38:$U$104,MATCH($B111,$B$38:$B$104,0),10))</f>
        <v>7</v>
      </c>
      <c r="K111" s="17">
        <f>IF(ISNA(INDEX($A$38:$U$104,MATCH($B111,$B$38:$B$104,0),11)),"",INDEX($A$38:$U$104,MATCH($B111,$B$38:$B$104,0),11))</f>
        <v>2</v>
      </c>
      <c r="L111" s="17">
        <f>IF(ISNA(INDEX($A$38:$U$104,MATCH($B111,$B$38:$B$104,0),12)),"",INDEX($A$38:$U$104,MATCH($B111,$B$38:$B$104,0),12))</f>
        <v>1</v>
      </c>
      <c r="M111" s="17">
        <f>IF(ISNA(INDEX($A$38:$U$104,MATCH($B111,$B$38:$B$104,0),13)),"",INDEX($A$38:$U$104,MATCH($B111,$B$38:$B$104,0),13))</f>
        <v>0</v>
      </c>
      <c r="N111" s="17">
        <v>1</v>
      </c>
      <c r="O111" s="17">
        <f>IF(ISNA(INDEX($A$39:$U$105,MATCH($B111,$B$39:$B$105,0),15)),"",INDEX($A$39:$U$105,MATCH($B111,$B$39:$B$105,0),15))</f>
        <v>4</v>
      </c>
      <c r="P111" s="17">
        <f>IF(ISNA(INDEX($A$39:$U$105,MATCH($B111,$B$39:$B$105,0),16)),"",INDEX($A$39:$U$105,MATCH($B111,$B$39:$B$105,0),16))</f>
        <v>9</v>
      </c>
      <c r="Q111" s="17">
        <f>IF(ISNA(INDEX($A$39:$U$105,MATCH($B111,$B$39:$B$105,0),17)),"",INDEX($A$39:$U$105,MATCH($B111,$B$39:$B$105,0),17))</f>
        <v>13</v>
      </c>
      <c r="R111" s="26" t="str">
        <f>IF(ISNA(INDEX($A$39:$U$105,MATCH($B111,$B$39:$B$105,0),18)),"",INDEX($A$39:$U$105,MATCH($B111,$B$39:$B$105,0),18))</f>
        <v>E</v>
      </c>
      <c r="S111" s="26">
        <f>IF(ISNA(INDEX($A$39:$U$105,MATCH($B111,$B$39:$B$105,0),19)),"",INDEX($A$39:$U$105,MATCH($B111,$B$39:$B$105,0),19))</f>
        <v>0</v>
      </c>
      <c r="T111" s="26">
        <f>IF(ISNA(INDEX($A$39:$U$105,MATCH($B111,$B$39:$B$105,0),20)),"",INDEX($A$39:$U$105,MATCH($B111,$B$39:$B$105,0),20))</f>
        <v>0</v>
      </c>
      <c r="U111" s="18" t="s">
        <v>41</v>
      </c>
    </row>
    <row r="112" spans="1:256">
      <c r="A112" s="28" t="str">
        <f>IF(ISNA(INDEX($A$38:$U$104,MATCH($B112,$B$38:$B$104,0),1)),"",INDEX($A$38:$U$104,MATCH($B112,$B$38:$B$104,0),1))</f>
        <v>MMM3089</v>
      </c>
      <c r="B112" s="171" t="s">
        <v>73</v>
      </c>
      <c r="C112" s="171"/>
      <c r="D112" s="171"/>
      <c r="E112" s="171"/>
      <c r="F112" s="171"/>
      <c r="G112" s="171"/>
      <c r="H112" s="171"/>
      <c r="I112" s="171"/>
      <c r="J112" s="17">
        <f>IF(ISNA(INDEX($A$38:$U$104,MATCH($B112,$B$38:$B$104,0),10)),"",INDEX($A$38:$U$104,MATCH($B112,$B$38:$B$104,0),10))</f>
        <v>7</v>
      </c>
      <c r="K112" s="17">
        <f>IF(ISNA(INDEX($A$38:$U$104,MATCH($B112,$B$38:$B$104,0),11)),"",INDEX($A$38:$U$104,MATCH($B112,$B$38:$B$104,0),11))</f>
        <v>2</v>
      </c>
      <c r="L112" s="17">
        <f>IF(ISNA(INDEX($A$38:$U$104,MATCH($B112,$B$38:$B$104,0),12)),"",INDEX($A$38:$U$104,MATCH($B112,$B$38:$B$104,0),12))</f>
        <v>1</v>
      </c>
      <c r="M112" s="17">
        <f>IF(ISNA(INDEX($A$38:$U$104,MATCH($B112,$B$38:$B$104,0),13)),"",INDEX($A$38:$U$104,MATCH($B112,$B$38:$B$104,0),13))</f>
        <v>0</v>
      </c>
      <c r="N112" s="17">
        <v>1</v>
      </c>
      <c r="O112" s="17">
        <f>IF(ISNA(INDEX($A$39:$U$105,MATCH($B112,$B$39:$B$105,0),15)),"",INDEX($A$39:$U$105,MATCH($B112,$B$39:$B$105,0),15))</f>
        <v>4</v>
      </c>
      <c r="P112" s="17">
        <f>IF(ISNA(INDEX($A$39:$U$105,MATCH($B112,$B$39:$B$105,0),16)),"",INDEX($A$39:$U$105,MATCH($B112,$B$39:$B$105,0),16))</f>
        <v>9</v>
      </c>
      <c r="Q112" s="17">
        <f>IF(ISNA(INDEX($A$39:$U$105,MATCH($B112,$B$39:$B$105,0),17)),"",INDEX($A$39:$U$105,MATCH($B112,$B$39:$B$105,0),17))</f>
        <v>13</v>
      </c>
      <c r="R112" s="26" t="str">
        <f>IF(ISNA(INDEX($A$39:$U$105,MATCH($B112,$B$39:$B$105,0),18)),"",INDEX($A$39:$U$105,MATCH($B112,$B$39:$B$105,0),18))</f>
        <v>E</v>
      </c>
      <c r="S112" s="26">
        <f>IF(ISNA(INDEX($A$39:$U$105,MATCH($B112,$B$39:$B$105,0),19)),"",INDEX($A$39:$U$105,MATCH($B112,$B$39:$B$105,0),19))</f>
        <v>0</v>
      </c>
      <c r="T112" s="26">
        <f>IF(ISNA(INDEX($A$39:$U$105,MATCH($B112,$B$39:$B$105,0),20)),"",INDEX($A$39:$U$105,MATCH($B112,$B$39:$B$105,0),20))</f>
        <v>0</v>
      </c>
      <c r="U112" s="18" t="s">
        <v>41</v>
      </c>
    </row>
    <row r="113" spans="1:256">
      <c r="A113" s="28" t="str">
        <f>IF(ISNA(INDEX($A$38:$U$104,MATCH($B113,$B$38:$B$104,0),1)),"",INDEX($A$38:$U$104,MATCH($B113,$B$38:$B$104,0),1))</f>
        <v>MMM3124</v>
      </c>
      <c r="B113" s="171" t="s">
        <v>75</v>
      </c>
      <c r="C113" s="171"/>
      <c r="D113" s="171"/>
      <c r="E113" s="171"/>
      <c r="F113" s="171"/>
      <c r="G113" s="171"/>
      <c r="H113" s="171"/>
      <c r="I113" s="171"/>
      <c r="J113" s="17">
        <f>IF(ISNA(INDEX($A$38:$U$104,MATCH($B113,$B$38:$B$104,0),10)),"",INDEX($A$38:$U$104,MATCH($B113,$B$38:$B$104,0),10))</f>
        <v>6</v>
      </c>
      <c r="K113" s="17">
        <f>IF(ISNA(INDEX($A$38:$U$104,MATCH($B113,$B$38:$B$104,0),11)),"",INDEX($A$38:$U$104,MATCH($B113,$B$38:$B$104,0),11))</f>
        <v>2</v>
      </c>
      <c r="L113" s="17">
        <f>IF(ISNA(INDEX($A$38:$U$104,MATCH($B113,$B$38:$B$104,0),12)),"",INDEX($A$38:$U$104,MATCH($B113,$B$38:$B$104,0),12))</f>
        <v>1</v>
      </c>
      <c r="M113" s="17">
        <f>IF(ISNA(INDEX($A$38:$U$104,MATCH($B113,$B$38:$B$104,0),13)),"",INDEX($A$38:$U$104,MATCH($B113,$B$38:$B$104,0),13))</f>
        <v>0</v>
      </c>
      <c r="N113" s="17">
        <v>1</v>
      </c>
      <c r="O113" s="17">
        <f>IF(ISNA(INDEX($A$39:$U$105,MATCH($B113,$B$39:$B$105,0),15)),"",INDEX($A$39:$U$105,MATCH($B113,$B$39:$B$105,0),15))</f>
        <v>4</v>
      </c>
      <c r="P113" s="17">
        <f>IF(ISNA(INDEX($A$39:$U$105,MATCH($B113,$B$39:$B$105,0),16)),"",INDEX($A$39:$U$105,MATCH($B113,$B$39:$B$105,0),16))</f>
        <v>7</v>
      </c>
      <c r="Q113" s="17">
        <f>IF(ISNA(INDEX($A$39:$U$105,MATCH($B113,$B$39:$B$105,0),17)),"",INDEX($A$39:$U$105,MATCH($B113,$B$39:$B$105,0),17))</f>
        <v>11</v>
      </c>
      <c r="R113" s="26" t="str">
        <f>IF(ISNA(INDEX($A$39:$U$105,MATCH($B113,$B$39:$B$105,0),18)),"",INDEX($A$39:$U$105,MATCH($B113,$B$39:$B$105,0),18))</f>
        <v>E</v>
      </c>
      <c r="S113" s="26">
        <f>IF(ISNA(INDEX($A$39:$U$105,MATCH($B113,$B$39:$B$105,0),19)),"",INDEX($A$39:$U$105,MATCH($B113,$B$39:$B$105,0),19))</f>
        <v>0</v>
      </c>
      <c r="T113" s="26">
        <f>IF(ISNA(INDEX($A$39:$U$105,MATCH($B113,$B$39:$B$105,0),20)),"",INDEX($A$39:$U$105,MATCH($B113,$B$39:$B$105,0),20))</f>
        <v>0</v>
      </c>
      <c r="U113" s="18" t="s">
        <v>41</v>
      </c>
    </row>
    <row r="114" spans="1:256">
      <c r="A114" s="28" t="str">
        <f>IF(ISNA(INDEX($A$38:$U$104,MATCH($B114,$B$38:$B$104,0),1)),"",INDEX($A$38:$U$104,MATCH($B114,$B$38:$B$104,0),1))</f>
        <v>MMM3097</v>
      </c>
      <c r="B114" s="171" t="s">
        <v>77</v>
      </c>
      <c r="C114" s="171"/>
      <c r="D114" s="171"/>
      <c r="E114" s="171"/>
      <c r="F114" s="171"/>
      <c r="G114" s="171"/>
      <c r="H114" s="171"/>
      <c r="I114" s="171"/>
      <c r="J114" s="17">
        <f>IF(ISNA(INDEX($A$38:$U$104,MATCH($B114,$B$38:$B$104,0),10)),"",INDEX($A$38:$U$104,MATCH($B114,$B$38:$B$104,0),10))</f>
        <v>7</v>
      </c>
      <c r="K114" s="17">
        <f>IF(ISNA(INDEX($A$38:$U$104,MATCH($B114,$B$38:$B$104,0),11)),"",INDEX($A$38:$U$104,MATCH($B114,$B$38:$B$104,0),11))</f>
        <v>2</v>
      </c>
      <c r="L114" s="17">
        <f>IF(ISNA(INDEX($A$38:$U$104,MATCH($B114,$B$38:$B$104,0),12)),"",INDEX($A$38:$U$104,MATCH($B114,$B$38:$B$104,0),12))</f>
        <v>1</v>
      </c>
      <c r="M114" s="17">
        <f>IF(ISNA(INDEX($A$38:$U$104,MATCH($B114,$B$38:$B$104,0),13)),"",INDEX($A$38:$U$104,MATCH($B114,$B$38:$B$104,0),13))</f>
        <v>0</v>
      </c>
      <c r="N114" s="17">
        <v>1</v>
      </c>
      <c r="O114" s="17">
        <f>IF(ISNA(INDEX($A$39:$U$105,MATCH($B114,$B$39:$B$105,0),15)),"",INDEX($A$39:$U$105,MATCH($B114,$B$39:$B$105,0),15))</f>
        <v>4</v>
      </c>
      <c r="P114" s="17">
        <f>IF(ISNA(INDEX($A$39:$U$105,MATCH($B114,$B$39:$B$105,0),16)),"",INDEX($A$39:$U$105,MATCH($B114,$B$39:$B$105,0),16))</f>
        <v>9</v>
      </c>
      <c r="Q114" s="17">
        <f>IF(ISNA(INDEX($A$39:$U$105,MATCH($B114,$B$39:$B$105,0),17)),"",INDEX($A$39:$U$105,MATCH($B114,$B$39:$B$105,0),17))</f>
        <v>13</v>
      </c>
      <c r="R114" s="26" t="str">
        <f>IF(ISNA(INDEX($A$39:$U$105,MATCH($B114,$B$39:$B$105,0),18)),"",INDEX($A$39:$U$105,MATCH($B114,$B$39:$B$105,0),18))</f>
        <v>E</v>
      </c>
      <c r="S114" s="26">
        <f>IF(ISNA(INDEX($A$39:$U$105,MATCH($B114,$B$39:$B$105,0),19)),"",INDEX($A$39:$U$105,MATCH($B114,$B$39:$B$105,0),19))</f>
        <v>0</v>
      </c>
      <c r="T114" s="26">
        <f>IF(ISNA(INDEX($A$39:$U$105,MATCH($B114,$B$39:$B$105,0),20)),"",INDEX($A$39:$U$105,MATCH($B114,$B$39:$B$105,0),20))</f>
        <v>0</v>
      </c>
      <c r="U114" s="18" t="s">
        <v>41</v>
      </c>
    </row>
    <row r="115" spans="1:256">
      <c r="A115" s="28" t="str">
        <f>IF(ISNA(INDEX($A$38:$U$104,MATCH($B115,$B$38:$B$104,0),1)),"",INDEX($A$38:$U$104,MATCH($B115,$B$38:$B$104,0),1))</f>
        <v>MMX4601</v>
      </c>
      <c r="B115" s="171" t="s">
        <v>79</v>
      </c>
      <c r="C115" s="171"/>
      <c r="D115" s="171"/>
      <c r="E115" s="171"/>
      <c r="F115" s="171"/>
      <c r="G115" s="171"/>
      <c r="H115" s="171"/>
      <c r="I115" s="171"/>
      <c r="J115" s="17">
        <f>IF(ISNA(INDEX($A$38:$U$104,MATCH($B115,$B$38:$B$104,0),10)),"",INDEX($A$38:$U$104,MATCH($B115,$B$38:$B$104,0),10))</f>
        <v>6</v>
      </c>
      <c r="K115" s="17">
        <f>IF(ISNA(INDEX($A$38:$U$104,MATCH($B115,$B$38:$B$104,0),11)),"",INDEX($A$38:$U$104,MATCH($B115,$B$38:$B$104,0),11))</f>
        <v>2</v>
      </c>
      <c r="L115" s="17">
        <f>IF(ISNA(INDEX($A$38:$U$104,MATCH($B115,$B$38:$B$104,0),12)),"",INDEX($A$38:$U$104,MATCH($B115,$B$38:$B$104,0),12))</f>
        <v>1</v>
      </c>
      <c r="M115" s="17">
        <f>IF(ISNA(INDEX($A$38:$U$104,MATCH($B115,$B$38:$B$104,0),13)),"",INDEX($A$38:$U$104,MATCH($B115,$B$38:$B$104,0),13))</f>
        <v>0</v>
      </c>
      <c r="N115" s="17">
        <v>1</v>
      </c>
      <c r="O115" s="17">
        <f>IF(ISNA(INDEX($A$39:$U$105,MATCH($B115,$B$39:$B$105,0),15)),"",INDEX($A$39:$U$105,MATCH($B115,$B$39:$B$105,0),15))</f>
        <v>4</v>
      </c>
      <c r="P115" s="17">
        <f>IF(ISNA(INDEX($A$39:$U$105,MATCH($B115,$B$39:$B$105,0),16)),"",INDEX($A$39:$U$105,MATCH($B115,$B$39:$B$105,0),16))</f>
        <v>7</v>
      </c>
      <c r="Q115" s="17">
        <f>IF(ISNA(INDEX($A$39:$U$105,MATCH($B115,$B$39:$B$105,0),17)),"",INDEX($A$39:$U$105,MATCH($B115,$B$39:$B$105,0),17))</f>
        <v>11</v>
      </c>
      <c r="R115" s="26">
        <f>IF(ISNA(INDEX($A$39:$U$105,MATCH($B115,$B$39:$B$105,0),18)),"",INDEX($A$39:$U$105,MATCH($B115,$B$39:$B$105,0),18))</f>
        <v>0</v>
      </c>
      <c r="S115" s="26" t="str">
        <f>IF(ISNA(INDEX($A$39:$U$105,MATCH($B115,$B$39:$B$105,0),19)),"",INDEX($A$39:$U$105,MATCH($B115,$B$39:$B$105,0),19))</f>
        <v>C</v>
      </c>
      <c r="T115" s="26">
        <f>IF(ISNA(INDEX($A$39:$U$105,MATCH($B115,$B$39:$B$105,0),20)),"",INDEX($A$39:$U$105,MATCH($B115,$B$39:$B$105,0),20))</f>
        <v>0</v>
      </c>
      <c r="U115" s="18" t="s">
        <v>41</v>
      </c>
    </row>
    <row r="116" spans="1:256">
      <c r="A116" s="50" t="s">
        <v>83</v>
      </c>
      <c r="B116" s="124" t="s">
        <v>84</v>
      </c>
      <c r="C116" s="125"/>
      <c r="D116" s="125"/>
      <c r="E116" s="125"/>
      <c r="F116" s="125"/>
      <c r="G116" s="125"/>
      <c r="H116" s="125"/>
      <c r="I116" s="126"/>
      <c r="J116" s="51">
        <v>8</v>
      </c>
      <c r="K116" s="51">
        <v>2</v>
      </c>
      <c r="L116" s="51">
        <v>1</v>
      </c>
      <c r="M116" s="51">
        <v>0</v>
      </c>
      <c r="N116" s="51">
        <v>1</v>
      </c>
      <c r="O116" s="16">
        <f>SUM(K116:N116)</f>
        <v>4</v>
      </c>
      <c r="P116" s="17">
        <f>Q116-O116</f>
        <v>10</v>
      </c>
      <c r="Q116" s="17">
        <f>ROUND(PRODUCT(J116,25)/14,0)</f>
        <v>14</v>
      </c>
      <c r="R116" s="52" t="s">
        <v>60</v>
      </c>
      <c r="S116" s="51"/>
      <c r="T116" s="53"/>
      <c r="U116" s="51" t="s">
        <v>41</v>
      </c>
    </row>
    <row r="117" spans="1:256">
      <c r="A117" s="28" t="str">
        <f>IF(ISNA(INDEX($A$38:$U$104,MATCH($B117,$B$38:$B$104,0),1)),"",INDEX($A$38:$U$104,MATCH($B117,$B$38:$B$104,0),1))</f>
        <v>MMM3033</v>
      </c>
      <c r="B117" s="171" t="s">
        <v>86</v>
      </c>
      <c r="C117" s="171"/>
      <c r="D117" s="171"/>
      <c r="E117" s="171"/>
      <c r="F117" s="171"/>
      <c r="G117" s="171"/>
      <c r="H117" s="171"/>
      <c r="I117" s="171"/>
      <c r="J117" s="17">
        <f>IF(ISNA(INDEX($A$38:$U$104,MATCH($B117,$B$38:$B$104,0),10)),"",INDEX($A$38:$U$104,MATCH($B117,$B$38:$B$104,0),10))</f>
        <v>8</v>
      </c>
      <c r="K117" s="17">
        <f>IF(ISNA(INDEX($A$38:$U$104,MATCH($B117,$B$38:$B$104,0),11)),"",INDEX($A$38:$U$104,MATCH($B117,$B$38:$B$104,0),11))</f>
        <v>2</v>
      </c>
      <c r="L117" s="17">
        <f>IF(ISNA(INDEX($A$38:$U$104,MATCH($B117,$B$38:$B$104,0),12)),"",INDEX($A$38:$U$104,MATCH($B117,$B$38:$B$104,0),12))</f>
        <v>1</v>
      </c>
      <c r="M117" s="17">
        <f>IF(ISNA(INDEX($A$38:$U$104,MATCH($B117,$B$38:$B$104,0),13)),"",INDEX($A$38:$U$104,MATCH($B117,$B$38:$B$104,0),13))</f>
        <v>0</v>
      </c>
      <c r="N117" s="17">
        <v>1</v>
      </c>
      <c r="O117" s="17">
        <f>IF(ISNA(INDEX($A$39:$U$105,MATCH($B117,$B$39:$B$105,0),15)),"",INDEX($A$39:$U$105,MATCH($B117,$B$39:$B$105,0),15))</f>
        <v>4</v>
      </c>
      <c r="P117" s="17">
        <f>IF(ISNA(INDEX($A$39:$U$105,MATCH($B117,$B$39:$B$105,0),16)),"",INDEX($A$39:$U$105,MATCH($B117,$B$39:$B$105,0),16))</f>
        <v>10</v>
      </c>
      <c r="Q117" s="17">
        <f>IF(ISNA(INDEX($A$39:$U$105,MATCH($B117,$B$39:$B$105,0),17)),"",INDEX($A$39:$U$105,MATCH($B117,$B$39:$B$105,0),17))</f>
        <v>14</v>
      </c>
      <c r="R117" s="26" t="str">
        <f>IF(ISNA(INDEX($A$39:$U$105,MATCH($B117,$B$39:$B$105,0),18)),"",INDEX($A$39:$U$105,MATCH($B117,$B$39:$B$105,0),18))</f>
        <v>E</v>
      </c>
      <c r="S117" s="26">
        <f>IF(ISNA(INDEX($A$39:$U$105,MATCH($B117,$B$39:$B$105,0),19)),"",INDEX($A$39:$U$105,MATCH($B117,$B$39:$B$105,0),19))</f>
        <v>0</v>
      </c>
      <c r="T117" s="26">
        <f>IF(ISNA(INDEX($A$39:$U$105,MATCH($B117,$B$39:$B$105,0),20)),"",INDEX($A$39:$U$105,MATCH($B117,$B$39:$B$105,0),20))</f>
        <v>0</v>
      </c>
      <c r="U117" s="18" t="s">
        <v>41</v>
      </c>
    </row>
    <row r="118" spans="1:256">
      <c r="A118" s="50" t="s">
        <v>87</v>
      </c>
      <c r="B118" s="124" t="s">
        <v>88</v>
      </c>
      <c r="C118" s="125"/>
      <c r="D118" s="125"/>
      <c r="E118" s="125"/>
      <c r="F118" s="125"/>
      <c r="G118" s="125"/>
      <c r="H118" s="125"/>
      <c r="I118" s="126"/>
      <c r="J118" s="51">
        <v>7</v>
      </c>
      <c r="K118" s="51">
        <v>2</v>
      </c>
      <c r="L118" s="51">
        <v>1</v>
      </c>
      <c r="M118" s="51">
        <v>0</v>
      </c>
      <c r="N118" s="51">
        <v>1</v>
      </c>
      <c r="O118" s="54">
        <f>SUM(K118:N118)</f>
        <v>4</v>
      </c>
      <c r="P118" s="40">
        <f>Q118-O118</f>
        <v>9</v>
      </c>
      <c r="Q118" s="40">
        <f>ROUND(PRODUCT(J118,25)/14,0)</f>
        <v>13</v>
      </c>
      <c r="R118" s="52" t="s">
        <v>60</v>
      </c>
      <c r="S118" s="51"/>
      <c r="T118" s="53"/>
      <c r="U118" s="51" t="s">
        <v>41</v>
      </c>
    </row>
    <row r="119" spans="1:256" s="1" customFormat="1" ht="12.75">
      <c r="A119" s="28" t="str">
        <f>IF(ISNA(INDEX($A$39:$U$105,MATCH($B119,$B$39:$B$105,0),1)),"",INDEX($A$39:$U$105,MATCH($B119,$B$39:$B$105,0),1))</f>
        <v>MMM3012</v>
      </c>
      <c r="B119" s="171" t="s">
        <v>69</v>
      </c>
      <c r="C119" s="171"/>
      <c r="D119" s="171"/>
      <c r="E119" s="171"/>
      <c r="F119" s="171"/>
      <c r="G119" s="171"/>
      <c r="H119" s="171"/>
      <c r="I119" s="171"/>
      <c r="J119" s="17">
        <f>IF(ISNA(INDEX($A$39:$U$105,MATCH($B119,$B$39:$B$105,0),10)),"",INDEX($A$39:$U$105,MATCH($B119,$B$39:$B$105,0),10))</f>
        <v>7</v>
      </c>
      <c r="K119" s="17">
        <f>IF(ISNA(INDEX($A$39:$U$105,MATCH($B119,$B$39:$B$105,0),11)),"",INDEX($A$39:$U$105,MATCH($B119,$B$39:$B$105,0),11))</f>
        <v>2</v>
      </c>
      <c r="L119" s="17">
        <f>IF(ISNA(INDEX($A$39:$U$105,MATCH($B119,$B$39:$B$105,0),12)),"",INDEX($A$39:$U$105,MATCH($B119,$B$39:$B$105,0),12))</f>
        <v>1</v>
      </c>
      <c r="M119" s="17">
        <f>IF(ISNA(INDEX($A$39:$U$105,MATCH($B119,$B$39:$B$105,0),13)),"",INDEX($A$39:$U$105,MATCH($B119,$B$39:$B$105,0),13))</f>
        <v>0</v>
      </c>
      <c r="N119" s="17">
        <f>IF(ISNA(INDEX($A$39:$U$105,MATCH($B119,$B$39:$B$105,0),14)),"",INDEX($A$39:$U$105,MATCH($B119,$B$39:$B$105,0),14))</f>
        <v>1</v>
      </c>
      <c r="O119" s="17">
        <f>IF(ISNA(INDEX($A$39:$U$105,MATCH($B119,$B$39:$B$105,0),15)),"",INDEX($A$39:$U$105,MATCH($B119,$B$39:$B$105,0),15))</f>
        <v>4</v>
      </c>
      <c r="P119" s="17">
        <f>IF(ISNA(INDEX($A$39:$U$105,MATCH($B119,$B$39:$B$105,0),16)),"",INDEX($A$39:$U$105,MATCH($B119,$B$39:$B$105,0),16))</f>
        <v>9</v>
      </c>
      <c r="Q119" s="17">
        <f>IF(ISNA(INDEX($A$39:$U$105,MATCH($B119,$B$39:$B$105,0),17)),"",INDEX($A$39:$U$105,MATCH($B119,$B$39:$B$105,0),17))</f>
        <v>13</v>
      </c>
      <c r="R119" s="26">
        <f>IF(ISNA(INDEX($A$39:$U$105,MATCH($B119,$B$39:$B$105,0),18)),"",INDEX($A$39:$U$105,MATCH($B119,$B$39:$B$105,0),18))</f>
        <v>0</v>
      </c>
      <c r="S119" s="26" t="str">
        <f>IF(ISNA(INDEX($A$39:$U$105,MATCH($B119,$B$39:$B$105,0),19)),"",INDEX($A$39:$U$105,MATCH($B119,$B$39:$B$105,0),19))</f>
        <v>C</v>
      </c>
      <c r="T119" s="26">
        <f>IF(ISNA(INDEX($A$39:$U$105,MATCH($B119,$B$39:$B$105,0),20)),"",INDEX($A$39:$U$105,MATCH($B119,$B$39:$B$105,0),20))</f>
        <v>0</v>
      </c>
      <c r="U119" s="16" t="s">
        <v>41</v>
      </c>
    </row>
    <row r="120" spans="1:256" s="1" customFormat="1" ht="12.75">
      <c r="A120" s="28" t="str">
        <f>IF(ISNA(INDEX($A$38:$U$104,MATCH($B120,$B$38:$B$104,0),1)),"",INDEX($A$38:$U$104,MATCH($B120,$B$38:$B$104,0),1))</f>
        <v>MMM3093</v>
      </c>
      <c r="B120" s="171" t="s">
        <v>90</v>
      </c>
      <c r="C120" s="171"/>
      <c r="D120" s="171"/>
      <c r="E120" s="171"/>
      <c r="F120" s="171"/>
      <c r="G120" s="171"/>
      <c r="H120" s="171"/>
      <c r="I120" s="171"/>
      <c r="J120" s="17">
        <f>IF(ISNA(INDEX($A$38:$U$104,MATCH($B120,$B$38:$B$104,0),10)),"",INDEX($A$38:$U$104,MATCH($B120,$B$38:$B$104,0),10))</f>
        <v>7</v>
      </c>
      <c r="K120" s="17">
        <f>IF(ISNA(INDEX($A$38:$U$104,MATCH($B120,$B$38:$B$104,0),11)),"",INDEX($A$38:$U$104,MATCH($B120,$B$38:$B$104,0),11))</f>
        <v>2</v>
      </c>
      <c r="L120" s="17">
        <f>IF(ISNA(INDEX($A$38:$U$104,MATCH($B120,$B$38:$B$104,0),12)),"",INDEX($A$38:$U$104,MATCH($B120,$B$38:$B$104,0),12))</f>
        <v>1</v>
      </c>
      <c r="M120" s="17">
        <f>IF(ISNA(INDEX($A$38:$U$104,MATCH($B120,$B$38:$B$104,0),13)),"",INDEX($A$38:$U$104,MATCH($B120,$B$38:$B$104,0),13))</f>
        <v>0</v>
      </c>
      <c r="N120" s="17">
        <f>IF(ISNA(INDEX($A$39:$U$105,MATCH($B120,$B$39:$B$105,0),14)),"",INDEX($A$39:$U$105,MATCH($B120,$B$39:$B$105,0),14))</f>
        <v>1</v>
      </c>
      <c r="O120" s="17">
        <f>IF(ISNA(INDEX($A$39:$U$105,MATCH($B120,$B$39:$B$105,0),15)),"",INDEX($A$39:$U$105,MATCH($B120,$B$39:$B$105,0),15))</f>
        <v>4</v>
      </c>
      <c r="P120" s="17">
        <f>IF(ISNA(INDEX($A$39:$U$105,MATCH($B120,$B$39:$B$105,0),16)),"",INDEX($A$39:$U$105,MATCH($B120,$B$39:$B$105,0),16))</f>
        <v>9</v>
      </c>
      <c r="Q120" s="17">
        <f>IF(ISNA(INDEX($A$39:$U$105,MATCH($B120,$B$39:$B$105,0),17)),"",INDEX($A$39:$U$105,MATCH($B120,$B$39:$B$105,0),17))</f>
        <v>13</v>
      </c>
      <c r="R120" s="26">
        <f>IF(ISNA(INDEX($A$39:$U$105,MATCH($B120,$B$39:$B$105,0),18)),"",INDEX($A$39:$U$105,MATCH($B120,$B$39:$B$105,0),18))</f>
        <v>0</v>
      </c>
      <c r="S120" s="26" t="str">
        <f>IF(ISNA(INDEX($A$39:$U$105,MATCH($B120,$B$39:$B$105,0),19)),"",INDEX($A$39:$U$105,MATCH($B120,$B$39:$B$105,0),19))</f>
        <v>C</v>
      </c>
      <c r="T120" s="26">
        <f>IF(ISNA(INDEX($A$39:$U$105,MATCH($B120,$B$39:$B$105,0),20)),"",INDEX($A$39:$U$105,MATCH($B120,$B$39:$B$105,0),20))</f>
        <v>0</v>
      </c>
      <c r="U120" s="16" t="s">
        <v>41</v>
      </c>
    </row>
    <row r="121" spans="1:256">
      <c r="A121" s="19" t="s">
        <v>70</v>
      </c>
      <c r="B121" s="172"/>
      <c r="C121" s="173"/>
      <c r="D121" s="173"/>
      <c r="E121" s="173"/>
      <c r="F121" s="173"/>
      <c r="G121" s="173"/>
      <c r="H121" s="173"/>
      <c r="I121" s="174"/>
      <c r="J121" s="21">
        <f>IF(ISNA(SUM(J111:J118)),"",SUM(J111:J118))</f>
        <v>56</v>
      </c>
      <c r="K121" s="21">
        <f t="shared" ref="K121:Q121" si="6">SUM(K111:K118)</f>
        <v>16</v>
      </c>
      <c r="L121" s="21">
        <f t="shared" si="6"/>
        <v>8</v>
      </c>
      <c r="M121" s="21">
        <f t="shared" si="6"/>
        <v>0</v>
      </c>
      <c r="N121" s="21">
        <f t="shared" si="6"/>
        <v>8</v>
      </c>
      <c r="O121" s="21">
        <f t="shared" si="6"/>
        <v>32</v>
      </c>
      <c r="P121" s="21">
        <f t="shared" si="6"/>
        <v>70</v>
      </c>
      <c r="Q121" s="21">
        <f t="shared" si="6"/>
        <v>102</v>
      </c>
      <c r="R121" s="19">
        <f>COUNTIF(R111:R118,"E")</f>
        <v>7</v>
      </c>
      <c r="S121" s="19">
        <f>COUNTIF(S111:S118,"C")</f>
        <v>1</v>
      </c>
      <c r="T121" s="19">
        <f>COUNTIF(T111:T118,"VP")</f>
        <v>0</v>
      </c>
      <c r="U121" s="18"/>
    </row>
    <row r="122" spans="1:256" ht="17.25" customHeight="1">
      <c r="A122" s="127" t="s">
        <v>118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9"/>
    </row>
    <row r="123" spans="1:256">
      <c r="A123" s="50" t="s">
        <v>92</v>
      </c>
      <c r="B123" s="124" t="s">
        <v>93</v>
      </c>
      <c r="C123" s="125"/>
      <c r="D123" s="125"/>
      <c r="E123" s="125"/>
      <c r="F123" s="125"/>
      <c r="G123" s="125"/>
      <c r="H123" s="125"/>
      <c r="I123" s="126"/>
      <c r="J123" s="51">
        <v>7</v>
      </c>
      <c r="K123" s="51">
        <v>2</v>
      </c>
      <c r="L123" s="51">
        <v>1</v>
      </c>
      <c r="M123" s="51">
        <v>0</v>
      </c>
      <c r="N123" s="51">
        <v>1</v>
      </c>
      <c r="O123" s="16">
        <f>SUM(K123:N123)</f>
        <v>4</v>
      </c>
      <c r="P123" s="17">
        <f>Q123-O123</f>
        <v>11</v>
      </c>
      <c r="Q123" s="17">
        <f>ROUND(PRODUCT(J123,25)/12,0)</f>
        <v>15</v>
      </c>
      <c r="R123" s="52" t="s">
        <v>60</v>
      </c>
      <c r="S123" s="51"/>
      <c r="T123" s="53"/>
      <c r="U123" s="51" t="s">
        <v>41</v>
      </c>
    </row>
    <row r="124" spans="1:256">
      <c r="A124" s="19" t="s">
        <v>70</v>
      </c>
      <c r="B124" s="170"/>
      <c r="C124" s="170"/>
      <c r="D124" s="170"/>
      <c r="E124" s="170"/>
      <c r="F124" s="170"/>
      <c r="G124" s="170"/>
      <c r="H124" s="170"/>
      <c r="I124" s="170"/>
      <c r="J124" s="21">
        <f t="shared" ref="J124:Q124" si="7">SUM(J123)</f>
        <v>7</v>
      </c>
      <c r="K124" s="21">
        <f t="shared" si="7"/>
        <v>2</v>
      </c>
      <c r="L124" s="21">
        <f t="shared" si="7"/>
        <v>1</v>
      </c>
      <c r="M124" s="21">
        <f t="shared" si="7"/>
        <v>0</v>
      </c>
      <c r="N124" s="21">
        <f t="shared" si="7"/>
        <v>1</v>
      </c>
      <c r="O124" s="21">
        <f t="shared" si="7"/>
        <v>4</v>
      </c>
      <c r="P124" s="21">
        <f t="shared" si="7"/>
        <v>11</v>
      </c>
      <c r="Q124" s="21">
        <f t="shared" si="7"/>
        <v>15</v>
      </c>
      <c r="R124" s="19">
        <f>COUNTIF(R123,"E")</f>
        <v>1</v>
      </c>
      <c r="S124" s="19">
        <f>COUNTIF(S123,"C")</f>
        <v>0</v>
      </c>
      <c r="T124" s="19">
        <f>COUNTIF(T123,"VP")</f>
        <v>0</v>
      </c>
      <c r="U124" s="20"/>
    </row>
    <row r="125" spans="1:256" ht="27" customHeight="1">
      <c r="A125" s="144" t="s">
        <v>113</v>
      </c>
      <c r="B125" s="145"/>
      <c r="C125" s="145"/>
      <c r="D125" s="145"/>
      <c r="E125" s="145"/>
      <c r="F125" s="145"/>
      <c r="G125" s="145"/>
      <c r="H125" s="145"/>
      <c r="I125" s="146"/>
      <c r="J125" s="21">
        <f t="shared" ref="J125:T125" si="8">SUM(J121,J124)</f>
        <v>63</v>
      </c>
      <c r="K125" s="21">
        <f t="shared" si="8"/>
        <v>18</v>
      </c>
      <c r="L125" s="21">
        <f t="shared" si="8"/>
        <v>9</v>
      </c>
      <c r="M125" s="21">
        <f t="shared" si="8"/>
        <v>0</v>
      </c>
      <c r="N125" s="21">
        <f t="shared" si="8"/>
        <v>9</v>
      </c>
      <c r="O125" s="21">
        <f t="shared" si="8"/>
        <v>36</v>
      </c>
      <c r="P125" s="21">
        <f t="shared" si="8"/>
        <v>81</v>
      </c>
      <c r="Q125" s="21">
        <f t="shared" si="8"/>
        <v>117</v>
      </c>
      <c r="R125" s="21">
        <f t="shared" si="8"/>
        <v>8</v>
      </c>
      <c r="S125" s="21">
        <f t="shared" si="8"/>
        <v>1</v>
      </c>
      <c r="T125" s="21">
        <f t="shared" si="8"/>
        <v>0</v>
      </c>
      <c r="U125" s="33">
        <f>COUNTIF($A$111:$U$123,"DF")/(COUNTIF($A$111:$U$123,"DF")+COUNTIF($A$143:$U$151,"DS")+COUNTIF($U$160:$U$162,"DC"))</f>
        <v>0.61111111111111116</v>
      </c>
    </row>
    <row r="126" spans="1:256">
      <c r="A126" s="147" t="s">
        <v>114</v>
      </c>
      <c r="B126" s="148"/>
      <c r="C126" s="148"/>
      <c r="D126" s="148"/>
      <c r="E126" s="148"/>
      <c r="F126" s="148"/>
      <c r="G126" s="148"/>
      <c r="H126" s="148"/>
      <c r="I126" s="148"/>
      <c r="J126" s="149"/>
      <c r="K126" s="21">
        <f t="shared" ref="K126:Q126" si="9">K121*14+K124*12</f>
        <v>248</v>
      </c>
      <c r="L126" s="21">
        <f t="shared" si="9"/>
        <v>124</v>
      </c>
      <c r="M126" s="21">
        <f t="shared" si="9"/>
        <v>0</v>
      </c>
      <c r="N126" s="21">
        <f t="shared" si="9"/>
        <v>124</v>
      </c>
      <c r="O126" s="21">
        <f t="shared" si="9"/>
        <v>496</v>
      </c>
      <c r="P126" s="21">
        <f t="shared" si="9"/>
        <v>1112</v>
      </c>
      <c r="Q126" s="21">
        <f t="shared" si="9"/>
        <v>1608</v>
      </c>
      <c r="R126" s="153"/>
      <c r="S126" s="154"/>
      <c r="T126" s="154"/>
      <c r="U126" s="155"/>
    </row>
    <row r="127" spans="1:256">
      <c r="A127" s="150"/>
      <c r="B127" s="151"/>
      <c r="C127" s="151"/>
      <c r="D127" s="151"/>
      <c r="E127" s="151"/>
      <c r="F127" s="151"/>
      <c r="G127" s="151"/>
      <c r="H127" s="151"/>
      <c r="I127" s="151"/>
      <c r="J127" s="152"/>
      <c r="K127" s="159">
        <f>SUM(K126:N126)</f>
        <v>496</v>
      </c>
      <c r="L127" s="160"/>
      <c r="M127" s="160"/>
      <c r="N127" s="161"/>
      <c r="O127" s="162">
        <v>1630</v>
      </c>
      <c r="P127" s="163"/>
      <c r="Q127" s="164"/>
      <c r="R127" s="156"/>
      <c r="S127" s="157"/>
      <c r="T127" s="157"/>
      <c r="U127" s="158"/>
    </row>
    <row r="128" spans="1:256" s="76" customForma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6"/>
      <c r="L128" s="46"/>
      <c r="M128" s="46"/>
      <c r="N128" s="46"/>
      <c r="O128" s="47"/>
      <c r="P128" s="47"/>
      <c r="Q128" s="47"/>
      <c r="R128" s="48"/>
      <c r="S128" s="48"/>
      <c r="T128" s="48"/>
      <c r="U128" s="48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</row>
    <row r="129" spans="1:256" s="76" customForma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6"/>
      <c r="L129" s="46"/>
      <c r="M129" s="46"/>
      <c r="N129" s="46"/>
      <c r="O129" s="47"/>
      <c r="P129" s="47"/>
      <c r="Q129" s="47"/>
      <c r="R129" s="48"/>
      <c r="S129" s="48"/>
      <c r="T129" s="48"/>
      <c r="U129" s="48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</row>
    <row r="130" spans="1:256" s="76" customForma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6"/>
      <c r="L130" s="46"/>
      <c r="M130" s="46"/>
      <c r="N130" s="46"/>
      <c r="O130" s="47"/>
      <c r="P130" s="47"/>
      <c r="Q130" s="47"/>
      <c r="R130" s="48"/>
      <c r="S130" s="48"/>
      <c r="T130" s="48"/>
      <c r="U130" s="48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</row>
    <row r="131" spans="1:256" s="76" customForma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6"/>
      <c r="L131" s="46"/>
      <c r="M131" s="46"/>
      <c r="N131" s="46"/>
      <c r="O131" s="47"/>
      <c r="P131" s="47"/>
      <c r="Q131" s="47"/>
      <c r="R131" s="48"/>
      <c r="S131" s="48"/>
      <c r="T131" s="48"/>
      <c r="U131" s="48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  <c r="IV131" s="70"/>
    </row>
    <row r="132" spans="1:256" s="76" customForma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6"/>
      <c r="L132" s="46"/>
      <c r="M132" s="46"/>
      <c r="N132" s="46"/>
      <c r="O132" s="47"/>
      <c r="P132" s="47"/>
      <c r="Q132" s="47"/>
      <c r="R132" s="48"/>
      <c r="S132" s="48"/>
      <c r="T132" s="48"/>
      <c r="U132" s="48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  <c r="GT132" s="70"/>
      <c r="GU132" s="70"/>
      <c r="GV132" s="70"/>
      <c r="GW132" s="70"/>
      <c r="GX132" s="70"/>
      <c r="GY132" s="70"/>
      <c r="GZ132" s="70"/>
      <c r="HA132" s="70"/>
      <c r="HB132" s="70"/>
      <c r="HC132" s="70"/>
      <c r="HD132" s="70"/>
      <c r="HE132" s="70"/>
      <c r="HF132" s="70"/>
      <c r="HG132" s="70"/>
      <c r="HH132" s="70"/>
      <c r="HI132" s="70"/>
      <c r="HJ132" s="70"/>
      <c r="HK132" s="70"/>
      <c r="HL132" s="70"/>
      <c r="HM132" s="70"/>
      <c r="HN132" s="70"/>
      <c r="HO132" s="70"/>
      <c r="HP132" s="70"/>
      <c r="HQ132" s="70"/>
      <c r="HR132" s="70"/>
      <c r="HS132" s="70"/>
      <c r="HT132" s="70"/>
      <c r="HU132" s="70"/>
      <c r="HV132" s="70"/>
      <c r="HW132" s="70"/>
      <c r="HX132" s="70"/>
      <c r="HY132" s="70"/>
      <c r="HZ132" s="70"/>
      <c r="IA132" s="70"/>
      <c r="IB132" s="70"/>
      <c r="IC132" s="70"/>
      <c r="ID132" s="70"/>
      <c r="IE132" s="70"/>
      <c r="IF132" s="70"/>
      <c r="IG132" s="70"/>
      <c r="IH132" s="70"/>
      <c r="II132" s="70"/>
      <c r="IJ132" s="70"/>
      <c r="IK132" s="70"/>
      <c r="IL132" s="70"/>
      <c r="IM132" s="70"/>
      <c r="IN132" s="70"/>
      <c r="IO132" s="70"/>
      <c r="IP132" s="70"/>
      <c r="IQ132" s="70"/>
      <c r="IR132" s="70"/>
      <c r="IS132" s="70"/>
      <c r="IT132" s="70"/>
      <c r="IU132" s="70"/>
      <c r="IV132" s="70"/>
    </row>
    <row r="133" spans="1:256" s="76" customForma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6"/>
      <c r="L133" s="46"/>
      <c r="M133" s="46"/>
      <c r="N133" s="46"/>
      <c r="O133" s="47"/>
      <c r="P133" s="47"/>
      <c r="Q133" s="47"/>
      <c r="R133" s="48"/>
      <c r="S133" s="48"/>
      <c r="T133" s="48"/>
      <c r="U133" s="48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</row>
    <row r="134" spans="1:256" s="76" customForma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6"/>
      <c r="L134" s="46"/>
      <c r="M134" s="46"/>
      <c r="N134" s="46"/>
      <c r="O134" s="47"/>
      <c r="P134" s="47"/>
      <c r="Q134" s="47"/>
      <c r="R134" s="48"/>
      <c r="S134" s="48"/>
      <c r="T134" s="48"/>
      <c r="U134" s="48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  <c r="IV134" s="70"/>
    </row>
    <row r="135" spans="1:256" s="76" customForma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6"/>
      <c r="L135" s="46"/>
      <c r="M135" s="46"/>
      <c r="N135" s="46"/>
      <c r="O135" s="47"/>
      <c r="P135" s="47"/>
      <c r="Q135" s="47"/>
      <c r="R135" s="48"/>
      <c r="S135" s="48"/>
      <c r="T135" s="48"/>
      <c r="U135" s="48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</row>
    <row r="136" spans="1:256" s="1" customFormat="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6"/>
      <c r="L136" s="46"/>
      <c r="M136" s="46"/>
      <c r="N136" s="46"/>
      <c r="O136" s="47"/>
      <c r="P136" s="47"/>
      <c r="Q136" s="47"/>
      <c r="R136" s="48"/>
      <c r="S136" s="48"/>
      <c r="T136" s="48"/>
      <c r="U136" s="48"/>
    </row>
    <row r="137" spans="1:256" s="1" customFormat="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6"/>
      <c r="L137" s="46"/>
      <c r="M137" s="46"/>
      <c r="N137" s="46"/>
      <c r="O137" s="47"/>
      <c r="P137" s="47"/>
      <c r="Q137" s="47"/>
      <c r="R137" s="48"/>
      <c r="S137" s="48"/>
      <c r="T137" s="48"/>
      <c r="U137" s="48"/>
    </row>
    <row r="138" spans="1:256" ht="21" customHeight="1"/>
    <row r="139" spans="1:256" ht="23.25" customHeight="1">
      <c r="A139" s="170" t="s">
        <v>119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</row>
    <row r="140" spans="1:256" ht="26.25" customHeight="1">
      <c r="A140" s="170" t="s">
        <v>47</v>
      </c>
      <c r="B140" s="170" t="s">
        <v>48</v>
      </c>
      <c r="C140" s="170"/>
      <c r="D140" s="170"/>
      <c r="E140" s="170"/>
      <c r="F140" s="170"/>
      <c r="G140" s="170"/>
      <c r="H140" s="170"/>
      <c r="I140" s="170"/>
      <c r="J140" s="169" t="s">
        <v>49</v>
      </c>
      <c r="K140" s="166" t="s">
        <v>50</v>
      </c>
      <c r="L140" s="167"/>
      <c r="M140" s="167"/>
      <c r="N140" s="168"/>
      <c r="O140" s="169" t="s">
        <v>51</v>
      </c>
      <c r="P140" s="169"/>
      <c r="Q140" s="169"/>
      <c r="R140" s="169" t="s">
        <v>52</v>
      </c>
      <c r="S140" s="169"/>
      <c r="T140" s="169"/>
      <c r="U140" s="169" t="s">
        <v>53</v>
      </c>
    </row>
    <row r="141" spans="1:256">
      <c r="A141" s="170"/>
      <c r="B141" s="170"/>
      <c r="C141" s="170"/>
      <c r="D141" s="170"/>
      <c r="E141" s="170"/>
      <c r="F141" s="170"/>
      <c r="G141" s="170"/>
      <c r="H141" s="170"/>
      <c r="I141" s="170"/>
      <c r="J141" s="169"/>
      <c r="K141" s="27" t="s">
        <v>54</v>
      </c>
      <c r="L141" s="27" t="s">
        <v>55</v>
      </c>
      <c r="M141" s="27" t="s">
        <v>56</v>
      </c>
      <c r="N141" s="27" t="s">
        <v>57</v>
      </c>
      <c r="O141" s="27" t="s">
        <v>58</v>
      </c>
      <c r="P141" s="27" t="s">
        <v>33</v>
      </c>
      <c r="Q141" s="27" t="s">
        <v>59</v>
      </c>
      <c r="R141" s="27" t="s">
        <v>60</v>
      </c>
      <c r="S141" s="27" t="s">
        <v>54</v>
      </c>
      <c r="T141" s="27" t="s">
        <v>61</v>
      </c>
      <c r="U141" s="169"/>
    </row>
    <row r="142" spans="1:256" ht="18.75" customHeight="1">
      <c r="A142" s="127" t="s">
        <v>117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9"/>
    </row>
    <row r="143" spans="1:256" s="1" customFormat="1" ht="15.75" customHeight="1">
      <c r="A143" s="50" t="s">
        <v>62</v>
      </c>
      <c r="B143" s="124" t="s">
        <v>63</v>
      </c>
      <c r="C143" s="125"/>
      <c r="D143" s="125"/>
      <c r="E143" s="125"/>
      <c r="F143" s="125"/>
      <c r="G143" s="125"/>
      <c r="H143" s="125"/>
      <c r="I143" s="126"/>
      <c r="J143" s="51">
        <v>8</v>
      </c>
      <c r="K143" s="51">
        <v>2</v>
      </c>
      <c r="L143" s="51">
        <v>1</v>
      </c>
      <c r="M143" s="51">
        <v>0</v>
      </c>
      <c r="N143" s="51">
        <v>1</v>
      </c>
      <c r="O143" s="54">
        <f>SUM(K143:N143)</f>
        <v>4</v>
      </c>
      <c r="P143" s="40">
        <f>Q143-O143</f>
        <v>10</v>
      </c>
      <c r="Q143" s="40">
        <f>ROUND(PRODUCT(J143,25)/14,0)</f>
        <v>14</v>
      </c>
      <c r="R143" s="52"/>
      <c r="S143" s="51"/>
      <c r="T143" s="53" t="s">
        <v>61</v>
      </c>
      <c r="U143" s="51" t="s">
        <v>43</v>
      </c>
    </row>
    <row r="144" spans="1:256" s="1" customFormat="1" ht="15" customHeight="1">
      <c r="A144" s="66" t="s">
        <v>80</v>
      </c>
      <c r="B144" s="130" t="s">
        <v>81</v>
      </c>
      <c r="C144" s="131"/>
      <c r="D144" s="131"/>
      <c r="E144" s="131"/>
      <c r="F144" s="131"/>
      <c r="G144" s="131"/>
      <c r="H144" s="131"/>
      <c r="I144" s="132"/>
      <c r="J144" s="61">
        <v>4</v>
      </c>
      <c r="K144" s="61">
        <v>0</v>
      </c>
      <c r="L144" s="61">
        <v>0</v>
      </c>
      <c r="M144" s="61">
        <v>0</v>
      </c>
      <c r="N144" s="61">
        <v>4</v>
      </c>
      <c r="O144" s="62">
        <v>4</v>
      </c>
      <c r="P144" s="63">
        <v>3</v>
      </c>
      <c r="Q144" s="63">
        <v>7</v>
      </c>
      <c r="R144" s="64"/>
      <c r="S144" s="61"/>
      <c r="T144" s="65" t="s">
        <v>61</v>
      </c>
      <c r="U144" s="61" t="s">
        <v>43</v>
      </c>
    </row>
    <row r="145" spans="1:21">
      <c r="A145" s="19" t="s">
        <v>70</v>
      </c>
      <c r="B145" s="172"/>
      <c r="C145" s="173"/>
      <c r="D145" s="173"/>
      <c r="E145" s="173"/>
      <c r="F145" s="173"/>
      <c r="G145" s="173"/>
      <c r="H145" s="173"/>
      <c r="I145" s="174"/>
      <c r="J145" s="21">
        <f t="shared" ref="J145:Q145" si="10">SUM(J143)</f>
        <v>8</v>
      </c>
      <c r="K145" s="21">
        <f t="shared" si="10"/>
        <v>2</v>
      </c>
      <c r="L145" s="21">
        <f t="shared" si="10"/>
        <v>1</v>
      </c>
      <c r="M145" s="21">
        <f t="shared" si="10"/>
        <v>0</v>
      </c>
      <c r="N145" s="21">
        <f t="shared" si="10"/>
        <v>1</v>
      </c>
      <c r="O145" s="21">
        <f t="shared" si="10"/>
        <v>4</v>
      </c>
      <c r="P145" s="21">
        <f t="shared" si="10"/>
        <v>10</v>
      </c>
      <c r="Q145" s="21">
        <f t="shared" si="10"/>
        <v>14</v>
      </c>
      <c r="R145" s="21">
        <f>COUNTIF(R143:R144,"E")</f>
        <v>0</v>
      </c>
      <c r="S145" s="21">
        <f>COUNTIF(S143:S144,"C")</f>
        <v>0</v>
      </c>
      <c r="T145" s="21">
        <f>COUNTIF(T143:T144,"VP")</f>
        <v>2</v>
      </c>
      <c r="U145" s="16"/>
    </row>
    <row r="146" spans="1:21" ht="18" customHeight="1">
      <c r="A146" s="127" t="s">
        <v>120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9"/>
    </row>
    <row r="148" spans="1:21">
      <c r="A148" s="28" t="str">
        <f>IF(ISNA(INDEX($A$38:$U$104,MATCH($B148,$B$38:$B$104,0),1)),"",INDEX($A$38:$U$104,MATCH($B148,$B$38:$B$104,0),1))</f>
        <v>MMM3069</v>
      </c>
      <c r="B148" s="171" t="s">
        <v>97</v>
      </c>
      <c r="C148" s="171"/>
      <c r="D148" s="171"/>
      <c r="E148" s="171"/>
      <c r="F148" s="171"/>
      <c r="G148" s="171"/>
      <c r="H148" s="171"/>
      <c r="I148" s="171"/>
      <c r="J148" s="17">
        <f>IF(ISNA(INDEX($A$38:$U$104,MATCH($B148,$B$38:$B$104,0),10)),"",INDEX($A$38:$U$104,MATCH($B148,$B$38:$B$104,0),10))</f>
        <v>6</v>
      </c>
      <c r="K148" s="17">
        <f>IF(ISNA(INDEX($A$38:$U$104,MATCH($B148,$B$38:$B$104,0),11)),"",INDEX($A$38:$U$104,MATCH($B148,$B$38:$B$104,0),11))</f>
        <v>2</v>
      </c>
      <c r="L148" s="17">
        <f>IF(ISNA(INDEX($A$38:$U$104,MATCH($B148,$B$38:$B$104,0),12)),"",INDEX($A$38:$U$104,MATCH($B148,$B$38:$B$104,0),12))</f>
        <v>1</v>
      </c>
      <c r="M148" s="17">
        <f>IF(ISNA(INDEX($A$39:$U$105,MATCH($B148,$B$39:$B$105,0),13)),"",INDEX($A$39:$U$105,MATCH($B148,$B$39:$B$105,0),13))</f>
        <v>0</v>
      </c>
      <c r="N148" s="17">
        <f>IF(ISNA(INDEX($A$39:$U$105,MATCH($B148,$B$39:$B$105,0),14)),"",INDEX($A$39:$U$105,MATCH($B148,$B$39:$B$105,0),14))</f>
        <v>1</v>
      </c>
      <c r="O148" s="17">
        <f>IF(ISNA(INDEX($A$39:$U$105,MATCH($B148,$B$39:$B$105,0),15)),"",INDEX($A$39:$U$105,MATCH($B148,$B$39:$B$105,0),15))</f>
        <v>4</v>
      </c>
      <c r="P148" s="17">
        <f>IF(ISNA(INDEX($A$39:$U$105,MATCH($B148,$B$39:$B$105,0),16)),"",INDEX($A$39:$U$105,MATCH($B148,$B$39:$B$105,0),16))</f>
        <v>9</v>
      </c>
      <c r="Q148" s="17">
        <f>IF(ISNA(INDEX($A$39:$U$105,MATCH($B148,$B$39:$B$105,0),17)),"",INDEX($A$39:$U$105,MATCH($B148,$B$39:$B$105,0),17))</f>
        <v>13</v>
      </c>
      <c r="R148" s="26" t="str">
        <f>IF(ISNA(INDEX($A$39:$U$105,MATCH($B148,$B$39:$B$105,0),18)),"",INDEX($A$39:$U$105,MATCH($B148,$B$39:$B$105,0),18))</f>
        <v>E</v>
      </c>
      <c r="S148" s="26">
        <f>IF(ISNA(INDEX($A$39:$U$105,MATCH($B148,$B$39:$B$105,0),19)),"",INDEX($A$39:$U$105,MATCH($B148,$B$39:$B$105,0),19))</f>
        <v>0</v>
      </c>
      <c r="T148" s="26">
        <f>IF(ISNA(INDEX($A$39:$U$105,MATCH($B148,$B$39:$B$105,0),20)),"",INDEX($A$39:$U$105,MATCH($B148,$B$39:$B$105,0),20))</f>
        <v>0</v>
      </c>
      <c r="U148" s="16" t="s">
        <v>43</v>
      </c>
    </row>
    <row r="149" spans="1:21">
      <c r="A149" s="28" t="str">
        <f>IF(ISNA(INDEX($A$38:$U$104,MATCH($B149,$B$38:$B$104,0),1)),"",INDEX($A$38:$U$104,MATCH($B149,$B$38:$B$104,0),1))</f>
        <v>MMM3401</v>
      </c>
      <c r="B149" s="171" t="s">
        <v>99</v>
      </c>
      <c r="C149" s="171"/>
      <c r="D149" s="171"/>
      <c r="E149" s="171"/>
      <c r="F149" s="171"/>
      <c r="G149" s="171"/>
      <c r="H149" s="171"/>
      <c r="I149" s="171"/>
      <c r="J149" s="17">
        <f>IF(ISNA(INDEX($A$38:$U$104,MATCH($B149,$B$38:$B$104,0),10)),"",INDEX($A$38:$U$104,MATCH($B149,$B$38:$B$104,0),10))</f>
        <v>4</v>
      </c>
      <c r="K149" s="17">
        <f>IF(ISNA(INDEX($A$38:$U$104,MATCH($B149,$B$38:$B$104,0),11)),"",INDEX($A$38:$U$104,MATCH($B149,$B$38:$B$104,0),11))</f>
        <v>0</v>
      </c>
      <c r="L149" s="17">
        <f>IF(ISNA(INDEX($A$38:$U$104,MATCH($B149,$B$38:$B$104,0),12)),"",INDEX($A$38:$U$104,MATCH($B149,$B$38:$B$104,0),12))</f>
        <v>0</v>
      </c>
      <c r="M149" s="17">
        <f>IF(ISNA(INDEX($A$39:$U$105,MATCH($B149,$B$39:$B$105,0),13)),"",INDEX($A$39:$U$105,MATCH($B149,$B$39:$B$105,0),13))</f>
        <v>0</v>
      </c>
      <c r="N149" s="17">
        <f>IF(ISNA(INDEX($A$39:$U$105,MATCH($B149,$B$39:$B$105,0),14)),"",INDEX($A$39:$U$105,MATCH($B149,$B$39:$B$105,0),14))</f>
        <v>4</v>
      </c>
      <c r="O149" s="17">
        <f>IF(ISNA(INDEX($A$39:$U$105,MATCH($B149,$B$39:$B$105,0),15)),"",INDEX($A$39:$U$105,MATCH($B149,$B$39:$B$105,0),15))</f>
        <v>4</v>
      </c>
      <c r="P149" s="17">
        <f>IF(ISNA(INDEX($A$39:$U$105,MATCH($B149,$B$39:$B$105,0),16)),"",INDEX($A$39:$U$105,MATCH($B149,$B$39:$B$105,0),16))</f>
        <v>4</v>
      </c>
      <c r="Q149" s="17">
        <f>IF(ISNA(INDEX($A$39:$U$105,MATCH($B149,$B$39:$B$105,0),17)),"",INDEX($A$39:$U$105,MATCH($B149,$B$39:$B$105,0),17))</f>
        <v>8</v>
      </c>
      <c r="R149" s="26">
        <f>IF(ISNA(INDEX($A$39:$U$105,MATCH($B149,$B$39:$B$105,0),18)),"",INDEX($A$39:$U$105,MATCH($B149,$B$39:$B$105,0),18))</f>
        <v>0</v>
      </c>
      <c r="S149" s="26" t="str">
        <f>IF(ISNA(INDEX($A$39:$U$105,MATCH($B149,$B$39:$B$105,0),19)),"",INDEX($A$39:$U$105,MATCH($B149,$B$39:$B$105,0),19))</f>
        <v>C</v>
      </c>
      <c r="T149" s="26">
        <f>IF(ISNA(INDEX($A$39:$U$105,MATCH($B149,$B$39:$B$105,0),20)),"",INDEX($A$39:$U$105,MATCH($B149,$B$39:$B$105,0),20))</f>
        <v>0</v>
      </c>
      <c r="U149" s="16" t="s">
        <v>43</v>
      </c>
    </row>
    <row r="150" spans="1:21">
      <c r="A150" s="28" t="str">
        <f>IF(ISNA(INDEX($A$38:$U$104,MATCH($B150,$B$38:$B$104,0),1)),"",INDEX($A$38:$U$104,MATCH($B150,$B$38:$B$104,0),1))</f>
        <v>MMX4602</v>
      </c>
      <c r="B150" s="171" t="s">
        <v>101</v>
      </c>
      <c r="C150" s="171"/>
      <c r="D150" s="171"/>
      <c r="E150" s="171"/>
      <c r="F150" s="171"/>
      <c r="G150" s="171"/>
      <c r="H150" s="171"/>
      <c r="I150" s="171"/>
      <c r="J150" s="17">
        <f>IF(ISNA(INDEX($A$38:$U$104,MATCH($B150,$B$38:$B$104,0),10)),"",INDEX($A$38:$U$104,MATCH($B150,$B$38:$B$104,0),10))</f>
        <v>6</v>
      </c>
      <c r="K150" s="17">
        <f>IF(ISNA(INDEX($A$38:$U$104,MATCH($B150,$B$38:$B$104,0),11)),"",INDEX($A$38:$U$104,MATCH($B150,$B$38:$B$104,0),11))</f>
        <v>2</v>
      </c>
      <c r="L150" s="17">
        <f>IF(ISNA(INDEX($A$38:$U$104,MATCH($B150,$B$38:$B$104,0),12)),"",INDEX($A$38:$U$104,MATCH($B150,$B$38:$B$104,0),12))</f>
        <v>1</v>
      </c>
      <c r="M150" s="17">
        <f>IF(ISNA(INDEX($A$39:$U$105,MATCH($B150,$B$39:$B$105,0),13)),"",INDEX($A$39:$U$105,MATCH($B150,$B$39:$B$105,0),13))</f>
        <v>0</v>
      </c>
      <c r="N150" s="17">
        <f>IF(ISNA(INDEX($A$39:$U$105,MATCH($B150,$B$39:$B$105,0),14)),"",INDEX($A$39:$U$105,MATCH($B150,$B$39:$B$105,0),14))</f>
        <v>0</v>
      </c>
      <c r="O150" s="17">
        <f>IF(ISNA(INDEX($A$39:$U$105,MATCH($B150,$B$39:$B$105,0),15)),"",INDEX($A$39:$U$105,MATCH($B150,$B$39:$B$105,0),15))</f>
        <v>3</v>
      </c>
      <c r="P150" s="17">
        <f>IF(ISNA(INDEX($A$39:$U$105,MATCH($B150,$B$39:$B$105,0),16)),"",INDEX($A$39:$U$105,MATCH($B150,$B$39:$B$105,0),16))</f>
        <v>10</v>
      </c>
      <c r="Q150" s="17">
        <f>IF(ISNA(INDEX($A$39:$U$105,MATCH($B150,$B$39:$B$105,0),17)),"",INDEX($A$39:$U$105,MATCH($B150,$B$39:$B$105,0),17))</f>
        <v>13</v>
      </c>
      <c r="R150" s="26">
        <f>IF(ISNA(INDEX($A$39:$U$105,MATCH($B150,$B$39:$B$105,0),18)),"",INDEX($A$39:$U$105,MATCH($B150,$B$39:$B$105,0),18))</f>
        <v>0</v>
      </c>
      <c r="S150" s="26" t="str">
        <f>IF(ISNA(INDEX($A$39:$U$105,MATCH($B150,$B$39:$B$105,0),19)),"",INDEX($A$39:$U$105,MATCH($B150,$B$39:$B$105,0),19))</f>
        <v>C</v>
      </c>
      <c r="T150" s="26">
        <f>IF(ISNA(INDEX($A$39:$U$105,MATCH($B150,$B$39:$B$105,0),20)),"",INDEX($A$39:$U$105,MATCH($B150,$B$39:$B$105,0),20))</f>
        <v>0</v>
      </c>
      <c r="U150" s="16" t="s">
        <v>43</v>
      </c>
    </row>
    <row r="151" spans="1:21">
      <c r="A151" s="19" t="s">
        <v>70</v>
      </c>
      <c r="B151" s="170"/>
      <c r="C151" s="170"/>
      <c r="D151" s="170"/>
      <c r="E151" s="170"/>
      <c r="F151" s="170"/>
      <c r="G151" s="170"/>
      <c r="H151" s="170"/>
      <c r="I151" s="170"/>
      <c r="J151" s="21">
        <f t="shared" ref="J151:Q151" si="11">SUM(J147:J150)</f>
        <v>16</v>
      </c>
      <c r="K151" s="21">
        <f t="shared" si="11"/>
        <v>4</v>
      </c>
      <c r="L151" s="21">
        <f t="shared" si="11"/>
        <v>2</v>
      </c>
      <c r="M151" s="21">
        <f t="shared" si="11"/>
        <v>0</v>
      </c>
      <c r="N151" s="21">
        <f t="shared" si="11"/>
        <v>5</v>
      </c>
      <c r="O151" s="21">
        <f t="shared" si="11"/>
        <v>11</v>
      </c>
      <c r="P151" s="21">
        <f t="shared" si="11"/>
        <v>23</v>
      </c>
      <c r="Q151" s="21">
        <f t="shared" si="11"/>
        <v>34</v>
      </c>
      <c r="R151" s="19">
        <f>COUNTIF(R147:R150,"E")</f>
        <v>1</v>
      </c>
      <c r="S151" s="19">
        <f>COUNTIF(S147:S150,"C")</f>
        <v>2</v>
      </c>
      <c r="T151" s="19">
        <f>COUNTIF(T147:T150,"VP")</f>
        <v>0</v>
      </c>
      <c r="U151" s="20"/>
    </row>
    <row r="152" spans="1:21" ht="25.5" customHeight="1">
      <c r="A152" s="144" t="s">
        <v>113</v>
      </c>
      <c r="B152" s="145"/>
      <c r="C152" s="145"/>
      <c r="D152" s="145"/>
      <c r="E152" s="145"/>
      <c r="F152" s="145"/>
      <c r="G152" s="145"/>
      <c r="H152" s="145"/>
      <c r="I152" s="146"/>
      <c r="J152" s="21">
        <f t="shared" ref="J152:T152" si="12">SUM(J145,J151)</f>
        <v>24</v>
      </c>
      <c r="K152" s="21">
        <f t="shared" si="12"/>
        <v>6</v>
      </c>
      <c r="L152" s="21">
        <f t="shared" si="12"/>
        <v>3</v>
      </c>
      <c r="M152" s="21">
        <f t="shared" si="12"/>
        <v>0</v>
      </c>
      <c r="N152" s="21">
        <f t="shared" si="12"/>
        <v>6</v>
      </c>
      <c r="O152" s="21">
        <f t="shared" si="12"/>
        <v>15</v>
      </c>
      <c r="P152" s="21">
        <f t="shared" si="12"/>
        <v>33</v>
      </c>
      <c r="Q152" s="21">
        <f t="shared" si="12"/>
        <v>48</v>
      </c>
      <c r="R152" s="21">
        <f t="shared" si="12"/>
        <v>1</v>
      </c>
      <c r="S152" s="21">
        <f t="shared" si="12"/>
        <v>2</v>
      </c>
      <c r="T152" s="21">
        <f t="shared" si="12"/>
        <v>2</v>
      </c>
      <c r="U152" s="33">
        <f>COUNTIF($A$143:$U$151,"DS")/(COUNTIF($A$111:$U$123,"DF")+COUNTIF($A$143:$U$151,"DS")+COUNTIF($U$160:$U$162,"DC"))</f>
        <v>0.27777777777777779</v>
      </c>
    </row>
    <row r="153" spans="1:21" ht="13.5" customHeight="1">
      <c r="A153" s="147" t="s">
        <v>114</v>
      </c>
      <c r="B153" s="148"/>
      <c r="C153" s="148"/>
      <c r="D153" s="148"/>
      <c r="E153" s="148"/>
      <c r="F153" s="148"/>
      <c r="G153" s="148"/>
      <c r="H153" s="148"/>
      <c r="I153" s="148"/>
      <c r="J153" s="149"/>
      <c r="K153" s="21">
        <f t="shared" ref="K153:Q153" si="13">K145*14+K151*12</f>
        <v>76</v>
      </c>
      <c r="L153" s="21">
        <f t="shared" si="13"/>
        <v>38</v>
      </c>
      <c r="M153" s="21">
        <f t="shared" si="13"/>
        <v>0</v>
      </c>
      <c r="N153" s="21">
        <f t="shared" si="13"/>
        <v>74</v>
      </c>
      <c r="O153" s="21">
        <f t="shared" si="13"/>
        <v>188</v>
      </c>
      <c r="P153" s="21">
        <f t="shared" si="13"/>
        <v>416</v>
      </c>
      <c r="Q153" s="21">
        <f t="shared" si="13"/>
        <v>604</v>
      </c>
      <c r="R153" s="153"/>
      <c r="S153" s="154"/>
      <c r="T153" s="154"/>
      <c r="U153" s="155"/>
    </row>
    <row r="154" spans="1:21" ht="16.5" customHeight="1">
      <c r="A154" s="150"/>
      <c r="B154" s="151"/>
      <c r="C154" s="151"/>
      <c r="D154" s="151"/>
      <c r="E154" s="151"/>
      <c r="F154" s="151"/>
      <c r="G154" s="151"/>
      <c r="H154" s="151"/>
      <c r="I154" s="151"/>
      <c r="J154" s="152"/>
      <c r="K154" s="159">
        <f>SUM(K153:N153)</f>
        <v>188</v>
      </c>
      <c r="L154" s="160"/>
      <c r="M154" s="160"/>
      <c r="N154" s="161"/>
      <c r="O154" s="162">
        <f>SUM(O153:P153)</f>
        <v>604</v>
      </c>
      <c r="P154" s="163"/>
      <c r="Q154" s="164"/>
      <c r="R154" s="156"/>
      <c r="S154" s="157"/>
      <c r="T154" s="157"/>
      <c r="U154" s="158"/>
    </row>
    <row r="156" spans="1:21" ht="22.5" customHeight="1">
      <c r="A156" s="170" t="s">
        <v>121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</row>
    <row r="157" spans="1:21" ht="25.5" customHeight="1">
      <c r="A157" s="170" t="s">
        <v>47</v>
      </c>
      <c r="B157" s="170" t="s">
        <v>48</v>
      </c>
      <c r="C157" s="170"/>
      <c r="D157" s="170"/>
      <c r="E157" s="170"/>
      <c r="F157" s="170"/>
      <c r="G157" s="170"/>
      <c r="H157" s="170"/>
      <c r="I157" s="170"/>
      <c r="J157" s="169" t="s">
        <v>49</v>
      </c>
      <c r="K157" s="166" t="s">
        <v>50</v>
      </c>
      <c r="L157" s="167"/>
      <c r="M157" s="167"/>
      <c r="N157" s="168"/>
      <c r="O157" s="169" t="s">
        <v>51</v>
      </c>
      <c r="P157" s="169"/>
      <c r="Q157" s="169"/>
      <c r="R157" s="169" t="s">
        <v>52</v>
      </c>
      <c r="S157" s="169"/>
      <c r="T157" s="169"/>
      <c r="U157" s="169" t="s">
        <v>53</v>
      </c>
    </row>
    <row r="158" spans="1:21" ht="18" customHeight="1">
      <c r="A158" s="170"/>
      <c r="B158" s="170"/>
      <c r="C158" s="170"/>
      <c r="D158" s="170"/>
      <c r="E158" s="170"/>
      <c r="F158" s="170"/>
      <c r="G158" s="170"/>
      <c r="H158" s="170"/>
      <c r="I158" s="170"/>
      <c r="J158" s="169"/>
      <c r="K158" s="27" t="s">
        <v>54</v>
      </c>
      <c r="L158" s="27" t="s">
        <v>55</v>
      </c>
      <c r="M158" s="27" t="s">
        <v>56</v>
      </c>
      <c r="N158" s="27" t="s">
        <v>57</v>
      </c>
      <c r="O158" s="27" t="s">
        <v>58</v>
      </c>
      <c r="P158" s="27" t="s">
        <v>33</v>
      </c>
      <c r="Q158" s="27" t="s">
        <v>59</v>
      </c>
      <c r="R158" s="27" t="s">
        <v>60</v>
      </c>
      <c r="S158" s="27" t="s">
        <v>54</v>
      </c>
      <c r="T158" s="27" t="s">
        <v>61</v>
      </c>
      <c r="U158" s="169"/>
    </row>
    <row r="159" spans="1:21" ht="19.5" customHeight="1">
      <c r="A159" s="127" t="s">
        <v>117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9"/>
    </row>
    <row r="160" spans="1:21">
      <c r="A160" s="50" t="s">
        <v>94</v>
      </c>
      <c r="B160" s="124" t="s">
        <v>95</v>
      </c>
      <c r="C160" s="125"/>
      <c r="D160" s="125"/>
      <c r="E160" s="125"/>
      <c r="F160" s="125"/>
      <c r="G160" s="125"/>
      <c r="H160" s="125"/>
      <c r="I160" s="126"/>
      <c r="J160" s="51">
        <v>7</v>
      </c>
      <c r="K160" s="51">
        <v>2</v>
      </c>
      <c r="L160" s="51">
        <v>1</v>
      </c>
      <c r="M160" s="51">
        <v>0</v>
      </c>
      <c r="N160" s="51">
        <v>1</v>
      </c>
      <c r="O160" s="54">
        <f>SUM(K160:N160)</f>
        <v>4</v>
      </c>
      <c r="P160" s="40">
        <f>Q160-O160</f>
        <v>11</v>
      </c>
      <c r="Q160" s="40">
        <f>ROUND(PRODUCT(J160,25)/12,0)</f>
        <v>15</v>
      </c>
      <c r="R160" s="52" t="s">
        <v>60</v>
      </c>
      <c r="S160" s="51"/>
      <c r="T160" s="53"/>
      <c r="U160" s="51" t="s">
        <v>44</v>
      </c>
    </row>
    <row r="161" spans="1:256">
      <c r="A161" s="50" t="s">
        <v>64</v>
      </c>
      <c r="B161" s="124" t="s">
        <v>65</v>
      </c>
      <c r="C161" s="125"/>
      <c r="D161" s="125"/>
      <c r="E161" s="125"/>
      <c r="F161" s="125"/>
      <c r="G161" s="125"/>
      <c r="H161" s="125"/>
      <c r="I161" s="126"/>
      <c r="J161" s="51">
        <v>8</v>
      </c>
      <c r="K161" s="51">
        <v>2</v>
      </c>
      <c r="L161" s="51">
        <v>1</v>
      </c>
      <c r="M161" s="51">
        <v>0</v>
      </c>
      <c r="N161" s="51">
        <v>1</v>
      </c>
      <c r="O161" s="54">
        <f>SUM(K161:N161)</f>
        <v>4</v>
      </c>
      <c r="P161" s="40">
        <f>Q161-O161</f>
        <v>10</v>
      </c>
      <c r="Q161" s="40">
        <f>ROUND(PRODUCT(J161,25)/14,0)</f>
        <v>14</v>
      </c>
      <c r="R161" s="52" t="s">
        <v>60</v>
      </c>
      <c r="S161" s="51"/>
      <c r="T161" s="53"/>
      <c r="U161" s="51" t="s">
        <v>44</v>
      </c>
    </row>
    <row r="163" spans="1:256" ht="27.75" customHeight="1">
      <c r="A163" s="144" t="s">
        <v>113</v>
      </c>
      <c r="B163" s="145"/>
      <c r="C163" s="145"/>
      <c r="D163" s="145"/>
      <c r="E163" s="145"/>
      <c r="F163" s="145"/>
      <c r="G163" s="145"/>
      <c r="H163" s="145"/>
      <c r="I163" s="146"/>
      <c r="J163" s="21">
        <f t="shared" ref="J163:Q163" si="14">SUM(J160:J162)</f>
        <v>15</v>
      </c>
      <c r="K163" s="21">
        <f t="shared" si="14"/>
        <v>4</v>
      </c>
      <c r="L163" s="21">
        <f t="shared" si="14"/>
        <v>2</v>
      </c>
      <c r="M163" s="21">
        <f t="shared" si="14"/>
        <v>0</v>
      </c>
      <c r="N163" s="21">
        <f t="shared" si="14"/>
        <v>2</v>
      </c>
      <c r="O163" s="21">
        <f t="shared" si="14"/>
        <v>8</v>
      </c>
      <c r="P163" s="21">
        <f t="shared" si="14"/>
        <v>21</v>
      </c>
      <c r="Q163" s="21">
        <f t="shared" si="14"/>
        <v>29</v>
      </c>
      <c r="R163" s="19">
        <f>COUNTIF(R160:R162,"E")</f>
        <v>2</v>
      </c>
      <c r="S163" s="19">
        <f>COUNTIF(S160:S162,"C")</f>
        <v>0</v>
      </c>
      <c r="T163" s="19">
        <f>COUNTIF(T160:T162,"VP")</f>
        <v>0</v>
      </c>
      <c r="U163" s="33">
        <f>COUNTIF($U$160:$U$162,"DC")/(COUNTIF($A$111:$U$123,"DF")+COUNTIF($A$143:$U$151,"DS")+COUNTIF($U$160:$U$162,"DC"))</f>
        <v>0.1111111111111111</v>
      </c>
    </row>
    <row r="164" spans="1:256" ht="17.25" customHeight="1">
      <c r="A164" s="147" t="s">
        <v>114</v>
      </c>
      <c r="B164" s="148"/>
      <c r="C164" s="148"/>
      <c r="D164" s="148"/>
      <c r="E164" s="148"/>
      <c r="F164" s="148"/>
      <c r="G164" s="148"/>
      <c r="H164" s="148"/>
      <c r="I164" s="148"/>
      <c r="J164" s="149"/>
      <c r="K164" s="21">
        <f t="shared" ref="K164:Q164" si="15">K163*14</f>
        <v>56</v>
      </c>
      <c r="L164" s="21">
        <f t="shared" si="15"/>
        <v>28</v>
      </c>
      <c r="M164" s="21">
        <f t="shared" si="15"/>
        <v>0</v>
      </c>
      <c r="N164" s="21">
        <f t="shared" si="15"/>
        <v>28</v>
      </c>
      <c r="O164" s="21">
        <f t="shared" si="15"/>
        <v>112</v>
      </c>
      <c r="P164" s="21">
        <f t="shared" si="15"/>
        <v>294</v>
      </c>
      <c r="Q164" s="21">
        <f t="shared" si="15"/>
        <v>406</v>
      </c>
      <c r="R164" s="153"/>
      <c r="S164" s="154"/>
      <c r="T164" s="154"/>
      <c r="U164" s="155"/>
    </row>
    <row r="165" spans="1:256">
      <c r="A165" s="150"/>
      <c r="B165" s="151"/>
      <c r="C165" s="151"/>
      <c r="D165" s="151"/>
      <c r="E165" s="151"/>
      <c r="F165" s="151"/>
      <c r="G165" s="151"/>
      <c r="H165" s="151"/>
      <c r="I165" s="151"/>
      <c r="J165" s="152"/>
      <c r="K165" s="159">
        <f>SUM(K164:N164)</f>
        <v>112</v>
      </c>
      <c r="L165" s="160"/>
      <c r="M165" s="160"/>
      <c r="N165" s="161"/>
      <c r="O165" s="162">
        <f>SUM(O164:P164)</f>
        <v>406</v>
      </c>
      <c r="P165" s="163"/>
      <c r="Q165" s="164"/>
      <c r="R165" s="156"/>
      <c r="S165" s="157"/>
      <c r="T165" s="157"/>
      <c r="U165" s="158"/>
    </row>
    <row r="166" spans="1:256" s="76" customForma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6"/>
      <c r="L166" s="46"/>
      <c r="M166" s="46"/>
      <c r="N166" s="46"/>
      <c r="O166" s="47"/>
      <c r="P166" s="47"/>
      <c r="Q166" s="47"/>
      <c r="R166" s="48"/>
      <c r="S166" s="48"/>
      <c r="T166" s="48"/>
      <c r="U166" s="48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</row>
    <row r="167" spans="1:256" s="76" customForma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6"/>
      <c r="L167" s="46"/>
      <c r="M167" s="46"/>
      <c r="N167" s="46"/>
      <c r="O167" s="47"/>
      <c r="P167" s="47"/>
      <c r="Q167" s="47"/>
      <c r="R167" s="48"/>
      <c r="S167" s="48"/>
      <c r="T167" s="48"/>
      <c r="U167" s="48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" customFormat="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6"/>
      <c r="L168" s="46"/>
      <c r="M168" s="46"/>
      <c r="N168" s="46"/>
      <c r="O168" s="47"/>
      <c r="P168" s="47"/>
      <c r="Q168" s="47"/>
      <c r="R168" s="48"/>
      <c r="S168" s="48"/>
      <c r="T168" s="48"/>
      <c r="U168" s="48"/>
    </row>
    <row r="169" spans="1:256" s="1" customFormat="1">
      <c r="A169" s="176" t="s">
        <v>122</v>
      </c>
      <c r="B169" s="176"/>
      <c r="C169" s="177"/>
    </row>
    <row r="170" spans="1:256" s="1" customFormat="1" ht="12.75">
      <c r="A170" s="178" t="s">
        <v>47</v>
      </c>
      <c r="B170" s="180" t="s">
        <v>123</v>
      </c>
      <c r="C170" s="181"/>
      <c r="D170" s="181"/>
      <c r="E170" s="181"/>
      <c r="F170" s="181"/>
      <c r="G170" s="182"/>
      <c r="H170" s="180" t="s">
        <v>124</v>
      </c>
      <c r="I170" s="182"/>
      <c r="J170" s="166" t="s">
        <v>125</v>
      </c>
      <c r="K170" s="167"/>
      <c r="L170" s="167"/>
      <c r="M170" s="167"/>
      <c r="N170" s="167"/>
      <c r="O170" s="167"/>
      <c r="P170" s="168"/>
      <c r="Q170" s="180" t="s">
        <v>126</v>
      </c>
      <c r="R170" s="182"/>
      <c r="S170" s="166" t="s">
        <v>127</v>
      </c>
      <c r="T170" s="167"/>
      <c r="U170" s="168"/>
    </row>
    <row r="171" spans="1:256" s="1" customFormat="1" ht="12.75">
      <c r="A171" s="179"/>
      <c r="B171" s="183"/>
      <c r="C171" s="184"/>
      <c r="D171" s="184"/>
      <c r="E171" s="184"/>
      <c r="F171" s="184"/>
      <c r="G171" s="185"/>
      <c r="H171" s="183"/>
      <c r="I171" s="185"/>
      <c r="J171" s="166" t="s">
        <v>58</v>
      </c>
      <c r="K171" s="168"/>
      <c r="L171" s="166" t="s">
        <v>33</v>
      </c>
      <c r="M171" s="168"/>
      <c r="N171" s="166" t="s">
        <v>59</v>
      </c>
      <c r="O171" s="167"/>
      <c r="P171" s="168"/>
      <c r="Q171" s="183"/>
      <c r="R171" s="185"/>
      <c r="S171" s="27" t="s">
        <v>128</v>
      </c>
      <c r="T171" s="166" t="s">
        <v>129</v>
      </c>
      <c r="U171" s="168"/>
    </row>
    <row r="172" spans="1:256" s="1" customFormat="1" ht="12.75">
      <c r="A172" s="27">
        <v>1</v>
      </c>
      <c r="B172" s="166" t="s">
        <v>130</v>
      </c>
      <c r="C172" s="167"/>
      <c r="D172" s="167"/>
      <c r="E172" s="167"/>
      <c r="F172" s="167"/>
      <c r="G172" s="168"/>
      <c r="H172" s="186">
        <f>J172</f>
        <v>63</v>
      </c>
      <c r="I172" s="186"/>
      <c r="J172" s="187">
        <f>O46+O56+O65+O80-J173</f>
        <v>63</v>
      </c>
      <c r="K172" s="188"/>
      <c r="L172" s="187">
        <f>P46+P56+P65+P80-L173</f>
        <v>140</v>
      </c>
      <c r="M172" s="188"/>
      <c r="N172" s="189">
        <f>J172+L172</f>
        <v>203</v>
      </c>
      <c r="O172" s="190"/>
      <c r="P172" s="191"/>
      <c r="Q172" s="192">
        <f>H172/H174</f>
        <v>0.88732394366197187</v>
      </c>
      <c r="R172" s="193"/>
      <c r="S172" s="16">
        <f>J46+J56-S173</f>
        <v>54</v>
      </c>
      <c r="T172" s="187">
        <f>J65+J80-T173</f>
        <v>54</v>
      </c>
      <c r="U172" s="188"/>
    </row>
    <row r="173" spans="1:256" s="1" customFormat="1" ht="12.75">
      <c r="A173" s="27">
        <v>2</v>
      </c>
      <c r="B173" s="166" t="s">
        <v>131</v>
      </c>
      <c r="C173" s="167"/>
      <c r="D173" s="167"/>
      <c r="E173" s="167"/>
      <c r="F173" s="167"/>
      <c r="G173" s="168"/>
      <c r="H173" s="194">
        <f>J173</f>
        <v>8</v>
      </c>
      <c r="I173" s="186"/>
      <c r="J173" s="195">
        <f>O91</f>
        <v>8</v>
      </c>
      <c r="K173" s="196"/>
      <c r="L173" s="195">
        <f>P91</f>
        <v>16</v>
      </c>
      <c r="M173" s="196"/>
      <c r="N173" s="189">
        <f>J173+L173</f>
        <v>24</v>
      </c>
      <c r="O173" s="190"/>
      <c r="P173" s="191"/>
      <c r="Q173" s="192">
        <f>H173/H174</f>
        <v>0.11267605633802817</v>
      </c>
      <c r="R173" s="193"/>
      <c r="S173" s="11">
        <v>6</v>
      </c>
      <c r="T173" s="195">
        <v>6</v>
      </c>
      <c r="U173" s="196"/>
    </row>
    <row r="174" spans="1:256">
      <c r="A174" s="166" t="s">
        <v>70</v>
      </c>
      <c r="B174" s="167"/>
      <c r="C174" s="167"/>
      <c r="D174" s="167"/>
      <c r="E174" s="167"/>
      <c r="F174" s="167"/>
      <c r="G174" s="168"/>
      <c r="H174" s="169">
        <f>SUM(H172:I173)</f>
        <v>71</v>
      </c>
      <c r="I174" s="169"/>
      <c r="J174" s="169">
        <f>SUM(J172:K173)</f>
        <v>71</v>
      </c>
      <c r="K174" s="169"/>
      <c r="L174" s="127">
        <f>SUM(L172:M173)</f>
        <v>156</v>
      </c>
      <c r="M174" s="129"/>
      <c r="N174" s="127">
        <f>N172+N173</f>
        <v>227</v>
      </c>
      <c r="O174" s="128"/>
      <c r="P174" s="129"/>
      <c r="Q174" s="197">
        <f>SUM(Q172:R173)</f>
        <v>1</v>
      </c>
      <c r="R174" s="198"/>
      <c r="S174" s="19">
        <f>SUM(S172:S173)</f>
        <v>60</v>
      </c>
      <c r="T174" s="127">
        <f>SUM(T172:U173)</f>
        <v>60</v>
      </c>
      <c r="U174" s="129"/>
    </row>
    <row r="175" spans="1:256" s="1" customFormat="1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8"/>
      <c r="M175" s="68"/>
      <c r="N175" s="68"/>
      <c r="O175" s="68"/>
      <c r="P175" s="68"/>
      <c r="Q175" s="69"/>
      <c r="R175" s="69"/>
      <c r="S175" s="68"/>
      <c r="T175" s="68"/>
      <c r="U175" s="68"/>
    </row>
    <row r="176" spans="1:256" s="1" customFormat="1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8"/>
      <c r="M176" s="68"/>
      <c r="N176" s="68"/>
      <c r="O176" s="68"/>
      <c r="P176" s="68"/>
      <c r="Q176" s="69"/>
      <c r="R176" s="69"/>
      <c r="S176" s="68"/>
      <c r="T176" s="68"/>
      <c r="U176" s="68"/>
    </row>
    <row r="177" spans="1:20" s="1" customFormat="1" ht="12.75">
      <c r="A177" s="79" t="s">
        <v>132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</row>
    <row r="178" spans="1:20" s="1" customFormat="1" ht="12.75"/>
    <row r="179" spans="1:20" s="1" customFormat="1" ht="12.75">
      <c r="A179" s="109" t="s">
        <v>133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</row>
    <row r="180" spans="1:20" s="1" customFormat="1" ht="12.75">
      <c r="A180" s="109" t="s">
        <v>47</v>
      </c>
      <c r="B180" s="109" t="s">
        <v>48</v>
      </c>
      <c r="C180" s="109"/>
      <c r="D180" s="109"/>
      <c r="E180" s="109"/>
      <c r="F180" s="109"/>
      <c r="G180" s="109"/>
      <c r="H180" s="109"/>
      <c r="I180" s="109"/>
      <c r="J180" s="133" t="s">
        <v>49</v>
      </c>
      <c r="K180" s="133" t="s">
        <v>50</v>
      </c>
      <c r="L180" s="133"/>
      <c r="M180" s="133"/>
      <c r="N180" s="133" t="s">
        <v>51</v>
      </c>
      <c r="O180" s="134"/>
      <c r="P180" s="134"/>
      <c r="Q180" s="133" t="s">
        <v>52</v>
      </c>
      <c r="R180" s="133"/>
      <c r="S180" s="133"/>
      <c r="T180" s="133" t="s">
        <v>53</v>
      </c>
    </row>
    <row r="181" spans="1:20" s="1" customFormat="1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33"/>
      <c r="K181" s="5" t="s">
        <v>54</v>
      </c>
      <c r="L181" s="5" t="s">
        <v>55</v>
      </c>
      <c r="M181" s="5" t="s">
        <v>56</v>
      </c>
      <c r="N181" s="5" t="s">
        <v>58</v>
      </c>
      <c r="O181" s="5" t="s">
        <v>33</v>
      </c>
      <c r="P181" s="5" t="s">
        <v>59</v>
      </c>
      <c r="Q181" s="5" t="s">
        <v>60</v>
      </c>
      <c r="R181" s="5" t="s">
        <v>54</v>
      </c>
      <c r="S181" s="5" t="s">
        <v>61</v>
      </c>
      <c r="T181" s="133"/>
    </row>
    <row r="182" spans="1:20" s="1" customFormat="1" ht="12.75">
      <c r="A182" s="199" t="s">
        <v>134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</row>
    <row r="183" spans="1:20" s="1" customFormat="1" ht="12.75">
      <c r="A183" s="38" t="s">
        <v>135</v>
      </c>
      <c r="B183" s="200" t="s">
        <v>136</v>
      </c>
      <c r="C183" s="200"/>
      <c r="D183" s="200"/>
      <c r="E183" s="200"/>
      <c r="F183" s="200"/>
      <c r="G183" s="200"/>
      <c r="H183" s="200"/>
      <c r="I183" s="200"/>
      <c r="J183" s="39">
        <v>5</v>
      </c>
      <c r="K183" s="39">
        <v>2</v>
      </c>
      <c r="L183" s="39">
        <v>1</v>
      </c>
      <c r="M183" s="39">
        <v>0</v>
      </c>
      <c r="N183" s="40">
        <f>K183+L183+M183</f>
        <v>3</v>
      </c>
      <c r="O183" s="40">
        <f>P183-N183</f>
        <v>6</v>
      </c>
      <c r="P183" s="40">
        <f>ROUND(PRODUCT(J183,25)/14,0)</f>
        <v>9</v>
      </c>
      <c r="Q183" s="39" t="s">
        <v>60</v>
      </c>
      <c r="R183" s="39"/>
      <c r="S183" s="41"/>
      <c r="T183" s="41" t="s">
        <v>41</v>
      </c>
    </row>
    <row r="184" spans="1:20" s="1" customFormat="1" ht="12.75">
      <c r="A184" s="38" t="s">
        <v>137</v>
      </c>
      <c r="B184" s="200" t="s">
        <v>138</v>
      </c>
      <c r="C184" s="200"/>
      <c r="D184" s="200"/>
      <c r="E184" s="200"/>
      <c r="F184" s="200"/>
      <c r="G184" s="200"/>
      <c r="H184" s="200"/>
      <c r="I184" s="200"/>
      <c r="J184" s="39">
        <v>5</v>
      </c>
      <c r="K184" s="39">
        <v>2</v>
      </c>
      <c r="L184" s="39">
        <v>1</v>
      </c>
      <c r="M184" s="39">
        <v>0</v>
      </c>
      <c r="N184" s="40">
        <f>K184+L184+M184</f>
        <v>3</v>
      </c>
      <c r="O184" s="40">
        <f>P184-N184</f>
        <v>6</v>
      </c>
      <c r="P184" s="40">
        <f>ROUND(PRODUCT(J184,25)/14,0)</f>
        <v>9</v>
      </c>
      <c r="Q184" s="39" t="s">
        <v>60</v>
      </c>
      <c r="R184" s="39"/>
      <c r="S184" s="41"/>
      <c r="T184" s="41" t="s">
        <v>41</v>
      </c>
    </row>
    <row r="185" spans="1:20" s="1" customFormat="1" ht="12.75">
      <c r="A185" s="201" t="s">
        <v>139</v>
      </c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3"/>
    </row>
    <row r="186" spans="1:20" s="1" customFormat="1" ht="12.75">
      <c r="A186" s="38" t="s">
        <v>140</v>
      </c>
      <c r="B186" s="204" t="s">
        <v>141</v>
      </c>
      <c r="C186" s="205"/>
      <c r="D186" s="205"/>
      <c r="E186" s="205"/>
      <c r="F186" s="205"/>
      <c r="G186" s="205"/>
      <c r="H186" s="205"/>
      <c r="I186" s="206"/>
      <c r="J186" s="39">
        <v>5</v>
      </c>
      <c r="K186" s="39">
        <v>2</v>
      </c>
      <c r="L186" s="39">
        <v>1</v>
      </c>
      <c r="M186" s="39">
        <v>0</v>
      </c>
      <c r="N186" s="40">
        <f>K186+L186+M186</f>
        <v>3</v>
      </c>
      <c r="O186" s="40">
        <f>P186-N186</f>
        <v>6</v>
      </c>
      <c r="P186" s="40">
        <f>ROUND(PRODUCT(J186,25)/14,0)</f>
        <v>9</v>
      </c>
      <c r="Q186" s="39" t="s">
        <v>60</v>
      </c>
      <c r="R186" s="39"/>
      <c r="S186" s="41"/>
      <c r="T186" s="41" t="s">
        <v>142</v>
      </c>
    </row>
    <row r="187" spans="1:20" s="1" customFormat="1" ht="12.75">
      <c r="A187" s="38" t="s">
        <v>143</v>
      </c>
      <c r="B187" s="138" t="s">
        <v>144</v>
      </c>
      <c r="C187" s="139"/>
      <c r="D187" s="139"/>
      <c r="E187" s="139"/>
      <c r="F187" s="139"/>
      <c r="G187" s="139"/>
      <c r="H187" s="139"/>
      <c r="I187" s="140"/>
      <c r="J187" s="39">
        <v>5</v>
      </c>
      <c r="K187" s="39">
        <v>1</v>
      </c>
      <c r="L187" s="39">
        <v>2</v>
      </c>
      <c r="M187" s="39">
        <v>0</v>
      </c>
      <c r="N187" s="40">
        <f>K187+L187+M187</f>
        <v>3</v>
      </c>
      <c r="O187" s="40">
        <f>P187-N187</f>
        <v>6</v>
      </c>
      <c r="P187" s="40">
        <f>ROUND(PRODUCT(J187,25)/14,0)</f>
        <v>9</v>
      </c>
      <c r="Q187" s="39" t="s">
        <v>60</v>
      </c>
      <c r="R187" s="39"/>
      <c r="S187" s="41"/>
      <c r="T187" s="41" t="s">
        <v>145</v>
      </c>
    </row>
    <row r="188" spans="1:20" s="1" customFormat="1" ht="12.75">
      <c r="A188" s="201" t="s">
        <v>146</v>
      </c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3"/>
    </row>
    <row r="189" spans="1:20" s="1" customFormat="1" ht="12.75">
      <c r="A189" s="38" t="s">
        <v>147</v>
      </c>
      <c r="B189" s="207" t="s">
        <v>148</v>
      </c>
      <c r="C189" s="208"/>
      <c r="D189" s="208"/>
      <c r="E189" s="208"/>
      <c r="F189" s="208"/>
      <c r="G189" s="208"/>
      <c r="H189" s="208"/>
      <c r="I189" s="209"/>
      <c r="J189" s="39">
        <v>5</v>
      </c>
      <c r="K189" s="39">
        <v>0</v>
      </c>
      <c r="L189" s="39">
        <v>0</v>
      </c>
      <c r="M189" s="39">
        <v>3</v>
      </c>
      <c r="N189" s="40">
        <f>K189+L189+M189</f>
        <v>3</v>
      </c>
      <c r="O189" s="40">
        <f>P189-N189</f>
        <v>6</v>
      </c>
      <c r="P189" s="40">
        <f>ROUND(PRODUCT(J189,25)/14,0)</f>
        <v>9</v>
      </c>
      <c r="Q189" s="39"/>
      <c r="R189" s="39" t="s">
        <v>54</v>
      </c>
      <c r="S189" s="41"/>
      <c r="T189" s="41" t="s">
        <v>142</v>
      </c>
    </row>
    <row r="190" spans="1:20" s="1" customFormat="1" ht="12.75">
      <c r="A190" s="38" t="s">
        <v>149</v>
      </c>
      <c r="B190" s="138" t="s">
        <v>150</v>
      </c>
      <c r="C190" s="139"/>
      <c r="D190" s="139"/>
      <c r="E190" s="139"/>
      <c r="F190" s="139"/>
      <c r="G190" s="139"/>
      <c r="H190" s="139"/>
      <c r="I190" s="140"/>
      <c r="J190" s="39">
        <v>5</v>
      </c>
      <c r="K190" s="39">
        <v>1</v>
      </c>
      <c r="L190" s="39">
        <v>2</v>
      </c>
      <c r="M190" s="39">
        <v>0</v>
      </c>
      <c r="N190" s="40">
        <f>K190+L190+M190</f>
        <v>3</v>
      </c>
      <c r="O190" s="40">
        <f>P190-N190</f>
        <v>6</v>
      </c>
      <c r="P190" s="40">
        <f>ROUND(PRODUCT(J190,25)/14,0)</f>
        <v>9</v>
      </c>
      <c r="Q190" s="39" t="s">
        <v>60</v>
      </c>
      <c r="R190" s="39"/>
      <c r="S190" s="41"/>
      <c r="T190" s="41" t="s">
        <v>145</v>
      </c>
    </row>
    <row r="191" spans="1:20" s="1" customFormat="1" ht="12.75">
      <c r="A191" s="141" t="s">
        <v>151</v>
      </c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3"/>
    </row>
    <row r="192" spans="1:20" s="1" customFormat="1" ht="12.75">
      <c r="A192" s="38"/>
      <c r="B192" s="204" t="s">
        <v>152</v>
      </c>
      <c r="C192" s="205"/>
      <c r="D192" s="205"/>
      <c r="E192" s="205"/>
      <c r="F192" s="205"/>
      <c r="G192" s="205"/>
      <c r="H192" s="205"/>
      <c r="I192" s="206"/>
      <c r="J192" s="39">
        <v>5</v>
      </c>
      <c r="K192" s="39"/>
      <c r="L192" s="39"/>
      <c r="M192" s="39"/>
      <c r="N192" s="40"/>
      <c r="O192" s="40"/>
      <c r="P192" s="40"/>
      <c r="Q192" s="39"/>
      <c r="R192" s="39"/>
      <c r="S192" s="41"/>
      <c r="T192" s="42"/>
    </row>
    <row r="193" spans="1:21" s="1" customFormat="1" ht="12.75">
      <c r="A193" s="210" t="s">
        <v>153</v>
      </c>
      <c r="B193" s="211"/>
      <c r="C193" s="211"/>
      <c r="D193" s="211"/>
      <c r="E193" s="211"/>
      <c r="F193" s="211"/>
      <c r="G193" s="211"/>
      <c r="H193" s="211"/>
      <c r="I193" s="212"/>
      <c r="J193" s="43">
        <f t="shared" ref="J193:P193" si="16">SUM(J183:J184,J186:J187,J189:J190,J192)</f>
        <v>35</v>
      </c>
      <c r="K193" s="43">
        <f t="shared" si="16"/>
        <v>8</v>
      </c>
      <c r="L193" s="43">
        <f t="shared" si="16"/>
        <v>7</v>
      </c>
      <c r="M193" s="43">
        <f t="shared" si="16"/>
        <v>3</v>
      </c>
      <c r="N193" s="43">
        <f t="shared" si="16"/>
        <v>18</v>
      </c>
      <c r="O193" s="43">
        <f t="shared" si="16"/>
        <v>36</v>
      </c>
      <c r="P193" s="43">
        <f t="shared" si="16"/>
        <v>54</v>
      </c>
      <c r="Q193" s="43">
        <f>COUNTIF(Q183:Q184,"E")+COUNTIF(Q186:Q187,"E")+COUNTIF(Q189:Q190,"E")+COUNTIF(Q192,"E")</f>
        <v>5</v>
      </c>
      <c r="R193" s="43">
        <f>COUNTIF(R183:R184,"C")+COUNTIF(R186:R187,"C")+COUNTIF(R189:R190,"C")+COUNTIF(R192,"C")</f>
        <v>1</v>
      </c>
      <c r="S193" s="43">
        <f>COUNTIF(S183:S184,"VP")+COUNTIF(S186:S187,"VP")+COUNTIF(S189:S190,"VP")+COUNTIF(S192,"VP")</f>
        <v>0</v>
      </c>
      <c r="T193" s="44"/>
    </row>
    <row r="194" spans="1:21" s="1" customFormat="1" ht="12.75">
      <c r="A194" s="213" t="s">
        <v>114</v>
      </c>
      <c r="B194" s="214"/>
      <c r="C194" s="214"/>
      <c r="D194" s="214"/>
      <c r="E194" s="214"/>
      <c r="F194" s="214"/>
      <c r="G194" s="214"/>
      <c r="H194" s="214"/>
      <c r="I194" s="214"/>
      <c r="J194" s="215"/>
      <c r="K194" s="43">
        <f t="shared" ref="K194:P194" si="17">SUM(K183:K184,K186:K187,K189:K190)*14</f>
        <v>112</v>
      </c>
      <c r="L194" s="43">
        <f t="shared" si="17"/>
        <v>98</v>
      </c>
      <c r="M194" s="43">
        <f t="shared" si="17"/>
        <v>42</v>
      </c>
      <c r="N194" s="43">
        <f t="shared" si="17"/>
        <v>252</v>
      </c>
      <c r="O194" s="43">
        <f t="shared" si="17"/>
        <v>504</v>
      </c>
      <c r="P194" s="43">
        <f t="shared" si="17"/>
        <v>756</v>
      </c>
      <c r="Q194" s="219"/>
      <c r="R194" s="220"/>
      <c r="S194" s="220"/>
      <c r="T194" s="221"/>
    </row>
    <row r="195" spans="1:21" s="1" customFormat="1" ht="12.75">
      <c r="A195" s="216"/>
      <c r="B195" s="217"/>
      <c r="C195" s="217"/>
      <c r="D195" s="217"/>
      <c r="E195" s="217"/>
      <c r="F195" s="217"/>
      <c r="G195" s="217"/>
      <c r="H195" s="217"/>
      <c r="I195" s="217"/>
      <c r="J195" s="218"/>
      <c r="K195" s="225">
        <f>SUM(K194:M194)</f>
        <v>252</v>
      </c>
      <c r="L195" s="226"/>
      <c r="M195" s="227"/>
      <c r="N195" s="225">
        <f>SUM(N194:O194)</f>
        <v>756</v>
      </c>
      <c r="O195" s="226"/>
      <c r="P195" s="227"/>
      <c r="Q195" s="222"/>
      <c r="R195" s="223"/>
      <c r="S195" s="223"/>
      <c r="T195" s="224"/>
    </row>
    <row r="196" spans="1:21" s="1" customFormat="1" ht="12.75"/>
    <row r="197" spans="1:21" s="1" customFormat="1" ht="12.75">
      <c r="A197" s="228" t="s">
        <v>154</v>
      </c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</row>
    <row r="198" spans="1:21" s="1" customFormat="1" ht="12.75">
      <c r="A198" s="228" t="s">
        <v>155</v>
      </c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</row>
    <row r="199" spans="1:21" s="1" customFormat="1" ht="12.75">
      <c r="A199" s="228" t="s">
        <v>156</v>
      </c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</row>
    <row r="200" spans="1:21" s="1" customFormat="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</row>
    <row r="201" spans="1:21">
      <c r="A201" s="229"/>
      <c r="B201" s="229"/>
      <c r="C201" s="23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</row>
    <row r="202" spans="1:2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</row>
    <row r="203" spans="1:21" ht="1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71"/>
      <c r="T203" s="231"/>
      <c r="U203" s="231"/>
    </row>
    <row r="204" spans="1:21" ht="15" customHeight="1">
      <c r="A204" s="71"/>
      <c r="B204" s="231"/>
      <c r="C204" s="231"/>
      <c r="D204" s="231"/>
      <c r="E204" s="231"/>
      <c r="F204" s="231"/>
      <c r="G204" s="231"/>
      <c r="H204" s="234"/>
      <c r="I204" s="234"/>
      <c r="J204" s="235"/>
      <c r="K204" s="235"/>
      <c r="L204" s="235"/>
      <c r="M204" s="235"/>
      <c r="N204" s="236"/>
      <c r="O204" s="236"/>
      <c r="P204" s="236"/>
      <c r="Q204" s="237"/>
      <c r="R204" s="237"/>
      <c r="S204" s="72"/>
      <c r="T204" s="235"/>
      <c r="U204" s="235"/>
    </row>
    <row r="205" spans="1:21" ht="15" customHeight="1">
      <c r="A205" s="71"/>
      <c r="B205" s="231"/>
      <c r="C205" s="231"/>
      <c r="D205" s="231"/>
      <c r="E205" s="231"/>
      <c r="F205" s="231"/>
      <c r="G205" s="231"/>
      <c r="H205" s="234"/>
      <c r="I205" s="234"/>
      <c r="J205" s="238"/>
      <c r="K205" s="239"/>
      <c r="L205" s="238"/>
      <c r="M205" s="239"/>
      <c r="N205" s="236"/>
      <c r="O205" s="236"/>
      <c r="P205" s="236"/>
      <c r="Q205" s="237"/>
      <c r="R205" s="237"/>
      <c r="S205" s="73"/>
      <c r="T205" s="238"/>
      <c r="U205" s="239"/>
    </row>
    <row r="206" spans="1:21" ht="1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2"/>
      <c r="M206" s="232"/>
      <c r="N206" s="232"/>
      <c r="O206" s="232"/>
      <c r="P206" s="232"/>
      <c r="Q206" s="233"/>
      <c r="R206" s="233"/>
      <c r="S206" s="74"/>
      <c r="T206" s="232"/>
      <c r="U206" s="232"/>
    </row>
    <row r="207" spans="1:2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</row>
    <row r="208" spans="1:21">
      <c r="H208" s="9"/>
      <c r="I208" s="9"/>
      <c r="J208" s="9"/>
      <c r="K208" s="9"/>
      <c r="L208" s="9"/>
      <c r="M208" s="9"/>
      <c r="N208" s="9"/>
    </row>
    <row r="209" spans="2:20">
      <c r="B209" s="2"/>
      <c r="C209" s="2"/>
      <c r="D209" s="2"/>
      <c r="E209" s="2"/>
      <c r="F209" s="2"/>
      <c r="G209" s="2"/>
      <c r="M209" s="8"/>
      <c r="N209" s="8"/>
      <c r="O209" s="8"/>
      <c r="P209" s="8"/>
      <c r="Q209" s="8"/>
      <c r="R209" s="8"/>
      <c r="S209" s="8"/>
      <c r="T209" s="8"/>
    </row>
    <row r="210" spans="2:20">
      <c r="B210" s="8"/>
      <c r="C210" s="8"/>
      <c r="D210" s="8"/>
      <c r="E210" s="8"/>
      <c r="F210" s="8"/>
      <c r="G210" s="8"/>
      <c r="H210" s="10"/>
      <c r="I210" s="10"/>
      <c r="J210" s="10"/>
      <c r="M210" s="8"/>
      <c r="N210" s="8"/>
      <c r="O210" s="8"/>
      <c r="P210" s="8"/>
      <c r="Q210" s="8"/>
      <c r="R210" s="8"/>
      <c r="S210" s="8"/>
      <c r="T210" s="8"/>
    </row>
  </sheetData>
  <mergeCells count="281">
    <mergeCell ref="A206:G206"/>
    <mergeCell ref="H206:I206"/>
    <mergeCell ref="J206:K206"/>
    <mergeCell ref="L206:M206"/>
    <mergeCell ref="N206:P206"/>
    <mergeCell ref="Q206:R206"/>
    <mergeCell ref="T206:U206"/>
    <mergeCell ref="B204:G204"/>
    <mergeCell ref="H204:I204"/>
    <mergeCell ref="J204:K204"/>
    <mergeCell ref="L204:M204"/>
    <mergeCell ref="N204:P204"/>
    <mergeCell ref="Q204:R204"/>
    <mergeCell ref="T204:U204"/>
    <mergeCell ref="B205:G205"/>
    <mergeCell ref="H205:I205"/>
    <mergeCell ref="J205:K205"/>
    <mergeCell ref="L205:M205"/>
    <mergeCell ref="N205:P205"/>
    <mergeCell ref="Q205:R205"/>
    <mergeCell ref="T205:U205"/>
    <mergeCell ref="J202:P202"/>
    <mergeCell ref="S202:U202"/>
    <mergeCell ref="A202:A203"/>
    <mergeCell ref="B202:G203"/>
    <mergeCell ref="H202:I203"/>
    <mergeCell ref="Q202:R203"/>
    <mergeCell ref="J203:K203"/>
    <mergeCell ref="L203:M203"/>
    <mergeCell ref="N203:P203"/>
    <mergeCell ref="T203:U203"/>
    <mergeCell ref="A193:I193"/>
    <mergeCell ref="A194:J195"/>
    <mergeCell ref="Q194:T195"/>
    <mergeCell ref="K195:M195"/>
    <mergeCell ref="N195:P195"/>
    <mergeCell ref="A197:T197"/>
    <mergeCell ref="A198:T198"/>
    <mergeCell ref="A199:T199"/>
    <mergeCell ref="A201:C201"/>
    <mergeCell ref="B184:I184"/>
    <mergeCell ref="A185:T185"/>
    <mergeCell ref="B186:I186"/>
    <mergeCell ref="B187:I187"/>
    <mergeCell ref="A188:T188"/>
    <mergeCell ref="B189:I189"/>
    <mergeCell ref="B190:I190"/>
    <mergeCell ref="A191:T191"/>
    <mergeCell ref="B192:I192"/>
    <mergeCell ref="K180:M180"/>
    <mergeCell ref="N180:P180"/>
    <mergeCell ref="Q180:S180"/>
    <mergeCell ref="A180:A181"/>
    <mergeCell ref="B180:I181"/>
    <mergeCell ref="J180:J181"/>
    <mergeCell ref="T180:T181"/>
    <mergeCell ref="A182:T182"/>
    <mergeCell ref="B183:I183"/>
    <mergeCell ref="A174:G174"/>
    <mergeCell ref="H174:I174"/>
    <mergeCell ref="J174:K174"/>
    <mergeCell ref="L174:M174"/>
    <mergeCell ref="N174:P174"/>
    <mergeCell ref="Q174:R174"/>
    <mergeCell ref="T174:U174"/>
    <mergeCell ref="A177:T177"/>
    <mergeCell ref="A179:T179"/>
    <mergeCell ref="B172:G172"/>
    <mergeCell ref="H172:I172"/>
    <mergeCell ref="J172:K172"/>
    <mergeCell ref="L172:M172"/>
    <mergeCell ref="N172:P172"/>
    <mergeCell ref="Q172:R172"/>
    <mergeCell ref="T172:U172"/>
    <mergeCell ref="B173:G173"/>
    <mergeCell ref="H173:I173"/>
    <mergeCell ref="J173:K173"/>
    <mergeCell ref="L173:M173"/>
    <mergeCell ref="N173:P173"/>
    <mergeCell ref="Q173:R173"/>
    <mergeCell ref="T173:U173"/>
    <mergeCell ref="J170:P170"/>
    <mergeCell ref="S170:U170"/>
    <mergeCell ref="A170:A171"/>
    <mergeCell ref="B170:G171"/>
    <mergeCell ref="H170:I171"/>
    <mergeCell ref="Q170:R171"/>
    <mergeCell ref="J171:K171"/>
    <mergeCell ref="L171:M171"/>
    <mergeCell ref="N171:P171"/>
    <mergeCell ref="T171:U171"/>
    <mergeCell ref="A159:U159"/>
    <mergeCell ref="B160:I160"/>
    <mergeCell ref="B161:I161"/>
    <mergeCell ref="A163:I163"/>
    <mergeCell ref="A164:J165"/>
    <mergeCell ref="R164:U165"/>
    <mergeCell ref="K165:N165"/>
    <mergeCell ref="O165:Q165"/>
    <mergeCell ref="A169:C169"/>
    <mergeCell ref="A153:J154"/>
    <mergeCell ref="R153:U154"/>
    <mergeCell ref="K154:N154"/>
    <mergeCell ref="O154:Q154"/>
    <mergeCell ref="A156:U156"/>
    <mergeCell ref="K157:N157"/>
    <mergeCell ref="O157:Q157"/>
    <mergeCell ref="R157:T157"/>
    <mergeCell ref="A157:A158"/>
    <mergeCell ref="B157:I158"/>
    <mergeCell ref="J157:J158"/>
    <mergeCell ref="U157:U158"/>
    <mergeCell ref="B143:I143"/>
    <mergeCell ref="B144:I144"/>
    <mergeCell ref="B145:I145"/>
    <mergeCell ref="A146:U146"/>
    <mergeCell ref="B148:I148"/>
    <mergeCell ref="B149:I149"/>
    <mergeCell ref="B150:I150"/>
    <mergeCell ref="B151:I151"/>
    <mergeCell ref="A152:I152"/>
    <mergeCell ref="A139:U139"/>
    <mergeCell ref="K140:N140"/>
    <mergeCell ref="O140:Q140"/>
    <mergeCell ref="R140:T140"/>
    <mergeCell ref="A140:A141"/>
    <mergeCell ref="B140:I141"/>
    <mergeCell ref="J140:J141"/>
    <mergeCell ref="U140:U141"/>
    <mergeCell ref="A142:U142"/>
    <mergeCell ref="B119:I119"/>
    <mergeCell ref="B120:I120"/>
    <mergeCell ref="B121:I121"/>
    <mergeCell ref="A122:U122"/>
    <mergeCell ref="B123:I123"/>
    <mergeCell ref="B124:I124"/>
    <mergeCell ref="A125:I125"/>
    <mergeCell ref="A126:J127"/>
    <mergeCell ref="R126:U127"/>
    <mergeCell ref="K127:N127"/>
    <mergeCell ref="O127:Q127"/>
    <mergeCell ref="A110:U110"/>
    <mergeCell ref="B111:I111"/>
    <mergeCell ref="B112:I112"/>
    <mergeCell ref="B113:I113"/>
    <mergeCell ref="B114:I114"/>
    <mergeCell ref="B115:I115"/>
    <mergeCell ref="B116:I116"/>
    <mergeCell ref="B117:I117"/>
    <mergeCell ref="B118:I118"/>
    <mergeCell ref="A106:U106"/>
    <mergeCell ref="A107:U107"/>
    <mergeCell ref="K108:N108"/>
    <mergeCell ref="O108:Q108"/>
    <mergeCell ref="R108:T108"/>
    <mergeCell ref="A108:A109"/>
    <mergeCell ref="B108:I109"/>
    <mergeCell ref="J108:J109"/>
    <mergeCell ref="U108:U109"/>
    <mergeCell ref="A85:U85"/>
    <mergeCell ref="B86:I86"/>
    <mergeCell ref="B87:I87"/>
    <mergeCell ref="A88:U88"/>
    <mergeCell ref="B89:I89"/>
    <mergeCell ref="B90:I90"/>
    <mergeCell ref="A91:I91"/>
    <mergeCell ref="A92:J93"/>
    <mergeCell ref="R92:U93"/>
    <mergeCell ref="K93:N93"/>
    <mergeCell ref="O93:Q93"/>
    <mergeCell ref="B75:I75"/>
    <mergeCell ref="B76:I76"/>
    <mergeCell ref="B77:I77"/>
    <mergeCell ref="B78:I78"/>
    <mergeCell ref="B79:I79"/>
    <mergeCell ref="B80:I80"/>
    <mergeCell ref="A82:U82"/>
    <mergeCell ref="K83:N83"/>
    <mergeCell ref="O83:Q83"/>
    <mergeCell ref="R83:T83"/>
    <mergeCell ref="A83:A84"/>
    <mergeCell ref="B83:I84"/>
    <mergeCell ref="J83:J84"/>
    <mergeCell ref="U83:U84"/>
    <mergeCell ref="B61:I61"/>
    <mergeCell ref="B62:I62"/>
    <mergeCell ref="B63:I63"/>
    <mergeCell ref="B64:I64"/>
    <mergeCell ref="B65:I65"/>
    <mergeCell ref="A72:U72"/>
    <mergeCell ref="K73:N73"/>
    <mergeCell ref="O73:Q73"/>
    <mergeCell ref="R73:T73"/>
    <mergeCell ref="A73:A74"/>
    <mergeCell ref="B73:I74"/>
    <mergeCell ref="J73:J74"/>
    <mergeCell ref="U73:U74"/>
    <mergeCell ref="B51:I51"/>
    <mergeCell ref="B52:I52"/>
    <mergeCell ref="B53:I53"/>
    <mergeCell ref="B54:I54"/>
    <mergeCell ref="B55:I55"/>
    <mergeCell ref="B56:I56"/>
    <mergeCell ref="A58:U58"/>
    <mergeCell ref="K59:N59"/>
    <mergeCell ref="O59:Q59"/>
    <mergeCell ref="R59:T59"/>
    <mergeCell ref="A59:A60"/>
    <mergeCell ref="B59:I60"/>
    <mergeCell ref="J59:J60"/>
    <mergeCell ref="U59:U60"/>
    <mergeCell ref="B44:I44"/>
    <mergeCell ref="B45:I45"/>
    <mergeCell ref="B46:I46"/>
    <mergeCell ref="A48:U48"/>
    <mergeCell ref="K49:N49"/>
    <mergeCell ref="O49:Q49"/>
    <mergeCell ref="R49:T49"/>
    <mergeCell ref="A49:A50"/>
    <mergeCell ref="B49:I50"/>
    <mergeCell ref="J49:J50"/>
    <mergeCell ref="U49:U50"/>
    <mergeCell ref="K40:N40"/>
    <mergeCell ref="O40:Q40"/>
    <mergeCell ref="R40:T40"/>
    <mergeCell ref="A40:A41"/>
    <mergeCell ref="B40:I41"/>
    <mergeCell ref="J40:J41"/>
    <mergeCell ref="U40:U41"/>
    <mergeCell ref="B42:I42"/>
    <mergeCell ref="B43:I43"/>
    <mergeCell ref="A26:G26"/>
    <mergeCell ref="M26:U32"/>
    <mergeCell ref="B27:C27"/>
    <mergeCell ref="D27:F27"/>
    <mergeCell ref="I27:K27"/>
    <mergeCell ref="G27:G28"/>
    <mergeCell ref="H27:H28"/>
    <mergeCell ref="A37:U37"/>
    <mergeCell ref="A39:U39"/>
    <mergeCell ref="A17:K17"/>
    <mergeCell ref="M17:U17"/>
    <mergeCell ref="A18:K18"/>
    <mergeCell ref="M18:U18"/>
    <mergeCell ref="M20:U20"/>
    <mergeCell ref="M22:U24"/>
    <mergeCell ref="A23:K24"/>
    <mergeCell ref="A20:K22"/>
    <mergeCell ref="A12:K12"/>
    <mergeCell ref="A13:K13"/>
    <mergeCell ref="M13:U13"/>
    <mergeCell ref="A14:K14"/>
    <mergeCell ref="M14:U14"/>
    <mergeCell ref="A15:K15"/>
    <mergeCell ref="M15:U15"/>
    <mergeCell ref="A16:K16"/>
    <mergeCell ref="M16:U16"/>
    <mergeCell ref="A6:K6"/>
    <mergeCell ref="M6:O6"/>
    <mergeCell ref="P6:R6"/>
    <mergeCell ref="S6:U6"/>
    <mergeCell ref="A7:K7"/>
    <mergeCell ref="A8:K8"/>
    <mergeCell ref="M8:U11"/>
    <mergeCell ref="A9:K9"/>
    <mergeCell ref="A10:K10"/>
    <mergeCell ref="A11:K11"/>
    <mergeCell ref="A1:K1"/>
    <mergeCell ref="M1:U1"/>
    <mergeCell ref="A2:K2"/>
    <mergeCell ref="A3:K3"/>
    <mergeCell ref="M3:O3"/>
    <mergeCell ref="P3:R3"/>
    <mergeCell ref="S3:U3"/>
    <mergeCell ref="M4:O4"/>
    <mergeCell ref="P4:R4"/>
    <mergeCell ref="S4:U4"/>
    <mergeCell ref="A4:K5"/>
    <mergeCell ref="M5:O5"/>
    <mergeCell ref="P5:R5"/>
    <mergeCell ref="S5:U5"/>
  </mergeCells>
  <dataValidations count="9">
    <dataValidation type="list" allowBlank="1" showInputMessage="1" showErrorMessage="1" sqref="U89:U90 U111:U120 U143 U148:U150 U160:U161 U51:U54 U123 U61:U64 U75:U79 U86:U87 U42:U45">
      <formula1>$P$38:$T$38</formula1>
    </dataValidation>
    <dataValidation type="list" allowBlank="1" showInputMessage="1" showErrorMessage="1" sqref="U145 U121">
      <formula1>$Q$38:$T$38</formula1>
    </dataValidation>
    <dataValidation type="list" allowBlank="1" showInputMessage="1" showErrorMessage="1" sqref="S89:S90 S118 S160:S161 S51:S54 S116 S143 S42:S45 S123 S75:S79 S61:S64 S86:S87">
      <formula1>$S$41</formula1>
    </dataValidation>
    <dataValidation type="list" allowBlank="1" showInputMessage="1" showErrorMessage="1" sqref="R89:R90 R118 R160:R161 R51:R54 R116 R143 R75:R79 R42:R45 R123 R61:R64 R86:R87">
      <formula1>$R$41</formula1>
    </dataValidation>
    <dataValidation type="list" allowBlank="1" showInputMessage="1" showErrorMessage="1" sqref="T89:T90 T118 T160:T161 T51:T54 T116 T143 T42:T45 T123 T75:T79 T61:T64 T86:T87">
      <formula1>$T$41</formula1>
    </dataValidation>
    <dataValidation type="list" allowBlank="1" showInputMessage="1" showErrorMessage="1" sqref="B117:I117 B111:I115 B148:I150 B119:I120">
      <formula1>$B$39:$B$104</formula1>
    </dataValidation>
    <dataValidation type="list" allowBlank="1" showInputMessage="1" showErrorMessage="1" sqref="CU188:CU189 CU194:CU195 CU191:CU192 S192 S183:S184 S189:S190 S186:S187">
      <formula1>$S$39</formula1>
    </dataValidation>
    <dataValidation type="list" allowBlank="1" showInputMessage="1" showErrorMessage="1" sqref="CS188:CS189 CS194:CS195 CS191:CS192 Q192 Q183:Q184 Q189:Q190 Q186:Q187">
      <formula1>$Q$39</formula1>
    </dataValidation>
    <dataValidation type="list" allowBlank="1" showInputMessage="1" showErrorMessage="1" sqref="CT188:CT189 CT194:CT195 CT191:CT192 R192 R183:R184 R189:R190 R186:R187">
      <formula1>$R$39</formula1>
    </dataValidation>
  </dataValidations>
  <pageMargins left="0.50972200000000001" right="0.3" top="0.42013899999999998" bottom="0.75" header="0.3" footer="0.3"/>
  <pageSetup paperSize="9" scale="96" pageOrder="overThenDown" orientation="landscape" blackAndWhite="1" r:id="rId1"/>
  <headerFooter>
    <oddFooter>&amp;LRECTOR,
Acad. Prof. univ. dr. Ioan Aurel POP&amp;CPag. &amp;P/&amp;N&amp;RDECAN     .                                                                                
Prof. univ. 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MateDidMagh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revision>0</cp:revision>
  <dcterms:created xsi:type="dcterms:W3CDTF">2013-06-27T09:19:59Z</dcterms:created>
  <dcterms:modified xsi:type="dcterms:W3CDTF">2016-05-17T07:41:34Z</dcterms:modified>
</cp:coreProperties>
</file>