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124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84" i="1"/>
  <c r="Q83"/>
  <c r="Q82"/>
  <c r="M229" l="1"/>
  <c r="L229"/>
  <c r="K229"/>
  <c r="S228"/>
  <c r="R228"/>
  <c r="Q228"/>
  <c r="M228"/>
  <c r="L228"/>
  <c r="K228"/>
  <c r="J228"/>
  <c r="P225"/>
  <c r="N225"/>
  <c r="O225" s="1"/>
  <c r="P224"/>
  <c r="N224"/>
  <c r="P222"/>
  <c r="N222"/>
  <c r="P221"/>
  <c r="N221"/>
  <c r="P219"/>
  <c r="N219"/>
  <c r="P218"/>
  <c r="N218"/>
  <c r="K230" l="1"/>
  <c r="O219"/>
  <c r="N229"/>
  <c r="O224"/>
  <c r="O221"/>
  <c r="O218"/>
  <c r="O222"/>
  <c r="P229"/>
  <c r="N228"/>
  <c r="P228"/>
  <c r="O228" l="1"/>
  <c r="O229"/>
  <c r="N230" s="1"/>
  <c r="U202" l="1"/>
  <c r="U186"/>
  <c r="T182"/>
  <c r="S182"/>
  <c r="R182"/>
  <c r="N182"/>
  <c r="M182"/>
  <c r="L182"/>
  <c r="K182"/>
  <c r="J182"/>
  <c r="A182"/>
  <c r="U155"/>
  <c r="U89"/>
  <c r="O78"/>
  <c r="Q78"/>
  <c r="O79"/>
  <c r="Q79"/>
  <c r="O80"/>
  <c r="Q80"/>
  <c r="O82"/>
  <c r="O83"/>
  <c r="O84"/>
  <c r="S200"/>
  <c r="R200"/>
  <c r="Q200"/>
  <c r="P200"/>
  <c r="O200"/>
  <c r="N200"/>
  <c r="M200"/>
  <c r="T195"/>
  <c r="T196"/>
  <c r="T197"/>
  <c r="S195"/>
  <c r="S196"/>
  <c r="S197"/>
  <c r="R195"/>
  <c r="R196"/>
  <c r="R197"/>
  <c r="N195"/>
  <c r="N196"/>
  <c r="N197"/>
  <c r="M195"/>
  <c r="M196"/>
  <c r="M197"/>
  <c r="T194"/>
  <c r="S194"/>
  <c r="R194"/>
  <c r="N194"/>
  <c r="M194"/>
  <c r="T181"/>
  <c r="T183"/>
  <c r="T184"/>
  <c r="S181"/>
  <c r="S183"/>
  <c r="S184"/>
  <c r="R181"/>
  <c r="R183"/>
  <c r="R184"/>
  <c r="N181"/>
  <c r="N183"/>
  <c r="N184"/>
  <c r="M181"/>
  <c r="M183"/>
  <c r="M184"/>
  <c r="T180"/>
  <c r="S180"/>
  <c r="R180"/>
  <c r="N180"/>
  <c r="M180"/>
  <c r="T177"/>
  <c r="S177"/>
  <c r="R177"/>
  <c r="N177"/>
  <c r="M177"/>
  <c r="T153"/>
  <c r="S153"/>
  <c r="R153"/>
  <c r="Q153"/>
  <c r="P153"/>
  <c r="O153"/>
  <c r="N153"/>
  <c r="M153"/>
  <c r="T145"/>
  <c r="T146"/>
  <c r="T147"/>
  <c r="T148"/>
  <c r="T149"/>
  <c r="T150"/>
  <c r="S145"/>
  <c r="S146"/>
  <c r="S147"/>
  <c r="S148"/>
  <c r="S149"/>
  <c r="S150"/>
  <c r="R145"/>
  <c r="R146"/>
  <c r="R147"/>
  <c r="R148"/>
  <c r="R149"/>
  <c r="R150"/>
  <c r="N145"/>
  <c r="N146"/>
  <c r="N147"/>
  <c r="N148"/>
  <c r="N149"/>
  <c r="N150"/>
  <c r="M145"/>
  <c r="M146"/>
  <c r="M147"/>
  <c r="M148"/>
  <c r="M149"/>
  <c r="M150"/>
  <c r="T144"/>
  <c r="S144"/>
  <c r="R144"/>
  <c r="N144"/>
  <c r="M144"/>
  <c r="M124"/>
  <c r="M123"/>
  <c r="L123"/>
  <c r="O118"/>
  <c r="O119"/>
  <c r="O120"/>
  <c r="O121"/>
  <c r="O122"/>
  <c r="O117"/>
  <c r="O111"/>
  <c r="O112"/>
  <c r="O113"/>
  <c r="O114"/>
  <c r="O115"/>
  <c r="O110"/>
  <c r="O105"/>
  <c r="O106"/>
  <c r="O107"/>
  <c r="O108"/>
  <c r="O104"/>
  <c r="O99"/>
  <c r="O100"/>
  <c r="O101"/>
  <c r="O102"/>
  <c r="O98"/>
  <c r="M90"/>
  <c r="M89"/>
  <c r="O88"/>
  <c r="O86"/>
  <c r="O68"/>
  <c r="O181" s="1"/>
  <c r="O69"/>
  <c r="O182" s="1"/>
  <c r="O70"/>
  <c r="O183" s="1"/>
  <c r="O71"/>
  <c r="O184" s="1"/>
  <c r="O67"/>
  <c r="O180" s="1"/>
  <c r="M72"/>
  <c r="O59"/>
  <c r="O150" s="1"/>
  <c r="O60"/>
  <c r="O197" s="1"/>
  <c r="O61"/>
  <c r="O58"/>
  <c r="M62"/>
  <c r="O50"/>
  <c r="O195" s="1"/>
  <c r="O51"/>
  <c r="O196" s="1"/>
  <c r="O52"/>
  <c r="O148" s="1"/>
  <c r="O49"/>
  <c r="M53"/>
  <c r="O41"/>
  <c r="O145" s="1"/>
  <c r="O42"/>
  <c r="O146" s="1"/>
  <c r="O43"/>
  <c r="O147" s="1"/>
  <c r="O40"/>
  <c r="O144" s="1"/>
  <c r="M44"/>
  <c r="O194" l="1"/>
  <c r="O177"/>
  <c r="P80"/>
  <c r="P78"/>
  <c r="O149"/>
  <c r="P82"/>
  <c r="P84"/>
  <c r="P79"/>
  <c r="P83"/>
  <c r="M154"/>
  <c r="M178"/>
  <c r="M185"/>
  <c r="M198"/>
  <c r="M201"/>
  <c r="M151"/>
  <c r="M155" l="1"/>
  <c r="M187"/>
  <c r="M202"/>
  <c r="M186"/>
  <c r="M203"/>
  <c r="M156"/>
  <c r="Q105"/>
  <c r="P105" s="1"/>
  <c r="Q100"/>
  <c r="P100" s="1"/>
  <c r="N124"/>
  <c r="L124"/>
  <c r="K124"/>
  <c r="T123"/>
  <c r="S123"/>
  <c r="R123"/>
  <c r="N123"/>
  <c r="K123"/>
  <c r="J123"/>
  <c r="Q122"/>
  <c r="Q121"/>
  <c r="Q120"/>
  <c r="Q119"/>
  <c r="Q118"/>
  <c r="Q117"/>
  <c r="Q115"/>
  <c r="Q114"/>
  <c r="P114" s="1"/>
  <c r="Q113"/>
  <c r="P113" s="1"/>
  <c r="Q112"/>
  <c r="P112" s="1"/>
  <c r="Q111"/>
  <c r="P111" s="1"/>
  <c r="Q110"/>
  <c r="Q108"/>
  <c r="P108" s="1"/>
  <c r="Q107"/>
  <c r="P107" s="1"/>
  <c r="Q106"/>
  <c r="P106" s="1"/>
  <c r="Q104"/>
  <c r="P104" s="1"/>
  <c r="Q102"/>
  <c r="Q101"/>
  <c r="P101" s="1"/>
  <c r="Q99"/>
  <c r="Q98"/>
  <c r="O123"/>
  <c r="N90"/>
  <c r="L90"/>
  <c r="K90"/>
  <c r="T89"/>
  <c r="S89"/>
  <c r="R89"/>
  <c r="N89"/>
  <c r="L89"/>
  <c r="K89"/>
  <c r="J89"/>
  <c r="Q88"/>
  <c r="Q71"/>
  <c r="Q184" s="1"/>
  <c r="Q70"/>
  <c r="Q183" s="1"/>
  <c r="Q69"/>
  <c r="Q182" s="1"/>
  <c r="Q68"/>
  <c r="Q181" s="1"/>
  <c r="Q67"/>
  <c r="Q180" s="1"/>
  <c r="K125" l="1"/>
  <c r="Q123"/>
  <c r="P119"/>
  <c r="P120"/>
  <c r="P122"/>
  <c r="P115"/>
  <c r="P121"/>
  <c r="P117"/>
  <c r="P99"/>
  <c r="P102"/>
  <c r="P110"/>
  <c r="P118"/>
  <c r="P98"/>
  <c r="O124"/>
  <c r="Q124"/>
  <c r="T200"/>
  <c r="L200"/>
  <c r="K200"/>
  <c r="J200"/>
  <c r="A200"/>
  <c r="L197"/>
  <c r="K197"/>
  <c r="J197"/>
  <c r="A197"/>
  <c r="L196"/>
  <c r="K196"/>
  <c r="J196"/>
  <c r="A196"/>
  <c r="L195"/>
  <c r="K195"/>
  <c r="J195"/>
  <c r="A195"/>
  <c r="L194"/>
  <c r="K194"/>
  <c r="J194"/>
  <c r="A194"/>
  <c r="L184"/>
  <c r="K184"/>
  <c r="J184"/>
  <c r="A184"/>
  <c r="L183"/>
  <c r="K183"/>
  <c r="J183"/>
  <c r="A183"/>
  <c r="L181"/>
  <c r="K181"/>
  <c r="J181"/>
  <c r="A181"/>
  <c r="L180"/>
  <c r="K180"/>
  <c r="J180"/>
  <c r="A180"/>
  <c r="L177"/>
  <c r="K177"/>
  <c r="J177"/>
  <c r="A177"/>
  <c r="L153"/>
  <c r="K153"/>
  <c r="J153"/>
  <c r="A153"/>
  <c r="P124" l="1"/>
  <c r="O125" s="1"/>
  <c r="P123"/>
  <c r="L150" l="1"/>
  <c r="K150"/>
  <c r="J150"/>
  <c r="A150"/>
  <c r="L149"/>
  <c r="K149"/>
  <c r="J149"/>
  <c r="A149"/>
  <c r="L148"/>
  <c r="K148"/>
  <c r="J148"/>
  <c r="A148"/>
  <c r="L147"/>
  <c r="K147"/>
  <c r="J147"/>
  <c r="A147"/>
  <c r="A146" l="1"/>
  <c r="A145"/>
  <c r="L146"/>
  <c r="K146"/>
  <c r="J146"/>
  <c r="L145"/>
  <c r="K145"/>
  <c r="J145"/>
  <c r="L144"/>
  <c r="K144"/>
  <c r="J144"/>
  <c r="A144"/>
  <c r="Q43" l="1"/>
  <c r="Q147" s="1"/>
  <c r="T201"/>
  <c r="S201"/>
  <c r="R201"/>
  <c r="N201"/>
  <c r="L201"/>
  <c r="K201"/>
  <c r="J201"/>
  <c r="T198"/>
  <c r="S198"/>
  <c r="N198"/>
  <c r="L198"/>
  <c r="K198"/>
  <c r="J198"/>
  <c r="T185"/>
  <c r="S185"/>
  <c r="R185"/>
  <c r="N185"/>
  <c r="L185"/>
  <c r="K185"/>
  <c r="J185"/>
  <c r="T178"/>
  <c r="S178"/>
  <c r="N178"/>
  <c r="L178"/>
  <c r="K178"/>
  <c r="J178"/>
  <c r="T154"/>
  <c r="S154"/>
  <c r="R154"/>
  <c r="N154"/>
  <c r="L154"/>
  <c r="K154"/>
  <c r="J154"/>
  <c r="Q86"/>
  <c r="T72"/>
  <c r="S72"/>
  <c r="R72"/>
  <c r="N72"/>
  <c r="L72"/>
  <c r="K72"/>
  <c r="J72"/>
  <c r="T62"/>
  <c r="S62"/>
  <c r="R62"/>
  <c r="N62"/>
  <c r="L62"/>
  <c r="K62"/>
  <c r="J62"/>
  <c r="Q61"/>
  <c r="Q60"/>
  <c r="Q197" s="1"/>
  <c r="Q59"/>
  <c r="Q150" s="1"/>
  <c r="Q58"/>
  <c r="Q149" s="1"/>
  <c r="O62"/>
  <c r="T53"/>
  <c r="S53"/>
  <c r="R53"/>
  <c r="N53"/>
  <c r="L53"/>
  <c r="K53"/>
  <c r="J53"/>
  <c r="Q52"/>
  <c r="Q148" s="1"/>
  <c r="Q51"/>
  <c r="Q196" s="1"/>
  <c r="Q50"/>
  <c r="Q195" s="1"/>
  <c r="Q49"/>
  <c r="K44"/>
  <c r="Q42"/>
  <c r="Q146" s="1"/>
  <c r="Q41"/>
  <c r="Q145" s="1"/>
  <c r="T44"/>
  <c r="S44"/>
  <c r="R44"/>
  <c r="Q40"/>
  <c r="Q144" s="1"/>
  <c r="N44"/>
  <c r="L44"/>
  <c r="J44"/>
  <c r="P88"/>
  <c r="R178" l="1"/>
  <c r="R186" s="1"/>
  <c r="Q177"/>
  <c r="R198"/>
  <c r="R202" s="1"/>
  <c r="Q194"/>
  <c r="T209"/>
  <c r="T211" s="1"/>
  <c r="S209"/>
  <c r="S211" s="1"/>
  <c r="O89"/>
  <c r="J210" s="1"/>
  <c r="O90"/>
  <c r="Q89"/>
  <c r="Q90"/>
  <c r="J202"/>
  <c r="Q62"/>
  <c r="P50"/>
  <c r="P195" s="1"/>
  <c r="P51"/>
  <c r="P196" s="1"/>
  <c r="P52"/>
  <c r="P148" s="1"/>
  <c r="P60"/>
  <c r="P197" s="1"/>
  <c r="P61"/>
  <c r="N202"/>
  <c r="K202"/>
  <c r="S202"/>
  <c r="L186"/>
  <c r="K203"/>
  <c r="N187"/>
  <c r="S186"/>
  <c r="N203"/>
  <c r="O185"/>
  <c r="O178"/>
  <c r="O201"/>
  <c r="O198"/>
  <c r="O154"/>
  <c r="Q53"/>
  <c r="P68"/>
  <c r="P181" s="1"/>
  <c r="P70"/>
  <c r="P183" s="1"/>
  <c r="P86"/>
  <c r="Q185"/>
  <c r="Q201"/>
  <c r="Q154"/>
  <c r="P43"/>
  <c r="P147" s="1"/>
  <c r="O44"/>
  <c r="P40"/>
  <c r="P144" s="1"/>
  <c r="J186"/>
  <c r="L187"/>
  <c r="T186"/>
  <c r="N151"/>
  <c r="N155" s="1"/>
  <c r="K151"/>
  <c r="K155" s="1"/>
  <c r="S151"/>
  <c r="S155" s="1"/>
  <c r="L151"/>
  <c r="L155" s="1"/>
  <c r="R151"/>
  <c r="R155" s="1"/>
  <c r="T151"/>
  <c r="T155" s="1"/>
  <c r="P58"/>
  <c r="J151"/>
  <c r="J155" s="1"/>
  <c r="P42"/>
  <c r="P146" s="1"/>
  <c r="T202"/>
  <c r="O72"/>
  <c r="Q44"/>
  <c r="P49"/>
  <c r="P177" s="1"/>
  <c r="P41"/>
  <c r="P145" s="1"/>
  <c r="O53"/>
  <c r="P59"/>
  <c r="P150" s="1"/>
  <c r="P67"/>
  <c r="P180" s="1"/>
  <c r="P69"/>
  <c r="P182" s="1"/>
  <c r="P71"/>
  <c r="P184" s="1"/>
  <c r="K91"/>
  <c r="Q72"/>
  <c r="N186"/>
  <c r="K187"/>
  <c r="K186"/>
  <c r="L202"/>
  <c r="L203"/>
  <c r="P194" l="1"/>
  <c r="P198" s="1"/>
  <c r="P149"/>
  <c r="H210"/>
  <c r="Q198"/>
  <c r="Q202" s="1"/>
  <c r="Q178"/>
  <c r="Q186" s="1"/>
  <c r="J209"/>
  <c r="P89"/>
  <c r="L210" s="1"/>
  <c r="O210" s="1"/>
  <c r="P90"/>
  <c r="O91" s="1"/>
  <c r="K204"/>
  <c r="K188"/>
  <c r="O203"/>
  <c r="Q151"/>
  <c r="Q156" s="1"/>
  <c r="K156"/>
  <c r="O202"/>
  <c r="P201"/>
  <c r="P185"/>
  <c r="P178"/>
  <c r="P154"/>
  <c r="O186"/>
  <c r="O187"/>
  <c r="O151"/>
  <c r="O155" s="1"/>
  <c r="N156"/>
  <c r="L156"/>
  <c r="P53"/>
  <c r="P44"/>
  <c r="P72"/>
  <c r="P62"/>
  <c r="Q203" l="1"/>
  <c r="Q187"/>
  <c r="Q155"/>
  <c r="H209"/>
  <c r="J211"/>
  <c r="L209"/>
  <c r="L211" s="1"/>
  <c r="K157"/>
  <c r="P151"/>
  <c r="P156" s="1"/>
  <c r="P187"/>
  <c r="O188" s="1"/>
  <c r="P203"/>
  <c r="O204" s="1"/>
  <c r="P186"/>
  <c r="P202"/>
  <c r="O156"/>
  <c r="O157" l="1"/>
  <c r="O209"/>
  <c r="O211" s="1"/>
  <c r="H211"/>
  <c r="Q210" s="1"/>
  <c r="P155"/>
  <c r="Q209" l="1"/>
  <c r="Q211" s="1"/>
</calcChain>
</file>

<file path=xl/sharedStrings.xml><?xml version="1.0" encoding="utf-8"?>
<sst xmlns="http://schemas.openxmlformats.org/spreadsheetml/2006/main" count="444" uniqueCount="170">
  <si>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</si>
  <si>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</si>
  <si>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</si>
  <si>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</si>
  <si>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</si>
  <si>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</si>
  <si>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</si>
  <si>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</si>
  <si>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</si>
  <si>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</si>
  <si>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</si>
  <si>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</si>
  <si>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</si>
  <si>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</si>
  <si>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</si>
  <si>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</si>
  <si>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</si>
  <si>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</si>
  <si>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</si>
  <si>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</si>
  <si>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</si>
  <si>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</si>
  <si>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</si>
  <si>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</si>
  <si>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</si>
  <si>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</si>
  <si>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</si>
  <si>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</si>
  <si>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</si>
  <si>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</si>
  <si>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</si>
  <si>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</si>
  <si>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</si>
  <si>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</si>
  <si>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</si>
  <si>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</si>
  <si>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</si>
  <si>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</si>
  <si>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</si>
  <si>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</si>
  <si>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</si>
  <si>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</si>
  <si>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</si>
  <si>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</si>
  <si>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</si>
  <si>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</si>
  <si>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CURS OPȚIONAL 3 (An II, Semestrul 3)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</si>
  <si>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</si>
  <si>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</si>
  <si>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</si>
  <si>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</si>
  <si>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</si>
  <si>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</si>
  <si>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</si>
  <si>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</si>
  <si>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</si>
  <si>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</si>
  <si>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</si>
  <si>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</si>
  <si>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</si>
  <si>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</si>
  <si>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</si>
  <si>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</si>
  <si>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</si>
  <si>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</si>
  <si>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</si>
  <si>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CURS FACULTATIV 1 (An I, Semestrul 1)</t>
  </si>
  <si>
    <t>CURS FACULTATIV  2 (An I, Semestrul 2)</t>
  </si>
  <si>
    <t>CURS FACULTATIV  3 (An II, Semestrul 3)</t>
  </si>
  <si>
    <t>CURS FACULTATIV  4 (An II, Semestrul 4)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</si>
  <si>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</si>
  <si>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</si>
  <si>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</si>
  <si>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</si>
  <si>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</si>
  <si>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L</t>
  </si>
  <si>
    <t>P</t>
  </si>
  <si>
    <t>DISCIPLINE DE SPECIALITATE (DS)</t>
  </si>
  <si>
    <t>DISCIPLINE COMPLEMENTARE (DC)</t>
  </si>
  <si>
    <t>FACULTATEA DE MATEMATICĂ ȘI INFORMATICĂ</t>
  </si>
  <si>
    <t>Domeniul: Informatică</t>
  </si>
  <si>
    <t>Specializarea/Programul de studiu: Inteligență Computațională Aplicată</t>
  </si>
  <si>
    <t>Limba de predare: engleză</t>
  </si>
  <si>
    <t>Titlul absolventului: Master's Degree</t>
  </si>
  <si>
    <t>MME3030, MME8061, MME8013</t>
  </si>
  <si>
    <t>MME8064, MME8016, MME8059</t>
  </si>
  <si>
    <t>MME8048</t>
  </si>
  <si>
    <t>MME8042</t>
  </si>
  <si>
    <t>MME8088</t>
  </si>
  <si>
    <t>MME8089</t>
  </si>
  <si>
    <t>Metode avansate de analiza datelor</t>
  </si>
  <si>
    <t>Instruire automată</t>
  </si>
  <si>
    <t>Metode statistice computaţionale</t>
  </si>
  <si>
    <t>Meta-euristici şi hiper-euristici computaţionale</t>
  </si>
  <si>
    <t>MME8046</t>
  </si>
  <si>
    <t>MME8044</t>
  </si>
  <si>
    <t>MME3052</t>
  </si>
  <si>
    <t>MME8090</t>
  </si>
  <si>
    <t>Calcul neconventional în rezolvarea problemelor din lumea reală</t>
  </si>
  <si>
    <t>Sisteme bazate pe cunoştinţe şi tehnologia limbajului</t>
  </si>
  <si>
    <t>Descoperirea cunoştinţelor în reţele de mare întindere</t>
  </si>
  <si>
    <t>Inginerie soft bazată pe agenţi</t>
  </si>
  <si>
    <t>MME9001</t>
  </si>
  <si>
    <t>MME8060</t>
  </si>
  <si>
    <t>MME8020</t>
  </si>
  <si>
    <t>Metodologia cercetării ştiinţifice de informatică</t>
  </si>
  <si>
    <t>Programare declarativă în învăţarea automată</t>
  </si>
  <si>
    <t>Metode de simulare</t>
  </si>
  <si>
    <t>Curs opţional 1</t>
  </si>
  <si>
    <t>MME8062</t>
  </si>
  <si>
    <t>MME8063</t>
  </si>
  <si>
    <t>MME3401</t>
  </si>
  <si>
    <t>MMX9202</t>
  </si>
  <si>
    <t>Proiect de cercetare în inteligenţa computaţională</t>
  </si>
  <si>
    <t>Aplicaţii ale lingvisticii computaţionale</t>
  </si>
  <si>
    <t>Aplicaţii ale inteligenţei computaţionale în ingineria soft</t>
  </si>
  <si>
    <t>Finalizarea lucrării de disertaţie</t>
  </si>
  <si>
    <t>Curs opţional 2</t>
  </si>
  <si>
    <t>MME3030</t>
  </si>
  <si>
    <t>Modelare matematică</t>
  </si>
  <si>
    <t>Sisteme pentru fundamentarea deciziilor</t>
  </si>
  <si>
    <t>MME8064</t>
  </si>
  <si>
    <t>MME8059</t>
  </si>
  <si>
    <t>Programarea procesoarelor grafice</t>
  </si>
  <si>
    <t>Vizualizarea ştiinţifică a datelor</t>
  </si>
  <si>
    <t>CURS OPȚIONAL 1 (An II, Semestrul 3)</t>
  </si>
  <si>
    <t>CURS OPȚIONAL 2 (An II, Semestrul 4)</t>
  </si>
  <si>
    <t>0</t>
  </si>
  <si>
    <t>MME8009</t>
  </si>
  <si>
    <t>Algoritmi, modele si concepte in sisteme distribuite</t>
  </si>
  <si>
    <t>MME8110</t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</si>
  <si>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</si>
  <si>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</si>
  <si>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Aalto Helsinki, Univ. Tehnica Viena, Illinois Institute of Technology
Planul reflectă recomandările Association of Computing Machinery şi IEEE Computer Society</t>
    </r>
  </si>
  <si>
    <t>PLAN DE ÎNVĂŢĂMÂNT  valabil începând din anul universitar 2016-2017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</si>
  <si>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 1: Prezentarea şi susţinerea lucrării de disertație - 10 credite
</t>
    </r>
  </si>
  <si>
    <t>MODUL PEDAGOCIC - Nivelul II: 30 de credite ECTS  + 5 credite ECTS aferente examenului de absolvire</t>
  </si>
  <si>
    <t xml:space="preserve">PROGRAM DE STUDII PSIHOPEDAGOGICE </t>
  </si>
  <si>
    <t>LP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</si>
  <si>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</si>
  <si>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</si>
  <si>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</si>
  <si>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</si>
  <si>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</si>
  <si>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</si>
  <si>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</si>
  <si>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 xml:space="preserve">Didactica domeniului şi dezvoltăriI în didactica specialităţii (învăţământ liceal, postliceal, universitar)
</t>
  </si>
  <si>
    <t>DP</t>
  </si>
  <si>
    <t>XND 1204</t>
  </si>
  <si>
    <t>DO</t>
  </si>
  <si>
    <t>An II, Semestrul 3</t>
  </si>
  <si>
    <t>XND 2305</t>
  </si>
  <si>
    <t xml:space="preserve">Practică pedagogică (în învăţământul liceal, postliceal şi universitar)
</t>
  </si>
  <si>
    <t>XND 2306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</si>
  <si>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</si>
  <si>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</si>
  <si>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</si>
  <si>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</si>
  <si>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</si>
  <si>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</si>
  <si>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Metodologii Agile de Dezvoltare a Aplicatiilor Software</t>
  </si>
  <si>
    <t>MME8143</t>
  </si>
  <si>
    <r>
      <t>Disciplină opțională 1</t>
    </r>
    <r>
      <rPr>
        <i/>
        <sz val="10"/>
        <color rgb="FFFF0000"/>
        <rFont val="Times New Roman"/>
        <family val="1"/>
      </rPr>
      <t xml:space="preserve">
</t>
    </r>
  </si>
  <si>
    <t>Disciplină opțională 2</t>
  </si>
  <si>
    <t>MME9010</t>
  </si>
  <si>
    <t>DISCIPLINE OPȚIONALE</t>
  </si>
  <si>
    <t>MMX9201</t>
  </si>
  <si>
    <r>
      <t xml:space="preserve">Sem. 3: Se alege o disciplină din pachetul Curs opţional 1 </t>
    </r>
    <r>
      <rPr>
        <b/>
        <sz val="10"/>
        <color indexed="8"/>
        <rFont val="Times New Roman"/>
        <family val="1"/>
        <charset val="238"/>
      </rPr>
      <t>MMX9201</t>
    </r>
    <r>
      <rPr>
        <sz val="10"/>
        <color indexed="8"/>
        <rFont val="Times New Roman"/>
        <family val="1"/>
      </rPr>
      <t xml:space="preserve">: </t>
    </r>
  </si>
  <si>
    <r>
      <t xml:space="preserve">Sem. 4: Se alege  o disciplină din pachetul Curs opţional 2 </t>
    </r>
    <r>
      <rPr>
        <b/>
        <sz val="10"/>
        <color indexed="8"/>
        <rFont val="Times New Roman"/>
        <family val="1"/>
        <charset val="238"/>
      </rPr>
      <t>MMX9202</t>
    </r>
    <r>
      <rPr>
        <sz val="10"/>
        <color indexed="8"/>
        <rFont val="Times New Roman"/>
        <family val="1"/>
      </rPr>
      <t xml:space="preserve">: </t>
    </r>
  </si>
  <si>
    <t>NOTA. Disciplina Finalizarea lucrarii de disertatie se desfasoara pe parcursul semestrului si 2 saptamani comasate in finalul semestrului  (6ore/zi, 5 zile/saptamana)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</si>
</sst>
</file>

<file path=xl/styles.xml><?xml version="1.0" encoding="utf-8"?>
<styleSheet xmlns="http://schemas.openxmlformats.org/spreadsheetml/2006/main">
  <numFmts count="1">
    <numFmt numFmtId="164" formatCode="0;\-0;;@"/>
  </numFmts>
  <fonts count="15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1" fontId="11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1" fontId="13" fillId="3" borderId="1" xfId="0" applyNumberFormat="1" applyFont="1" applyFill="1" applyBorder="1" applyAlignment="1" applyProtection="1">
      <alignment horizontal="left" vertical="center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</xf>
    <xf numFmtId="1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Font="1"/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 applyProtection="1">
      <alignment horizontal="left" vertical="top" wrapText="1"/>
      <protection locked="0"/>
    </xf>
    <xf numFmtId="1" fontId="1" fillId="4" borderId="5" xfId="0" applyNumberFormat="1" applyFont="1" applyFill="1" applyBorder="1" applyAlignment="1" applyProtection="1">
      <alignment horizontal="left" vertical="top"/>
      <protection locked="0"/>
    </xf>
    <xf numFmtId="1" fontId="1" fillId="4" borderId="6" xfId="0" applyNumberFormat="1" applyFont="1" applyFill="1" applyBorder="1" applyAlignment="1" applyProtection="1">
      <alignment horizontal="left" vertical="top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left" vertical="top"/>
      <protection locked="0"/>
    </xf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1" fontId="11" fillId="0" borderId="6" xfId="0" applyNumberFormat="1" applyFont="1" applyBorder="1" applyAlignment="1" applyProtection="1">
      <alignment horizontal="center" vertical="center"/>
      <protection locked="0"/>
    </xf>
    <xf numFmtId="1" fontId="13" fillId="3" borderId="2" xfId="0" applyNumberFormat="1" applyFont="1" applyFill="1" applyBorder="1" applyAlignment="1" applyProtection="1">
      <alignment horizontal="left" vertical="center"/>
      <protection locked="0"/>
    </xf>
    <xf numFmtId="1" fontId="13" fillId="3" borderId="5" xfId="0" applyNumberFormat="1" applyFont="1" applyFill="1" applyBorder="1" applyAlignment="1" applyProtection="1">
      <alignment horizontal="left" vertical="center"/>
      <protection locked="0"/>
    </xf>
    <xf numFmtId="1" fontId="13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7"/>
  <sheetViews>
    <sheetView tabSelected="1" view="pageLayout" topLeftCell="A7" zoomScaleNormal="100" workbookViewId="0">
      <selection activeCell="N14" sqref="N14:U14"/>
    </sheetView>
  </sheetViews>
  <sheetFormatPr defaultColWidth="9.140625"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0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5" ht="15.75" customHeight="1">
      <c r="A1" s="118" t="s">
        <v>134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N1" s="208" t="s">
        <v>19</v>
      </c>
      <c r="O1" s="208"/>
      <c r="P1" s="208"/>
      <c r="Q1" s="208"/>
      <c r="R1" s="208"/>
      <c r="S1" s="208"/>
      <c r="T1" s="208"/>
      <c r="U1" s="208"/>
    </row>
    <row r="2" spans="1:25" ht="6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V2" s="79"/>
      <c r="W2" s="79"/>
      <c r="X2" s="79"/>
      <c r="Y2" s="79"/>
    </row>
    <row r="3" spans="1:25" ht="46.5" customHeight="1">
      <c r="A3" s="206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N3" s="213"/>
      <c r="O3" s="214"/>
      <c r="P3" s="217" t="s">
        <v>34</v>
      </c>
      <c r="Q3" s="218"/>
      <c r="R3" s="219"/>
      <c r="S3" s="217" t="s">
        <v>35</v>
      </c>
      <c r="T3" s="218"/>
      <c r="U3" s="219"/>
      <c r="V3" s="79"/>
      <c r="W3" s="79"/>
      <c r="X3" s="79"/>
      <c r="Y3" s="79"/>
    </row>
    <row r="4" spans="1:25" ht="17.25" customHeight="1">
      <c r="A4" s="206" t="s">
        <v>79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N4" s="215" t="s">
        <v>14</v>
      </c>
      <c r="O4" s="216"/>
      <c r="P4" s="222">
        <v>16</v>
      </c>
      <c r="Q4" s="223"/>
      <c r="R4" s="224"/>
      <c r="S4" s="222">
        <v>16</v>
      </c>
      <c r="T4" s="223"/>
      <c r="U4" s="224"/>
      <c r="V4" s="79"/>
      <c r="W4" s="79"/>
      <c r="X4" s="79"/>
      <c r="Y4" s="79"/>
    </row>
    <row r="5" spans="1:25" ht="16.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N5" s="215" t="s">
        <v>15</v>
      </c>
      <c r="O5" s="216"/>
      <c r="P5" s="222">
        <v>15</v>
      </c>
      <c r="Q5" s="223"/>
      <c r="R5" s="224"/>
      <c r="S5" s="222">
        <v>17</v>
      </c>
      <c r="T5" s="223"/>
      <c r="U5" s="224"/>
      <c r="V5" s="79"/>
      <c r="W5" s="79"/>
      <c r="X5" s="79"/>
      <c r="Y5" s="79"/>
    </row>
    <row r="6" spans="1:25" ht="15" customHeight="1">
      <c r="A6" s="230" t="s">
        <v>80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N6" s="232"/>
      <c r="O6" s="232"/>
      <c r="P6" s="231"/>
      <c r="Q6" s="231"/>
      <c r="R6" s="231"/>
      <c r="S6" s="231"/>
      <c r="T6" s="231"/>
      <c r="U6" s="231"/>
      <c r="V6" s="79"/>
      <c r="W6" s="79"/>
      <c r="X6" s="79"/>
      <c r="Y6" s="79"/>
    </row>
    <row r="7" spans="1:25" ht="18" customHeight="1">
      <c r="A7" s="233" t="s">
        <v>81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V7" s="79"/>
      <c r="W7" s="79"/>
      <c r="X7" s="79"/>
      <c r="Y7" s="79"/>
    </row>
    <row r="8" spans="1:25" ht="18.75" customHeight="1">
      <c r="A8" s="212" t="s">
        <v>82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N8" s="233" t="s">
        <v>135</v>
      </c>
      <c r="O8" s="233"/>
      <c r="P8" s="233"/>
      <c r="Q8" s="233"/>
      <c r="R8" s="233"/>
      <c r="S8" s="233"/>
      <c r="T8" s="233"/>
      <c r="U8" s="233"/>
      <c r="V8" s="79"/>
      <c r="W8" s="79"/>
      <c r="X8" s="79"/>
      <c r="Y8" s="79"/>
    </row>
    <row r="9" spans="1:25" ht="15" customHeight="1">
      <c r="A9" s="212" t="s">
        <v>83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N9" s="233"/>
      <c r="O9" s="233"/>
      <c r="P9" s="233"/>
      <c r="Q9" s="233"/>
      <c r="R9" s="233"/>
      <c r="S9" s="233"/>
      <c r="T9" s="233"/>
      <c r="U9" s="233"/>
      <c r="V9" s="79"/>
      <c r="W9" s="79"/>
      <c r="X9" s="79"/>
      <c r="Y9" s="79"/>
    </row>
    <row r="10" spans="1:25" ht="16.5" customHeight="1">
      <c r="A10" s="212" t="s">
        <v>64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N10" s="233"/>
      <c r="O10" s="233"/>
      <c r="P10" s="233"/>
      <c r="Q10" s="233"/>
      <c r="R10" s="233"/>
      <c r="S10" s="233"/>
      <c r="T10" s="233"/>
      <c r="U10" s="233"/>
      <c r="V10" s="79"/>
      <c r="W10" s="79"/>
      <c r="X10" s="79"/>
      <c r="Y10" s="79"/>
    </row>
    <row r="11" spans="1:25">
      <c r="A11" s="212" t="s">
        <v>17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N11" s="233"/>
      <c r="O11" s="233"/>
      <c r="P11" s="233"/>
      <c r="Q11" s="233"/>
      <c r="R11" s="233"/>
      <c r="S11" s="233"/>
      <c r="T11" s="233"/>
      <c r="U11" s="233"/>
      <c r="V11" s="79"/>
      <c r="W11" s="79"/>
      <c r="X11" s="79"/>
      <c r="Y11" s="79"/>
    </row>
    <row r="12" spans="1:25" ht="10.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N12" s="2"/>
      <c r="O12" s="2"/>
      <c r="P12" s="2"/>
      <c r="Q12" s="2"/>
      <c r="R12" s="2"/>
      <c r="S12" s="2"/>
      <c r="V12" s="79"/>
      <c r="W12" s="79"/>
      <c r="X12" s="79"/>
      <c r="Y12" s="79"/>
    </row>
    <row r="13" spans="1:25">
      <c r="A13" s="235" t="s">
        <v>73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N13" s="246" t="s">
        <v>20</v>
      </c>
      <c r="O13" s="246"/>
      <c r="P13" s="246"/>
      <c r="Q13" s="246"/>
      <c r="R13" s="246"/>
      <c r="S13" s="246"/>
      <c r="T13" s="246"/>
      <c r="U13" s="246"/>
      <c r="V13" s="79"/>
      <c r="W13" s="79"/>
      <c r="X13" s="79"/>
      <c r="Y13" s="79"/>
    </row>
    <row r="14" spans="1:25" ht="12.75" customHeight="1">
      <c r="A14" s="235" t="s">
        <v>65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N14" s="247" t="s">
        <v>167</v>
      </c>
      <c r="O14" s="247"/>
      <c r="P14" s="247"/>
      <c r="Q14" s="247"/>
      <c r="R14" s="247"/>
      <c r="S14" s="247"/>
      <c r="T14" s="247"/>
      <c r="U14" s="247"/>
      <c r="V14" s="79"/>
      <c r="W14" s="79"/>
      <c r="X14" s="79"/>
      <c r="Y14" s="79"/>
    </row>
    <row r="15" spans="1:25" ht="12.75" customHeight="1">
      <c r="A15" s="212" t="s">
        <v>132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N15" s="209" t="s">
        <v>84</v>
      </c>
      <c r="O15" s="209"/>
      <c r="P15" s="209"/>
      <c r="Q15" s="209"/>
      <c r="R15" s="209"/>
      <c r="S15" s="209"/>
      <c r="T15" s="209"/>
      <c r="U15" s="209"/>
      <c r="V15" s="79"/>
      <c r="W15" s="79"/>
      <c r="X15" s="79"/>
      <c r="Y15" s="79"/>
    </row>
    <row r="16" spans="1:25" ht="12.75" customHeight="1">
      <c r="A16" s="212" t="s">
        <v>131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N16" s="207"/>
      <c r="O16" s="207"/>
      <c r="P16" s="207"/>
      <c r="Q16" s="207"/>
      <c r="R16" s="207"/>
      <c r="S16" s="207"/>
      <c r="T16" s="207"/>
      <c r="U16" s="207"/>
      <c r="V16" s="79"/>
      <c r="W16" s="79"/>
      <c r="X16" s="79"/>
      <c r="Y16" s="79"/>
    </row>
    <row r="17" spans="1:25" ht="12.75" customHeight="1">
      <c r="A17" s="212" t="s">
        <v>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N17" s="247" t="s">
        <v>168</v>
      </c>
      <c r="O17" s="247"/>
      <c r="P17" s="247"/>
      <c r="Q17" s="247"/>
      <c r="R17" s="247"/>
      <c r="S17" s="247"/>
      <c r="T17" s="247"/>
      <c r="U17" s="247"/>
      <c r="V17" s="79"/>
      <c r="W17" s="79"/>
      <c r="X17" s="79"/>
      <c r="Y17" s="79"/>
    </row>
    <row r="18" spans="1:25" ht="14.25" customHeight="1">
      <c r="A18" s="212" t="s">
        <v>74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N18" s="236" t="s">
        <v>85</v>
      </c>
      <c r="O18" s="236"/>
      <c r="P18" s="236"/>
      <c r="Q18" s="236"/>
      <c r="R18" s="236"/>
      <c r="S18" s="236"/>
      <c r="T18" s="236"/>
      <c r="U18" s="236"/>
      <c r="V18" s="79"/>
      <c r="W18" s="79"/>
      <c r="X18" s="79"/>
      <c r="Y18" s="79"/>
    </row>
    <row r="19" spans="1:2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N19" s="207"/>
      <c r="O19" s="207"/>
      <c r="P19" s="207"/>
      <c r="Q19" s="207"/>
      <c r="R19" s="207"/>
      <c r="S19" s="207"/>
      <c r="T19" s="207"/>
      <c r="U19" s="207"/>
      <c r="V19" s="79"/>
      <c r="W19" s="79"/>
      <c r="X19" s="79"/>
      <c r="Y19" s="79"/>
    </row>
    <row r="20" spans="1:25" ht="7.5" customHeight="1">
      <c r="A20" s="230" t="s">
        <v>169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N20" s="2"/>
      <c r="O20" s="2"/>
      <c r="P20" s="2"/>
      <c r="Q20" s="2"/>
      <c r="R20" s="2"/>
      <c r="S20" s="2"/>
      <c r="V20" s="79"/>
      <c r="W20" s="79"/>
      <c r="X20" s="79"/>
      <c r="Y20" s="79"/>
    </row>
    <row r="21" spans="1:25" ht="1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N21" s="234"/>
      <c r="O21" s="234"/>
      <c r="P21" s="234"/>
      <c r="Q21" s="234"/>
      <c r="R21" s="234"/>
      <c r="S21" s="234"/>
      <c r="T21" s="234"/>
      <c r="U21" s="234"/>
      <c r="V21" s="79"/>
      <c r="W21" s="79"/>
      <c r="X21" s="79"/>
      <c r="Y21" s="79"/>
    </row>
    <row r="22" spans="1:25" ht="15" customHeight="1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N22" s="234"/>
      <c r="O22" s="234"/>
      <c r="P22" s="234"/>
      <c r="Q22" s="234"/>
      <c r="R22" s="234"/>
      <c r="S22" s="234"/>
      <c r="T22" s="234"/>
      <c r="U22" s="234"/>
      <c r="V22" s="79"/>
      <c r="W22" s="79"/>
      <c r="X22" s="79"/>
      <c r="Y22" s="79"/>
    </row>
    <row r="23" spans="1:25" ht="13.5" customHeight="1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N23" s="234"/>
      <c r="O23" s="234"/>
      <c r="P23" s="234"/>
      <c r="Q23" s="234"/>
      <c r="R23" s="234"/>
      <c r="S23" s="234"/>
      <c r="T23" s="234"/>
      <c r="U23" s="234"/>
      <c r="V23" s="79"/>
      <c r="W23" s="79"/>
      <c r="X23" s="79"/>
      <c r="Y23" s="79"/>
    </row>
    <row r="24" spans="1:25" s="79" customFormat="1" ht="13.5" customHeight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N24" s="81"/>
      <c r="O24" s="81"/>
      <c r="P24" s="81"/>
      <c r="Q24" s="81"/>
      <c r="R24" s="81"/>
      <c r="S24" s="81"/>
      <c r="T24" s="81"/>
      <c r="U24" s="81"/>
    </row>
    <row r="25" spans="1:25" s="79" customFormat="1" ht="24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N25" s="81"/>
      <c r="O25" s="81"/>
      <c r="P25" s="81"/>
      <c r="Q25" s="81"/>
      <c r="R25" s="81"/>
      <c r="S25" s="81"/>
      <c r="T25" s="81"/>
      <c r="U25" s="81"/>
    </row>
    <row r="26" spans="1:25" ht="9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3"/>
      <c r="O26" s="3"/>
      <c r="P26" s="3"/>
      <c r="Q26" s="3"/>
      <c r="R26" s="3"/>
      <c r="S26" s="3"/>
      <c r="V26" s="79"/>
      <c r="W26" s="79"/>
      <c r="X26" s="79"/>
      <c r="Y26" s="79"/>
    </row>
    <row r="27" spans="1:25" ht="12.75" customHeight="1">
      <c r="A27" s="155" t="s">
        <v>16</v>
      </c>
      <c r="B27" s="155"/>
      <c r="C27" s="155"/>
      <c r="D27" s="155"/>
      <c r="E27" s="155"/>
      <c r="F27" s="155"/>
      <c r="G27" s="155"/>
      <c r="N27" s="234" t="s">
        <v>133</v>
      </c>
      <c r="O27" s="234"/>
      <c r="P27" s="234"/>
      <c r="Q27" s="234"/>
      <c r="R27" s="234"/>
      <c r="S27" s="234"/>
      <c r="T27" s="234"/>
      <c r="U27" s="234"/>
      <c r="V27" s="79"/>
      <c r="W27" s="79"/>
      <c r="X27" s="79"/>
      <c r="Y27" s="79"/>
    </row>
    <row r="28" spans="1:25" ht="26.25" customHeight="1">
      <c r="A28" s="4"/>
      <c r="B28" s="217" t="s">
        <v>2</v>
      </c>
      <c r="C28" s="219"/>
      <c r="D28" s="217" t="s">
        <v>3</v>
      </c>
      <c r="E28" s="218"/>
      <c r="F28" s="219"/>
      <c r="G28" s="201" t="s">
        <v>18</v>
      </c>
      <c r="H28" s="201" t="s">
        <v>10</v>
      </c>
      <c r="I28" s="217" t="s">
        <v>4</v>
      </c>
      <c r="J28" s="218"/>
      <c r="K28" s="219"/>
      <c r="N28" s="234"/>
      <c r="O28" s="234"/>
      <c r="P28" s="234"/>
      <c r="Q28" s="234"/>
      <c r="R28" s="234"/>
      <c r="S28" s="234"/>
      <c r="T28" s="234"/>
      <c r="U28" s="234"/>
      <c r="V28" s="79"/>
      <c r="W28" s="79"/>
      <c r="X28" s="79"/>
      <c r="Y28" s="79"/>
    </row>
    <row r="29" spans="1:25" ht="14.25" customHeight="1">
      <c r="A29" s="4"/>
      <c r="B29" s="5" t="s">
        <v>5</v>
      </c>
      <c r="C29" s="5" t="s">
        <v>6</v>
      </c>
      <c r="D29" s="5" t="s">
        <v>7</v>
      </c>
      <c r="E29" s="5" t="s">
        <v>8</v>
      </c>
      <c r="F29" s="5" t="s">
        <v>9</v>
      </c>
      <c r="G29" s="202"/>
      <c r="H29" s="202"/>
      <c r="I29" s="5" t="s">
        <v>11</v>
      </c>
      <c r="J29" s="5" t="s">
        <v>12</v>
      </c>
      <c r="K29" s="5" t="s">
        <v>13</v>
      </c>
      <c r="N29" s="234"/>
      <c r="O29" s="234"/>
      <c r="P29" s="234"/>
      <c r="Q29" s="234"/>
      <c r="R29" s="234"/>
      <c r="S29" s="234"/>
      <c r="T29" s="234"/>
      <c r="U29" s="234"/>
      <c r="V29" s="79"/>
      <c r="W29" s="79"/>
      <c r="X29" s="79"/>
      <c r="Y29" s="79"/>
    </row>
    <row r="30" spans="1:25" ht="17.25" customHeight="1">
      <c r="A30" s="6" t="s">
        <v>14</v>
      </c>
      <c r="B30" s="7">
        <v>14</v>
      </c>
      <c r="C30" s="7">
        <v>14</v>
      </c>
      <c r="D30" s="26">
        <v>3</v>
      </c>
      <c r="E30" s="26">
        <v>3</v>
      </c>
      <c r="F30" s="26">
        <v>2</v>
      </c>
      <c r="G30" s="26"/>
      <c r="H30" s="45" t="s">
        <v>127</v>
      </c>
      <c r="I30" s="26">
        <v>3</v>
      </c>
      <c r="J30" s="26">
        <v>1</v>
      </c>
      <c r="K30" s="26">
        <v>12</v>
      </c>
      <c r="N30" s="234"/>
      <c r="O30" s="234"/>
      <c r="P30" s="234"/>
      <c r="Q30" s="234"/>
      <c r="R30" s="234"/>
      <c r="S30" s="234"/>
      <c r="T30" s="234"/>
      <c r="U30" s="234"/>
      <c r="V30" s="79"/>
      <c r="W30" s="79"/>
      <c r="X30" s="79"/>
      <c r="Y30" s="79"/>
    </row>
    <row r="31" spans="1:25" ht="15" customHeight="1">
      <c r="A31" s="6" t="s">
        <v>15</v>
      </c>
      <c r="B31" s="7">
        <v>14</v>
      </c>
      <c r="C31" s="7">
        <v>12</v>
      </c>
      <c r="D31" s="26">
        <v>3</v>
      </c>
      <c r="E31" s="26">
        <v>3</v>
      </c>
      <c r="F31" s="26">
        <v>2</v>
      </c>
      <c r="G31" s="26">
        <v>2</v>
      </c>
      <c r="H31" s="26">
        <v>0</v>
      </c>
      <c r="I31" s="26">
        <v>3</v>
      </c>
      <c r="J31" s="26">
        <v>1</v>
      </c>
      <c r="K31" s="26">
        <v>12</v>
      </c>
      <c r="N31" s="234"/>
      <c r="O31" s="234"/>
      <c r="P31" s="234"/>
      <c r="Q31" s="234"/>
      <c r="R31" s="234"/>
      <c r="S31" s="234"/>
      <c r="T31" s="234"/>
      <c r="U31" s="234"/>
      <c r="V31" s="79"/>
      <c r="W31" s="79"/>
      <c r="X31" s="79"/>
      <c r="Y31" s="79"/>
    </row>
    <row r="32" spans="1:25" ht="15.75" customHeight="1">
      <c r="A32" s="39"/>
      <c r="B32" s="37"/>
      <c r="C32" s="37"/>
      <c r="D32" s="37"/>
      <c r="E32" s="37"/>
      <c r="F32" s="37"/>
      <c r="G32" s="37"/>
      <c r="H32" s="37"/>
      <c r="I32" s="37"/>
      <c r="J32" s="37"/>
      <c r="K32" s="40"/>
      <c r="N32" s="80"/>
      <c r="O32" s="80"/>
      <c r="P32" s="80"/>
      <c r="Q32" s="80"/>
      <c r="R32" s="80"/>
      <c r="S32" s="80"/>
      <c r="T32" s="80"/>
      <c r="U32" s="80"/>
      <c r="V32" s="79"/>
      <c r="W32" s="79"/>
      <c r="X32" s="79"/>
      <c r="Y32" s="79"/>
    </row>
    <row r="33" spans="1:25" ht="21" customHeight="1">
      <c r="A33" s="72"/>
      <c r="B33" s="38"/>
      <c r="C33" s="38"/>
      <c r="D33" s="38"/>
      <c r="E33" s="38"/>
      <c r="F33" s="38"/>
      <c r="G33" s="38"/>
      <c r="N33" s="80"/>
      <c r="O33" s="80"/>
      <c r="P33" s="80"/>
      <c r="Q33" s="80"/>
      <c r="R33" s="80"/>
      <c r="S33" s="80"/>
      <c r="T33" s="80"/>
      <c r="U33" s="80"/>
      <c r="V33" s="79"/>
      <c r="W33" s="79"/>
      <c r="X33" s="79"/>
      <c r="Y33" s="79"/>
    </row>
    <row r="34" spans="1:25" ht="15" customHeight="1">
      <c r="A34" s="78"/>
      <c r="B34" s="2"/>
      <c r="C34" s="2"/>
      <c r="D34" s="2"/>
      <c r="E34" s="2"/>
      <c r="F34" s="2"/>
      <c r="G34" s="2"/>
      <c r="N34" s="8"/>
      <c r="O34" s="8"/>
      <c r="P34" s="8"/>
      <c r="Q34" s="8"/>
      <c r="R34" s="8"/>
      <c r="S34" s="8"/>
      <c r="T34" s="8"/>
      <c r="V34" s="79"/>
      <c r="W34" s="79"/>
      <c r="X34" s="79"/>
      <c r="Y34" s="79"/>
    </row>
    <row r="35" spans="1:25" ht="14.25">
      <c r="A35" s="210" t="s">
        <v>21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79"/>
      <c r="W35" s="79"/>
      <c r="X35" s="79"/>
      <c r="Y35" s="79"/>
    </row>
    <row r="36" spans="1:25">
      <c r="O36" s="9"/>
      <c r="P36" s="10" t="s">
        <v>36</v>
      </c>
      <c r="Q36" s="10" t="s">
        <v>37</v>
      </c>
      <c r="R36" s="10" t="s">
        <v>38</v>
      </c>
      <c r="S36" s="10" t="s">
        <v>39</v>
      </c>
      <c r="T36" s="10" t="s">
        <v>53</v>
      </c>
      <c r="U36" s="10"/>
      <c r="V36" s="79"/>
      <c r="W36" s="79"/>
      <c r="X36" s="79"/>
      <c r="Y36" s="79"/>
    </row>
    <row r="37" spans="1:25">
      <c r="A37" s="119" t="s">
        <v>42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79"/>
      <c r="W37" s="79"/>
      <c r="X37" s="79"/>
      <c r="Y37" s="79"/>
    </row>
    <row r="38" spans="1:25">
      <c r="A38" s="226" t="s">
        <v>27</v>
      </c>
      <c r="B38" s="192" t="s">
        <v>26</v>
      </c>
      <c r="C38" s="193"/>
      <c r="D38" s="193"/>
      <c r="E38" s="193"/>
      <c r="F38" s="193"/>
      <c r="G38" s="193"/>
      <c r="H38" s="193"/>
      <c r="I38" s="194"/>
      <c r="J38" s="201" t="s">
        <v>40</v>
      </c>
      <c r="K38" s="203" t="s">
        <v>24</v>
      </c>
      <c r="L38" s="204"/>
      <c r="M38" s="204"/>
      <c r="N38" s="205"/>
      <c r="O38" s="203" t="s">
        <v>41</v>
      </c>
      <c r="P38" s="220"/>
      <c r="Q38" s="221"/>
      <c r="R38" s="203" t="s">
        <v>23</v>
      </c>
      <c r="S38" s="204"/>
      <c r="T38" s="205"/>
      <c r="U38" s="225" t="s">
        <v>22</v>
      </c>
      <c r="V38" s="79"/>
      <c r="W38" s="79"/>
      <c r="X38" s="79"/>
      <c r="Y38" s="79"/>
    </row>
    <row r="39" spans="1:25">
      <c r="A39" s="227"/>
      <c r="B39" s="195"/>
      <c r="C39" s="196"/>
      <c r="D39" s="196"/>
      <c r="E39" s="196"/>
      <c r="F39" s="196"/>
      <c r="G39" s="196"/>
      <c r="H39" s="196"/>
      <c r="I39" s="197"/>
      <c r="J39" s="202"/>
      <c r="K39" s="5" t="s">
        <v>28</v>
      </c>
      <c r="L39" s="5" t="s">
        <v>29</v>
      </c>
      <c r="M39" s="47" t="s">
        <v>75</v>
      </c>
      <c r="N39" s="47" t="s">
        <v>76</v>
      </c>
      <c r="O39" s="5" t="s">
        <v>33</v>
      </c>
      <c r="P39" s="5" t="s">
        <v>7</v>
      </c>
      <c r="Q39" s="5" t="s">
        <v>30</v>
      </c>
      <c r="R39" s="5" t="s">
        <v>31</v>
      </c>
      <c r="S39" s="5" t="s">
        <v>28</v>
      </c>
      <c r="T39" s="5" t="s">
        <v>32</v>
      </c>
      <c r="U39" s="202"/>
      <c r="V39" s="79"/>
      <c r="W39" s="79"/>
      <c r="X39" s="79"/>
      <c r="Y39" s="79"/>
    </row>
    <row r="40" spans="1:25">
      <c r="A40" s="44" t="s">
        <v>86</v>
      </c>
      <c r="B40" s="228" t="s">
        <v>90</v>
      </c>
      <c r="C40" s="228"/>
      <c r="D40" s="228"/>
      <c r="E40" s="228"/>
      <c r="F40" s="228"/>
      <c r="G40" s="228"/>
      <c r="H40" s="228"/>
      <c r="I40" s="229"/>
      <c r="J40" s="18">
        <v>8</v>
      </c>
      <c r="K40" s="18">
        <v>2</v>
      </c>
      <c r="L40" s="18">
        <v>1</v>
      </c>
      <c r="M40" s="18">
        <v>0</v>
      </c>
      <c r="N40" s="18">
        <v>1</v>
      </c>
      <c r="O40" s="19">
        <f>K40+L40+M40+N40</f>
        <v>4</v>
      </c>
      <c r="P40" s="20">
        <f>Q40-O40</f>
        <v>10</v>
      </c>
      <c r="Q40" s="20">
        <f>ROUND(PRODUCT(J40,25)/14,0)</f>
        <v>14</v>
      </c>
      <c r="R40" s="25" t="s">
        <v>31</v>
      </c>
      <c r="S40" s="11"/>
      <c r="T40" s="26"/>
      <c r="U40" s="11" t="s">
        <v>36</v>
      </c>
      <c r="V40" s="79"/>
      <c r="W40" s="79"/>
      <c r="X40" s="79"/>
      <c r="Y40" s="79"/>
    </row>
    <row r="41" spans="1:25">
      <c r="A41" s="32" t="s">
        <v>87</v>
      </c>
      <c r="B41" s="228" t="s">
        <v>91</v>
      </c>
      <c r="C41" s="228"/>
      <c r="D41" s="228"/>
      <c r="E41" s="228"/>
      <c r="F41" s="228"/>
      <c r="G41" s="228"/>
      <c r="H41" s="228"/>
      <c r="I41" s="229"/>
      <c r="J41" s="18">
        <v>7</v>
      </c>
      <c r="K41" s="18">
        <v>2</v>
      </c>
      <c r="L41" s="18">
        <v>1</v>
      </c>
      <c r="M41" s="18">
        <v>0</v>
      </c>
      <c r="N41" s="18">
        <v>1</v>
      </c>
      <c r="O41" s="49">
        <f t="shared" ref="O41:O43" si="0">K41+L41+M41+N41</f>
        <v>4</v>
      </c>
      <c r="P41" s="20">
        <f t="shared" ref="P41:P43" si="1">Q41-O41</f>
        <v>9</v>
      </c>
      <c r="Q41" s="20">
        <f t="shared" ref="Q41:Q43" si="2">ROUND(PRODUCT(J41,25)/14,0)</f>
        <v>13</v>
      </c>
      <c r="R41" s="25" t="s">
        <v>31</v>
      </c>
      <c r="S41" s="11"/>
      <c r="T41" s="26"/>
      <c r="U41" s="11" t="s">
        <v>36</v>
      </c>
      <c r="V41" s="79"/>
      <c r="W41" s="79"/>
      <c r="X41" s="79"/>
      <c r="Y41" s="79"/>
    </row>
    <row r="42" spans="1:25">
      <c r="A42" s="32" t="s">
        <v>88</v>
      </c>
      <c r="B42" s="228" t="s">
        <v>92</v>
      </c>
      <c r="C42" s="228"/>
      <c r="D42" s="228"/>
      <c r="E42" s="228"/>
      <c r="F42" s="228"/>
      <c r="G42" s="228"/>
      <c r="H42" s="228"/>
      <c r="I42" s="229"/>
      <c r="J42" s="18">
        <v>8</v>
      </c>
      <c r="K42" s="18">
        <v>2</v>
      </c>
      <c r="L42" s="18">
        <v>1</v>
      </c>
      <c r="M42" s="18">
        <v>0</v>
      </c>
      <c r="N42" s="18">
        <v>1</v>
      </c>
      <c r="O42" s="49">
        <f t="shared" si="0"/>
        <v>4</v>
      </c>
      <c r="P42" s="20">
        <f t="shared" si="1"/>
        <v>10</v>
      </c>
      <c r="Q42" s="20">
        <f t="shared" si="2"/>
        <v>14</v>
      </c>
      <c r="R42" s="25" t="s">
        <v>31</v>
      </c>
      <c r="S42" s="11"/>
      <c r="T42" s="26"/>
      <c r="U42" s="11" t="s">
        <v>36</v>
      </c>
      <c r="V42" s="79"/>
      <c r="W42" s="79"/>
      <c r="X42" s="79"/>
      <c r="Y42" s="79"/>
    </row>
    <row r="43" spans="1:25">
      <c r="A43" s="32" t="s">
        <v>89</v>
      </c>
      <c r="B43" s="228" t="s">
        <v>93</v>
      </c>
      <c r="C43" s="228"/>
      <c r="D43" s="228"/>
      <c r="E43" s="228"/>
      <c r="F43" s="228"/>
      <c r="G43" s="228"/>
      <c r="H43" s="228"/>
      <c r="I43" s="229"/>
      <c r="J43" s="18">
        <v>7</v>
      </c>
      <c r="K43" s="18">
        <v>2</v>
      </c>
      <c r="L43" s="18">
        <v>1</v>
      </c>
      <c r="M43" s="18">
        <v>0</v>
      </c>
      <c r="N43" s="18">
        <v>1</v>
      </c>
      <c r="O43" s="49">
        <f t="shared" si="0"/>
        <v>4</v>
      </c>
      <c r="P43" s="20">
        <f t="shared" si="1"/>
        <v>9</v>
      </c>
      <c r="Q43" s="20">
        <f t="shared" si="2"/>
        <v>13</v>
      </c>
      <c r="R43" s="25" t="s">
        <v>31</v>
      </c>
      <c r="S43" s="11"/>
      <c r="T43" s="26"/>
      <c r="U43" s="11" t="s">
        <v>36</v>
      </c>
      <c r="V43" s="79"/>
      <c r="W43" s="79"/>
      <c r="X43" s="79"/>
      <c r="Y43" s="79"/>
    </row>
    <row r="44" spans="1:25">
      <c r="A44" s="22" t="s">
        <v>25</v>
      </c>
      <c r="B44" s="126"/>
      <c r="C44" s="127"/>
      <c r="D44" s="127"/>
      <c r="E44" s="127"/>
      <c r="F44" s="127"/>
      <c r="G44" s="127"/>
      <c r="H44" s="127"/>
      <c r="I44" s="128"/>
      <c r="J44" s="22">
        <f t="shared" ref="J44:Q44" si="3">SUM(J40:J43)</f>
        <v>30</v>
      </c>
      <c r="K44" s="22">
        <f t="shared" si="3"/>
        <v>8</v>
      </c>
      <c r="L44" s="22">
        <f t="shared" si="3"/>
        <v>4</v>
      </c>
      <c r="M44" s="48">
        <f t="shared" si="3"/>
        <v>0</v>
      </c>
      <c r="N44" s="22">
        <f t="shared" si="3"/>
        <v>4</v>
      </c>
      <c r="O44" s="22">
        <f t="shared" si="3"/>
        <v>16</v>
      </c>
      <c r="P44" s="22">
        <f t="shared" si="3"/>
        <v>38</v>
      </c>
      <c r="Q44" s="22">
        <f t="shared" si="3"/>
        <v>54</v>
      </c>
      <c r="R44" s="22">
        <f>COUNTIF(R40:R43,"E")</f>
        <v>4</v>
      </c>
      <c r="S44" s="22">
        <f>COUNTIF(S40:S43,"C")</f>
        <v>0</v>
      </c>
      <c r="T44" s="22">
        <f>COUNTIF(T40:T43,"VP")</f>
        <v>0</v>
      </c>
      <c r="U44" s="23"/>
      <c r="V44" s="79"/>
      <c r="W44" s="79"/>
      <c r="X44" s="79"/>
      <c r="Y44" s="79"/>
    </row>
    <row r="45" spans="1:25">
      <c r="V45" s="79"/>
      <c r="W45" s="79"/>
      <c r="X45" s="79"/>
      <c r="Y45" s="79"/>
    </row>
    <row r="46" spans="1:25">
      <c r="A46" s="119" t="s">
        <v>43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79"/>
      <c r="W46" s="79"/>
      <c r="X46" s="79"/>
      <c r="Y46" s="79"/>
    </row>
    <row r="47" spans="1:25">
      <c r="A47" s="226" t="s">
        <v>27</v>
      </c>
      <c r="B47" s="192" t="s">
        <v>26</v>
      </c>
      <c r="C47" s="193"/>
      <c r="D47" s="193"/>
      <c r="E47" s="193"/>
      <c r="F47" s="193"/>
      <c r="G47" s="193"/>
      <c r="H47" s="193"/>
      <c r="I47" s="194"/>
      <c r="J47" s="201" t="s">
        <v>40</v>
      </c>
      <c r="K47" s="203" t="s">
        <v>24</v>
      </c>
      <c r="L47" s="204"/>
      <c r="M47" s="204"/>
      <c r="N47" s="205"/>
      <c r="O47" s="203" t="s">
        <v>41</v>
      </c>
      <c r="P47" s="220"/>
      <c r="Q47" s="221"/>
      <c r="R47" s="203" t="s">
        <v>23</v>
      </c>
      <c r="S47" s="204"/>
      <c r="T47" s="205"/>
      <c r="U47" s="225" t="s">
        <v>22</v>
      </c>
      <c r="V47" s="79"/>
      <c r="W47" s="79"/>
      <c r="X47" s="79"/>
      <c r="Y47" s="79"/>
    </row>
    <row r="48" spans="1:25">
      <c r="A48" s="227"/>
      <c r="B48" s="195"/>
      <c r="C48" s="196"/>
      <c r="D48" s="196"/>
      <c r="E48" s="196"/>
      <c r="F48" s="196"/>
      <c r="G48" s="196"/>
      <c r="H48" s="196"/>
      <c r="I48" s="197"/>
      <c r="J48" s="202"/>
      <c r="K48" s="5" t="s">
        <v>28</v>
      </c>
      <c r="L48" s="5" t="s">
        <v>29</v>
      </c>
      <c r="M48" s="47" t="s">
        <v>75</v>
      </c>
      <c r="N48" s="47" t="s">
        <v>76</v>
      </c>
      <c r="O48" s="5" t="s">
        <v>33</v>
      </c>
      <c r="P48" s="5" t="s">
        <v>7</v>
      </c>
      <c r="Q48" s="5" t="s">
        <v>30</v>
      </c>
      <c r="R48" s="5" t="s">
        <v>31</v>
      </c>
      <c r="S48" s="5" t="s">
        <v>28</v>
      </c>
      <c r="T48" s="5" t="s">
        <v>32</v>
      </c>
      <c r="U48" s="202"/>
      <c r="V48" s="79"/>
      <c r="W48" s="79"/>
      <c r="X48" s="79"/>
      <c r="Y48" s="79"/>
    </row>
    <row r="49" spans="1:25">
      <c r="A49" s="44" t="s">
        <v>94</v>
      </c>
      <c r="B49" s="198" t="s">
        <v>98</v>
      </c>
      <c r="C49" s="199"/>
      <c r="D49" s="199"/>
      <c r="E49" s="199"/>
      <c r="F49" s="199"/>
      <c r="G49" s="199"/>
      <c r="H49" s="199"/>
      <c r="I49" s="200"/>
      <c r="J49" s="11">
        <v>7</v>
      </c>
      <c r="K49" s="11">
        <v>2</v>
      </c>
      <c r="L49" s="11">
        <v>1</v>
      </c>
      <c r="M49" s="11">
        <v>0</v>
      </c>
      <c r="N49" s="11">
        <v>1</v>
      </c>
      <c r="O49" s="19">
        <f>K49+L49+M49+N49</f>
        <v>4</v>
      </c>
      <c r="P49" s="20">
        <f>Q49-O49</f>
        <v>9</v>
      </c>
      <c r="Q49" s="20">
        <f>ROUND(PRODUCT(J49,25)/14,0)</f>
        <v>13</v>
      </c>
      <c r="R49" s="25" t="s">
        <v>31</v>
      </c>
      <c r="S49" s="11"/>
      <c r="T49" s="26"/>
      <c r="U49" s="11" t="s">
        <v>39</v>
      </c>
      <c r="V49" s="79"/>
      <c r="W49" s="79"/>
      <c r="X49" s="79"/>
      <c r="Y49" s="79"/>
    </row>
    <row r="50" spans="1:25">
      <c r="A50" s="32" t="s">
        <v>95</v>
      </c>
      <c r="B50" s="198" t="s">
        <v>99</v>
      </c>
      <c r="C50" s="199"/>
      <c r="D50" s="199"/>
      <c r="E50" s="199"/>
      <c r="F50" s="199"/>
      <c r="G50" s="199"/>
      <c r="H50" s="199"/>
      <c r="I50" s="200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49">
        <f t="shared" ref="O50:O52" si="4">K50+L50+M50+N50</f>
        <v>4</v>
      </c>
      <c r="P50" s="20">
        <f t="shared" ref="P50:P52" si="5">Q50-O50</f>
        <v>10</v>
      </c>
      <c r="Q50" s="20">
        <f t="shared" ref="Q50:Q52" si="6">ROUND(PRODUCT(J50,25)/14,0)</f>
        <v>14</v>
      </c>
      <c r="R50" s="25" t="s">
        <v>31</v>
      </c>
      <c r="S50" s="11"/>
      <c r="T50" s="26"/>
      <c r="U50" s="11" t="s">
        <v>39</v>
      </c>
      <c r="V50" s="79"/>
      <c r="W50" s="79"/>
      <c r="X50" s="79"/>
      <c r="Y50" s="79"/>
    </row>
    <row r="51" spans="1:25">
      <c r="A51" s="32" t="s">
        <v>96</v>
      </c>
      <c r="B51" s="198" t="s">
        <v>100</v>
      </c>
      <c r="C51" s="199"/>
      <c r="D51" s="199"/>
      <c r="E51" s="199"/>
      <c r="F51" s="199"/>
      <c r="G51" s="199"/>
      <c r="H51" s="199"/>
      <c r="I51" s="200"/>
      <c r="J51" s="11">
        <v>7</v>
      </c>
      <c r="K51" s="11">
        <v>2</v>
      </c>
      <c r="L51" s="11">
        <v>1</v>
      </c>
      <c r="M51" s="11">
        <v>0</v>
      </c>
      <c r="N51" s="11">
        <v>1</v>
      </c>
      <c r="O51" s="49">
        <f t="shared" si="4"/>
        <v>4</v>
      </c>
      <c r="P51" s="20">
        <f t="shared" si="5"/>
        <v>9</v>
      </c>
      <c r="Q51" s="20">
        <f t="shared" si="6"/>
        <v>13</v>
      </c>
      <c r="R51" s="25" t="s">
        <v>31</v>
      </c>
      <c r="S51" s="11"/>
      <c r="T51" s="26"/>
      <c r="U51" s="11" t="s">
        <v>39</v>
      </c>
      <c r="V51" s="79"/>
      <c r="W51" s="79"/>
      <c r="X51" s="79"/>
      <c r="Y51" s="79"/>
    </row>
    <row r="52" spans="1:25">
      <c r="A52" s="32" t="s">
        <v>97</v>
      </c>
      <c r="B52" s="198" t="s">
        <v>101</v>
      </c>
      <c r="C52" s="199"/>
      <c r="D52" s="199"/>
      <c r="E52" s="199"/>
      <c r="F52" s="199"/>
      <c r="G52" s="199"/>
      <c r="H52" s="199"/>
      <c r="I52" s="200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49">
        <f t="shared" si="4"/>
        <v>4</v>
      </c>
      <c r="P52" s="20">
        <f t="shared" si="5"/>
        <v>10</v>
      </c>
      <c r="Q52" s="20">
        <f t="shared" si="6"/>
        <v>14</v>
      </c>
      <c r="R52" s="25" t="s">
        <v>31</v>
      </c>
      <c r="S52" s="11"/>
      <c r="T52" s="26"/>
      <c r="U52" s="11" t="s">
        <v>36</v>
      </c>
      <c r="V52" s="79"/>
      <c r="W52" s="79"/>
      <c r="X52" s="79"/>
      <c r="Y52" s="79"/>
    </row>
    <row r="53" spans="1:25">
      <c r="A53" s="22" t="s">
        <v>25</v>
      </c>
      <c r="B53" s="126"/>
      <c r="C53" s="127"/>
      <c r="D53" s="127"/>
      <c r="E53" s="127"/>
      <c r="F53" s="127"/>
      <c r="G53" s="127"/>
      <c r="H53" s="127"/>
      <c r="I53" s="128"/>
      <c r="J53" s="22">
        <f t="shared" ref="J53:Q53" si="7">SUM(J49:J52)</f>
        <v>30</v>
      </c>
      <c r="K53" s="22">
        <f t="shared" si="7"/>
        <v>8</v>
      </c>
      <c r="L53" s="22">
        <f t="shared" si="7"/>
        <v>4</v>
      </c>
      <c r="M53" s="48">
        <f t="shared" si="7"/>
        <v>0</v>
      </c>
      <c r="N53" s="22">
        <f t="shared" si="7"/>
        <v>4</v>
      </c>
      <c r="O53" s="22">
        <f t="shared" si="7"/>
        <v>16</v>
      </c>
      <c r="P53" s="22">
        <f t="shared" si="7"/>
        <v>38</v>
      </c>
      <c r="Q53" s="22">
        <f t="shared" si="7"/>
        <v>54</v>
      </c>
      <c r="R53" s="22">
        <f>COUNTIF(R49:R52,"E")</f>
        <v>4</v>
      </c>
      <c r="S53" s="22">
        <f>COUNTIF(S49:S52,"C")</f>
        <v>0</v>
      </c>
      <c r="T53" s="22">
        <f>COUNTIF(T49:T52,"VP")</f>
        <v>0</v>
      </c>
      <c r="U53" s="23"/>
      <c r="V53" s="79"/>
      <c r="W53" s="79"/>
      <c r="X53" s="79"/>
      <c r="Y53" s="79"/>
    </row>
    <row r="54" spans="1:25">
      <c r="V54" s="79"/>
      <c r="W54" s="79"/>
      <c r="X54" s="79"/>
      <c r="Y54" s="79"/>
    </row>
    <row r="55" spans="1:25">
      <c r="A55" s="119" t="s">
        <v>44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79"/>
      <c r="W55" s="79"/>
      <c r="X55" s="79"/>
      <c r="Y55" s="79"/>
    </row>
    <row r="56" spans="1:25">
      <c r="A56" s="226" t="s">
        <v>27</v>
      </c>
      <c r="B56" s="192" t="s">
        <v>26</v>
      </c>
      <c r="C56" s="193"/>
      <c r="D56" s="193"/>
      <c r="E56" s="193"/>
      <c r="F56" s="193"/>
      <c r="G56" s="193"/>
      <c r="H56" s="193"/>
      <c r="I56" s="194"/>
      <c r="J56" s="201" t="s">
        <v>40</v>
      </c>
      <c r="K56" s="203" t="s">
        <v>24</v>
      </c>
      <c r="L56" s="204"/>
      <c r="M56" s="204"/>
      <c r="N56" s="205"/>
      <c r="O56" s="203" t="s">
        <v>41</v>
      </c>
      <c r="P56" s="220"/>
      <c r="Q56" s="221"/>
      <c r="R56" s="203" t="s">
        <v>23</v>
      </c>
      <c r="S56" s="204"/>
      <c r="T56" s="205"/>
      <c r="U56" s="225" t="s">
        <v>22</v>
      </c>
      <c r="V56" s="79"/>
      <c r="W56" s="79"/>
      <c r="X56" s="79"/>
      <c r="Y56" s="79"/>
    </row>
    <row r="57" spans="1:25">
      <c r="A57" s="227"/>
      <c r="B57" s="195"/>
      <c r="C57" s="196"/>
      <c r="D57" s="196"/>
      <c r="E57" s="196"/>
      <c r="F57" s="196"/>
      <c r="G57" s="196"/>
      <c r="H57" s="196"/>
      <c r="I57" s="197"/>
      <c r="J57" s="202"/>
      <c r="K57" s="5" t="s">
        <v>28</v>
      </c>
      <c r="L57" s="5" t="s">
        <v>29</v>
      </c>
      <c r="M57" s="47" t="s">
        <v>75</v>
      </c>
      <c r="N57" s="47" t="s">
        <v>76</v>
      </c>
      <c r="O57" s="5" t="s">
        <v>33</v>
      </c>
      <c r="P57" s="5" t="s">
        <v>7</v>
      </c>
      <c r="Q57" s="5" t="s">
        <v>30</v>
      </c>
      <c r="R57" s="5" t="s">
        <v>31</v>
      </c>
      <c r="S57" s="5" t="s">
        <v>28</v>
      </c>
      <c r="T57" s="5" t="s">
        <v>32</v>
      </c>
      <c r="U57" s="202"/>
      <c r="V57" s="79"/>
      <c r="W57" s="79"/>
      <c r="X57" s="79"/>
      <c r="Y57" s="79"/>
    </row>
    <row r="58" spans="1:25">
      <c r="A58" s="44" t="s">
        <v>102</v>
      </c>
      <c r="B58" s="198" t="s">
        <v>105</v>
      </c>
      <c r="C58" s="199"/>
      <c r="D58" s="199"/>
      <c r="E58" s="199"/>
      <c r="F58" s="199"/>
      <c r="G58" s="199"/>
      <c r="H58" s="199"/>
      <c r="I58" s="200"/>
      <c r="J58" s="11">
        <v>6</v>
      </c>
      <c r="K58" s="11">
        <v>2</v>
      </c>
      <c r="L58" s="11">
        <v>1</v>
      </c>
      <c r="M58" s="11">
        <v>0</v>
      </c>
      <c r="N58" s="11">
        <v>1</v>
      </c>
      <c r="O58" s="19">
        <f>K58+L58+M58+N58</f>
        <v>4</v>
      </c>
      <c r="P58" s="20">
        <f>Q58-O58</f>
        <v>7</v>
      </c>
      <c r="Q58" s="20">
        <f>ROUND(PRODUCT(J58,25)/14,0)</f>
        <v>11</v>
      </c>
      <c r="R58" s="25" t="s">
        <v>31</v>
      </c>
      <c r="S58" s="11"/>
      <c r="T58" s="26"/>
      <c r="U58" s="11" t="s">
        <v>36</v>
      </c>
      <c r="V58" s="79"/>
      <c r="W58" s="79"/>
      <c r="X58" s="79"/>
      <c r="Y58" s="79"/>
    </row>
    <row r="59" spans="1:25">
      <c r="A59" s="32" t="s">
        <v>103</v>
      </c>
      <c r="B59" s="198" t="s">
        <v>106</v>
      </c>
      <c r="C59" s="199"/>
      <c r="D59" s="199"/>
      <c r="E59" s="199"/>
      <c r="F59" s="199"/>
      <c r="G59" s="199"/>
      <c r="H59" s="199"/>
      <c r="I59" s="200"/>
      <c r="J59" s="11">
        <v>8</v>
      </c>
      <c r="K59" s="11">
        <v>2</v>
      </c>
      <c r="L59" s="11">
        <v>1</v>
      </c>
      <c r="M59" s="11">
        <v>0</v>
      </c>
      <c r="N59" s="11">
        <v>1</v>
      </c>
      <c r="O59" s="49">
        <f t="shared" ref="O59:O61" si="8">K59+L59+M59+N59</f>
        <v>4</v>
      </c>
      <c r="P59" s="20">
        <f t="shared" ref="P59:P61" si="9">Q59-O59</f>
        <v>10</v>
      </c>
      <c r="Q59" s="20">
        <f t="shared" ref="Q59:Q61" si="10">ROUND(PRODUCT(J59,25)/14,0)</f>
        <v>14</v>
      </c>
      <c r="R59" s="25" t="s">
        <v>31</v>
      </c>
      <c r="S59" s="11"/>
      <c r="T59" s="26"/>
      <c r="U59" s="11" t="s">
        <v>36</v>
      </c>
      <c r="V59" s="79"/>
      <c r="W59" s="79"/>
      <c r="X59" s="79"/>
      <c r="Y59" s="79"/>
    </row>
    <row r="60" spans="1:25">
      <c r="A60" s="32" t="s">
        <v>104</v>
      </c>
      <c r="B60" s="198" t="s">
        <v>107</v>
      </c>
      <c r="C60" s="199"/>
      <c r="D60" s="199"/>
      <c r="E60" s="199"/>
      <c r="F60" s="199"/>
      <c r="G60" s="199"/>
      <c r="H60" s="199"/>
      <c r="I60" s="200"/>
      <c r="J60" s="11">
        <v>8</v>
      </c>
      <c r="K60" s="11">
        <v>2</v>
      </c>
      <c r="L60" s="11">
        <v>1</v>
      </c>
      <c r="M60" s="11">
        <v>0</v>
      </c>
      <c r="N60" s="11">
        <v>0</v>
      </c>
      <c r="O60" s="49">
        <f t="shared" si="8"/>
        <v>3</v>
      </c>
      <c r="P60" s="20">
        <f t="shared" si="9"/>
        <v>11</v>
      </c>
      <c r="Q60" s="20">
        <f t="shared" si="10"/>
        <v>14</v>
      </c>
      <c r="R60" s="25" t="s">
        <v>31</v>
      </c>
      <c r="S60" s="11"/>
      <c r="T60" s="26"/>
      <c r="U60" s="11" t="s">
        <v>39</v>
      </c>
      <c r="V60" s="79"/>
      <c r="W60" s="79"/>
      <c r="X60" s="79"/>
      <c r="Y60" s="79"/>
    </row>
    <row r="61" spans="1:25">
      <c r="A61" s="44" t="s">
        <v>166</v>
      </c>
      <c r="B61" s="198" t="s">
        <v>108</v>
      </c>
      <c r="C61" s="199"/>
      <c r="D61" s="199"/>
      <c r="E61" s="199"/>
      <c r="F61" s="199"/>
      <c r="G61" s="199"/>
      <c r="H61" s="199"/>
      <c r="I61" s="200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49">
        <f t="shared" si="8"/>
        <v>4</v>
      </c>
      <c r="P61" s="20">
        <f t="shared" si="9"/>
        <v>10</v>
      </c>
      <c r="Q61" s="20">
        <f t="shared" si="10"/>
        <v>14</v>
      </c>
      <c r="R61" s="25" t="s">
        <v>31</v>
      </c>
      <c r="S61" s="11"/>
      <c r="T61" s="26"/>
      <c r="U61" s="11" t="s">
        <v>38</v>
      </c>
      <c r="V61" s="79"/>
      <c r="W61" s="79"/>
      <c r="X61" s="79"/>
      <c r="Y61" s="79"/>
    </row>
    <row r="62" spans="1:25">
      <c r="A62" s="22" t="s">
        <v>25</v>
      </c>
      <c r="B62" s="126"/>
      <c r="C62" s="127"/>
      <c r="D62" s="127"/>
      <c r="E62" s="127"/>
      <c r="F62" s="127"/>
      <c r="G62" s="127"/>
      <c r="H62" s="127"/>
      <c r="I62" s="128"/>
      <c r="J62" s="22">
        <f t="shared" ref="J62:Q62" si="11">SUM(J58:J61)</f>
        <v>30</v>
      </c>
      <c r="K62" s="22">
        <f t="shared" si="11"/>
        <v>8</v>
      </c>
      <c r="L62" s="22">
        <f t="shared" si="11"/>
        <v>4</v>
      </c>
      <c r="M62" s="48">
        <f t="shared" si="11"/>
        <v>0</v>
      </c>
      <c r="N62" s="22">
        <f t="shared" si="11"/>
        <v>3</v>
      </c>
      <c r="O62" s="22">
        <f t="shared" si="11"/>
        <v>15</v>
      </c>
      <c r="P62" s="22">
        <f t="shared" si="11"/>
        <v>38</v>
      </c>
      <c r="Q62" s="22">
        <f t="shared" si="11"/>
        <v>53</v>
      </c>
      <c r="R62" s="22">
        <f>COUNTIF(R58:R61,"E")</f>
        <v>4</v>
      </c>
      <c r="S62" s="22">
        <f>COUNTIF(S58:S61,"C")</f>
        <v>0</v>
      </c>
      <c r="T62" s="22">
        <f>COUNTIF(T58:T61,"VP")</f>
        <v>0</v>
      </c>
      <c r="U62" s="23"/>
      <c r="V62" s="79"/>
      <c r="W62" s="79"/>
      <c r="X62" s="79"/>
      <c r="Y62" s="79"/>
    </row>
    <row r="63" spans="1:25" s="51" customForma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6"/>
      <c r="V63" s="79"/>
      <c r="W63" s="79"/>
      <c r="X63" s="79"/>
      <c r="Y63" s="79"/>
    </row>
    <row r="64" spans="1:25">
      <c r="A64" s="119" t="s">
        <v>45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79"/>
      <c r="W64" s="79"/>
      <c r="X64" s="79"/>
      <c r="Y64" s="79"/>
    </row>
    <row r="65" spans="1:25">
      <c r="A65" s="226" t="s">
        <v>27</v>
      </c>
      <c r="B65" s="192" t="s">
        <v>26</v>
      </c>
      <c r="C65" s="193"/>
      <c r="D65" s="193"/>
      <c r="E65" s="193"/>
      <c r="F65" s="193"/>
      <c r="G65" s="193"/>
      <c r="H65" s="193"/>
      <c r="I65" s="194"/>
      <c r="J65" s="201" t="s">
        <v>40</v>
      </c>
      <c r="K65" s="203" t="s">
        <v>24</v>
      </c>
      <c r="L65" s="204"/>
      <c r="M65" s="204"/>
      <c r="N65" s="205"/>
      <c r="O65" s="203" t="s">
        <v>41</v>
      </c>
      <c r="P65" s="220"/>
      <c r="Q65" s="221"/>
      <c r="R65" s="203" t="s">
        <v>23</v>
      </c>
      <c r="S65" s="204"/>
      <c r="T65" s="205"/>
      <c r="U65" s="225" t="s">
        <v>22</v>
      </c>
      <c r="V65" s="79"/>
      <c r="W65" s="79"/>
      <c r="X65" s="79"/>
      <c r="Y65" s="79"/>
    </row>
    <row r="66" spans="1:25">
      <c r="A66" s="227"/>
      <c r="B66" s="195"/>
      <c r="C66" s="196"/>
      <c r="D66" s="196"/>
      <c r="E66" s="196"/>
      <c r="F66" s="196"/>
      <c r="G66" s="196"/>
      <c r="H66" s="196"/>
      <c r="I66" s="197"/>
      <c r="J66" s="202"/>
      <c r="K66" s="5" t="s">
        <v>28</v>
      </c>
      <c r="L66" s="5" t="s">
        <v>29</v>
      </c>
      <c r="M66" s="47" t="s">
        <v>75</v>
      </c>
      <c r="N66" s="47" t="s">
        <v>76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202"/>
      <c r="V66" s="79"/>
      <c r="W66" s="79"/>
      <c r="X66" s="79"/>
      <c r="Y66" s="79"/>
    </row>
    <row r="67" spans="1:25">
      <c r="A67" s="32" t="s">
        <v>164</v>
      </c>
      <c r="B67" s="198" t="s">
        <v>113</v>
      </c>
      <c r="C67" s="199"/>
      <c r="D67" s="199"/>
      <c r="E67" s="199"/>
      <c r="F67" s="199"/>
      <c r="G67" s="199"/>
      <c r="H67" s="199"/>
      <c r="I67" s="200"/>
      <c r="J67" s="11">
        <v>4</v>
      </c>
      <c r="K67" s="11">
        <v>0</v>
      </c>
      <c r="L67" s="11">
        <v>0</v>
      </c>
      <c r="M67" s="11">
        <v>1</v>
      </c>
      <c r="N67" s="11">
        <v>2</v>
      </c>
      <c r="O67" s="19">
        <f>K67+L67+M67+N67</f>
        <v>3</v>
      </c>
      <c r="P67" s="20">
        <f>Q67-O67</f>
        <v>5</v>
      </c>
      <c r="Q67" s="20">
        <f>ROUND(PRODUCT(J67,25)/12,0)</f>
        <v>8</v>
      </c>
      <c r="R67" s="25"/>
      <c r="S67" s="11" t="s">
        <v>28</v>
      </c>
      <c r="T67" s="26"/>
      <c r="U67" s="11" t="s">
        <v>38</v>
      </c>
      <c r="V67" s="79"/>
      <c r="W67" s="79"/>
      <c r="X67" s="79"/>
      <c r="Y67" s="79"/>
    </row>
    <row r="68" spans="1:25">
      <c r="A68" s="32" t="s">
        <v>109</v>
      </c>
      <c r="B68" s="198" t="s">
        <v>114</v>
      </c>
      <c r="C68" s="199"/>
      <c r="D68" s="199"/>
      <c r="E68" s="199"/>
      <c r="F68" s="199"/>
      <c r="G68" s="199"/>
      <c r="H68" s="199"/>
      <c r="I68" s="200"/>
      <c r="J68" s="11">
        <v>7</v>
      </c>
      <c r="K68" s="11">
        <v>2</v>
      </c>
      <c r="L68" s="11">
        <v>1</v>
      </c>
      <c r="M68" s="11">
        <v>0</v>
      </c>
      <c r="N68" s="11">
        <v>1</v>
      </c>
      <c r="O68" s="49">
        <f t="shared" ref="O68:O71" si="12">K68+L68+M68+N68</f>
        <v>4</v>
      </c>
      <c r="P68" s="20">
        <f t="shared" ref="P68:P71" si="13">Q68-O68</f>
        <v>11</v>
      </c>
      <c r="Q68" s="20">
        <f t="shared" ref="Q68:Q71" si="14">ROUND(PRODUCT(J68,25)/12,0)</f>
        <v>15</v>
      </c>
      <c r="R68" s="25" t="s">
        <v>31</v>
      </c>
      <c r="S68" s="11"/>
      <c r="T68" s="26"/>
      <c r="U68" s="11" t="s">
        <v>38</v>
      </c>
      <c r="V68" s="79"/>
      <c r="W68" s="79"/>
      <c r="X68" s="79"/>
      <c r="Y68" s="79"/>
    </row>
    <row r="69" spans="1:25">
      <c r="A69" s="32" t="s">
        <v>110</v>
      </c>
      <c r="B69" s="198" t="s">
        <v>115</v>
      </c>
      <c r="C69" s="199"/>
      <c r="D69" s="199"/>
      <c r="E69" s="199"/>
      <c r="F69" s="199"/>
      <c r="G69" s="199"/>
      <c r="H69" s="199"/>
      <c r="I69" s="200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49">
        <f t="shared" si="12"/>
        <v>4</v>
      </c>
      <c r="P69" s="20">
        <f t="shared" si="13"/>
        <v>11</v>
      </c>
      <c r="Q69" s="20">
        <f t="shared" si="14"/>
        <v>15</v>
      </c>
      <c r="R69" s="25" t="s">
        <v>31</v>
      </c>
      <c r="S69" s="11"/>
      <c r="T69" s="26"/>
      <c r="U69" s="11" t="s">
        <v>38</v>
      </c>
      <c r="V69" s="79"/>
      <c r="W69" s="79"/>
      <c r="X69" s="79"/>
      <c r="Y69" s="79"/>
    </row>
    <row r="70" spans="1:25">
      <c r="A70" s="32" t="s">
        <v>111</v>
      </c>
      <c r="B70" s="198" t="s">
        <v>116</v>
      </c>
      <c r="C70" s="199"/>
      <c r="D70" s="199"/>
      <c r="E70" s="199"/>
      <c r="F70" s="199"/>
      <c r="G70" s="199"/>
      <c r="H70" s="199"/>
      <c r="I70" s="200"/>
      <c r="J70" s="11">
        <v>4</v>
      </c>
      <c r="K70" s="11">
        <v>0</v>
      </c>
      <c r="L70" s="11">
        <v>0</v>
      </c>
      <c r="M70" s="11">
        <v>0</v>
      </c>
      <c r="N70" s="11">
        <v>2</v>
      </c>
      <c r="O70" s="49">
        <f t="shared" si="12"/>
        <v>2</v>
      </c>
      <c r="P70" s="20">
        <f t="shared" si="13"/>
        <v>6</v>
      </c>
      <c r="Q70" s="20">
        <f t="shared" si="14"/>
        <v>8</v>
      </c>
      <c r="R70" s="25"/>
      <c r="S70" s="11" t="s">
        <v>28</v>
      </c>
      <c r="T70" s="26"/>
      <c r="U70" s="11" t="s">
        <v>38</v>
      </c>
      <c r="V70" s="79"/>
      <c r="W70" s="79"/>
      <c r="X70" s="79"/>
      <c r="Y70" s="79"/>
    </row>
    <row r="71" spans="1:25">
      <c r="A71" s="32" t="s">
        <v>112</v>
      </c>
      <c r="B71" s="198" t="s">
        <v>117</v>
      </c>
      <c r="C71" s="199"/>
      <c r="D71" s="199"/>
      <c r="E71" s="199"/>
      <c r="F71" s="199"/>
      <c r="G71" s="199"/>
      <c r="H71" s="199"/>
      <c r="I71" s="200"/>
      <c r="J71" s="11">
        <v>8</v>
      </c>
      <c r="K71" s="11">
        <v>2</v>
      </c>
      <c r="L71" s="11">
        <v>1</v>
      </c>
      <c r="M71" s="11">
        <v>0</v>
      </c>
      <c r="N71" s="11">
        <v>1</v>
      </c>
      <c r="O71" s="49">
        <f t="shared" si="12"/>
        <v>4</v>
      </c>
      <c r="P71" s="20">
        <f t="shared" si="13"/>
        <v>13</v>
      </c>
      <c r="Q71" s="20">
        <f t="shared" si="14"/>
        <v>17</v>
      </c>
      <c r="R71" s="25" t="s">
        <v>31</v>
      </c>
      <c r="S71" s="11"/>
      <c r="T71" s="26"/>
      <c r="U71" s="11" t="s">
        <v>38</v>
      </c>
      <c r="V71" s="79"/>
      <c r="W71" s="79"/>
      <c r="X71" s="79"/>
      <c r="Y71" s="79"/>
    </row>
    <row r="72" spans="1:25">
      <c r="A72" s="22" t="s">
        <v>25</v>
      </c>
      <c r="B72" s="126"/>
      <c r="C72" s="127"/>
      <c r="D72" s="127"/>
      <c r="E72" s="127"/>
      <c r="F72" s="127"/>
      <c r="G72" s="127"/>
      <c r="H72" s="127"/>
      <c r="I72" s="128"/>
      <c r="J72" s="22">
        <f t="shared" ref="J72:Q72" si="15">SUM(J67:J71)</f>
        <v>30</v>
      </c>
      <c r="K72" s="22">
        <f t="shared" si="15"/>
        <v>6</v>
      </c>
      <c r="L72" s="22">
        <f t="shared" si="15"/>
        <v>3</v>
      </c>
      <c r="M72" s="48">
        <f t="shared" si="15"/>
        <v>1</v>
      </c>
      <c r="N72" s="22">
        <f t="shared" si="15"/>
        <v>7</v>
      </c>
      <c r="O72" s="22">
        <f t="shared" si="15"/>
        <v>17</v>
      </c>
      <c r="P72" s="22">
        <f t="shared" si="15"/>
        <v>46</v>
      </c>
      <c r="Q72" s="22">
        <f t="shared" si="15"/>
        <v>63</v>
      </c>
      <c r="R72" s="22">
        <f>COUNTIF(R67:R71,"E")</f>
        <v>3</v>
      </c>
      <c r="S72" s="22">
        <f>COUNTIF(S67:S71,"C")</f>
        <v>2</v>
      </c>
      <c r="T72" s="22">
        <f>COUNTIF(T67:T71,"VP")</f>
        <v>0</v>
      </c>
      <c r="U72" s="23"/>
      <c r="V72" s="79"/>
      <c r="W72" s="79"/>
      <c r="X72" s="79"/>
      <c r="Y72" s="79"/>
    </row>
    <row r="73" spans="1:25" ht="9" customHeight="1">
      <c r="V73" s="79"/>
      <c r="W73" s="79"/>
      <c r="X73" s="79"/>
      <c r="Y73" s="79"/>
    </row>
    <row r="74" spans="1:25" ht="19.5" customHeight="1">
      <c r="A74" s="211" t="s">
        <v>165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79"/>
      <c r="W74" s="79"/>
      <c r="X74" s="79"/>
      <c r="Y74" s="79"/>
    </row>
    <row r="75" spans="1:25" ht="27.75" customHeight="1">
      <c r="A75" s="226" t="s">
        <v>27</v>
      </c>
      <c r="B75" s="192" t="s">
        <v>26</v>
      </c>
      <c r="C75" s="193"/>
      <c r="D75" s="193"/>
      <c r="E75" s="193"/>
      <c r="F75" s="193"/>
      <c r="G75" s="193"/>
      <c r="H75" s="193"/>
      <c r="I75" s="194"/>
      <c r="J75" s="201" t="s">
        <v>40</v>
      </c>
      <c r="K75" s="120" t="s">
        <v>24</v>
      </c>
      <c r="L75" s="120"/>
      <c r="M75" s="120"/>
      <c r="N75" s="120"/>
      <c r="O75" s="120" t="s">
        <v>41</v>
      </c>
      <c r="P75" s="121"/>
      <c r="Q75" s="121"/>
      <c r="R75" s="120" t="s">
        <v>23</v>
      </c>
      <c r="S75" s="120"/>
      <c r="T75" s="120"/>
      <c r="U75" s="120" t="s">
        <v>22</v>
      </c>
      <c r="V75" s="79"/>
      <c r="W75" s="79"/>
      <c r="X75" s="79"/>
      <c r="Y75" s="79"/>
    </row>
    <row r="76" spans="1:25" ht="12.75" customHeight="1">
      <c r="A76" s="227"/>
      <c r="B76" s="195"/>
      <c r="C76" s="196"/>
      <c r="D76" s="196"/>
      <c r="E76" s="196"/>
      <c r="F76" s="196"/>
      <c r="G76" s="196"/>
      <c r="H76" s="196"/>
      <c r="I76" s="197"/>
      <c r="J76" s="202"/>
      <c r="K76" s="5" t="s">
        <v>28</v>
      </c>
      <c r="L76" s="5" t="s">
        <v>29</v>
      </c>
      <c r="M76" s="47" t="s">
        <v>75</v>
      </c>
      <c r="N76" s="47" t="s">
        <v>76</v>
      </c>
      <c r="O76" s="5" t="s">
        <v>33</v>
      </c>
      <c r="P76" s="5" t="s">
        <v>7</v>
      </c>
      <c r="Q76" s="5" t="s">
        <v>30</v>
      </c>
      <c r="R76" s="5" t="s">
        <v>31</v>
      </c>
      <c r="S76" s="5" t="s">
        <v>28</v>
      </c>
      <c r="T76" s="5" t="s">
        <v>32</v>
      </c>
      <c r="U76" s="120"/>
      <c r="V76" s="79"/>
      <c r="W76" s="79"/>
      <c r="X76" s="79"/>
      <c r="Y76" s="79"/>
    </row>
    <row r="77" spans="1:25">
      <c r="A77" s="237" t="s">
        <v>125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9"/>
      <c r="V77" s="79"/>
      <c r="W77" s="79"/>
      <c r="X77" s="79"/>
      <c r="Y77" s="79"/>
    </row>
    <row r="78" spans="1:25">
      <c r="A78" s="73" t="s">
        <v>118</v>
      </c>
      <c r="B78" s="243" t="s">
        <v>119</v>
      </c>
      <c r="C78" s="244"/>
      <c r="D78" s="244"/>
      <c r="E78" s="244"/>
      <c r="F78" s="244"/>
      <c r="G78" s="244"/>
      <c r="H78" s="244"/>
      <c r="I78" s="245"/>
      <c r="J78" s="74">
        <v>8</v>
      </c>
      <c r="K78" s="74">
        <v>2</v>
      </c>
      <c r="L78" s="74">
        <v>1</v>
      </c>
      <c r="M78" s="74">
        <v>0</v>
      </c>
      <c r="N78" s="74">
        <v>1</v>
      </c>
      <c r="O78" s="75">
        <f>K78+L78+M78+N78</f>
        <v>4</v>
      </c>
      <c r="P78" s="75">
        <f>Q78-O78</f>
        <v>10</v>
      </c>
      <c r="Q78" s="75">
        <f>ROUND(PRODUCT(J78,25)/14,0)</f>
        <v>14</v>
      </c>
      <c r="R78" s="74" t="s">
        <v>31</v>
      </c>
      <c r="S78" s="74"/>
      <c r="T78" s="76"/>
      <c r="U78" s="77" t="s">
        <v>38</v>
      </c>
      <c r="V78" s="79"/>
      <c r="W78" s="79"/>
      <c r="X78" s="79"/>
      <c r="Y78" s="79"/>
    </row>
    <row r="79" spans="1:25">
      <c r="A79" s="73" t="s">
        <v>128</v>
      </c>
      <c r="B79" s="243" t="s">
        <v>120</v>
      </c>
      <c r="C79" s="244"/>
      <c r="D79" s="244"/>
      <c r="E79" s="244"/>
      <c r="F79" s="244"/>
      <c r="G79" s="244"/>
      <c r="H79" s="244"/>
      <c r="I79" s="245"/>
      <c r="J79" s="74">
        <v>8</v>
      </c>
      <c r="K79" s="74">
        <v>2</v>
      </c>
      <c r="L79" s="74">
        <v>1</v>
      </c>
      <c r="M79" s="74">
        <v>0</v>
      </c>
      <c r="N79" s="74">
        <v>1</v>
      </c>
      <c r="O79" s="75">
        <f t="shared" ref="O79:O80" si="16">K79+L79+M79+N79</f>
        <v>4</v>
      </c>
      <c r="P79" s="75">
        <f t="shared" ref="P79:P86" si="17">Q79-O79</f>
        <v>10</v>
      </c>
      <c r="Q79" s="75">
        <f t="shared" ref="Q79:Q86" si="18">ROUND(PRODUCT(J79,25)/14,0)</f>
        <v>14</v>
      </c>
      <c r="R79" s="74" t="s">
        <v>31</v>
      </c>
      <c r="S79" s="74"/>
      <c r="T79" s="76"/>
      <c r="U79" s="77" t="s">
        <v>38</v>
      </c>
      <c r="V79" s="79"/>
      <c r="W79" s="79"/>
      <c r="X79" s="79"/>
      <c r="Y79" s="79"/>
    </row>
    <row r="80" spans="1:25">
      <c r="A80" s="73" t="s">
        <v>161</v>
      </c>
      <c r="B80" s="243" t="s">
        <v>160</v>
      </c>
      <c r="C80" s="244"/>
      <c r="D80" s="244"/>
      <c r="E80" s="244"/>
      <c r="F80" s="244"/>
      <c r="G80" s="244"/>
      <c r="H80" s="244"/>
      <c r="I80" s="245"/>
      <c r="J80" s="74">
        <v>8</v>
      </c>
      <c r="K80" s="74">
        <v>2</v>
      </c>
      <c r="L80" s="74">
        <v>1</v>
      </c>
      <c r="M80" s="74">
        <v>0</v>
      </c>
      <c r="N80" s="74">
        <v>1</v>
      </c>
      <c r="O80" s="75">
        <f t="shared" si="16"/>
        <v>4</v>
      </c>
      <c r="P80" s="75">
        <f t="shared" ref="P80" si="19">Q80-O80</f>
        <v>10</v>
      </c>
      <c r="Q80" s="75">
        <f t="shared" ref="Q80" si="20">ROUND(PRODUCT(J80,25)/14,0)</f>
        <v>14</v>
      </c>
      <c r="R80" s="74" t="s">
        <v>31</v>
      </c>
      <c r="S80" s="74"/>
      <c r="T80" s="76"/>
      <c r="U80" s="77" t="s">
        <v>38</v>
      </c>
      <c r="V80" s="79"/>
      <c r="W80" s="79"/>
      <c r="X80" s="79"/>
      <c r="Y80" s="79"/>
    </row>
    <row r="81" spans="1:25">
      <c r="A81" s="240" t="s">
        <v>126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2"/>
      <c r="V81" s="79"/>
      <c r="W81" s="79"/>
      <c r="X81" s="79"/>
      <c r="Y81" s="79"/>
    </row>
    <row r="82" spans="1:25">
      <c r="A82" s="73" t="s">
        <v>121</v>
      </c>
      <c r="B82" s="243" t="s">
        <v>123</v>
      </c>
      <c r="C82" s="244"/>
      <c r="D82" s="244"/>
      <c r="E82" s="244"/>
      <c r="F82" s="244"/>
      <c r="G82" s="244"/>
      <c r="H82" s="244"/>
      <c r="I82" s="245"/>
      <c r="J82" s="74">
        <v>8</v>
      </c>
      <c r="K82" s="74">
        <v>2</v>
      </c>
      <c r="L82" s="74">
        <v>1</v>
      </c>
      <c r="M82" s="74">
        <v>0</v>
      </c>
      <c r="N82" s="74">
        <v>1</v>
      </c>
      <c r="O82" s="75">
        <f>K82+L82+M82+N82</f>
        <v>4</v>
      </c>
      <c r="P82" s="75">
        <f t="shared" si="17"/>
        <v>13</v>
      </c>
      <c r="Q82" s="75">
        <f>ROUND(PRODUCT(J82,25)/12,0)</f>
        <v>17</v>
      </c>
      <c r="R82" s="74" t="s">
        <v>31</v>
      </c>
      <c r="S82" s="74"/>
      <c r="T82" s="76"/>
      <c r="U82" s="77" t="s">
        <v>38</v>
      </c>
      <c r="V82" s="79"/>
      <c r="W82" s="79"/>
      <c r="X82" s="79"/>
      <c r="Y82" s="79"/>
    </row>
    <row r="83" spans="1:25">
      <c r="A83" s="73" t="s">
        <v>130</v>
      </c>
      <c r="B83" s="243" t="s">
        <v>129</v>
      </c>
      <c r="C83" s="244"/>
      <c r="D83" s="244"/>
      <c r="E83" s="244"/>
      <c r="F83" s="244"/>
      <c r="G83" s="244"/>
      <c r="H83" s="244"/>
      <c r="I83" s="245"/>
      <c r="J83" s="74">
        <v>8</v>
      </c>
      <c r="K83" s="74">
        <v>2</v>
      </c>
      <c r="L83" s="74">
        <v>1</v>
      </c>
      <c r="M83" s="74">
        <v>0</v>
      </c>
      <c r="N83" s="74">
        <v>1</v>
      </c>
      <c r="O83" s="75">
        <f t="shared" ref="O83:O84" si="21">K83+L83+M83+N83</f>
        <v>4</v>
      </c>
      <c r="P83" s="75">
        <f t="shared" ref="P83:P84" si="22">Q83-O83</f>
        <v>13</v>
      </c>
      <c r="Q83" s="75">
        <f>ROUND(PRODUCT(J83,25)/12,0)</f>
        <v>17</v>
      </c>
      <c r="R83" s="74" t="s">
        <v>31</v>
      </c>
      <c r="S83" s="74"/>
      <c r="T83" s="76"/>
      <c r="U83" s="77" t="s">
        <v>38</v>
      </c>
      <c r="V83" s="79"/>
      <c r="W83" s="79"/>
      <c r="X83" s="79"/>
      <c r="Y83" s="79"/>
    </row>
    <row r="84" spans="1:25">
      <c r="A84" s="73" t="s">
        <v>122</v>
      </c>
      <c r="B84" s="243" t="s">
        <v>124</v>
      </c>
      <c r="C84" s="244"/>
      <c r="D84" s="244"/>
      <c r="E84" s="244"/>
      <c r="F84" s="244"/>
      <c r="G84" s="244"/>
      <c r="H84" s="244"/>
      <c r="I84" s="245"/>
      <c r="J84" s="74">
        <v>8</v>
      </c>
      <c r="K84" s="74">
        <v>2</v>
      </c>
      <c r="L84" s="74">
        <v>1</v>
      </c>
      <c r="M84" s="74">
        <v>0</v>
      </c>
      <c r="N84" s="74">
        <v>1</v>
      </c>
      <c r="O84" s="75">
        <f t="shared" si="21"/>
        <v>4</v>
      </c>
      <c r="P84" s="75">
        <f t="shared" si="22"/>
        <v>13</v>
      </c>
      <c r="Q84" s="75">
        <f>ROUND(PRODUCT(J84,25)/12,0)</f>
        <v>17</v>
      </c>
      <c r="R84" s="74" t="s">
        <v>31</v>
      </c>
      <c r="S84" s="74"/>
      <c r="T84" s="76"/>
      <c r="U84" s="77" t="s">
        <v>38</v>
      </c>
      <c r="V84" s="79"/>
      <c r="W84" s="79"/>
      <c r="X84" s="79"/>
      <c r="Y84" s="79"/>
    </row>
    <row r="85" spans="1:25">
      <c r="A85" s="83" t="s">
        <v>46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3"/>
      <c r="V85" s="79"/>
      <c r="W85" s="79"/>
      <c r="X85" s="79"/>
      <c r="Y85" s="79"/>
    </row>
    <row r="86" spans="1:25">
      <c r="A86" s="33"/>
      <c r="B86" s="188"/>
      <c r="C86" s="189"/>
      <c r="D86" s="189"/>
      <c r="E86" s="189"/>
      <c r="F86" s="189"/>
      <c r="G86" s="189"/>
      <c r="H86" s="189"/>
      <c r="I86" s="190"/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0">
        <f>K86+L86+M86+N86</f>
        <v>0</v>
      </c>
      <c r="P86" s="20">
        <f t="shared" si="17"/>
        <v>0</v>
      </c>
      <c r="Q86" s="20">
        <f t="shared" si="18"/>
        <v>0</v>
      </c>
      <c r="R86" s="27"/>
      <c r="S86" s="27"/>
      <c r="T86" s="28"/>
      <c r="U86" s="11"/>
      <c r="V86" s="79"/>
      <c r="W86" s="79"/>
      <c r="X86" s="79"/>
      <c r="Y86" s="79"/>
    </row>
    <row r="87" spans="1:25">
      <c r="A87" s="83" t="s">
        <v>47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5"/>
      <c r="V87" s="79"/>
      <c r="W87" s="79"/>
      <c r="X87" s="79"/>
      <c r="Y87" s="79"/>
    </row>
    <row r="88" spans="1:25">
      <c r="A88" s="33"/>
      <c r="B88" s="154"/>
      <c r="C88" s="154"/>
      <c r="D88" s="154"/>
      <c r="E88" s="154"/>
      <c r="F88" s="154"/>
      <c r="G88" s="154"/>
      <c r="H88" s="154"/>
      <c r="I88" s="154"/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0">
        <f>K88+L88+M88+N88</f>
        <v>0</v>
      </c>
      <c r="P88" s="20">
        <f t="shared" ref="P88" si="23">Q88-O88</f>
        <v>0</v>
      </c>
      <c r="Q88" s="20">
        <f t="shared" ref="Q88" si="24">ROUND(PRODUCT(J88,25)/12,0)</f>
        <v>0</v>
      </c>
      <c r="R88" s="27"/>
      <c r="S88" s="27"/>
      <c r="T88" s="28"/>
      <c r="U88" s="11"/>
      <c r="V88" s="79"/>
      <c r="W88" s="79"/>
      <c r="X88" s="79"/>
      <c r="Y88" s="79"/>
    </row>
    <row r="89" spans="1:25" ht="24.75" customHeight="1">
      <c r="A89" s="156" t="s">
        <v>49</v>
      </c>
      <c r="B89" s="157"/>
      <c r="C89" s="157"/>
      <c r="D89" s="157"/>
      <c r="E89" s="157"/>
      <c r="F89" s="157"/>
      <c r="G89" s="157"/>
      <c r="H89" s="157"/>
      <c r="I89" s="158"/>
      <c r="J89" s="24">
        <f t="shared" ref="J89:Q89" si="25">SUM(J78,J82,J86,J88)</f>
        <v>16</v>
      </c>
      <c r="K89" s="24">
        <f t="shared" si="25"/>
        <v>4</v>
      </c>
      <c r="L89" s="24">
        <f t="shared" si="25"/>
        <v>2</v>
      </c>
      <c r="M89" s="24">
        <f t="shared" si="25"/>
        <v>0</v>
      </c>
      <c r="N89" s="24">
        <f t="shared" si="25"/>
        <v>2</v>
      </c>
      <c r="O89" s="24">
        <f t="shared" si="25"/>
        <v>8</v>
      </c>
      <c r="P89" s="24">
        <f t="shared" si="25"/>
        <v>23</v>
      </c>
      <c r="Q89" s="24">
        <f t="shared" si="25"/>
        <v>31</v>
      </c>
      <c r="R89" s="24">
        <f>COUNTIF(R78,"E")+COUNTIF(R82,"E")+COUNTIF(R86,"E")+COUNTIF(R88,"E")</f>
        <v>2</v>
      </c>
      <c r="S89" s="24">
        <f>COUNTIF(S78,"C")+COUNTIF(S82,"C")+COUNTIF(S86,"C")+COUNTIF(S88,"C")</f>
        <v>0</v>
      </c>
      <c r="T89" s="24">
        <f>COUNTIF(T78,"VP")+COUNTIF(T82,"VP")+COUNTIF(T86,"VP")+COUNTIF(T88,"VP")</f>
        <v>0</v>
      </c>
      <c r="U89" s="57">
        <f>2/17</f>
        <v>0.11764705882352941</v>
      </c>
      <c r="V89" s="79"/>
      <c r="W89" s="79"/>
      <c r="X89" s="79"/>
      <c r="Y89" s="79"/>
    </row>
    <row r="90" spans="1:25" ht="13.5" customHeight="1">
      <c r="A90" s="159" t="s">
        <v>50</v>
      </c>
      <c r="B90" s="160"/>
      <c r="C90" s="160"/>
      <c r="D90" s="160"/>
      <c r="E90" s="160"/>
      <c r="F90" s="160"/>
      <c r="G90" s="160"/>
      <c r="H90" s="160"/>
      <c r="I90" s="160"/>
      <c r="J90" s="161"/>
      <c r="K90" s="24">
        <f t="shared" ref="K90:Q90" si="26">SUM(K78,K82,K86)*14+K88*12</f>
        <v>56</v>
      </c>
      <c r="L90" s="24">
        <f t="shared" si="26"/>
        <v>28</v>
      </c>
      <c r="M90" s="24">
        <f t="shared" si="26"/>
        <v>0</v>
      </c>
      <c r="N90" s="24">
        <f t="shared" si="26"/>
        <v>28</v>
      </c>
      <c r="O90" s="24">
        <f t="shared" si="26"/>
        <v>112</v>
      </c>
      <c r="P90" s="24">
        <f t="shared" si="26"/>
        <v>322</v>
      </c>
      <c r="Q90" s="24">
        <f t="shared" si="26"/>
        <v>434</v>
      </c>
      <c r="R90" s="165"/>
      <c r="S90" s="166"/>
      <c r="T90" s="166"/>
      <c r="U90" s="167"/>
      <c r="V90" s="79"/>
      <c r="W90" s="79"/>
      <c r="X90" s="79"/>
      <c r="Y90" s="79"/>
    </row>
    <row r="91" spans="1:25">
      <c r="A91" s="162"/>
      <c r="B91" s="163"/>
      <c r="C91" s="163"/>
      <c r="D91" s="163"/>
      <c r="E91" s="163"/>
      <c r="F91" s="163"/>
      <c r="G91" s="163"/>
      <c r="H91" s="163"/>
      <c r="I91" s="163"/>
      <c r="J91" s="164"/>
      <c r="K91" s="171">
        <f>SUM(K90:N90)</f>
        <v>112</v>
      </c>
      <c r="L91" s="172"/>
      <c r="M91" s="172"/>
      <c r="N91" s="173"/>
      <c r="O91" s="174">
        <f>SUM(O90:P90)</f>
        <v>434</v>
      </c>
      <c r="P91" s="175"/>
      <c r="Q91" s="176"/>
      <c r="R91" s="168"/>
      <c r="S91" s="169"/>
      <c r="T91" s="169"/>
      <c r="U91" s="170"/>
      <c r="V91" s="79"/>
      <c r="W91" s="79"/>
      <c r="X91" s="79"/>
      <c r="Y91" s="79"/>
    </row>
    <row r="92" spans="1: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3"/>
      <c r="L92" s="13"/>
      <c r="M92" s="13"/>
      <c r="N92" s="13"/>
      <c r="O92" s="14"/>
      <c r="P92" s="14"/>
      <c r="Q92" s="14"/>
      <c r="R92" s="15"/>
      <c r="S92" s="15"/>
      <c r="T92" s="15"/>
      <c r="U92" s="15"/>
      <c r="V92" s="79"/>
      <c r="W92" s="79"/>
      <c r="X92" s="79"/>
      <c r="Y92" s="79"/>
    </row>
    <row r="93" spans="1:25">
      <c r="B93" s="2"/>
      <c r="C93" s="2"/>
      <c r="D93" s="2"/>
      <c r="E93" s="2"/>
      <c r="F93" s="2"/>
      <c r="G93" s="2"/>
      <c r="N93" s="8"/>
      <c r="O93" s="8"/>
      <c r="P93" s="8"/>
      <c r="Q93" s="8"/>
      <c r="R93" s="8"/>
      <c r="S93" s="8"/>
      <c r="T93" s="8"/>
      <c r="V93" s="79"/>
      <c r="W93" s="79"/>
      <c r="X93" s="79"/>
      <c r="Y93" s="79"/>
    </row>
    <row r="94" spans="1:25" ht="15.75" hidden="1" customHeight="1">
      <c r="A94" s="211" t="s">
        <v>51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79"/>
      <c r="W94" s="79"/>
      <c r="X94" s="79"/>
      <c r="Y94" s="79"/>
    </row>
    <row r="95" spans="1:25" ht="28.5" hidden="1" customHeight="1">
      <c r="A95" s="226" t="s">
        <v>27</v>
      </c>
      <c r="B95" s="192" t="s">
        <v>26</v>
      </c>
      <c r="C95" s="193"/>
      <c r="D95" s="193"/>
      <c r="E95" s="193"/>
      <c r="F95" s="193"/>
      <c r="G95" s="193"/>
      <c r="H95" s="193"/>
      <c r="I95" s="194"/>
      <c r="J95" s="201" t="s">
        <v>40</v>
      </c>
      <c r="K95" s="120" t="s">
        <v>24</v>
      </c>
      <c r="L95" s="120"/>
      <c r="M95" s="120"/>
      <c r="N95" s="120"/>
      <c r="O95" s="120" t="s">
        <v>41</v>
      </c>
      <c r="P95" s="121"/>
      <c r="Q95" s="121"/>
      <c r="R95" s="120" t="s">
        <v>23</v>
      </c>
      <c r="S95" s="120"/>
      <c r="T95" s="120"/>
      <c r="U95" s="120" t="s">
        <v>22</v>
      </c>
      <c r="V95" s="79"/>
      <c r="W95" s="79"/>
      <c r="X95" s="79"/>
      <c r="Y95" s="79"/>
    </row>
    <row r="96" spans="1:25" ht="21.75" hidden="1" customHeight="1">
      <c r="A96" s="227"/>
      <c r="B96" s="195"/>
      <c r="C96" s="196"/>
      <c r="D96" s="196"/>
      <c r="E96" s="196"/>
      <c r="F96" s="196"/>
      <c r="G96" s="196"/>
      <c r="H96" s="196"/>
      <c r="I96" s="197"/>
      <c r="J96" s="202"/>
      <c r="K96" s="35" t="s">
        <v>28</v>
      </c>
      <c r="L96" s="35" t="s">
        <v>29</v>
      </c>
      <c r="M96" s="47" t="s">
        <v>75</v>
      </c>
      <c r="N96" s="47" t="s">
        <v>76</v>
      </c>
      <c r="O96" s="35" t="s">
        <v>33</v>
      </c>
      <c r="P96" s="35" t="s">
        <v>7</v>
      </c>
      <c r="Q96" s="35" t="s">
        <v>30</v>
      </c>
      <c r="R96" s="35" t="s">
        <v>31</v>
      </c>
      <c r="S96" s="35" t="s">
        <v>28</v>
      </c>
      <c r="T96" s="35" t="s">
        <v>32</v>
      </c>
      <c r="U96" s="120"/>
      <c r="V96" s="79"/>
      <c r="W96" s="79"/>
      <c r="X96" s="79"/>
      <c r="Y96" s="79"/>
    </row>
    <row r="97" spans="1:25" ht="16.5" hidden="1" customHeight="1">
      <c r="A97" s="237" t="s">
        <v>66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9"/>
      <c r="V97" s="79"/>
      <c r="W97" s="79"/>
      <c r="X97" s="79"/>
      <c r="Y97" s="79"/>
    </row>
    <row r="98" spans="1:25" ht="15" hidden="1" customHeight="1">
      <c r="A98" s="36"/>
      <c r="B98" s="188"/>
      <c r="C98" s="189"/>
      <c r="D98" s="189"/>
      <c r="E98" s="189"/>
      <c r="F98" s="189"/>
      <c r="G98" s="189"/>
      <c r="H98" s="189"/>
      <c r="I98" s="190"/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0">
        <f>K98+L98+M98+N98</f>
        <v>0</v>
      </c>
      <c r="P98" s="20">
        <f>Q98-O98</f>
        <v>0</v>
      </c>
      <c r="Q98" s="20">
        <f>ROUND(PRODUCT(J98,25)/14,0)</f>
        <v>0</v>
      </c>
      <c r="R98" s="27"/>
      <c r="S98" s="27"/>
      <c r="T98" s="28"/>
      <c r="U98" s="11"/>
      <c r="V98" s="79"/>
      <c r="W98" s="79"/>
      <c r="X98" s="79"/>
      <c r="Y98" s="79"/>
    </row>
    <row r="99" spans="1:25" ht="12.75" hidden="1" customHeight="1">
      <c r="A99" s="36"/>
      <c r="B99" s="188"/>
      <c r="C99" s="189"/>
      <c r="D99" s="189"/>
      <c r="E99" s="189"/>
      <c r="F99" s="189"/>
      <c r="G99" s="189"/>
      <c r="H99" s="189"/>
      <c r="I99" s="190"/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0">
        <f t="shared" ref="O99:O102" si="27">K99+L99+M99+N99</f>
        <v>0</v>
      </c>
      <c r="P99" s="20">
        <f t="shared" ref="P99:P102" si="28">Q99-O99</f>
        <v>0</v>
      </c>
      <c r="Q99" s="20">
        <f t="shared" ref="Q99:Q102" si="29">ROUND(PRODUCT(J99,25)/14,0)</f>
        <v>0</v>
      </c>
      <c r="R99" s="27"/>
      <c r="S99" s="27"/>
      <c r="T99" s="28"/>
      <c r="U99" s="11"/>
      <c r="V99" s="79"/>
      <c r="W99" s="79"/>
      <c r="X99" s="79"/>
      <c r="Y99" s="79"/>
    </row>
    <row r="100" spans="1:25" ht="12.75" hidden="1" customHeight="1">
      <c r="A100" s="36"/>
      <c r="B100" s="188"/>
      <c r="C100" s="189"/>
      <c r="D100" s="189"/>
      <c r="E100" s="189"/>
      <c r="F100" s="189"/>
      <c r="G100" s="189"/>
      <c r="H100" s="189"/>
      <c r="I100" s="190"/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0">
        <f t="shared" si="27"/>
        <v>0</v>
      </c>
      <c r="P100" s="20">
        <f t="shared" ref="P100" si="30">Q100-O100</f>
        <v>0</v>
      </c>
      <c r="Q100" s="20">
        <f t="shared" ref="Q100" si="31">ROUND(PRODUCT(J100,25)/14,0)</f>
        <v>0</v>
      </c>
      <c r="R100" s="27"/>
      <c r="S100" s="27"/>
      <c r="T100" s="28"/>
      <c r="U100" s="11"/>
      <c r="V100" s="79"/>
      <c r="W100" s="79"/>
      <c r="X100" s="79"/>
      <c r="Y100" s="79"/>
    </row>
    <row r="101" spans="1:25" ht="12.75" hidden="1" customHeight="1">
      <c r="A101" s="36"/>
      <c r="B101" s="188"/>
      <c r="C101" s="189"/>
      <c r="D101" s="189"/>
      <c r="E101" s="189"/>
      <c r="F101" s="189"/>
      <c r="G101" s="189"/>
      <c r="H101" s="189"/>
      <c r="I101" s="190"/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0">
        <f t="shared" si="27"/>
        <v>0</v>
      </c>
      <c r="P101" s="20">
        <f t="shared" si="28"/>
        <v>0</v>
      </c>
      <c r="Q101" s="20">
        <f t="shared" si="29"/>
        <v>0</v>
      </c>
      <c r="R101" s="27"/>
      <c r="S101" s="27"/>
      <c r="T101" s="28"/>
      <c r="U101" s="11"/>
      <c r="V101" s="79"/>
      <c r="W101" s="79"/>
      <c r="X101" s="79"/>
      <c r="Y101" s="79"/>
    </row>
    <row r="102" spans="1:25" ht="12.75" hidden="1" customHeight="1">
      <c r="A102" s="36"/>
      <c r="B102" s="188"/>
      <c r="C102" s="189"/>
      <c r="D102" s="189"/>
      <c r="E102" s="189"/>
      <c r="F102" s="189"/>
      <c r="G102" s="189"/>
      <c r="H102" s="189"/>
      <c r="I102" s="190"/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0">
        <f t="shared" si="27"/>
        <v>0</v>
      </c>
      <c r="P102" s="20">
        <f t="shared" si="28"/>
        <v>0</v>
      </c>
      <c r="Q102" s="20">
        <f t="shared" si="29"/>
        <v>0</v>
      </c>
      <c r="R102" s="27"/>
      <c r="S102" s="27"/>
      <c r="T102" s="28"/>
      <c r="U102" s="11"/>
      <c r="V102" s="79"/>
      <c r="W102" s="79"/>
      <c r="X102" s="79"/>
      <c r="Y102" s="79"/>
    </row>
    <row r="103" spans="1:25" ht="12.75" hidden="1" customHeight="1">
      <c r="A103" s="83" t="s">
        <v>67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3"/>
      <c r="V103" s="79"/>
      <c r="W103" s="79"/>
      <c r="X103" s="79"/>
      <c r="Y103" s="79"/>
    </row>
    <row r="104" spans="1:25" ht="12.75" hidden="1" customHeight="1">
      <c r="A104" s="36"/>
      <c r="B104" s="188"/>
      <c r="C104" s="189"/>
      <c r="D104" s="189"/>
      <c r="E104" s="189"/>
      <c r="F104" s="189"/>
      <c r="G104" s="189"/>
      <c r="H104" s="189"/>
      <c r="I104" s="190"/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0">
        <f>K104+L104+M104+N104</f>
        <v>0</v>
      </c>
      <c r="P104" s="20">
        <f t="shared" ref="P104:P108" si="32">Q104-O104</f>
        <v>0</v>
      </c>
      <c r="Q104" s="20">
        <f t="shared" ref="Q104:Q108" si="33">ROUND(PRODUCT(J104,25)/14,0)</f>
        <v>0</v>
      </c>
      <c r="R104" s="27"/>
      <c r="S104" s="27"/>
      <c r="T104" s="28"/>
      <c r="U104" s="11"/>
      <c r="V104" s="79"/>
      <c r="W104" s="79"/>
      <c r="X104" s="79"/>
      <c r="Y104" s="79"/>
    </row>
    <row r="105" spans="1:25" ht="12.75" hidden="1" customHeight="1">
      <c r="A105" s="36"/>
      <c r="B105" s="188"/>
      <c r="C105" s="189"/>
      <c r="D105" s="189"/>
      <c r="E105" s="189"/>
      <c r="F105" s="189"/>
      <c r="G105" s="189"/>
      <c r="H105" s="189"/>
      <c r="I105" s="190"/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0">
        <f t="shared" ref="O105:O108" si="34">K105+L105+M105+N105</f>
        <v>0</v>
      </c>
      <c r="P105" s="20">
        <f t="shared" si="32"/>
        <v>0</v>
      </c>
      <c r="Q105" s="20">
        <f t="shared" si="33"/>
        <v>0</v>
      </c>
      <c r="R105" s="27"/>
      <c r="S105" s="27"/>
      <c r="T105" s="28"/>
      <c r="U105" s="11"/>
      <c r="V105" s="79"/>
      <c r="W105" s="79"/>
      <c r="X105" s="79"/>
      <c r="Y105" s="79"/>
    </row>
    <row r="106" spans="1:25" ht="12.75" hidden="1" customHeight="1">
      <c r="A106" s="36"/>
      <c r="B106" s="188"/>
      <c r="C106" s="189"/>
      <c r="D106" s="189"/>
      <c r="E106" s="189"/>
      <c r="F106" s="189"/>
      <c r="G106" s="189"/>
      <c r="H106" s="189"/>
      <c r="I106" s="190"/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0">
        <f t="shared" si="34"/>
        <v>0</v>
      </c>
      <c r="P106" s="20">
        <f t="shared" si="32"/>
        <v>0</v>
      </c>
      <c r="Q106" s="20">
        <f t="shared" si="33"/>
        <v>0</v>
      </c>
      <c r="R106" s="27"/>
      <c r="S106" s="27"/>
      <c r="T106" s="28"/>
      <c r="U106" s="11"/>
      <c r="V106" s="79"/>
      <c r="W106" s="79"/>
      <c r="X106" s="79"/>
      <c r="Y106" s="79"/>
    </row>
    <row r="107" spans="1:25" ht="12.75" hidden="1" customHeight="1">
      <c r="A107" s="36"/>
      <c r="B107" s="188"/>
      <c r="C107" s="189"/>
      <c r="D107" s="189"/>
      <c r="E107" s="189"/>
      <c r="F107" s="189"/>
      <c r="G107" s="189"/>
      <c r="H107" s="189"/>
      <c r="I107" s="190"/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0">
        <f t="shared" si="34"/>
        <v>0</v>
      </c>
      <c r="P107" s="20">
        <f t="shared" si="32"/>
        <v>0</v>
      </c>
      <c r="Q107" s="20">
        <f t="shared" si="33"/>
        <v>0</v>
      </c>
      <c r="R107" s="27"/>
      <c r="S107" s="27"/>
      <c r="T107" s="28"/>
      <c r="U107" s="11"/>
      <c r="V107" s="79"/>
      <c r="W107" s="79"/>
      <c r="X107" s="79"/>
      <c r="Y107" s="79"/>
    </row>
    <row r="108" spans="1:25" ht="12.75" hidden="1" customHeight="1">
      <c r="A108" s="36"/>
      <c r="B108" s="188"/>
      <c r="C108" s="189"/>
      <c r="D108" s="189"/>
      <c r="E108" s="189"/>
      <c r="F108" s="189"/>
      <c r="G108" s="189"/>
      <c r="H108" s="189"/>
      <c r="I108" s="190"/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0">
        <f t="shared" si="34"/>
        <v>0</v>
      </c>
      <c r="P108" s="20">
        <f t="shared" si="32"/>
        <v>0</v>
      </c>
      <c r="Q108" s="20">
        <f t="shared" si="33"/>
        <v>0</v>
      </c>
      <c r="R108" s="27"/>
      <c r="S108" s="27"/>
      <c r="T108" s="28"/>
      <c r="U108" s="11"/>
      <c r="V108" s="79"/>
      <c r="W108" s="79"/>
      <c r="X108" s="79"/>
      <c r="Y108" s="79"/>
    </row>
    <row r="109" spans="1:25" ht="12.75" hidden="1" customHeight="1">
      <c r="A109" s="83" t="s">
        <v>68</v>
      </c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3"/>
      <c r="V109" s="79"/>
      <c r="W109" s="79"/>
      <c r="X109" s="79"/>
      <c r="Y109" s="79"/>
    </row>
    <row r="110" spans="1:25" ht="12.75" hidden="1" customHeight="1">
      <c r="A110" s="36"/>
      <c r="B110" s="188"/>
      <c r="C110" s="189"/>
      <c r="D110" s="189"/>
      <c r="E110" s="189"/>
      <c r="F110" s="189"/>
      <c r="G110" s="189"/>
      <c r="H110" s="189"/>
      <c r="I110" s="190"/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0">
        <f>K110+L110+M110+N110</f>
        <v>0</v>
      </c>
      <c r="P110" s="20">
        <f t="shared" ref="P110:P115" si="35">Q110-O110</f>
        <v>0</v>
      </c>
      <c r="Q110" s="20">
        <f t="shared" ref="Q110:Q115" si="36">ROUND(PRODUCT(J110,25)/14,0)</f>
        <v>0</v>
      </c>
      <c r="R110" s="27"/>
      <c r="S110" s="27"/>
      <c r="T110" s="28"/>
      <c r="U110" s="11"/>
      <c r="V110" s="79"/>
      <c r="W110" s="79"/>
      <c r="X110" s="79"/>
      <c r="Y110" s="79"/>
    </row>
    <row r="111" spans="1:25" ht="12.75" hidden="1" customHeight="1">
      <c r="A111" s="36"/>
      <c r="B111" s="188"/>
      <c r="C111" s="189"/>
      <c r="D111" s="189"/>
      <c r="E111" s="189"/>
      <c r="F111" s="189"/>
      <c r="G111" s="189"/>
      <c r="H111" s="189"/>
      <c r="I111" s="190"/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0">
        <f t="shared" ref="O111:O115" si="37">K111+L111+M111+N111</f>
        <v>0</v>
      </c>
      <c r="P111" s="20">
        <f t="shared" si="35"/>
        <v>0</v>
      </c>
      <c r="Q111" s="20">
        <f t="shared" si="36"/>
        <v>0</v>
      </c>
      <c r="R111" s="27"/>
      <c r="S111" s="27"/>
      <c r="T111" s="28"/>
      <c r="U111" s="11"/>
      <c r="V111" s="79"/>
      <c r="W111" s="79"/>
      <c r="X111" s="79"/>
      <c r="Y111" s="79"/>
    </row>
    <row r="112" spans="1:25" ht="13.5" hidden="1" customHeight="1">
      <c r="A112" s="36"/>
      <c r="B112" s="188"/>
      <c r="C112" s="189"/>
      <c r="D112" s="189"/>
      <c r="E112" s="189"/>
      <c r="F112" s="189"/>
      <c r="G112" s="189"/>
      <c r="H112" s="189"/>
      <c r="I112" s="190"/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0">
        <f t="shared" si="37"/>
        <v>0</v>
      </c>
      <c r="P112" s="20">
        <f t="shared" si="35"/>
        <v>0</v>
      </c>
      <c r="Q112" s="20">
        <f t="shared" si="36"/>
        <v>0</v>
      </c>
      <c r="R112" s="27"/>
      <c r="S112" s="27"/>
      <c r="T112" s="28"/>
      <c r="U112" s="11"/>
      <c r="V112" s="79"/>
      <c r="W112" s="79"/>
      <c r="X112" s="79"/>
      <c r="Y112" s="79"/>
    </row>
    <row r="113" spans="1:25" ht="12.75" hidden="1" customHeight="1">
      <c r="A113" s="36"/>
      <c r="B113" s="188"/>
      <c r="C113" s="189"/>
      <c r="D113" s="189"/>
      <c r="E113" s="189"/>
      <c r="F113" s="189"/>
      <c r="G113" s="189"/>
      <c r="H113" s="189"/>
      <c r="I113" s="190"/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0">
        <f t="shared" si="37"/>
        <v>0</v>
      </c>
      <c r="P113" s="20">
        <f t="shared" si="35"/>
        <v>0</v>
      </c>
      <c r="Q113" s="20">
        <f t="shared" si="36"/>
        <v>0</v>
      </c>
      <c r="R113" s="27"/>
      <c r="S113" s="27"/>
      <c r="T113" s="28"/>
      <c r="U113" s="11"/>
      <c r="V113" s="79"/>
      <c r="W113" s="79"/>
      <c r="X113" s="79"/>
      <c r="Y113" s="79"/>
    </row>
    <row r="114" spans="1:25" ht="12.75" hidden="1" customHeight="1">
      <c r="A114" s="36"/>
      <c r="B114" s="188"/>
      <c r="C114" s="189"/>
      <c r="D114" s="189"/>
      <c r="E114" s="189"/>
      <c r="F114" s="189"/>
      <c r="G114" s="189"/>
      <c r="H114" s="189"/>
      <c r="I114" s="190"/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0">
        <f t="shared" si="37"/>
        <v>0</v>
      </c>
      <c r="P114" s="20">
        <f t="shared" si="35"/>
        <v>0</v>
      </c>
      <c r="Q114" s="20">
        <f t="shared" si="36"/>
        <v>0</v>
      </c>
      <c r="R114" s="27"/>
      <c r="S114" s="27"/>
      <c r="T114" s="28"/>
      <c r="U114" s="11"/>
      <c r="V114" s="79"/>
      <c r="W114" s="79"/>
      <c r="X114" s="79"/>
      <c r="Y114" s="79"/>
    </row>
    <row r="115" spans="1:25" ht="12.75" hidden="1" customHeight="1">
      <c r="A115" s="36"/>
      <c r="B115" s="188"/>
      <c r="C115" s="189"/>
      <c r="D115" s="189"/>
      <c r="E115" s="189"/>
      <c r="F115" s="189"/>
      <c r="G115" s="189"/>
      <c r="H115" s="189"/>
      <c r="I115" s="190"/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0">
        <f t="shared" si="37"/>
        <v>0</v>
      </c>
      <c r="P115" s="20">
        <f t="shared" si="35"/>
        <v>0</v>
      </c>
      <c r="Q115" s="20">
        <f t="shared" si="36"/>
        <v>0</v>
      </c>
      <c r="R115" s="27"/>
      <c r="S115" s="27"/>
      <c r="T115" s="28"/>
      <c r="U115" s="11"/>
      <c r="V115" s="79"/>
      <c r="W115" s="79"/>
      <c r="X115" s="79"/>
      <c r="Y115" s="79"/>
    </row>
    <row r="116" spans="1:25" ht="15.75" hidden="1" customHeight="1">
      <c r="A116" s="83" t="s">
        <v>69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5"/>
      <c r="V116" s="79"/>
      <c r="W116" s="79"/>
      <c r="X116" s="79"/>
      <c r="Y116" s="79"/>
    </row>
    <row r="117" spans="1:25" ht="12.75" hidden="1" customHeight="1">
      <c r="A117" s="36"/>
      <c r="B117" s="154"/>
      <c r="C117" s="154"/>
      <c r="D117" s="154"/>
      <c r="E117" s="154"/>
      <c r="F117" s="154"/>
      <c r="G117" s="154"/>
      <c r="H117" s="154"/>
      <c r="I117" s="154"/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0">
        <f>K117+L117+M117+N117</f>
        <v>0</v>
      </c>
      <c r="P117" s="20">
        <f t="shared" ref="P117:P122" si="38">Q117-O117</f>
        <v>0</v>
      </c>
      <c r="Q117" s="20">
        <f t="shared" ref="Q117:Q122" si="39">ROUND(PRODUCT(J117,25)/12,0)</f>
        <v>0</v>
      </c>
      <c r="R117" s="27"/>
      <c r="S117" s="27"/>
      <c r="T117" s="28"/>
      <c r="U117" s="11"/>
      <c r="V117" s="79"/>
      <c r="W117" s="79"/>
      <c r="X117" s="79"/>
      <c r="Y117" s="79"/>
    </row>
    <row r="118" spans="1:25" ht="12.75" hidden="1" customHeight="1">
      <c r="A118" s="36"/>
      <c r="B118" s="154"/>
      <c r="C118" s="154"/>
      <c r="D118" s="154"/>
      <c r="E118" s="154"/>
      <c r="F118" s="154"/>
      <c r="G118" s="154"/>
      <c r="H118" s="154"/>
      <c r="I118" s="154"/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0">
        <f t="shared" ref="O118:O122" si="40">K118+L118+M118+N118</f>
        <v>0</v>
      </c>
      <c r="P118" s="20">
        <f t="shared" si="38"/>
        <v>0</v>
      </c>
      <c r="Q118" s="20">
        <f t="shared" si="39"/>
        <v>0</v>
      </c>
      <c r="R118" s="27"/>
      <c r="S118" s="27"/>
      <c r="T118" s="28"/>
      <c r="U118" s="11"/>
      <c r="V118" s="79"/>
      <c r="W118" s="79"/>
      <c r="X118" s="79"/>
      <c r="Y118" s="79"/>
    </row>
    <row r="119" spans="1:25" ht="12.75" hidden="1" customHeight="1">
      <c r="A119" s="36"/>
      <c r="B119" s="154"/>
      <c r="C119" s="154"/>
      <c r="D119" s="154"/>
      <c r="E119" s="154"/>
      <c r="F119" s="154"/>
      <c r="G119" s="154"/>
      <c r="H119" s="154"/>
      <c r="I119" s="154"/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0">
        <f t="shared" si="40"/>
        <v>0</v>
      </c>
      <c r="P119" s="20">
        <f t="shared" si="38"/>
        <v>0</v>
      </c>
      <c r="Q119" s="20">
        <f t="shared" si="39"/>
        <v>0</v>
      </c>
      <c r="R119" s="27"/>
      <c r="S119" s="27"/>
      <c r="T119" s="28"/>
      <c r="U119" s="11"/>
      <c r="V119" s="79"/>
      <c r="W119" s="79"/>
      <c r="X119" s="79"/>
      <c r="Y119" s="79"/>
    </row>
    <row r="120" spans="1:25" ht="13.5" hidden="1" customHeight="1">
      <c r="A120" s="36"/>
      <c r="B120" s="154"/>
      <c r="C120" s="154"/>
      <c r="D120" s="154"/>
      <c r="E120" s="154"/>
      <c r="F120" s="154"/>
      <c r="G120" s="154"/>
      <c r="H120" s="154"/>
      <c r="I120" s="154"/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0">
        <f t="shared" si="40"/>
        <v>0</v>
      </c>
      <c r="P120" s="20">
        <f t="shared" si="38"/>
        <v>0</v>
      </c>
      <c r="Q120" s="20">
        <f t="shared" si="39"/>
        <v>0</v>
      </c>
      <c r="R120" s="27"/>
      <c r="S120" s="27"/>
      <c r="T120" s="28"/>
      <c r="U120" s="11"/>
      <c r="V120" s="79"/>
      <c r="W120" s="79"/>
      <c r="X120" s="79"/>
      <c r="Y120" s="79"/>
    </row>
    <row r="121" spans="1:25" ht="14.25" hidden="1" customHeight="1">
      <c r="A121" s="36"/>
      <c r="B121" s="154"/>
      <c r="C121" s="154"/>
      <c r="D121" s="154"/>
      <c r="E121" s="154"/>
      <c r="F121" s="154"/>
      <c r="G121" s="154"/>
      <c r="H121" s="154"/>
      <c r="I121" s="154"/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0">
        <f t="shared" si="40"/>
        <v>0</v>
      </c>
      <c r="P121" s="20">
        <f t="shared" si="38"/>
        <v>0</v>
      </c>
      <c r="Q121" s="20">
        <f t="shared" si="39"/>
        <v>0</v>
      </c>
      <c r="R121" s="27"/>
      <c r="S121" s="27"/>
      <c r="T121" s="28"/>
      <c r="U121" s="11"/>
      <c r="V121" s="79"/>
      <c r="W121" s="79"/>
      <c r="X121" s="79"/>
      <c r="Y121" s="79"/>
    </row>
    <row r="122" spans="1:25" ht="12.75" hidden="1" customHeight="1">
      <c r="A122" s="36"/>
      <c r="B122" s="154"/>
      <c r="C122" s="154"/>
      <c r="D122" s="154"/>
      <c r="E122" s="154"/>
      <c r="F122" s="154"/>
      <c r="G122" s="154"/>
      <c r="H122" s="154"/>
      <c r="I122" s="154"/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0">
        <f t="shared" si="40"/>
        <v>0</v>
      </c>
      <c r="P122" s="20">
        <f t="shared" si="38"/>
        <v>0</v>
      </c>
      <c r="Q122" s="20">
        <f t="shared" si="39"/>
        <v>0</v>
      </c>
      <c r="R122" s="27"/>
      <c r="S122" s="27"/>
      <c r="T122" s="28"/>
      <c r="U122" s="11"/>
      <c r="V122" s="79"/>
      <c r="W122" s="79"/>
      <c r="X122" s="79"/>
      <c r="Y122" s="79"/>
    </row>
    <row r="123" spans="1:25" ht="29.25" hidden="1" customHeight="1">
      <c r="A123" s="156" t="s">
        <v>49</v>
      </c>
      <c r="B123" s="157"/>
      <c r="C123" s="157"/>
      <c r="D123" s="157"/>
      <c r="E123" s="157"/>
      <c r="F123" s="157"/>
      <c r="G123" s="157"/>
      <c r="H123" s="157"/>
      <c r="I123" s="158"/>
      <c r="J123" s="24">
        <f t="shared" ref="J123:Q123" si="41">SUM(J98,J104,J110,J117)</f>
        <v>0</v>
      </c>
      <c r="K123" s="24">
        <f t="shared" si="41"/>
        <v>0</v>
      </c>
      <c r="L123" s="24">
        <f>SUM(L98,L104,L110,L117)</f>
        <v>0</v>
      </c>
      <c r="M123" s="24">
        <f>SUM(M98,M104,M110,M117)</f>
        <v>0</v>
      </c>
      <c r="N123" s="24">
        <f t="shared" si="41"/>
        <v>0</v>
      </c>
      <c r="O123" s="24">
        <f t="shared" si="41"/>
        <v>0</v>
      </c>
      <c r="P123" s="24">
        <f t="shared" si="41"/>
        <v>0</v>
      </c>
      <c r="Q123" s="24">
        <f t="shared" si="41"/>
        <v>0</v>
      </c>
      <c r="R123" s="24">
        <f>COUNTIF(R98,"E")+COUNTIF(R104,"E")+COUNTIF(R110,"E")+COUNTIF(R117,"E")</f>
        <v>0</v>
      </c>
      <c r="S123" s="24">
        <f>COUNTIF(S98,"C")+COUNTIF(S104,"C")+COUNTIF(S110,"C")+COUNTIF(S117,"C")</f>
        <v>0</v>
      </c>
      <c r="T123" s="24">
        <f>COUNTIF(T98,"VP")+COUNTIF(T104,"VP")+COUNTIF(T110,"VP")+COUNTIF(T117,"VP")</f>
        <v>0</v>
      </c>
      <c r="U123" s="29" t="s">
        <v>48</v>
      </c>
      <c r="V123" s="79"/>
      <c r="W123" s="79"/>
      <c r="X123" s="79"/>
      <c r="Y123" s="79"/>
    </row>
    <row r="124" spans="1:25" ht="15" hidden="1" customHeight="1">
      <c r="A124" s="159" t="s">
        <v>50</v>
      </c>
      <c r="B124" s="160"/>
      <c r="C124" s="160"/>
      <c r="D124" s="160"/>
      <c r="E124" s="160"/>
      <c r="F124" s="160"/>
      <c r="G124" s="160"/>
      <c r="H124" s="160"/>
      <c r="I124" s="160"/>
      <c r="J124" s="161"/>
      <c r="K124" s="24">
        <f t="shared" ref="K124:Q124" si="42">SUM(K98,K104,K110)*14+K117*12</f>
        <v>0</v>
      </c>
      <c r="L124" s="24">
        <f t="shared" si="42"/>
        <v>0</v>
      </c>
      <c r="M124" s="24">
        <f t="shared" si="42"/>
        <v>0</v>
      </c>
      <c r="N124" s="24">
        <f t="shared" si="42"/>
        <v>0</v>
      </c>
      <c r="O124" s="24">
        <f t="shared" si="42"/>
        <v>0</v>
      </c>
      <c r="P124" s="24">
        <f t="shared" si="42"/>
        <v>0</v>
      </c>
      <c r="Q124" s="24">
        <f t="shared" si="42"/>
        <v>0</v>
      </c>
      <c r="R124" s="165"/>
      <c r="S124" s="166"/>
      <c r="T124" s="166"/>
      <c r="U124" s="167"/>
      <c r="V124" s="79"/>
      <c r="W124" s="79"/>
      <c r="X124" s="79"/>
      <c r="Y124" s="79"/>
    </row>
    <row r="125" spans="1:25" ht="15" hidden="1" customHeight="1">
      <c r="A125" s="162"/>
      <c r="B125" s="163"/>
      <c r="C125" s="163"/>
      <c r="D125" s="163"/>
      <c r="E125" s="163"/>
      <c r="F125" s="163"/>
      <c r="G125" s="163"/>
      <c r="H125" s="163"/>
      <c r="I125" s="163"/>
      <c r="J125" s="164"/>
      <c r="K125" s="171">
        <f>SUM(K124:N124)</f>
        <v>0</v>
      </c>
      <c r="L125" s="172"/>
      <c r="M125" s="172"/>
      <c r="N125" s="173"/>
      <c r="O125" s="174">
        <f>SUM(O124:P124)</f>
        <v>0</v>
      </c>
      <c r="P125" s="175"/>
      <c r="Q125" s="176"/>
      <c r="R125" s="168"/>
      <c r="S125" s="169"/>
      <c r="T125" s="169"/>
      <c r="U125" s="170"/>
      <c r="V125" s="79"/>
      <c r="W125" s="79"/>
      <c r="X125" s="79"/>
      <c r="Y125" s="79"/>
    </row>
    <row r="126" spans="1:25" s="51" customFormat="1" ht="1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9"/>
      <c r="L126" s="59"/>
      <c r="M126" s="59"/>
      <c r="N126" s="59"/>
      <c r="O126" s="60"/>
      <c r="P126" s="60"/>
      <c r="Q126" s="60"/>
      <c r="R126" s="61"/>
      <c r="S126" s="61"/>
      <c r="T126" s="61"/>
      <c r="U126" s="61"/>
      <c r="V126" s="79"/>
      <c r="W126" s="79"/>
      <c r="X126" s="79"/>
      <c r="Y126" s="79"/>
    </row>
    <row r="127" spans="1:25" s="51" customFormat="1" ht="1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9"/>
      <c r="L127" s="59"/>
      <c r="M127" s="59"/>
      <c r="N127" s="59"/>
      <c r="O127" s="60"/>
      <c r="P127" s="60"/>
      <c r="Q127" s="60"/>
      <c r="R127" s="61"/>
      <c r="S127" s="61"/>
      <c r="T127" s="61"/>
      <c r="U127" s="61"/>
      <c r="V127" s="79"/>
      <c r="W127" s="79"/>
      <c r="X127" s="79"/>
      <c r="Y127" s="79"/>
    </row>
    <row r="128" spans="1:25" s="51" customFormat="1" ht="1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9"/>
      <c r="L128" s="59"/>
      <c r="M128" s="59"/>
      <c r="N128" s="59"/>
      <c r="O128" s="60"/>
      <c r="P128" s="60"/>
      <c r="Q128" s="60"/>
      <c r="R128" s="61"/>
      <c r="S128" s="61"/>
      <c r="T128" s="61"/>
      <c r="U128" s="61"/>
      <c r="V128" s="79"/>
      <c r="W128" s="79"/>
      <c r="X128" s="79"/>
      <c r="Y128" s="79"/>
    </row>
    <row r="129" spans="1:25" s="51" customFormat="1" ht="1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9"/>
      <c r="L129" s="59"/>
      <c r="M129" s="59"/>
      <c r="N129" s="59"/>
      <c r="O129" s="60"/>
      <c r="P129" s="60"/>
      <c r="Q129" s="60"/>
      <c r="R129" s="61"/>
      <c r="S129" s="61"/>
      <c r="T129" s="61"/>
      <c r="U129" s="61"/>
      <c r="V129" s="79"/>
      <c r="W129" s="79"/>
      <c r="X129" s="79"/>
      <c r="Y129" s="79"/>
    </row>
    <row r="130" spans="1:25" s="51" customFormat="1" ht="1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9"/>
      <c r="L130" s="59"/>
      <c r="M130" s="59"/>
      <c r="N130" s="59"/>
      <c r="O130" s="60"/>
      <c r="P130" s="60"/>
      <c r="Q130" s="60"/>
      <c r="R130" s="61"/>
      <c r="S130" s="61"/>
      <c r="T130" s="61"/>
      <c r="U130" s="61"/>
      <c r="V130" s="79"/>
      <c r="W130" s="79"/>
      <c r="X130" s="79"/>
      <c r="Y130" s="79"/>
    </row>
    <row r="131" spans="1:25" s="51" customFormat="1" ht="1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9"/>
      <c r="L131" s="59"/>
      <c r="M131" s="59"/>
      <c r="N131" s="59"/>
      <c r="O131" s="60"/>
      <c r="P131" s="60"/>
      <c r="Q131" s="60"/>
      <c r="R131" s="61"/>
      <c r="S131" s="61"/>
      <c r="T131" s="61"/>
      <c r="U131" s="61"/>
      <c r="V131" s="79"/>
      <c r="W131" s="79"/>
      <c r="X131" s="79"/>
      <c r="Y131" s="79"/>
    </row>
    <row r="132" spans="1:25" s="51" customFormat="1" ht="1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9"/>
      <c r="L132" s="59"/>
      <c r="M132" s="59"/>
      <c r="N132" s="59"/>
      <c r="O132" s="60"/>
      <c r="P132" s="60"/>
      <c r="Q132" s="60"/>
      <c r="R132" s="61"/>
      <c r="S132" s="61"/>
      <c r="T132" s="61"/>
      <c r="U132" s="61"/>
      <c r="V132" s="79"/>
      <c r="W132" s="79"/>
      <c r="X132" s="79"/>
      <c r="Y132" s="79"/>
    </row>
    <row r="133" spans="1:25" s="51" customFormat="1" ht="1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9"/>
      <c r="L133" s="59"/>
      <c r="M133" s="59"/>
      <c r="N133" s="59"/>
      <c r="O133" s="60"/>
      <c r="P133" s="60"/>
      <c r="Q133" s="60"/>
      <c r="R133" s="61"/>
      <c r="S133" s="61"/>
      <c r="T133" s="61"/>
      <c r="U133" s="61"/>
      <c r="V133" s="79"/>
      <c r="W133" s="79"/>
      <c r="X133" s="79"/>
      <c r="Y133" s="79"/>
    </row>
    <row r="134" spans="1:25" s="51" customFormat="1" ht="1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9"/>
      <c r="L134" s="59"/>
      <c r="M134" s="59"/>
      <c r="N134" s="59"/>
      <c r="O134" s="60"/>
      <c r="P134" s="60"/>
      <c r="Q134" s="60"/>
      <c r="R134" s="61"/>
      <c r="S134" s="61"/>
      <c r="T134" s="61"/>
      <c r="U134" s="61"/>
      <c r="V134" s="79"/>
      <c r="W134" s="79"/>
      <c r="X134" s="79"/>
      <c r="Y134" s="79"/>
    </row>
    <row r="135" spans="1:25" s="51" customFormat="1" ht="1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9"/>
      <c r="L135" s="59"/>
      <c r="M135" s="59"/>
      <c r="N135" s="59"/>
      <c r="O135" s="60"/>
      <c r="P135" s="60"/>
      <c r="Q135" s="60"/>
      <c r="R135" s="61"/>
      <c r="S135" s="61"/>
      <c r="T135" s="61"/>
      <c r="U135" s="61"/>
      <c r="V135" s="79"/>
      <c r="W135" s="79"/>
      <c r="X135" s="79"/>
      <c r="Y135" s="79"/>
    </row>
    <row r="136" spans="1:25" s="51" customFormat="1" ht="1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9"/>
      <c r="L136" s="59"/>
      <c r="M136" s="59"/>
      <c r="N136" s="59"/>
      <c r="O136" s="60"/>
      <c r="P136" s="60"/>
      <c r="Q136" s="60"/>
      <c r="R136" s="61"/>
      <c r="S136" s="61"/>
      <c r="T136" s="61"/>
      <c r="U136" s="61"/>
      <c r="V136" s="79"/>
      <c r="W136" s="79"/>
      <c r="X136" s="79"/>
      <c r="Y136" s="79"/>
    </row>
    <row r="137" spans="1:25" ht="1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6"/>
      <c r="P137" s="16"/>
      <c r="Q137" s="16"/>
      <c r="R137" s="16"/>
      <c r="S137" s="16"/>
      <c r="T137" s="16"/>
      <c r="U137" s="16"/>
      <c r="V137" s="79"/>
      <c r="W137" s="79"/>
      <c r="X137" s="79"/>
      <c r="Y137" s="79"/>
    </row>
    <row r="138" spans="1:25" ht="1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6"/>
      <c r="P138" s="16"/>
      <c r="Q138" s="16"/>
      <c r="R138" s="16"/>
      <c r="S138" s="16"/>
      <c r="T138" s="16"/>
      <c r="U138" s="16"/>
      <c r="V138" s="79"/>
      <c r="W138" s="79"/>
      <c r="X138" s="79"/>
      <c r="Y138" s="79"/>
    </row>
    <row r="139" spans="1:25" ht="24" customHeight="1">
      <c r="A139" s="196" t="s">
        <v>52</v>
      </c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79"/>
      <c r="W139" s="79"/>
      <c r="X139" s="79"/>
      <c r="Y139" s="79"/>
    </row>
    <row r="140" spans="1:25" ht="16.5" customHeight="1">
      <c r="A140" s="126" t="s">
        <v>54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8"/>
      <c r="V140" s="79"/>
      <c r="W140" s="79"/>
      <c r="X140" s="79"/>
      <c r="Y140" s="79"/>
    </row>
    <row r="141" spans="1:25" ht="34.5" customHeight="1">
      <c r="A141" s="187" t="s">
        <v>27</v>
      </c>
      <c r="B141" s="187" t="s">
        <v>26</v>
      </c>
      <c r="C141" s="187"/>
      <c r="D141" s="187"/>
      <c r="E141" s="187"/>
      <c r="F141" s="187"/>
      <c r="G141" s="187"/>
      <c r="H141" s="187"/>
      <c r="I141" s="187"/>
      <c r="J141" s="125" t="s">
        <v>40</v>
      </c>
      <c r="K141" s="125" t="s">
        <v>24</v>
      </c>
      <c r="L141" s="125"/>
      <c r="M141" s="125"/>
      <c r="N141" s="125"/>
      <c r="O141" s="125" t="s">
        <v>41</v>
      </c>
      <c r="P141" s="125"/>
      <c r="Q141" s="125"/>
      <c r="R141" s="125" t="s">
        <v>23</v>
      </c>
      <c r="S141" s="125"/>
      <c r="T141" s="125"/>
      <c r="U141" s="125" t="s">
        <v>22</v>
      </c>
      <c r="V141" s="79"/>
      <c r="W141" s="79"/>
      <c r="X141" s="79"/>
      <c r="Y141" s="79"/>
    </row>
    <row r="142" spans="1:25">
      <c r="A142" s="187"/>
      <c r="B142" s="187"/>
      <c r="C142" s="187"/>
      <c r="D142" s="187"/>
      <c r="E142" s="187"/>
      <c r="F142" s="187"/>
      <c r="G142" s="187"/>
      <c r="H142" s="187"/>
      <c r="I142" s="187"/>
      <c r="J142" s="125"/>
      <c r="K142" s="31" t="s">
        <v>28</v>
      </c>
      <c r="L142" s="31" t="s">
        <v>29</v>
      </c>
      <c r="M142" s="46" t="s">
        <v>75</v>
      </c>
      <c r="N142" s="46" t="s">
        <v>76</v>
      </c>
      <c r="O142" s="31" t="s">
        <v>33</v>
      </c>
      <c r="P142" s="31" t="s">
        <v>7</v>
      </c>
      <c r="Q142" s="31" t="s">
        <v>30</v>
      </c>
      <c r="R142" s="31" t="s">
        <v>31</v>
      </c>
      <c r="S142" s="31" t="s">
        <v>28</v>
      </c>
      <c r="T142" s="31" t="s">
        <v>32</v>
      </c>
      <c r="U142" s="125"/>
      <c r="V142" s="79"/>
      <c r="W142" s="79"/>
      <c r="X142" s="79"/>
      <c r="Y142" s="79"/>
    </row>
    <row r="143" spans="1:25" ht="17.25" customHeight="1">
      <c r="A143" s="126" t="s">
        <v>70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8"/>
      <c r="V143" s="79"/>
      <c r="W143" s="79"/>
      <c r="X143" s="79"/>
      <c r="Y143" s="79"/>
    </row>
    <row r="144" spans="1:25">
      <c r="A144" s="34" t="str">
        <f t="shared" ref="A144:A150" si="43">IF(ISNA(INDEX($A$37:$U$122,MATCH($B144,$B$37:$B$122,0),1)),"",INDEX($A$37:$U$122,MATCH($B144,$B$37:$B$122,0),1))</f>
        <v>MME8048</v>
      </c>
      <c r="B144" s="177" t="s">
        <v>90</v>
      </c>
      <c r="C144" s="177"/>
      <c r="D144" s="177"/>
      <c r="E144" s="177"/>
      <c r="F144" s="177"/>
      <c r="G144" s="177"/>
      <c r="H144" s="177"/>
      <c r="I144" s="177"/>
      <c r="J144" s="20">
        <f t="shared" ref="J144:J150" si="44">IF(ISNA(INDEX($A$37:$U$122,MATCH($B144,$B$37:$B$122,0),10)),"",INDEX($A$37:$U$122,MATCH($B144,$B$37:$B$122,0),10))</f>
        <v>8</v>
      </c>
      <c r="K144" s="20">
        <f t="shared" ref="K144:K150" si="45">IF(ISNA(INDEX($A$37:$U$122,MATCH($B144,$B$37:$B$122,0),11)),"",INDEX($A$37:$U$122,MATCH($B144,$B$37:$B$122,0),11))</f>
        <v>2</v>
      </c>
      <c r="L144" s="20">
        <f t="shared" ref="L144:L150" si="46">IF(ISNA(INDEX($A$37:$U$122,MATCH($B144,$B$37:$B$122,0),12)),"",INDEX($A$37:$U$122,MATCH($B144,$B$37:$B$122,0),12))</f>
        <v>1</v>
      </c>
      <c r="M144" s="20">
        <f t="shared" ref="M144:M150" si="47">IF(ISNA(INDEX($A$37:$U$122,MATCH($B144,$B$37:$B$122,0),13)),"",INDEX($A$37:$U$122,MATCH($B144,$B$37:$B$122,0),13))</f>
        <v>0</v>
      </c>
      <c r="N144" s="20">
        <f t="shared" ref="N144:N150" si="48">IF(ISNA(INDEX($A$37:$U$122,MATCH($B144,$B$37:$B$122,0),14)),"",INDEX($A$37:$U$122,MATCH($B144,$B$37:$B$122,0),14))</f>
        <v>1</v>
      </c>
      <c r="O144" s="20">
        <f t="shared" ref="O144:O150" si="49">IF(ISNA(INDEX($A$37:$U$122,MATCH($B144,$B$37:$B$122,0),15)),"",INDEX($A$37:$U$122,MATCH($B144,$B$37:$B$122,0),15))</f>
        <v>4</v>
      </c>
      <c r="P144" s="20">
        <f t="shared" ref="P144:P150" si="50">IF(ISNA(INDEX($A$37:$U$122,MATCH($B144,$B$37:$B$122,0),16)),"",INDEX($A$37:$U$122,MATCH($B144,$B$37:$B$122,0),16))</f>
        <v>10</v>
      </c>
      <c r="Q144" s="30">
        <f t="shared" ref="Q144:Q150" si="51">IF(ISNA(INDEX($A$37:$U$122,MATCH($B144,$B$37:$B$122,0),17)),"",INDEX($A$37:$U$122,MATCH($B144,$B$37:$B$122,0),17))</f>
        <v>14</v>
      </c>
      <c r="R144" s="30" t="str">
        <f t="shared" ref="R144:R150" si="52">IF(ISNA(INDEX($A$37:$U$122,MATCH($B144,$B$37:$B$122,0),18)),"",INDEX($A$37:$U$122,MATCH($B144,$B$37:$B$122,0),18))</f>
        <v>E</v>
      </c>
      <c r="S144" s="30">
        <f t="shared" ref="S144:S150" si="53">IF(ISNA(INDEX($A$37:$U$122,MATCH($B144,$B$37:$B$122,0),19)),"",INDEX($A$37:$U$122,MATCH($B144,$B$37:$B$122,0),19))</f>
        <v>0</v>
      </c>
      <c r="T144" s="30">
        <f t="shared" ref="T144:T150" si="54">IF(ISNA(INDEX($A$37:$U$122,MATCH($B144,$B$37:$B$122,0),20)),"",INDEX($A$37:$U$122,MATCH($B144,$B$37:$B$122,0),20))</f>
        <v>0</v>
      </c>
      <c r="U144" s="21" t="s">
        <v>36</v>
      </c>
      <c r="V144" s="79"/>
      <c r="W144" s="79"/>
      <c r="X144" s="79"/>
      <c r="Y144" s="79"/>
    </row>
    <row r="145" spans="1:25">
      <c r="A145" s="34" t="str">
        <f t="shared" si="43"/>
        <v>MME8042</v>
      </c>
      <c r="B145" s="177" t="s">
        <v>91</v>
      </c>
      <c r="C145" s="177"/>
      <c r="D145" s="177"/>
      <c r="E145" s="177"/>
      <c r="F145" s="177"/>
      <c r="G145" s="177"/>
      <c r="H145" s="177"/>
      <c r="I145" s="177"/>
      <c r="J145" s="20">
        <f t="shared" si="44"/>
        <v>7</v>
      </c>
      <c r="K145" s="20">
        <f t="shared" si="45"/>
        <v>2</v>
      </c>
      <c r="L145" s="20">
        <f t="shared" si="46"/>
        <v>1</v>
      </c>
      <c r="M145" s="20">
        <f t="shared" si="47"/>
        <v>0</v>
      </c>
      <c r="N145" s="20">
        <f t="shared" si="48"/>
        <v>1</v>
      </c>
      <c r="O145" s="20">
        <f t="shared" si="49"/>
        <v>4</v>
      </c>
      <c r="P145" s="20">
        <f t="shared" si="50"/>
        <v>9</v>
      </c>
      <c r="Q145" s="30">
        <f t="shared" si="51"/>
        <v>13</v>
      </c>
      <c r="R145" s="30" t="str">
        <f t="shared" si="52"/>
        <v>E</v>
      </c>
      <c r="S145" s="30">
        <f t="shared" si="53"/>
        <v>0</v>
      </c>
      <c r="T145" s="30">
        <f t="shared" si="54"/>
        <v>0</v>
      </c>
      <c r="U145" s="21" t="s">
        <v>36</v>
      </c>
      <c r="V145" s="79"/>
      <c r="W145" s="79"/>
      <c r="X145" s="79"/>
      <c r="Y145" s="79"/>
    </row>
    <row r="146" spans="1:25">
      <c r="A146" s="34" t="str">
        <f t="shared" si="43"/>
        <v>MME8088</v>
      </c>
      <c r="B146" s="177" t="s">
        <v>92</v>
      </c>
      <c r="C146" s="177"/>
      <c r="D146" s="177"/>
      <c r="E146" s="177"/>
      <c r="F146" s="177"/>
      <c r="G146" s="177"/>
      <c r="H146" s="177"/>
      <c r="I146" s="177"/>
      <c r="J146" s="20">
        <f t="shared" si="44"/>
        <v>8</v>
      </c>
      <c r="K146" s="20">
        <f t="shared" si="45"/>
        <v>2</v>
      </c>
      <c r="L146" s="20">
        <f t="shared" si="46"/>
        <v>1</v>
      </c>
      <c r="M146" s="20">
        <f t="shared" si="47"/>
        <v>0</v>
      </c>
      <c r="N146" s="20">
        <f t="shared" si="48"/>
        <v>1</v>
      </c>
      <c r="O146" s="20">
        <f t="shared" si="49"/>
        <v>4</v>
      </c>
      <c r="P146" s="20">
        <f t="shared" si="50"/>
        <v>10</v>
      </c>
      <c r="Q146" s="30">
        <f t="shared" si="51"/>
        <v>14</v>
      </c>
      <c r="R146" s="30" t="str">
        <f t="shared" si="52"/>
        <v>E</v>
      </c>
      <c r="S146" s="30">
        <f t="shared" si="53"/>
        <v>0</v>
      </c>
      <c r="T146" s="30">
        <f t="shared" si="54"/>
        <v>0</v>
      </c>
      <c r="U146" s="21" t="s">
        <v>36</v>
      </c>
      <c r="V146" s="79"/>
      <c r="W146" s="79"/>
      <c r="X146" s="79"/>
      <c r="Y146" s="79"/>
    </row>
    <row r="147" spans="1:25">
      <c r="A147" s="34" t="str">
        <f t="shared" si="43"/>
        <v>MME8089</v>
      </c>
      <c r="B147" s="177" t="s">
        <v>93</v>
      </c>
      <c r="C147" s="177"/>
      <c r="D147" s="177"/>
      <c r="E147" s="177"/>
      <c r="F147" s="177"/>
      <c r="G147" s="177"/>
      <c r="H147" s="177"/>
      <c r="I147" s="177"/>
      <c r="J147" s="20">
        <f t="shared" si="44"/>
        <v>7</v>
      </c>
      <c r="K147" s="20">
        <f t="shared" si="45"/>
        <v>2</v>
      </c>
      <c r="L147" s="20">
        <f t="shared" si="46"/>
        <v>1</v>
      </c>
      <c r="M147" s="20">
        <f t="shared" si="47"/>
        <v>0</v>
      </c>
      <c r="N147" s="20">
        <f t="shared" si="48"/>
        <v>1</v>
      </c>
      <c r="O147" s="20">
        <f t="shared" si="49"/>
        <v>4</v>
      </c>
      <c r="P147" s="20">
        <f t="shared" si="50"/>
        <v>9</v>
      </c>
      <c r="Q147" s="30">
        <f t="shared" si="51"/>
        <v>13</v>
      </c>
      <c r="R147" s="30" t="str">
        <f t="shared" si="52"/>
        <v>E</v>
      </c>
      <c r="S147" s="30">
        <f t="shared" si="53"/>
        <v>0</v>
      </c>
      <c r="T147" s="30">
        <f t="shared" si="54"/>
        <v>0</v>
      </c>
      <c r="U147" s="21" t="s">
        <v>36</v>
      </c>
      <c r="V147" s="79"/>
      <c r="W147" s="79"/>
      <c r="X147" s="79"/>
      <c r="Y147" s="79"/>
    </row>
    <row r="148" spans="1:25">
      <c r="A148" s="34" t="str">
        <f t="shared" si="43"/>
        <v>MME8090</v>
      </c>
      <c r="B148" s="177" t="s">
        <v>101</v>
      </c>
      <c r="C148" s="177"/>
      <c r="D148" s="177"/>
      <c r="E148" s="177"/>
      <c r="F148" s="177"/>
      <c r="G148" s="177"/>
      <c r="H148" s="177"/>
      <c r="I148" s="177"/>
      <c r="J148" s="20">
        <f t="shared" si="44"/>
        <v>8</v>
      </c>
      <c r="K148" s="20">
        <f t="shared" si="45"/>
        <v>2</v>
      </c>
      <c r="L148" s="20">
        <f t="shared" si="46"/>
        <v>1</v>
      </c>
      <c r="M148" s="20">
        <f t="shared" si="47"/>
        <v>0</v>
      </c>
      <c r="N148" s="20">
        <f t="shared" si="48"/>
        <v>1</v>
      </c>
      <c r="O148" s="20">
        <f t="shared" si="49"/>
        <v>4</v>
      </c>
      <c r="P148" s="20">
        <f t="shared" si="50"/>
        <v>10</v>
      </c>
      <c r="Q148" s="30">
        <f t="shared" si="51"/>
        <v>14</v>
      </c>
      <c r="R148" s="30" t="str">
        <f t="shared" si="52"/>
        <v>E</v>
      </c>
      <c r="S148" s="30">
        <f t="shared" si="53"/>
        <v>0</v>
      </c>
      <c r="T148" s="30">
        <f t="shared" si="54"/>
        <v>0</v>
      </c>
      <c r="U148" s="21" t="s">
        <v>36</v>
      </c>
      <c r="V148" s="79"/>
      <c r="W148" s="79"/>
      <c r="X148" s="79"/>
      <c r="Y148" s="79"/>
    </row>
    <row r="149" spans="1:25">
      <c r="A149" s="34" t="str">
        <f t="shared" si="43"/>
        <v>MME9001</v>
      </c>
      <c r="B149" s="177" t="s">
        <v>105</v>
      </c>
      <c r="C149" s="177"/>
      <c r="D149" s="177"/>
      <c r="E149" s="177"/>
      <c r="F149" s="177"/>
      <c r="G149" s="177"/>
      <c r="H149" s="177"/>
      <c r="I149" s="177"/>
      <c r="J149" s="20">
        <f t="shared" si="44"/>
        <v>6</v>
      </c>
      <c r="K149" s="20">
        <f t="shared" si="45"/>
        <v>2</v>
      </c>
      <c r="L149" s="20">
        <f t="shared" si="46"/>
        <v>1</v>
      </c>
      <c r="M149" s="20">
        <f t="shared" si="47"/>
        <v>0</v>
      </c>
      <c r="N149" s="20">
        <f t="shared" si="48"/>
        <v>1</v>
      </c>
      <c r="O149" s="20">
        <f t="shared" si="49"/>
        <v>4</v>
      </c>
      <c r="P149" s="20">
        <f t="shared" si="50"/>
        <v>7</v>
      </c>
      <c r="Q149" s="30">
        <f t="shared" si="51"/>
        <v>11</v>
      </c>
      <c r="R149" s="30" t="str">
        <f t="shared" si="52"/>
        <v>E</v>
      </c>
      <c r="S149" s="30">
        <f t="shared" si="53"/>
        <v>0</v>
      </c>
      <c r="T149" s="30">
        <f t="shared" si="54"/>
        <v>0</v>
      </c>
      <c r="U149" s="21" t="s">
        <v>36</v>
      </c>
    </row>
    <row r="150" spans="1:25">
      <c r="A150" s="34" t="str">
        <f t="shared" si="43"/>
        <v>MME8060</v>
      </c>
      <c r="B150" s="177" t="s">
        <v>106</v>
      </c>
      <c r="C150" s="177"/>
      <c r="D150" s="177"/>
      <c r="E150" s="177"/>
      <c r="F150" s="177"/>
      <c r="G150" s="177"/>
      <c r="H150" s="177"/>
      <c r="I150" s="177"/>
      <c r="J150" s="20">
        <f t="shared" si="44"/>
        <v>8</v>
      </c>
      <c r="K150" s="20">
        <f t="shared" si="45"/>
        <v>2</v>
      </c>
      <c r="L150" s="20">
        <f t="shared" si="46"/>
        <v>1</v>
      </c>
      <c r="M150" s="20">
        <f t="shared" si="47"/>
        <v>0</v>
      </c>
      <c r="N150" s="20">
        <f t="shared" si="48"/>
        <v>1</v>
      </c>
      <c r="O150" s="20">
        <f t="shared" si="49"/>
        <v>4</v>
      </c>
      <c r="P150" s="20">
        <f t="shared" si="50"/>
        <v>10</v>
      </c>
      <c r="Q150" s="30">
        <f t="shared" si="51"/>
        <v>14</v>
      </c>
      <c r="R150" s="30" t="str">
        <f t="shared" si="52"/>
        <v>E</v>
      </c>
      <c r="S150" s="30">
        <f t="shared" si="53"/>
        <v>0</v>
      </c>
      <c r="T150" s="30">
        <f t="shared" si="54"/>
        <v>0</v>
      </c>
      <c r="U150" s="21" t="s">
        <v>36</v>
      </c>
    </row>
    <row r="151" spans="1:25">
      <c r="A151" s="22" t="s">
        <v>25</v>
      </c>
      <c r="B151" s="184"/>
      <c r="C151" s="185"/>
      <c r="D151" s="185"/>
      <c r="E151" s="185"/>
      <c r="F151" s="185"/>
      <c r="G151" s="185"/>
      <c r="H151" s="185"/>
      <c r="I151" s="186"/>
      <c r="J151" s="24">
        <f>IF(ISNA(SUM(J144:J150)),"",SUM(J144:J150))</f>
        <v>52</v>
      </c>
      <c r="K151" s="24">
        <f t="shared" ref="K151:Q151" si="55">SUM(K144:K150)</f>
        <v>14</v>
      </c>
      <c r="L151" s="24">
        <f t="shared" si="55"/>
        <v>7</v>
      </c>
      <c r="M151" s="24">
        <f t="shared" si="55"/>
        <v>0</v>
      </c>
      <c r="N151" s="24">
        <f t="shared" si="55"/>
        <v>7</v>
      </c>
      <c r="O151" s="24">
        <f t="shared" si="55"/>
        <v>28</v>
      </c>
      <c r="P151" s="24">
        <f t="shared" si="55"/>
        <v>65</v>
      </c>
      <c r="Q151" s="24">
        <f t="shared" si="55"/>
        <v>93</v>
      </c>
      <c r="R151" s="22">
        <f>COUNTIF(R144:R150,"E")</f>
        <v>7</v>
      </c>
      <c r="S151" s="22">
        <f>COUNTIF(S144:S150,"C")</f>
        <v>0</v>
      </c>
      <c r="T151" s="22">
        <f>COUNTIF(T144:T150,"VP")</f>
        <v>0</v>
      </c>
      <c r="U151" s="21"/>
    </row>
    <row r="152" spans="1:25" ht="17.25" customHeight="1">
      <c r="A152" s="126" t="s">
        <v>71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8"/>
    </row>
    <row r="153" spans="1:25">
      <c r="A153" s="34" t="str">
        <f>IF(ISNA(INDEX($A$37:$U$122,MATCH($B153,$B$37:$B$122,0),1)),"",INDEX($A$37:$U$122,MATCH($B153,$B$37:$B$122,0),1))</f>
        <v/>
      </c>
      <c r="B153" s="177"/>
      <c r="C153" s="177"/>
      <c r="D153" s="177"/>
      <c r="E153" s="177"/>
      <c r="F153" s="177"/>
      <c r="G153" s="177"/>
      <c r="H153" s="177"/>
      <c r="I153" s="177"/>
      <c r="J153" s="20" t="str">
        <f>IF(ISNA(INDEX($A$37:$U$122,MATCH($B153,$B$37:$B$122,0),10)),"",INDEX($A$37:$U$122,MATCH($B153,$B$37:$B$122,0),10))</f>
        <v/>
      </c>
      <c r="K153" s="20" t="str">
        <f>IF(ISNA(INDEX($A$37:$U$122,MATCH($B153,$B$37:$B$122,0),11)),"",INDEX($A$37:$U$122,MATCH($B153,$B$37:$B$122,0),11))</f>
        <v/>
      </c>
      <c r="L153" s="20" t="str">
        <f>IF(ISNA(INDEX($A$37:$U$122,MATCH($B153,$B$37:$B$122,0),12)),"",INDEX($A$37:$U$122,MATCH($B153,$B$37:$B$122,0),12))</f>
        <v/>
      </c>
      <c r="M153" s="20" t="str">
        <f>IF(ISNA(INDEX($A$37:$U$122,MATCH($B153,$B$37:$B$122,0),13)),"",INDEX($A$37:$U$122,MATCH($B153,$B$37:$B$122,0),13))</f>
        <v/>
      </c>
      <c r="N153" s="20" t="str">
        <f>IF(ISNA(INDEX($A$37:$U$122,MATCH($B153,$B$37:$B$122,0),14)),"",INDEX($A$37:$U$122,MATCH($B153,$B$37:$B$122,0),14))</f>
        <v/>
      </c>
      <c r="O153" s="20" t="str">
        <f>IF(ISNA(INDEX($A$37:$U$122,MATCH($B153,$B$37:$B$122,0),15)),"",INDEX($A$37:$U$122,MATCH($B153,$B$37:$B$122,0),15))</f>
        <v/>
      </c>
      <c r="P153" s="20" t="str">
        <f>IF(ISNA(INDEX($A$37:$U$122,MATCH($B153,$B$37:$B$122,0),16)),"",INDEX($A$37:$U$122,MATCH($B153,$B$37:$B$122,0),16))</f>
        <v/>
      </c>
      <c r="Q153" s="30" t="str">
        <f>IF(ISNA(INDEX($A$37:$U$122,MATCH($B153,$B$37:$B$122,0),17)),"",INDEX($A$37:$U$122,MATCH($B153,$B$37:$B$122,0),17))</f>
        <v/>
      </c>
      <c r="R153" s="30" t="str">
        <f>IF(ISNA(INDEX($A$37:$U$122,MATCH($B153,$B$37:$B$122,0),18)),"",INDEX($A$37:$U$122,MATCH($B153,$B$37:$B$122,0),18))</f>
        <v/>
      </c>
      <c r="S153" s="30" t="str">
        <f>IF(ISNA(INDEX($A$37:$U$122,MATCH($B153,$B$37:$B$122,0),19)),"",INDEX($A$37:$U$122,MATCH($B153,$B$37:$B$122,0),19))</f>
        <v/>
      </c>
      <c r="T153" s="30" t="str">
        <f>IF(ISNA(INDEX($A$37:$U$122,MATCH($B153,$B$37:$B$122,0),20)),"",INDEX($A$37:$U$122,MATCH($B153,$B$37:$B$122,0),20))</f>
        <v/>
      </c>
      <c r="U153" s="21" t="s">
        <v>36</v>
      </c>
    </row>
    <row r="154" spans="1:25">
      <c r="A154" s="22" t="s">
        <v>25</v>
      </c>
      <c r="B154" s="187"/>
      <c r="C154" s="187"/>
      <c r="D154" s="187"/>
      <c r="E154" s="187"/>
      <c r="F154" s="187"/>
      <c r="G154" s="187"/>
      <c r="H154" s="187"/>
      <c r="I154" s="187"/>
      <c r="J154" s="24">
        <f t="shared" ref="J154:Q154" si="56">SUM(J153:J153)</f>
        <v>0</v>
      </c>
      <c r="K154" s="24">
        <f t="shared" si="56"/>
        <v>0</v>
      </c>
      <c r="L154" s="24">
        <f t="shared" si="56"/>
        <v>0</v>
      </c>
      <c r="M154" s="24">
        <f t="shared" si="56"/>
        <v>0</v>
      </c>
      <c r="N154" s="24">
        <f t="shared" si="56"/>
        <v>0</v>
      </c>
      <c r="O154" s="24">
        <f t="shared" si="56"/>
        <v>0</v>
      </c>
      <c r="P154" s="24">
        <f t="shared" si="56"/>
        <v>0</v>
      </c>
      <c r="Q154" s="24">
        <f t="shared" si="56"/>
        <v>0</v>
      </c>
      <c r="R154" s="22">
        <f>COUNTIF(R153:R153,"E")</f>
        <v>0</v>
      </c>
      <c r="S154" s="22">
        <f>COUNTIF(S153:S153,"C")</f>
        <v>0</v>
      </c>
      <c r="T154" s="22">
        <f>COUNTIF(T153:T153,"VP")</f>
        <v>0</v>
      </c>
      <c r="U154" s="23"/>
    </row>
    <row r="155" spans="1:25" ht="27" customHeight="1">
      <c r="A155" s="156" t="s">
        <v>49</v>
      </c>
      <c r="B155" s="157"/>
      <c r="C155" s="157"/>
      <c r="D155" s="157"/>
      <c r="E155" s="157"/>
      <c r="F155" s="157"/>
      <c r="G155" s="157"/>
      <c r="H155" s="157"/>
      <c r="I155" s="158"/>
      <c r="J155" s="24">
        <f t="shared" ref="J155:T155" si="57">SUM(J151,J154)</f>
        <v>52</v>
      </c>
      <c r="K155" s="24">
        <f t="shared" si="57"/>
        <v>14</v>
      </c>
      <c r="L155" s="24">
        <f t="shared" si="57"/>
        <v>7</v>
      </c>
      <c r="M155" s="24">
        <f t="shared" si="57"/>
        <v>0</v>
      </c>
      <c r="N155" s="24">
        <f t="shared" si="57"/>
        <v>7</v>
      </c>
      <c r="O155" s="24">
        <f t="shared" si="57"/>
        <v>28</v>
      </c>
      <c r="P155" s="24">
        <f t="shared" si="57"/>
        <v>65</v>
      </c>
      <c r="Q155" s="24">
        <f t="shared" si="57"/>
        <v>93</v>
      </c>
      <c r="R155" s="24">
        <f t="shared" si="57"/>
        <v>7</v>
      </c>
      <c r="S155" s="24">
        <f t="shared" si="57"/>
        <v>0</v>
      </c>
      <c r="T155" s="24">
        <f t="shared" si="57"/>
        <v>0</v>
      </c>
      <c r="U155" s="57">
        <f>7/17</f>
        <v>0.41176470588235292</v>
      </c>
    </row>
    <row r="156" spans="1:25">
      <c r="A156" s="159" t="s">
        <v>50</v>
      </c>
      <c r="B156" s="160"/>
      <c r="C156" s="160"/>
      <c r="D156" s="160"/>
      <c r="E156" s="160"/>
      <c r="F156" s="160"/>
      <c r="G156" s="160"/>
      <c r="H156" s="160"/>
      <c r="I156" s="160"/>
      <c r="J156" s="161"/>
      <c r="K156" s="24">
        <f t="shared" ref="K156:Q156" si="58">K151*14+K154*12</f>
        <v>196</v>
      </c>
      <c r="L156" s="24">
        <f t="shared" si="58"/>
        <v>98</v>
      </c>
      <c r="M156" s="24">
        <f t="shared" si="58"/>
        <v>0</v>
      </c>
      <c r="N156" s="24">
        <f t="shared" si="58"/>
        <v>98</v>
      </c>
      <c r="O156" s="24">
        <f t="shared" si="58"/>
        <v>392</v>
      </c>
      <c r="P156" s="24">
        <f t="shared" si="58"/>
        <v>910</v>
      </c>
      <c r="Q156" s="24">
        <f t="shared" si="58"/>
        <v>1302</v>
      </c>
      <c r="R156" s="165"/>
      <c r="S156" s="166"/>
      <c r="T156" s="166"/>
      <c r="U156" s="167"/>
    </row>
    <row r="157" spans="1:25">
      <c r="A157" s="162"/>
      <c r="B157" s="163"/>
      <c r="C157" s="163"/>
      <c r="D157" s="163"/>
      <c r="E157" s="163"/>
      <c r="F157" s="163"/>
      <c r="G157" s="163"/>
      <c r="H157" s="163"/>
      <c r="I157" s="163"/>
      <c r="J157" s="164"/>
      <c r="K157" s="171">
        <f>SUM(K156:N156)</f>
        <v>392</v>
      </c>
      <c r="L157" s="172"/>
      <c r="M157" s="172"/>
      <c r="N157" s="173"/>
      <c r="O157" s="174">
        <f>SUM(O156:P156)</f>
        <v>1302</v>
      </c>
      <c r="P157" s="175"/>
      <c r="Q157" s="176"/>
      <c r="R157" s="168"/>
      <c r="S157" s="169"/>
      <c r="T157" s="169"/>
      <c r="U157" s="170"/>
    </row>
    <row r="159" spans="1:25">
      <c r="B159" s="2"/>
      <c r="C159" s="2"/>
      <c r="D159" s="2"/>
      <c r="E159" s="2"/>
      <c r="F159" s="2"/>
      <c r="G159" s="2"/>
      <c r="N159" s="8"/>
      <c r="O159" s="8"/>
      <c r="P159" s="8"/>
      <c r="Q159" s="8"/>
      <c r="R159" s="8"/>
      <c r="S159" s="8"/>
      <c r="T159" s="8"/>
    </row>
    <row r="160" spans="1:25" s="51" customFormat="1">
      <c r="B160" s="52"/>
      <c r="C160" s="52"/>
      <c r="D160" s="52"/>
      <c r="E160" s="52"/>
      <c r="F160" s="52"/>
      <c r="G160" s="52"/>
      <c r="N160" s="53"/>
      <c r="O160" s="53"/>
      <c r="P160" s="53"/>
      <c r="Q160" s="53"/>
      <c r="R160" s="53"/>
      <c r="S160" s="53"/>
      <c r="T160" s="53"/>
    </row>
    <row r="161" spans="1:21" s="51" customFormat="1">
      <c r="B161" s="52"/>
      <c r="C161" s="52"/>
      <c r="D161" s="52"/>
      <c r="E161" s="52"/>
      <c r="F161" s="52"/>
      <c r="G161" s="52"/>
      <c r="N161" s="53"/>
      <c r="O161" s="53"/>
      <c r="P161" s="53"/>
      <c r="Q161" s="53"/>
      <c r="R161" s="53"/>
      <c r="S161" s="53"/>
      <c r="T161" s="53"/>
    </row>
    <row r="162" spans="1:21" s="51" customFormat="1">
      <c r="B162" s="52"/>
      <c r="C162" s="52"/>
      <c r="D162" s="52"/>
      <c r="E162" s="52"/>
      <c r="F162" s="52"/>
      <c r="G162" s="52"/>
      <c r="N162" s="53"/>
      <c r="O162" s="53"/>
      <c r="P162" s="53"/>
      <c r="Q162" s="53"/>
      <c r="R162" s="53"/>
      <c r="S162" s="53"/>
      <c r="T162" s="53"/>
    </row>
    <row r="163" spans="1:21" s="51" customFormat="1">
      <c r="B163" s="52"/>
      <c r="C163" s="52"/>
      <c r="D163" s="52"/>
      <c r="E163" s="52"/>
      <c r="F163" s="52"/>
      <c r="G163" s="52"/>
      <c r="N163" s="53"/>
      <c r="O163" s="53"/>
      <c r="P163" s="53"/>
      <c r="Q163" s="53"/>
      <c r="R163" s="53"/>
      <c r="S163" s="53"/>
      <c r="T163" s="53"/>
    </row>
    <row r="164" spans="1:21" s="51" customFormat="1">
      <c r="B164" s="52"/>
      <c r="C164" s="52"/>
      <c r="D164" s="52"/>
      <c r="E164" s="52"/>
      <c r="F164" s="52"/>
      <c r="G164" s="52"/>
      <c r="N164" s="53"/>
      <c r="O164" s="53"/>
      <c r="P164" s="53"/>
      <c r="Q164" s="53"/>
      <c r="R164" s="53"/>
      <c r="S164" s="53"/>
      <c r="T164" s="53"/>
    </row>
    <row r="165" spans="1:21" s="51" customFormat="1">
      <c r="B165" s="52"/>
      <c r="C165" s="52"/>
      <c r="D165" s="52"/>
      <c r="E165" s="52"/>
      <c r="F165" s="52"/>
      <c r="G165" s="52"/>
      <c r="N165" s="53"/>
      <c r="O165" s="53"/>
      <c r="P165" s="53"/>
      <c r="Q165" s="53"/>
      <c r="R165" s="53"/>
      <c r="S165" s="53"/>
      <c r="T165" s="53"/>
    </row>
    <row r="166" spans="1:21" s="51" customFormat="1">
      <c r="B166" s="52"/>
      <c r="C166" s="52"/>
      <c r="D166" s="52"/>
      <c r="E166" s="52"/>
      <c r="F166" s="52"/>
      <c r="G166" s="52"/>
      <c r="N166" s="53"/>
      <c r="O166" s="53"/>
      <c r="P166" s="53"/>
      <c r="Q166" s="53"/>
      <c r="R166" s="53"/>
      <c r="S166" s="53"/>
      <c r="T166" s="53"/>
    </row>
    <row r="167" spans="1:21" s="51" customFormat="1">
      <c r="B167" s="52"/>
      <c r="C167" s="52"/>
      <c r="D167" s="52"/>
      <c r="E167" s="52"/>
      <c r="F167" s="52"/>
      <c r="G167" s="52"/>
      <c r="N167" s="53"/>
      <c r="O167" s="53"/>
      <c r="P167" s="53"/>
      <c r="Q167" s="53"/>
      <c r="R167" s="53"/>
      <c r="S167" s="53"/>
      <c r="T167" s="53"/>
    </row>
    <row r="168" spans="1:21" s="51" customFormat="1">
      <c r="B168" s="52"/>
      <c r="C168" s="52"/>
      <c r="D168" s="52"/>
      <c r="E168" s="52"/>
      <c r="F168" s="52"/>
      <c r="G168" s="52"/>
      <c r="N168" s="53"/>
      <c r="O168" s="53"/>
      <c r="P168" s="53"/>
      <c r="Q168" s="53"/>
      <c r="R168" s="53"/>
      <c r="S168" s="53"/>
      <c r="T168" s="53"/>
    </row>
    <row r="169" spans="1:21" s="51" customFormat="1">
      <c r="B169" s="52"/>
      <c r="C169" s="52"/>
      <c r="D169" s="52"/>
      <c r="E169" s="52"/>
      <c r="F169" s="52"/>
      <c r="G169" s="52"/>
      <c r="N169" s="53"/>
      <c r="O169" s="53"/>
      <c r="P169" s="53"/>
      <c r="Q169" s="53"/>
      <c r="R169" s="53"/>
      <c r="S169" s="53"/>
      <c r="T169" s="53"/>
    </row>
    <row r="170" spans="1:21">
      <c r="B170" s="8"/>
      <c r="C170" s="8"/>
      <c r="D170" s="8"/>
      <c r="E170" s="8"/>
      <c r="F170" s="8"/>
      <c r="G170" s="8"/>
      <c r="H170" s="17"/>
      <c r="I170" s="17"/>
      <c r="J170" s="17"/>
      <c r="N170" s="8"/>
      <c r="O170" s="8"/>
      <c r="P170" s="8"/>
      <c r="Q170" s="8"/>
      <c r="R170" s="8"/>
      <c r="S170" s="8"/>
      <c r="T170" s="8"/>
    </row>
    <row r="172" spans="1:21" ht="12.75" customHeight="1"/>
    <row r="173" spans="1:21">
      <c r="A173" s="187" t="s">
        <v>77</v>
      </c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</row>
    <row r="174" spans="1:21">
      <c r="A174" s="187" t="s">
        <v>27</v>
      </c>
      <c r="B174" s="187" t="s">
        <v>26</v>
      </c>
      <c r="C174" s="187"/>
      <c r="D174" s="187"/>
      <c r="E174" s="187"/>
      <c r="F174" s="187"/>
      <c r="G174" s="187"/>
      <c r="H174" s="187"/>
      <c r="I174" s="187"/>
      <c r="J174" s="125" t="s">
        <v>40</v>
      </c>
      <c r="K174" s="125" t="s">
        <v>24</v>
      </c>
      <c r="L174" s="125"/>
      <c r="M174" s="125"/>
      <c r="N174" s="125"/>
      <c r="O174" s="125" t="s">
        <v>41</v>
      </c>
      <c r="P174" s="125"/>
      <c r="Q174" s="125"/>
      <c r="R174" s="125" t="s">
        <v>23</v>
      </c>
      <c r="S174" s="125"/>
      <c r="T174" s="125"/>
      <c r="U174" s="125" t="s">
        <v>22</v>
      </c>
    </row>
    <row r="175" spans="1:21">
      <c r="A175" s="187"/>
      <c r="B175" s="187"/>
      <c r="C175" s="187"/>
      <c r="D175" s="187"/>
      <c r="E175" s="187"/>
      <c r="F175" s="187"/>
      <c r="G175" s="187"/>
      <c r="H175" s="187"/>
      <c r="I175" s="187"/>
      <c r="J175" s="125"/>
      <c r="K175" s="31" t="s">
        <v>28</v>
      </c>
      <c r="L175" s="31" t="s">
        <v>29</v>
      </c>
      <c r="M175" s="46" t="s">
        <v>75</v>
      </c>
      <c r="N175" s="46" t="s">
        <v>76</v>
      </c>
      <c r="O175" s="31" t="s">
        <v>33</v>
      </c>
      <c r="P175" s="31" t="s">
        <v>7</v>
      </c>
      <c r="Q175" s="31" t="s">
        <v>30</v>
      </c>
      <c r="R175" s="31" t="s">
        <v>31</v>
      </c>
      <c r="S175" s="31" t="s">
        <v>28</v>
      </c>
      <c r="T175" s="31" t="s">
        <v>32</v>
      </c>
      <c r="U175" s="125"/>
    </row>
    <row r="176" spans="1:21">
      <c r="A176" s="126" t="s">
        <v>70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8"/>
    </row>
    <row r="177" spans="1:21">
      <c r="A177" s="34" t="str">
        <f>IF(ISNA(INDEX($A$37:$U$122,MATCH($B177,$B$37:$B$122,0),1)),"",INDEX($A$37:$U$122,MATCH($B177,$B$37:$B$122,0),1))</f>
        <v>MMX9201</v>
      </c>
      <c r="B177" s="177" t="s">
        <v>108</v>
      </c>
      <c r="C177" s="177"/>
      <c r="D177" s="177"/>
      <c r="E177" s="177"/>
      <c r="F177" s="177"/>
      <c r="G177" s="177"/>
      <c r="H177" s="177"/>
      <c r="I177" s="177"/>
      <c r="J177" s="20">
        <f>IF(ISNA(INDEX($A$37:$U$122,MATCH($B177,$B$37:$B$122,0),10)),"",INDEX($A$37:$U$122,MATCH($B177,$B$37:$B$122,0),10))</f>
        <v>8</v>
      </c>
      <c r="K177" s="20">
        <f>IF(ISNA(INDEX($A$37:$U$122,MATCH($B177,$B$37:$B$122,0),11)),"",INDEX($A$37:$U$122,MATCH($B177,$B$37:$B$122,0),11))</f>
        <v>2</v>
      </c>
      <c r="L177" s="20">
        <f>IF(ISNA(INDEX($A$37:$U$122,MATCH($B177,$B$37:$B$122,0),12)),"",INDEX($A$37:$U$122,MATCH($B177,$B$37:$B$122,0),12))</f>
        <v>1</v>
      </c>
      <c r="M177" s="20">
        <f>IF(ISNA(INDEX($A$37:$U$122,MATCH($B177,$B$37:$B$122,0),13)),"",INDEX($A$37:$U$122,MATCH($B177,$B$37:$B$122,0),13))</f>
        <v>0</v>
      </c>
      <c r="N177" s="20">
        <f>IF(ISNA(INDEX($A$37:$U$122,MATCH($B177,$B$37:$B$122,0),14)),"",INDEX($A$37:$U$122,MATCH($B177,$B$37:$B$122,0),14))</f>
        <v>1</v>
      </c>
      <c r="O177" s="20">
        <f>IF(ISNA(INDEX($A$37:$U$122,MATCH($B177,$B$37:$B$122,0),15)),"",INDEX($A$37:$U$122,MATCH($B177,$B$37:$B$122,0),15))</f>
        <v>4</v>
      </c>
      <c r="P177" s="20">
        <f>IF(ISNA(INDEX($A$37:$U$122,MATCH($B177,$B$37:$B$122,0),16)),"",INDEX($A$37:$U$122,MATCH($B177,$B$37:$B$122,0),16))</f>
        <v>10</v>
      </c>
      <c r="Q177" s="30">
        <f>IF(ISNA(INDEX($A$37:$U$122,MATCH($B177,$B$37:$B$122,0),17)),"",INDEX($A$37:$U$122,MATCH($B177,$B$37:$B$122,0),17))</f>
        <v>14</v>
      </c>
      <c r="R177" s="30" t="str">
        <f>IF(ISNA(INDEX($A$37:$U$122,MATCH($B177,$B$37:$B$122,0),18)),"",INDEX($A$37:$U$122,MATCH($B177,$B$37:$B$122,0),18))</f>
        <v>E</v>
      </c>
      <c r="S177" s="30">
        <f>IF(ISNA(INDEX($A$37:$U$122,MATCH($B177,$B$37:$B$122,0),19)),"",INDEX($A$37:$U$122,MATCH($B177,$B$37:$B$122,0),19))</f>
        <v>0</v>
      </c>
      <c r="T177" s="30">
        <f>IF(ISNA(INDEX($A$37:$U$122,MATCH($B177,$B$37:$B$122,0),20)),"",INDEX($A$37:$U$122,MATCH($B177,$B$37:$B$122,0),20))</f>
        <v>0</v>
      </c>
      <c r="U177" s="19" t="s">
        <v>38</v>
      </c>
    </row>
    <row r="178" spans="1:21">
      <c r="A178" s="22" t="s">
        <v>25</v>
      </c>
      <c r="B178" s="184"/>
      <c r="C178" s="185"/>
      <c r="D178" s="185"/>
      <c r="E178" s="185"/>
      <c r="F178" s="185"/>
      <c r="G178" s="185"/>
      <c r="H178" s="185"/>
      <c r="I178" s="186"/>
      <c r="J178" s="24">
        <f t="shared" ref="J178:Q178" si="59">SUM(J177:J177)</f>
        <v>8</v>
      </c>
      <c r="K178" s="24">
        <f t="shared" si="59"/>
        <v>2</v>
      </c>
      <c r="L178" s="24">
        <f t="shared" si="59"/>
        <v>1</v>
      </c>
      <c r="M178" s="24">
        <f t="shared" si="59"/>
        <v>0</v>
      </c>
      <c r="N178" s="24">
        <f t="shared" si="59"/>
        <v>1</v>
      </c>
      <c r="O178" s="24">
        <f t="shared" si="59"/>
        <v>4</v>
      </c>
      <c r="P178" s="24">
        <f t="shared" si="59"/>
        <v>10</v>
      </c>
      <c r="Q178" s="24">
        <f t="shared" si="59"/>
        <v>14</v>
      </c>
      <c r="R178" s="22">
        <f>COUNTIF(R177:R177,"E")</f>
        <v>1</v>
      </c>
      <c r="S178" s="22">
        <f>COUNTIF(S177:S177,"C")</f>
        <v>0</v>
      </c>
      <c r="T178" s="22">
        <f>COUNTIF(T177:T177,"VP")</f>
        <v>0</v>
      </c>
      <c r="U178" s="19"/>
    </row>
    <row r="179" spans="1:21">
      <c r="A179" s="126" t="s">
        <v>72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8"/>
    </row>
    <row r="180" spans="1:21">
      <c r="A180" s="34" t="str">
        <f>IF(ISNA(INDEX($A$37:$U$122,MATCH($B180,$B$37:$B$122,0),1)),"",INDEX($A$37:$U$122,MATCH($B180,$B$37:$B$122,0),1))</f>
        <v>MME9010</v>
      </c>
      <c r="B180" s="177" t="s">
        <v>113</v>
      </c>
      <c r="C180" s="177"/>
      <c r="D180" s="177"/>
      <c r="E180" s="177"/>
      <c r="F180" s="177"/>
      <c r="G180" s="177"/>
      <c r="H180" s="177"/>
      <c r="I180" s="177"/>
      <c r="J180" s="20">
        <f>IF(ISNA(INDEX($A$37:$U$122,MATCH($B180,$B$37:$B$122,0),10)),"",INDEX($A$37:$U$122,MATCH($B180,$B$37:$B$122,0),10))</f>
        <v>4</v>
      </c>
      <c r="K180" s="20">
        <f>IF(ISNA(INDEX($A$37:$U$122,MATCH($B180,$B$37:$B$122,0),11)),"",INDEX($A$37:$U$122,MATCH($B180,$B$37:$B$122,0),11))</f>
        <v>0</v>
      </c>
      <c r="L180" s="20">
        <f>IF(ISNA(INDEX($A$37:$U$122,MATCH($B180,$B$37:$B$122,0),12)),"",INDEX($A$37:$U$122,MATCH($B180,$B$37:$B$122,0),12))</f>
        <v>0</v>
      </c>
      <c r="M180" s="20">
        <f>IF(ISNA(INDEX($A$37:$U$122,MATCH($B180,$B$37:$B$122,0),13)),"",INDEX($A$37:$U$122,MATCH($B180,$B$37:$B$122,0),13))</f>
        <v>1</v>
      </c>
      <c r="N180" s="20">
        <f>IF(ISNA(INDEX($A$37:$U$122,MATCH($B180,$B$37:$B$122,0),14)),"",INDEX($A$37:$U$122,MATCH($B180,$B$37:$B$122,0),14))</f>
        <v>2</v>
      </c>
      <c r="O180" s="20">
        <f>IF(ISNA(INDEX($A$37:$U$122,MATCH($B180,$B$37:$B$122,0),15)),"",INDEX($A$37:$U$122,MATCH($B180,$B$37:$B$122,0),15))</f>
        <v>3</v>
      </c>
      <c r="P180" s="20">
        <f>IF(ISNA(INDEX($A$37:$U$122,MATCH($B180,$B$37:$B$122,0),16)),"",INDEX($A$37:$U$122,MATCH($B180,$B$37:$B$122,0),16))</f>
        <v>5</v>
      </c>
      <c r="Q180" s="30">
        <f>IF(ISNA(INDEX($A$37:$U$122,MATCH($B180,$B$37:$B$122,0),17)),"",INDEX($A$37:$U$122,MATCH($B180,$B$37:$B$122,0),17))</f>
        <v>8</v>
      </c>
      <c r="R180" s="30">
        <f>IF(ISNA(INDEX($A$37:$U$122,MATCH($B180,$B$37:$B$122,0),18)),"",INDEX($A$37:$U$122,MATCH($B180,$B$37:$B$122,0),18))</f>
        <v>0</v>
      </c>
      <c r="S180" s="30" t="str">
        <f>IF(ISNA(INDEX($A$37:$U$122,MATCH($B180,$B$37:$B$122,0),19)),"",INDEX($A$37:$U$122,MATCH($B180,$B$37:$B$122,0),19))</f>
        <v>C</v>
      </c>
      <c r="T180" s="30">
        <f>IF(ISNA(INDEX($A$37:$U$122,MATCH($B180,$B$37:$B$122,0),20)),"",INDEX($A$37:$U$122,MATCH($B180,$B$37:$B$122,0),20))</f>
        <v>0</v>
      </c>
      <c r="U180" s="19" t="s">
        <v>38</v>
      </c>
    </row>
    <row r="181" spans="1:21">
      <c r="A181" s="34" t="str">
        <f>IF(ISNA(INDEX($A$37:$U$122,MATCH($B181,$B$37:$B$122,0),1)),"",INDEX($A$37:$U$122,MATCH($B181,$B$37:$B$122,0),1))</f>
        <v>MME8062</v>
      </c>
      <c r="B181" s="177" t="s">
        <v>114</v>
      </c>
      <c r="C181" s="177"/>
      <c r="D181" s="177"/>
      <c r="E181" s="177"/>
      <c r="F181" s="177"/>
      <c r="G181" s="177"/>
      <c r="H181" s="177"/>
      <c r="I181" s="177"/>
      <c r="J181" s="20">
        <f>IF(ISNA(INDEX($A$37:$U$122,MATCH($B181,$B$37:$B$122,0),10)),"",INDEX($A$37:$U$122,MATCH($B181,$B$37:$B$122,0),10))</f>
        <v>7</v>
      </c>
      <c r="K181" s="20">
        <f>IF(ISNA(INDEX($A$37:$U$122,MATCH($B181,$B$37:$B$122,0),11)),"",INDEX($A$37:$U$122,MATCH($B181,$B$37:$B$122,0),11))</f>
        <v>2</v>
      </c>
      <c r="L181" s="20">
        <f>IF(ISNA(INDEX($A$37:$U$122,MATCH($B181,$B$37:$B$122,0),12)),"",INDEX($A$37:$U$122,MATCH($B181,$B$37:$B$122,0),12))</f>
        <v>1</v>
      </c>
      <c r="M181" s="20">
        <f>IF(ISNA(INDEX($A$37:$U$122,MATCH($B181,$B$37:$B$122,0),13)),"",INDEX($A$37:$U$122,MATCH($B181,$B$37:$B$122,0),13))</f>
        <v>0</v>
      </c>
      <c r="N181" s="20">
        <f>IF(ISNA(INDEX($A$37:$U$122,MATCH($B181,$B$37:$B$122,0),14)),"",INDEX($A$37:$U$122,MATCH($B181,$B$37:$B$122,0),14))</f>
        <v>1</v>
      </c>
      <c r="O181" s="20">
        <f>IF(ISNA(INDEX($A$37:$U$122,MATCH($B181,$B$37:$B$122,0),15)),"",INDEX($A$37:$U$122,MATCH($B181,$B$37:$B$122,0),15))</f>
        <v>4</v>
      </c>
      <c r="P181" s="20">
        <f>IF(ISNA(INDEX($A$37:$U$122,MATCH($B181,$B$37:$B$122,0),16)),"",INDEX($A$37:$U$122,MATCH($B181,$B$37:$B$122,0),16))</f>
        <v>11</v>
      </c>
      <c r="Q181" s="30">
        <f>IF(ISNA(INDEX($A$37:$U$122,MATCH($B181,$B$37:$B$122,0),17)),"",INDEX($A$37:$U$122,MATCH($B181,$B$37:$B$122,0),17))</f>
        <v>15</v>
      </c>
      <c r="R181" s="30" t="str">
        <f>IF(ISNA(INDEX($A$37:$U$122,MATCH($B181,$B$37:$B$122,0),18)),"",INDEX($A$37:$U$122,MATCH($B181,$B$37:$B$122,0),18))</f>
        <v>E</v>
      </c>
      <c r="S181" s="30">
        <f>IF(ISNA(INDEX($A$37:$U$122,MATCH($B181,$B$37:$B$122,0),19)),"",INDEX($A$37:$U$122,MATCH($B181,$B$37:$B$122,0),19))</f>
        <v>0</v>
      </c>
      <c r="T181" s="30">
        <f>IF(ISNA(INDEX($A$37:$U$122,MATCH($B181,$B$37:$B$122,0),20)),"",INDEX($A$37:$U$122,MATCH($B181,$B$37:$B$122,0),20))</f>
        <v>0</v>
      </c>
      <c r="U181" s="19" t="s">
        <v>38</v>
      </c>
    </row>
    <row r="182" spans="1:21" s="51" customFormat="1">
      <c r="A182" s="34" t="str">
        <f>IF(ISNA(INDEX($A$37:$U$122,MATCH($B182,$B$37:$B$122,0),1)),"",INDEX($A$37:$U$122,MATCH($B182,$B$37:$B$122,0),1))</f>
        <v>MME8063</v>
      </c>
      <c r="B182" s="177" t="s">
        <v>115</v>
      </c>
      <c r="C182" s="177"/>
      <c r="D182" s="177"/>
      <c r="E182" s="177"/>
      <c r="F182" s="177"/>
      <c r="G182" s="177"/>
      <c r="H182" s="177"/>
      <c r="I182" s="177"/>
      <c r="J182" s="20">
        <f>IF(ISNA(INDEX($A$37:$U$122,MATCH($B182,$B$37:$B$122,0),10)),"",INDEX($A$37:$U$122,MATCH($B182,$B$37:$B$122,0),10))</f>
        <v>7</v>
      </c>
      <c r="K182" s="20">
        <f>IF(ISNA(INDEX($A$37:$U$122,MATCH($B182,$B$37:$B$122,0),11)),"",INDEX($A$37:$U$122,MATCH($B182,$B$37:$B$122,0),11))</f>
        <v>2</v>
      </c>
      <c r="L182" s="20">
        <f>IF(ISNA(INDEX($A$37:$U$122,MATCH($B182,$B$37:$B$122,0),12)),"",INDEX($A$37:$U$122,MATCH($B182,$B$37:$B$122,0),12))</f>
        <v>1</v>
      </c>
      <c r="M182" s="20">
        <f>IF(ISNA(INDEX($A$37:$U$122,MATCH($B182,$B$37:$B$122,0),13)),"",INDEX($A$37:$U$122,MATCH($B182,$B$37:$B$122,0),13))</f>
        <v>0</v>
      </c>
      <c r="N182" s="20">
        <f>IF(ISNA(INDEX($A$37:$U$122,MATCH($B182,$B$37:$B$122,0),14)),"",INDEX($A$37:$U$122,MATCH($B182,$B$37:$B$122,0),14))</f>
        <v>1</v>
      </c>
      <c r="O182" s="20">
        <f>IF(ISNA(INDEX($A$37:$U$122,MATCH($B182,$B$37:$B$122,0),15)),"",INDEX($A$37:$U$122,MATCH($B182,$B$37:$B$122,0),15))</f>
        <v>4</v>
      </c>
      <c r="P182" s="20">
        <f>IF(ISNA(INDEX($A$37:$U$122,MATCH($B182,$B$37:$B$122,0),16)),"",INDEX($A$37:$U$122,MATCH($B182,$B$37:$B$122,0),16))</f>
        <v>11</v>
      </c>
      <c r="Q182" s="30">
        <f>IF(ISNA(INDEX($A$37:$U$122,MATCH($B182,$B$37:$B$122,0),17)),"",INDEX($A$37:$U$122,MATCH($B182,$B$37:$B$122,0),17))</f>
        <v>15</v>
      </c>
      <c r="R182" s="30" t="str">
        <f>IF(ISNA(INDEX($A$37:$U$122,MATCH($B182,$B$37:$B$122,0),18)),"",INDEX($A$37:$U$122,MATCH($B182,$B$37:$B$122,0),18))</f>
        <v>E</v>
      </c>
      <c r="S182" s="30">
        <f>IF(ISNA(INDEX($A$37:$U$122,MATCH($B182,$B$37:$B$122,0),19)),"",INDEX($A$37:$U$122,MATCH($B182,$B$37:$B$122,0),19))</f>
        <v>0</v>
      </c>
      <c r="T182" s="30">
        <f>IF(ISNA(INDEX($A$37:$U$122,MATCH($B182,$B$37:$B$122,0),20)),"",INDEX($A$37:$U$122,MATCH($B182,$B$37:$B$122,0),20))</f>
        <v>0</v>
      </c>
      <c r="U182" s="54" t="s">
        <v>38</v>
      </c>
    </row>
    <row r="183" spans="1:21">
      <c r="A183" s="34" t="str">
        <f>IF(ISNA(INDEX($A$37:$U$122,MATCH($B183,$B$37:$B$122,0),1)),"",INDEX($A$37:$U$122,MATCH($B183,$B$37:$B$122,0),1))</f>
        <v>MME3401</v>
      </c>
      <c r="B183" s="177" t="s">
        <v>116</v>
      </c>
      <c r="C183" s="177"/>
      <c r="D183" s="177"/>
      <c r="E183" s="177"/>
      <c r="F183" s="177"/>
      <c r="G183" s="177"/>
      <c r="H183" s="177"/>
      <c r="I183" s="177"/>
      <c r="J183" s="20">
        <f>IF(ISNA(INDEX($A$37:$U$122,MATCH($B183,$B$37:$B$122,0),10)),"",INDEX($A$37:$U$122,MATCH($B183,$B$37:$B$122,0),10))</f>
        <v>4</v>
      </c>
      <c r="K183" s="20">
        <f>IF(ISNA(INDEX($A$37:$U$122,MATCH($B183,$B$37:$B$122,0),11)),"",INDEX($A$37:$U$122,MATCH($B183,$B$37:$B$122,0),11))</f>
        <v>0</v>
      </c>
      <c r="L183" s="20">
        <f>IF(ISNA(INDEX($A$37:$U$122,MATCH($B183,$B$37:$B$122,0),12)),"",INDEX($A$37:$U$122,MATCH($B183,$B$37:$B$122,0),12))</f>
        <v>0</v>
      </c>
      <c r="M183" s="20">
        <f>IF(ISNA(INDEX($A$37:$U$122,MATCH($B183,$B$37:$B$122,0),13)),"",INDEX($A$37:$U$122,MATCH($B183,$B$37:$B$122,0),13))</f>
        <v>0</v>
      </c>
      <c r="N183" s="20">
        <f>IF(ISNA(INDEX($A$37:$U$122,MATCH($B183,$B$37:$B$122,0),14)),"",INDEX($A$37:$U$122,MATCH($B183,$B$37:$B$122,0),14))</f>
        <v>2</v>
      </c>
      <c r="O183" s="20">
        <f>IF(ISNA(INDEX($A$37:$U$122,MATCH($B183,$B$37:$B$122,0),15)),"",INDEX($A$37:$U$122,MATCH($B183,$B$37:$B$122,0),15))</f>
        <v>2</v>
      </c>
      <c r="P183" s="20">
        <f>IF(ISNA(INDEX($A$37:$U$122,MATCH($B183,$B$37:$B$122,0),16)),"",INDEX($A$37:$U$122,MATCH($B183,$B$37:$B$122,0),16))</f>
        <v>6</v>
      </c>
      <c r="Q183" s="30">
        <f>IF(ISNA(INDEX($A$37:$U$122,MATCH($B183,$B$37:$B$122,0),17)),"",INDEX($A$37:$U$122,MATCH($B183,$B$37:$B$122,0),17))</f>
        <v>8</v>
      </c>
      <c r="R183" s="30">
        <f>IF(ISNA(INDEX($A$37:$U$122,MATCH($B183,$B$37:$B$122,0),18)),"",INDEX($A$37:$U$122,MATCH($B183,$B$37:$B$122,0),18))</f>
        <v>0</v>
      </c>
      <c r="S183" s="30" t="str">
        <f>IF(ISNA(INDEX($A$37:$U$122,MATCH($B183,$B$37:$B$122,0),19)),"",INDEX($A$37:$U$122,MATCH($B183,$B$37:$B$122,0),19))</f>
        <v>C</v>
      </c>
      <c r="T183" s="30">
        <f>IF(ISNA(INDEX($A$37:$U$122,MATCH($B183,$B$37:$B$122,0),20)),"",INDEX($A$37:$U$122,MATCH($B183,$B$37:$B$122,0),20))</f>
        <v>0</v>
      </c>
      <c r="U183" s="19" t="s">
        <v>38</v>
      </c>
    </row>
    <row r="184" spans="1:21">
      <c r="A184" s="34" t="str">
        <f>IF(ISNA(INDEX($A$37:$U$122,MATCH($B184,$B$37:$B$122,0),1)),"",INDEX($A$37:$U$122,MATCH($B184,$B$37:$B$122,0),1))</f>
        <v>MMX9202</v>
      </c>
      <c r="B184" s="177" t="s">
        <v>117</v>
      </c>
      <c r="C184" s="177"/>
      <c r="D184" s="177"/>
      <c r="E184" s="177"/>
      <c r="F184" s="177"/>
      <c r="G184" s="177"/>
      <c r="H184" s="177"/>
      <c r="I184" s="177"/>
      <c r="J184" s="20">
        <f>IF(ISNA(INDEX($A$37:$U$122,MATCH($B184,$B$37:$B$122,0),10)),"",INDEX($A$37:$U$122,MATCH($B184,$B$37:$B$122,0),10))</f>
        <v>8</v>
      </c>
      <c r="K184" s="20">
        <f>IF(ISNA(INDEX($A$37:$U$122,MATCH($B184,$B$37:$B$122,0),11)),"",INDEX($A$37:$U$122,MATCH($B184,$B$37:$B$122,0),11))</f>
        <v>2</v>
      </c>
      <c r="L184" s="20">
        <f>IF(ISNA(INDEX($A$37:$U$122,MATCH($B184,$B$37:$B$122,0),12)),"",INDEX($A$37:$U$122,MATCH($B184,$B$37:$B$122,0),12))</f>
        <v>1</v>
      </c>
      <c r="M184" s="20">
        <f>IF(ISNA(INDEX($A$37:$U$122,MATCH($B184,$B$37:$B$122,0),13)),"",INDEX($A$37:$U$122,MATCH($B184,$B$37:$B$122,0),13))</f>
        <v>0</v>
      </c>
      <c r="N184" s="20">
        <f>IF(ISNA(INDEX($A$37:$U$122,MATCH($B184,$B$37:$B$122,0),14)),"",INDEX($A$37:$U$122,MATCH($B184,$B$37:$B$122,0),14))</f>
        <v>1</v>
      </c>
      <c r="O184" s="20">
        <f>IF(ISNA(INDEX($A$37:$U$122,MATCH($B184,$B$37:$B$122,0),15)),"",INDEX($A$37:$U$122,MATCH($B184,$B$37:$B$122,0),15))</f>
        <v>4</v>
      </c>
      <c r="P184" s="20">
        <f>IF(ISNA(INDEX($A$37:$U$122,MATCH($B184,$B$37:$B$122,0),16)),"",INDEX($A$37:$U$122,MATCH($B184,$B$37:$B$122,0),16))</f>
        <v>13</v>
      </c>
      <c r="Q184" s="30">
        <f>IF(ISNA(INDEX($A$37:$U$122,MATCH($B184,$B$37:$B$122,0),17)),"",INDEX($A$37:$U$122,MATCH($B184,$B$37:$B$122,0),17))</f>
        <v>17</v>
      </c>
      <c r="R184" s="30" t="str">
        <f>IF(ISNA(INDEX($A$37:$U$122,MATCH($B184,$B$37:$B$122,0),18)),"",INDEX($A$37:$U$122,MATCH($B184,$B$37:$B$122,0),18))</f>
        <v>E</v>
      </c>
      <c r="S184" s="30">
        <f>IF(ISNA(INDEX($A$37:$U$122,MATCH($B184,$B$37:$B$122,0),19)),"",INDEX($A$37:$U$122,MATCH($B184,$B$37:$B$122,0),19))</f>
        <v>0</v>
      </c>
      <c r="T184" s="30">
        <f>IF(ISNA(INDEX($A$37:$U$122,MATCH($B184,$B$37:$B$122,0),20)),"",INDEX($A$37:$U$122,MATCH($B184,$B$37:$B$122,0),20))</f>
        <v>0</v>
      </c>
      <c r="U184" s="19" t="s">
        <v>38</v>
      </c>
    </row>
    <row r="185" spans="1:21">
      <c r="A185" s="22" t="s">
        <v>25</v>
      </c>
      <c r="B185" s="187"/>
      <c r="C185" s="187"/>
      <c r="D185" s="187"/>
      <c r="E185" s="187"/>
      <c r="F185" s="187"/>
      <c r="G185" s="187"/>
      <c r="H185" s="187"/>
      <c r="I185" s="187"/>
      <c r="J185" s="24">
        <f t="shared" ref="J185:Q185" si="60">SUM(J180:J184)</f>
        <v>30</v>
      </c>
      <c r="K185" s="24">
        <f t="shared" si="60"/>
        <v>6</v>
      </c>
      <c r="L185" s="24">
        <f t="shared" si="60"/>
        <v>3</v>
      </c>
      <c r="M185" s="24">
        <f t="shared" si="60"/>
        <v>1</v>
      </c>
      <c r="N185" s="24">
        <f t="shared" si="60"/>
        <v>7</v>
      </c>
      <c r="O185" s="24">
        <f t="shared" si="60"/>
        <v>17</v>
      </c>
      <c r="P185" s="24">
        <f t="shared" si="60"/>
        <v>46</v>
      </c>
      <c r="Q185" s="24">
        <f t="shared" si="60"/>
        <v>63</v>
      </c>
      <c r="R185" s="22">
        <f>COUNTIF(R180:R184,"E")</f>
        <v>3</v>
      </c>
      <c r="S185" s="22">
        <f>COUNTIF(S180:S184,"C")</f>
        <v>2</v>
      </c>
      <c r="T185" s="22">
        <f>COUNTIF(T180:T184,"VP")</f>
        <v>0</v>
      </c>
      <c r="U185" s="23"/>
    </row>
    <row r="186" spans="1:21">
      <c r="A186" s="156" t="s">
        <v>49</v>
      </c>
      <c r="B186" s="157"/>
      <c r="C186" s="157"/>
      <c r="D186" s="157"/>
      <c r="E186" s="157"/>
      <c r="F186" s="157"/>
      <c r="G186" s="157"/>
      <c r="H186" s="157"/>
      <c r="I186" s="158"/>
      <c r="J186" s="24">
        <f t="shared" ref="J186:T186" si="61">SUM(J178,J185)</f>
        <v>38</v>
      </c>
      <c r="K186" s="24">
        <f t="shared" si="61"/>
        <v>8</v>
      </c>
      <c r="L186" s="24">
        <f t="shared" si="61"/>
        <v>4</v>
      </c>
      <c r="M186" s="24">
        <f t="shared" si="61"/>
        <v>1</v>
      </c>
      <c r="N186" s="24">
        <f t="shared" si="61"/>
        <v>8</v>
      </c>
      <c r="O186" s="24">
        <f t="shared" si="61"/>
        <v>21</v>
      </c>
      <c r="P186" s="24">
        <f t="shared" si="61"/>
        <v>56</v>
      </c>
      <c r="Q186" s="24">
        <f t="shared" si="61"/>
        <v>77</v>
      </c>
      <c r="R186" s="24">
        <f t="shared" si="61"/>
        <v>4</v>
      </c>
      <c r="S186" s="24">
        <f t="shared" si="61"/>
        <v>2</v>
      </c>
      <c r="T186" s="24">
        <f t="shared" si="61"/>
        <v>0</v>
      </c>
      <c r="U186" s="57">
        <f>6/17</f>
        <v>0.35294117647058826</v>
      </c>
    </row>
    <row r="187" spans="1:21">
      <c r="A187" s="159" t="s">
        <v>50</v>
      </c>
      <c r="B187" s="160"/>
      <c r="C187" s="160"/>
      <c r="D187" s="160"/>
      <c r="E187" s="160"/>
      <c r="F187" s="160"/>
      <c r="G187" s="160"/>
      <c r="H187" s="160"/>
      <c r="I187" s="160"/>
      <c r="J187" s="161"/>
      <c r="K187" s="24">
        <f t="shared" ref="K187:Q187" si="62">K178*14+K185*12</f>
        <v>100</v>
      </c>
      <c r="L187" s="24">
        <f t="shared" si="62"/>
        <v>50</v>
      </c>
      <c r="M187" s="24">
        <f t="shared" si="62"/>
        <v>12</v>
      </c>
      <c r="N187" s="24">
        <f t="shared" si="62"/>
        <v>98</v>
      </c>
      <c r="O187" s="24">
        <f t="shared" si="62"/>
        <v>260</v>
      </c>
      <c r="P187" s="24">
        <f t="shared" si="62"/>
        <v>692</v>
      </c>
      <c r="Q187" s="24">
        <f t="shared" si="62"/>
        <v>952</v>
      </c>
      <c r="R187" s="165"/>
      <c r="S187" s="166"/>
      <c r="T187" s="166"/>
      <c r="U187" s="167"/>
    </row>
    <row r="188" spans="1:21">
      <c r="A188" s="162"/>
      <c r="B188" s="163"/>
      <c r="C188" s="163"/>
      <c r="D188" s="163"/>
      <c r="E188" s="163"/>
      <c r="F188" s="163"/>
      <c r="G188" s="163"/>
      <c r="H188" s="163"/>
      <c r="I188" s="163"/>
      <c r="J188" s="164"/>
      <c r="K188" s="171">
        <f>SUM(K187:N187)</f>
        <v>260</v>
      </c>
      <c r="L188" s="172"/>
      <c r="M188" s="172"/>
      <c r="N188" s="173"/>
      <c r="O188" s="174">
        <f>SUM(O187:P187)</f>
        <v>952</v>
      </c>
      <c r="P188" s="175"/>
      <c r="Q188" s="176"/>
      <c r="R188" s="168"/>
      <c r="S188" s="169"/>
      <c r="T188" s="169"/>
      <c r="U188" s="170"/>
    </row>
    <row r="190" spans="1:21">
      <c r="A190" s="187" t="s">
        <v>78</v>
      </c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</row>
    <row r="191" spans="1:21">
      <c r="A191" s="187" t="s">
        <v>27</v>
      </c>
      <c r="B191" s="187" t="s">
        <v>26</v>
      </c>
      <c r="C191" s="187"/>
      <c r="D191" s="187"/>
      <c r="E191" s="187"/>
      <c r="F191" s="187"/>
      <c r="G191" s="187"/>
      <c r="H191" s="187"/>
      <c r="I191" s="187"/>
      <c r="J191" s="125" t="s">
        <v>40</v>
      </c>
      <c r="K191" s="125" t="s">
        <v>24</v>
      </c>
      <c r="L191" s="125"/>
      <c r="M191" s="125"/>
      <c r="N191" s="125"/>
      <c r="O191" s="125" t="s">
        <v>41</v>
      </c>
      <c r="P191" s="125"/>
      <c r="Q191" s="125"/>
      <c r="R191" s="125" t="s">
        <v>23</v>
      </c>
      <c r="S191" s="125"/>
      <c r="T191" s="125"/>
      <c r="U191" s="125" t="s">
        <v>22</v>
      </c>
    </row>
    <row r="192" spans="1:21">
      <c r="A192" s="187"/>
      <c r="B192" s="187"/>
      <c r="C192" s="187"/>
      <c r="D192" s="187"/>
      <c r="E192" s="187"/>
      <c r="F192" s="187"/>
      <c r="G192" s="187"/>
      <c r="H192" s="187"/>
      <c r="I192" s="187"/>
      <c r="J192" s="125"/>
      <c r="K192" s="31" t="s">
        <v>28</v>
      </c>
      <c r="L192" s="31" t="s">
        <v>29</v>
      </c>
      <c r="M192" s="46" t="s">
        <v>75</v>
      </c>
      <c r="N192" s="46" t="s">
        <v>76</v>
      </c>
      <c r="O192" s="31" t="s">
        <v>33</v>
      </c>
      <c r="P192" s="31" t="s">
        <v>7</v>
      </c>
      <c r="Q192" s="31" t="s">
        <v>30</v>
      </c>
      <c r="R192" s="31" t="s">
        <v>31</v>
      </c>
      <c r="S192" s="31" t="s">
        <v>28</v>
      </c>
      <c r="T192" s="31" t="s">
        <v>32</v>
      </c>
      <c r="U192" s="125"/>
    </row>
    <row r="193" spans="1:25">
      <c r="A193" s="126" t="s">
        <v>70</v>
      </c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8"/>
    </row>
    <row r="194" spans="1:25">
      <c r="A194" s="34" t="str">
        <f>IF(ISNA(INDEX($A$37:$U$122,MATCH($B194,$B$37:$B$122,0),1)),"",INDEX($A$37:$U$122,MATCH($B194,$B$37:$B$122,0),1))</f>
        <v>MME8046</v>
      </c>
      <c r="B194" s="177" t="s">
        <v>98</v>
      </c>
      <c r="C194" s="177"/>
      <c r="D194" s="177"/>
      <c r="E194" s="177"/>
      <c r="F194" s="177"/>
      <c r="G194" s="177"/>
      <c r="H194" s="177"/>
      <c r="I194" s="177"/>
      <c r="J194" s="20">
        <f>IF(ISNA(INDEX($A$37:$U$122,MATCH($B194,$B$37:$B$122,0),10)),"",INDEX($A$37:$U$122,MATCH($B194,$B$37:$B$122,0),10))</f>
        <v>7</v>
      </c>
      <c r="K194" s="20">
        <f>IF(ISNA(INDEX($A$37:$U$122,MATCH($B194,$B$37:$B$122,0),11)),"",INDEX($A$37:$U$122,MATCH($B194,$B$37:$B$122,0),11))</f>
        <v>2</v>
      </c>
      <c r="L194" s="20">
        <f>IF(ISNA(INDEX($A$37:$U$122,MATCH($B194,$B$37:$B$122,0),12)),"",INDEX($A$37:$U$122,MATCH($B194,$B$37:$B$122,0),12))</f>
        <v>1</v>
      </c>
      <c r="M194" s="20">
        <f>IF(ISNA(INDEX($A$37:$U$122,MATCH($B194,$B$37:$B$122,0),13)),"",INDEX($A$37:$U$122,MATCH($B194,$B$37:$B$122,0),13))</f>
        <v>0</v>
      </c>
      <c r="N194" s="20">
        <f>IF(ISNA(INDEX($A$37:$U$122,MATCH($B194,$B$37:$B$122,0),14)),"",INDEX($A$37:$U$122,MATCH($B194,$B$37:$B$122,0),14))</f>
        <v>1</v>
      </c>
      <c r="O194" s="20">
        <f>IF(ISNA(INDEX($A$37:$U$122,MATCH($B194,$B$37:$B$122,0),15)),"",INDEX($A$37:$U$122,MATCH($B194,$B$37:$B$122,0),15))</f>
        <v>4</v>
      </c>
      <c r="P194" s="20">
        <f>IF(ISNA(INDEX($A$37:$U$122,MATCH($B194,$B$37:$B$122,0),16)),"",INDEX($A$37:$U$122,MATCH($B194,$B$37:$B$122,0),16))</f>
        <v>9</v>
      </c>
      <c r="Q194" s="30">
        <f>IF(ISNA(INDEX($A$37:$U$122,MATCH($B194,$B$37:$B$122,0),17)),"",INDEX($A$37:$U$122,MATCH($B194,$B$37:$B$122,0),17))</f>
        <v>13</v>
      </c>
      <c r="R194" s="30" t="str">
        <f>IF(ISNA(INDEX($A$37:$U$122,MATCH($B194,$B$37:$B$122,0),18)),"",INDEX($A$37:$U$122,MATCH($B194,$B$37:$B$122,0),18))</f>
        <v>E</v>
      </c>
      <c r="S194" s="30">
        <f>IF(ISNA(INDEX($A$37:$U$122,MATCH($B194,$B$37:$B$122,0),19)),"",INDEX($A$37:$U$122,MATCH($B194,$B$37:$B$122,0),19))</f>
        <v>0</v>
      </c>
      <c r="T194" s="30">
        <f>IF(ISNA(INDEX($A$37:$U$122,MATCH($B194,$B$37:$B$122,0),20)),"",INDEX($A$37:$U$122,MATCH($B194,$B$37:$B$122,0),20))</f>
        <v>0</v>
      </c>
      <c r="U194" s="19" t="s">
        <v>39</v>
      </c>
    </row>
    <row r="195" spans="1:25">
      <c r="A195" s="34" t="str">
        <f>IF(ISNA(INDEX($A$37:$U$122,MATCH($B195,$B$37:$B$122,0),1)),"",INDEX($A$37:$U$122,MATCH($B195,$B$37:$B$122,0),1))</f>
        <v>MME8044</v>
      </c>
      <c r="B195" s="177" t="s">
        <v>99</v>
      </c>
      <c r="C195" s="177"/>
      <c r="D195" s="177"/>
      <c r="E195" s="177"/>
      <c r="F195" s="177"/>
      <c r="G195" s="177"/>
      <c r="H195" s="177"/>
      <c r="I195" s="177"/>
      <c r="J195" s="20">
        <f>IF(ISNA(INDEX($A$37:$U$122,MATCH($B195,$B$37:$B$122,0),10)),"",INDEX($A$37:$U$122,MATCH($B195,$B$37:$B$122,0),10))</f>
        <v>8</v>
      </c>
      <c r="K195" s="20">
        <f>IF(ISNA(INDEX($A$37:$U$122,MATCH($B195,$B$37:$B$122,0),11)),"",INDEX($A$37:$U$122,MATCH($B195,$B$37:$B$122,0),11))</f>
        <v>2</v>
      </c>
      <c r="L195" s="20">
        <f>IF(ISNA(INDEX($A$37:$U$122,MATCH($B195,$B$37:$B$122,0),12)),"",INDEX($A$37:$U$122,MATCH($B195,$B$37:$B$122,0),12))</f>
        <v>1</v>
      </c>
      <c r="M195" s="20">
        <f>IF(ISNA(INDEX($A$37:$U$122,MATCH($B195,$B$37:$B$122,0),13)),"",INDEX($A$37:$U$122,MATCH($B195,$B$37:$B$122,0),13))</f>
        <v>0</v>
      </c>
      <c r="N195" s="20">
        <f>IF(ISNA(INDEX($A$37:$U$122,MATCH($B195,$B$37:$B$122,0),14)),"",INDEX($A$37:$U$122,MATCH($B195,$B$37:$B$122,0),14))</f>
        <v>1</v>
      </c>
      <c r="O195" s="20">
        <f>IF(ISNA(INDEX($A$37:$U$122,MATCH($B195,$B$37:$B$122,0),15)),"",INDEX($A$37:$U$122,MATCH($B195,$B$37:$B$122,0),15))</f>
        <v>4</v>
      </c>
      <c r="P195" s="20">
        <f>IF(ISNA(INDEX($A$37:$U$122,MATCH($B195,$B$37:$B$122,0),16)),"",INDEX($A$37:$U$122,MATCH($B195,$B$37:$B$122,0),16))</f>
        <v>10</v>
      </c>
      <c r="Q195" s="30">
        <f>IF(ISNA(INDEX($A$37:$U$122,MATCH($B195,$B$37:$B$122,0),17)),"",INDEX($A$37:$U$122,MATCH($B195,$B$37:$B$122,0),17))</f>
        <v>14</v>
      </c>
      <c r="R195" s="30" t="str">
        <f>IF(ISNA(INDEX($A$37:$U$122,MATCH($B195,$B$37:$B$122,0),18)),"",INDEX($A$37:$U$122,MATCH($B195,$B$37:$B$122,0),18))</f>
        <v>E</v>
      </c>
      <c r="S195" s="30">
        <f>IF(ISNA(INDEX($A$37:$U$122,MATCH($B195,$B$37:$B$122,0),19)),"",INDEX($A$37:$U$122,MATCH($B195,$B$37:$B$122,0),19))</f>
        <v>0</v>
      </c>
      <c r="T195" s="30">
        <f>IF(ISNA(INDEX($A$37:$U$122,MATCH($B195,$B$37:$B$122,0),20)),"",INDEX($A$37:$U$122,MATCH($B195,$B$37:$B$122,0),20))</f>
        <v>0</v>
      </c>
      <c r="U195" s="19" t="s">
        <v>39</v>
      </c>
    </row>
    <row r="196" spans="1:25">
      <c r="A196" s="34" t="str">
        <f>IF(ISNA(INDEX($A$37:$U$122,MATCH($B196,$B$37:$B$122,0),1)),"",INDEX($A$37:$U$122,MATCH($B196,$B$37:$B$122,0),1))</f>
        <v>MME3052</v>
      </c>
      <c r="B196" s="177" t="s">
        <v>100</v>
      </c>
      <c r="C196" s="177"/>
      <c r="D196" s="177"/>
      <c r="E196" s="177"/>
      <c r="F196" s="177"/>
      <c r="G196" s="177"/>
      <c r="H196" s="177"/>
      <c r="I196" s="177"/>
      <c r="J196" s="20">
        <f>IF(ISNA(INDEX($A$37:$U$122,MATCH($B196,$B$37:$B$122,0),10)),"",INDEX($A$37:$U$122,MATCH($B196,$B$37:$B$122,0),10))</f>
        <v>7</v>
      </c>
      <c r="K196" s="20">
        <f>IF(ISNA(INDEX($A$37:$U$122,MATCH($B196,$B$37:$B$122,0),11)),"",INDEX($A$37:$U$122,MATCH($B196,$B$37:$B$122,0),11))</f>
        <v>2</v>
      </c>
      <c r="L196" s="20">
        <f>IF(ISNA(INDEX($A$37:$U$122,MATCH($B196,$B$37:$B$122,0),12)),"",INDEX($A$37:$U$122,MATCH($B196,$B$37:$B$122,0),12))</f>
        <v>1</v>
      </c>
      <c r="M196" s="20">
        <f>IF(ISNA(INDEX($A$37:$U$122,MATCH($B196,$B$37:$B$122,0),13)),"",INDEX($A$37:$U$122,MATCH($B196,$B$37:$B$122,0),13))</f>
        <v>0</v>
      </c>
      <c r="N196" s="20">
        <f>IF(ISNA(INDEX($A$37:$U$122,MATCH($B196,$B$37:$B$122,0),14)),"",INDEX($A$37:$U$122,MATCH($B196,$B$37:$B$122,0),14))</f>
        <v>1</v>
      </c>
      <c r="O196" s="20">
        <f>IF(ISNA(INDEX($A$37:$U$122,MATCH($B196,$B$37:$B$122,0),15)),"",INDEX($A$37:$U$122,MATCH($B196,$B$37:$B$122,0),15))</f>
        <v>4</v>
      </c>
      <c r="P196" s="20">
        <f>IF(ISNA(INDEX($A$37:$U$122,MATCH($B196,$B$37:$B$122,0),16)),"",INDEX($A$37:$U$122,MATCH($B196,$B$37:$B$122,0),16))</f>
        <v>9</v>
      </c>
      <c r="Q196" s="30">
        <f>IF(ISNA(INDEX($A$37:$U$122,MATCH($B196,$B$37:$B$122,0),17)),"",INDEX($A$37:$U$122,MATCH($B196,$B$37:$B$122,0),17))</f>
        <v>13</v>
      </c>
      <c r="R196" s="30" t="str">
        <f>IF(ISNA(INDEX($A$37:$U$122,MATCH($B196,$B$37:$B$122,0),18)),"",INDEX($A$37:$U$122,MATCH($B196,$B$37:$B$122,0),18))</f>
        <v>E</v>
      </c>
      <c r="S196" s="30">
        <f>IF(ISNA(INDEX($A$37:$U$122,MATCH($B196,$B$37:$B$122,0),19)),"",INDEX($A$37:$U$122,MATCH($B196,$B$37:$B$122,0),19))</f>
        <v>0</v>
      </c>
      <c r="T196" s="30">
        <f>IF(ISNA(INDEX($A$37:$U$122,MATCH($B196,$B$37:$B$122,0),20)),"",INDEX($A$37:$U$122,MATCH($B196,$B$37:$B$122,0),20))</f>
        <v>0</v>
      </c>
      <c r="U196" s="19" t="s">
        <v>39</v>
      </c>
    </row>
    <row r="197" spans="1:25">
      <c r="A197" s="34" t="str">
        <f>IF(ISNA(INDEX($A$37:$U$122,MATCH($B197,$B$37:$B$122,0),1)),"",INDEX($A$37:$U$122,MATCH($B197,$B$37:$B$122,0),1))</f>
        <v>MME8020</v>
      </c>
      <c r="B197" s="177" t="s">
        <v>107</v>
      </c>
      <c r="C197" s="177"/>
      <c r="D197" s="177"/>
      <c r="E197" s="177"/>
      <c r="F197" s="177"/>
      <c r="G197" s="177"/>
      <c r="H197" s="177"/>
      <c r="I197" s="177"/>
      <c r="J197" s="20">
        <f>IF(ISNA(INDEX($A$37:$U$122,MATCH($B197,$B$37:$B$122,0),10)),"",INDEX($A$37:$U$122,MATCH($B197,$B$37:$B$122,0),10))</f>
        <v>8</v>
      </c>
      <c r="K197" s="20">
        <f>IF(ISNA(INDEX($A$37:$U$122,MATCH($B197,$B$37:$B$122,0),11)),"",INDEX($A$37:$U$122,MATCH($B197,$B$37:$B$122,0),11))</f>
        <v>2</v>
      </c>
      <c r="L197" s="20">
        <f>IF(ISNA(INDEX($A$37:$U$122,MATCH($B197,$B$37:$B$122,0),12)),"",INDEX($A$37:$U$122,MATCH($B197,$B$37:$B$122,0),12))</f>
        <v>1</v>
      </c>
      <c r="M197" s="20">
        <f>IF(ISNA(INDEX($A$37:$U$122,MATCH($B197,$B$37:$B$122,0),13)),"",INDEX($A$37:$U$122,MATCH($B197,$B$37:$B$122,0),13))</f>
        <v>0</v>
      </c>
      <c r="N197" s="20">
        <f>IF(ISNA(INDEX($A$37:$U$122,MATCH($B197,$B$37:$B$122,0),14)),"",INDEX($A$37:$U$122,MATCH($B197,$B$37:$B$122,0),14))</f>
        <v>0</v>
      </c>
      <c r="O197" s="20">
        <f>IF(ISNA(INDEX($A$37:$U$122,MATCH($B197,$B$37:$B$122,0),15)),"",INDEX($A$37:$U$122,MATCH($B197,$B$37:$B$122,0),15))</f>
        <v>3</v>
      </c>
      <c r="P197" s="20">
        <f>IF(ISNA(INDEX($A$37:$U$122,MATCH($B197,$B$37:$B$122,0),16)),"",INDEX($A$37:$U$122,MATCH($B197,$B$37:$B$122,0),16))</f>
        <v>11</v>
      </c>
      <c r="Q197" s="30">
        <f>IF(ISNA(INDEX($A$37:$U$122,MATCH($B197,$B$37:$B$122,0),17)),"",INDEX($A$37:$U$122,MATCH($B197,$B$37:$B$122,0),17))</f>
        <v>14</v>
      </c>
      <c r="R197" s="30" t="str">
        <f>IF(ISNA(INDEX($A$37:$U$122,MATCH($B197,$B$37:$B$122,0),18)),"",INDEX($A$37:$U$122,MATCH($B197,$B$37:$B$122,0),18))</f>
        <v>E</v>
      </c>
      <c r="S197" s="30">
        <f>IF(ISNA(INDEX($A$37:$U$122,MATCH($B197,$B$37:$B$122,0),19)),"",INDEX($A$37:$U$122,MATCH($B197,$B$37:$B$122,0),19))</f>
        <v>0</v>
      </c>
      <c r="T197" s="30">
        <f>IF(ISNA(INDEX($A$37:$U$122,MATCH($B197,$B$37:$B$122,0),20)),"",INDEX($A$37:$U$122,MATCH($B197,$B$37:$B$122,0),20))</f>
        <v>0</v>
      </c>
      <c r="U197" s="19" t="s">
        <v>39</v>
      </c>
    </row>
    <row r="198" spans="1:25">
      <c r="A198" s="22" t="s">
        <v>25</v>
      </c>
      <c r="B198" s="184"/>
      <c r="C198" s="185"/>
      <c r="D198" s="185"/>
      <c r="E198" s="185"/>
      <c r="F198" s="185"/>
      <c r="G198" s="185"/>
      <c r="H198" s="185"/>
      <c r="I198" s="186"/>
      <c r="J198" s="24">
        <f t="shared" ref="J198:Q198" si="63">SUM(J194:J197)</f>
        <v>30</v>
      </c>
      <c r="K198" s="24">
        <f t="shared" si="63"/>
        <v>8</v>
      </c>
      <c r="L198" s="24">
        <f t="shared" si="63"/>
        <v>4</v>
      </c>
      <c r="M198" s="24">
        <f t="shared" si="63"/>
        <v>0</v>
      </c>
      <c r="N198" s="24">
        <f t="shared" si="63"/>
        <v>3</v>
      </c>
      <c r="O198" s="24">
        <f t="shared" si="63"/>
        <v>15</v>
      </c>
      <c r="P198" s="24">
        <f t="shared" si="63"/>
        <v>39</v>
      </c>
      <c r="Q198" s="24">
        <f t="shared" si="63"/>
        <v>54</v>
      </c>
      <c r="R198" s="22">
        <f>COUNTIF(R194:R197,"E")</f>
        <v>4</v>
      </c>
      <c r="S198" s="22">
        <f>COUNTIF(S194:S197,"C")</f>
        <v>0</v>
      </c>
      <c r="T198" s="22">
        <f>COUNTIF(T194:T197,"VP")</f>
        <v>0</v>
      </c>
      <c r="U198" s="19"/>
    </row>
    <row r="199" spans="1:25">
      <c r="A199" s="126" t="s">
        <v>72</v>
      </c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8"/>
    </row>
    <row r="200" spans="1:25">
      <c r="A200" s="34" t="str">
        <f>IF(ISNA(INDEX($A$37:$U$122,MATCH($B200,$B$37:$B$122,0),1)),"",INDEX($A$37:$U$122,MATCH($B200,$B$37:$B$122,0),1))</f>
        <v/>
      </c>
      <c r="B200" s="177"/>
      <c r="C200" s="177"/>
      <c r="D200" s="177"/>
      <c r="E200" s="177"/>
      <c r="F200" s="177"/>
      <c r="G200" s="177"/>
      <c r="H200" s="177"/>
      <c r="I200" s="177"/>
      <c r="J200" s="20" t="str">
        <f>IF(ISNA(INDEX($A$37:$U$122,MATCH($B200,$B$37:$B$122,0),10)),"",INDEX($A$37:$U$122,MATCH($B200,$B$37:$B$122,0),10))</f>
        <v/>
      </c>
      <c r="K200" s="20" t="str">
        <f>IF(ISNA(INDEX($A$37:$U$122,MATCH($B200,$B$37:$B$122,0),11)),"",INDEX($A$37:$U$122,MATCH($B200,$B$37:$B$122,0),11))</f>
        <v/>
      </c>
      <c r="L200" s="20" t="str">
        <f>IF(ISNA(INDEX($A$37:$U$122,MATCH($B200,$B$37:$B$122,0),12)),"",INDEX($A$37:$U$122,MATCH($B200,$B$37:$B$122,0),12))</f>
        <v/>
      </c>
      <c r="M200" s="20" t="str">
        <f>IF(ISNA(INDEX($A$37:$U$122,MATCH($B200,$B$37:$B$122,0),13)),"",INDEX($A$37:$U$122,MATCH($B200,$B$37:$B$122,0),13))</f>
        <v/>
      </c>
      <c r="N200" s="20" t="str">
        <f>IF(ISNA(INDEX($A$37:$U$122,MATCH($B200,$B$37:$B$122,0),14)),"",INDEX($A$37:$U$122,MATCH($B200,$B$37:$B$122,0),14))</f>
        <v/>
      </c>
      <c r="O200" s="20" t="str">
        <f>IF(ISNA(INDEX($A$37:$U$122,MATCH($B200,$B$37:$B$122,0),15)),"",INDEX($A$37:$U$122,MATCH($B200,$B$37:$B$122,0),15))</f>
        <v/>
      </c>
      <c r="P200" s="20" t="str">
        <f>IF(ISNA(INDEX($A$37:$U$122,MATCH($B200,$B$37:$B$122,0),16)),"",INDEX($A$37:$U$122,MATCH($B200,$B$37:$B$122,0),16))</f>
        <v/>
      </c>
      <c r="Q200" s="30" t="str">
        <f>IF(ISNA(INDEX($A$37:$U$122,MATCH($B200,$B$37:$B$122,0),17)),"",INDEX($A$37:$U$122,MATCH($B200,$B$37:$B$122,0),17))</f>
        <v/>
      </c>
      <c r="R200" s="30" t="str">
        <f>IF(ISNA(INDEX($A$37:$U$122,MATCH($B200,$B$37:$B$122,0),18)),"",INDEX($A$37:$U$122,MATCH($B200,$B$37:$B$122,0),18))</f>
        <v/>
      </c>
      <c r="S200" s="30" t="str">
        <f>IF(ISNA(INDEX($A$37:$U$122,MATCH($B200,$B$37:$B$122,0),19)),"",INDEX($A$37:$U$122,MATCH($B200,$B$37:$B$122,0),19))</f>
        <v/>
      </c>
      <c r="T200" s="30" t="str">
        <f>IF(ISNA(INDEX($A$37:$U$122,MATCH($B200,$B$37:$B$122,0),19)),"",INDEX($A$37:$U$122,MATCH($B200,$B$37:$B$122,0),19))</f>
        <v/>
      </c>
      <c r="U200" s="19" t="s">
        <v>39</v>
      </c>
    </row>
    <row r="201" spans="1:25">
      <c r="A201" s="22" t="s">
        <v>25</v>
      </c>
      <c r="B201" s="187"/>
      <c r="C201" s="187"/>
      <c r="D201" s="187"/>
      <c r="E201" s="187"/>
      <c r="F201" s="187"/>
      <c r="G201" s="187"/>
      <c r="H201" s="187"/>
      <c r="I201" s="187"/>
      <c r="J201" s="24">
        <f t="shared" ref="J201:Q201" si="64">SUM(J200:J200)</f>
        <v>0</v>
      </c>
      <c r="K201" s="24">
        <f t="shared" si="64"/>
        <v>0</v>
      </c>
      <c r="L201" s="24">
        <f t="shared" si="64"/>
        <v>0</v>
      </c>
      <c r="M201" s="24">
        <f t="shared" si="64"/>
        <v>0</v>
      </c>
      <c r="N201" s="24">
        <f t="shared" si="64"/>
        <v>0</v>
      </c>
      <c r="O201" s="24">
        <f t="shared" si="64"/>
        <v>0</v>
      </c>
      <c r="P201" s="24">
        <f t="shared" si="64"/>
        <v>0</v>
      </c>
      <c r="Q201" s="24">
        <f t="shared" si="64"/>
        <v>0</v>
      </c>
      <c r="R201" s="22">
        <f>COUNTIF(R200:R200,"E")</f>
        <v>0</v>
      </c>
      <c r="S201" s="22">
        <f>COUNTIF(S200:S200,"C")</f>
        <v>0</v>
      </c>
      <c r="T201" s="22">
        <f>COUNTIF(T200:T200,"VP")</f>
        <v>0</v>
      </c>
      <c r="U201" s="23"/>
    </row>
    <row r="202" spans="1:25">
      <c r="A202" s="156" t="s">
        <v>49</v>
      </c>
      <c r="B202" s="157"/>
      <c r="C202" s="157"/>
      <c r="D202" s="157"/>
      <c r="E202" s="157"/>
      <c r="F202" s="157"/>
      <c r="G202" s="157"/>
      <c r="H202" s="157"/>
      <c r="I202" s="158"/>
      <c r="J202" s="24">
        <f t="shared" ref="J202:T202" si="65">SUM(J198,J201)</f>
        <v>30</v>
      </c>
      <c r="K202" s="24">
        <f t="shared" si="65"/>
        <v>8</v>
      </c>
      <c r="L202" s="24">
        <f t="shared" si="65"/>
        <v>4</v>
      </c>
      <c r="M202" s="24">
        <f t="shared" si="65"/>
        <v>0</v>
      </c>
      <c r="N202" s="24">
        <f t="shared" si="65"/>
        <v>3</v>
      </c>
      <c r="O202" s="24">
        <f t="shared" si="65"/>
        <v>15</v>
      </c>
      <c r="P202" s="24">
        <f t="shared" si="65"/>
        <v>39</v>
      </c>
      <c r="Q202" s="24">
        <f t="shared" si="65"/>
        <v>54</v>
      </c>
      <c r="R202" s="24">
        <f t="shared" si="65"/>
        <v>4</v>
      </c>
      <c r="S202" s="24">
        <f t="shared" si="65"/>
        <v>0</v>
      </c>
      <c r="T202" s="24">
        <f t="shared" si="65"/>
        <v>0</v>
      </c>
      <c r="U202" s="57">
        <f>4/17</f>
        <v>0.23529411764705882</v>
      </c>
    </row>
    <row r="203" spans="1:25">
      <c r="A203" s="159" t="s">
        <v>50</v>
      </c>
      <c r="B203" s="160"/>
      <c r="C203" s="160"/>
      <c r="D203" s="160"/>
      <c r="E203" s="160"/>
      <c r="F203" s="160"/>
      <c r="G203" s="160"/>
      <c r="H203" s="160"/>
      <c r="I203" s="160"/>
      <c r="J203" s="161"/>
      <c r="K203" s="24">
        <f t="shared" ref="K203:Q203" si="66">K198*14+K201*12</f>
        <v>112</v>
      </c>
      <c r="L203" s="24">
        <f t="shared" si="66"/>
        <v>56</v>
      </c>
      <c r="M203" s="24">
        <f t="shared" si="66"/>
        <v>0</v>
      </c>
      <c r="N203" s="24">
        <f t="shared" si="66"/>
        <v>42</v>
      </c>
      <c r="O203" s="24">
        <f t="shared" si="66"/>
        <v>210</v>
      </c>
      <c r="P203" s="24">
        <f t="shared" si="66"/>
        <v>546</v>
      </c>
      <c r="Q203" s="24">
        <f t="shared" si="66"/>
        <v>756</v>
      </c>
      <c r="R203" s="165"/>
      <c r="S203" s="166"/>
      <c r="T203" s="166"/>
      <c r="U203" s="167"/>
    </row>
    <row r="204" spans="1:25">
      <c r="A204" s="162"/>
      <c r="B204" s="163"/>
      <c r="C204" s="163"/>
      <c r="D204" s="163"/>
      <c r="E204" s="163"/>
      <c r="F204" s="163"/>
      <c r="G204" s="163"/>
      <c r="H204" s="163"/>
      <c r="I204" s="163"/>
      <c r="J204" s="164"/>
      <c r="K204" s="171">
        <f>SUM(K203:N203)</f>
        <v>210</v>
      </c>
      <c r="L204" s="172"/>
      <c r="M204" s="172"/>
      <c r="N204" s="173"/>
      <c r="O204" s="174">
        <f>SUM(O203:P203)</f>
        <v>756</v>
      </c>
      <c r="P204" s="175"/>
      <c r="Q204" s="176"/>
      <c r="R204" s="168"/>
      <c r="S204" s="169"/>
      <c r="T204" s="169"/>
      <c r="U204" s="170"/>
    </row>
    <row r="206" spans="1:25">
      <c r="A206" s="155" t="s">
        <v>63</v>
      </c>
      <c r="B206" s="155"/>
    </row>
    <row r="207" spans="1:25">
      <c r="A207" s="178" t="s">
        <v>27</v>
      </c>
      <c r="B207" s="150" t="s">
        <v>55</v>
      </c>
      <c r="C207" s="180"/>
      <c r="D207" s="180"/>
      <c r="E207" s="180"/>
      <c r="F207" s="180"/>
      <c r="G207" s="151"/>
      <c r="H207" s="150" t="s">
        <v>58</v>
      </c>
      <c r="I207" s="151"/>
      <c r="J207" s="122" t="s">
        <v>59</v>
      </c>
      <c r="K207" s="123"/>
      <c r="L207" s="123"/>
      <c r="M207" s="123"/>
      <c r="N207" s="123"/>
      <c r="O207" s="123"/>
      <c r="P207" s="124"/>
      <c r="Q207" s="150" t="s">
        <v>48</v>
      </c>
      <c r="R207" s="151"/>
      <c r="S207" s="122" t="s">
        <v>60</v>
      </c>
      <c r="T207" s="123"/>
      <c r="U207" s="124"/>
    </row>
    <row r="208" spans="1:25">
      <c r="A208" s="179"/>
      <c r="B208" s="152"/>
      <c r="C208" s="181"/>
      <c r="D208" s="181"/>
      <c r="E208" s="181"/>
      <c r="F208" s="181"/>
      <c r="G208" s="153"/>
      <c r="H208" s="152"/>
      <c r="I208" s="153"/>
      <c r="J208" s="122" t="s">
        <v>33</v>
      </c>
      <c r="K208" s="124"/>
      <c r="L208" s="122" t="s">
        <v>7</v>
      </c>
      <c r="M208" s="123"/>
      <c r="N208" s="124"/>
      <c r="O208" s="122" t="s">
        <v>30</v>
      </c>
      <c r="P208" s="124"/>
      <c r="Q208" s="152"/>
      <c r="R208" s="153"/>
      <c r="S208" s="41" t="s">
        <v>61</v>
      </c>
      <c r="T208" s="122" t="s">
        <v>62</v>
      </c>
      <c r="U208" s="124"/>
      <c r="V208" s="79"/>
      <c r="W208" s="79"/>
      <c r="X208" s="79"/>
      <c r="Y208" s="79"/>
    </row>
    <row r="209" spans="1:25">
      <c r="A209" s="41">
        <v>1</v>
      </c>
      <c r="B209" s="122" t="s">
        <v>56</v>
      </c>
      <c r="C209" s="123"/>
      <c r="D209" s="123"/>
      <c r="E209" s="123"/>
      <c r="F209" s="123"/>
      <c r="G209" s="124"/>
      <c r="H209" s="133">
        <f>J209</f>
        <v>56</v>
      </c>
      <c r="I209" s="133"/>
      <c r="J209" s="134">
        <f>O44+O53+O62+O72-J210</f>
        <v>56</v>
      </c>
      <c r="K209" s="135"/>
      <c r="L209" s="134">
        <f>P44+P53+P62+P72-L210</f>
        <v>137</v>
      </c>
      <c r="M209" s="136"/>
      <c r="N209" s="135"/>
      <c r="O209" s="137">
        <f>SUM(J209:N209)</f>
        <v>193</v>
      </c>
      <c r="P209" s="138"/>
      <c r="Q209" s="139">
        <f>H209/H211</f>
        <v>0.875</v>
      </c>
      <c r="R209" s="140"/>
      <c r="S209" s="42">
        <f>J44+J53-S210</f>
        <v>60</v>
      </c>
      <c r="T209" s="141">
        <f>J62+J72-T210</f>
        <v>44</v>
      </c>
      <c r="U209" s="142"/>
      <c r="V209" s="79"/>
      <c r="W209" s="79"/>
      <c r="X209" s="79"/>
      <c r="Y209" s="79"/>
    </row>
    <row r="210" spans="1:25">
      <c r="A210" s="41">
        <v>2</v>
      </c>
      <c r="B210" s="122" t="s">
        <v>57</v>
      </c>
      <c r="C210" s="123"/>
      <c r="D210" s="123"/>
      <c r="E210" s="123"/>
      <c r="F210" s="123"/>
      <c r="G210" s="124"/>
      <c r="H210" s="133">
        <f>J210</f>
        <v>8</v>
      </c>
      <c r="I210" s="133"/>
      <c r="J210" s="143">
        <f>O89</f>
        <v>8</v>
      </c>
      <c r="K210" s="144"/>
      <c r="L210" s="143">
        <f>P89</f>
        <v>23</v>
      </c>
      <c r="M210" s="145"/>
      <c r="N210" s="144"/>
      <c r="O210" s="146">
        <f>SUM(J210:N210)</f>
        <v>31</v>
      </c>
      <c r="P210" s="147"/>
      <c r="Q210" s="139">
        <f>H210/H211</f>
        <v>0.125</v>
      </c>
      <c r="R210" s="140"/>
      <c r="S210" s="18">
        <v>0</v>
      </c>
      <c r="T210" s="148">
        <v>16</v>
      </c>
      <c r="U210" s="149"/>
      <c r="V210" s="79"/>
      <c r="W210" s="79"/>
      <c r="X210" s="79"/>
      <c r="Y210" s="79"/>
    </row>
    <row r="211" spans="1:25">
      <c r="A211" s="122" t="s">
        <v>25</v>
      </c>
      <c r="B211" s="123"/>
      <c r="C211" s="123"/>
      <c r="D211" s="123"/>
      <c r="E211" s="123"/>
      <c r="F211" s="123"/>
      <c r="G211" s="124"/>
      <c r="H211" s="125">
        <f>SUM(H209:I210)</f>
        <v>64</v>
      </c>
      <c r="I211" s="125"/>
      <c r="J211" s="125">
        <f>SUM(J209:K210)</f>
        <v>64</v>
      </c>
      <c r="K211" s="125"/>
      <c r="L211" s="126">
        <f>SUM(L209:N210)</f>
        <v>160</v>
      </c>
      <c r="M211" s="127"/>
      <c r="N211" s="128"/>
      <c r="O211" s="126">
        <f>SUM(O209:P210)</f>
        <v>224</v>
      </c>
      <c r="P211" s="128"/>
      <c r="Q211" s="129">
        <f>SUM(Q209:R210)</f>
        <v>1</v>
      </c>
      <c r="R211" s="130"/>
      <c r="S211" s="43">
        <f>SUM(S209:S210)</f>
        <v>60</v>
      </c>
      <c r="T211" s="131">
        <f>SUM(T209:U210)</f>
        <v>60</v>
      </c>
      <c r="U211" s="132"/>
      <c r="V211" s="79"/>
      <c r="W211" s="79"/>
      <c r="X211" s="79"/>
      <c r="Y211" s="79"/>
    </row>
    <row r="212" spans="1:25">
      <c r="A212" s="118" t="s">
        <v>136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V212" s="79"/>
      <c r="W212" s="79"/>
      <c r="X212" s="79"/>
      <c r="Y212" s="79"/>
    </row>
    <row r="213" spans="1:2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V213" s="79"/>
      <c r="W213" s="79"/>
      <c r="X213" s="79"/>
      <c r="Y213" s="79"/>
    </row>
    <row r="214" spans="1:25">
      <c r="A214" s="119" t="s">
        <v>137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V214" s="79"/>
      <c r="W214" s="79"/>
      <c r="X214" s="79"/>
      <c r="Y214" s="79"/>
    </row>
    <row r="215" spans="1:25">
      <c r="A215" s="119" t="s">
        <v>27</v>
      </c>
      <c r="B215" s="119" t="s">
        <v>26</v>
      </c>
      <c r="C215" s="119"/>
      <c r="D215" s="119"/>
      <c r="E215" s="119"/>
      <c r="F215" s="119"/>
      <c r="G215" s="119"/>
      <c r="H215" s="119"/>
      <c r="I215" s="119"/>
      <c r="J215" s="120" t="s">
        <v>40</v>
      </c>
      <c r="K215" s="120" t="s">
        <v>24</v>
      </c>
      <c r="L215" s="120"/>
      <c r="M215" s="120"/>
      <c r="N215" s="120" t="s">
        <v>41</v>
      </c>
      <c r="O215" s="121"/>
      <c r="P215" s="121"/>
      <c r="Q215" s="120" t="s">
        <v>23</v>
      </c>
      <c r="R215" s="120"/>
      <c r="S215" s="120"/>
      <c r="T215" s="120" t="s">
        <v>22</v>
      </c>
      <c r="V215" s="79"/>
      <c r="W215" s="79"/>
      <c r="X215" s="79"/>
      <c r="Y215" s="79"/>
    </row>
    <row r="216" spans="1:25">
      <c r="A216" s="119"/>
      <c r="B216" s="119"/>
      <c r="C216" s="119"/>
      <c r="D216" s="119"/>
      <c r="E216" s="119"/>
      <c r="F216" s="119"/>
      <c r="G216" s="119"/>
      <c r="H216" s="119"/>
      <c r="I216" s="119"/>
      <c r="J216" s="120"/>
      <c r="K216" s="62" t="s">
        <v>28</v>
      </c>
      <c r="L216" s="62" t="s">
        <v>29</v>
      </c>
      <c r="M216" s="62" t="s">
        <v>138</v>
      </c>
      <c r="N216" s="62" t="s">
        <v>33</v>
      </c>
      <c r="O216" s="62" t="s">
        <v>7</v>
      </c>
      <c r="P216" s="62" t="s">
        <v>30</v>
      </c>
      <c r="Q216" s="62" t="s">
        <v>31</v>
      </c>
      <c r="R216" s="62" t="s">
        <v>28</v>
      </c>
      <c r="S216" s="62" t="s">
        <v>32</v>
      </c>
      <c r="T216" s="120"/>
    </row>
    <row r="217" spans="1:25">
      <c r="A217" s="107" t="s">
        <v>139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</row>
    <row r="218" spans="1:25">
      <c r="A218" s="64" t="s">
        <v>140</v>
      </c>
      <c r="B218" s="108" t="s">
        <v>141</v>
      </c>
      <c r="C218" s="108"/>
      <c r="D218" s="108"/>
      <c r="E218" s="108"/>
      <c r="F218" s="108"/>
      <c r="G218" s="108"/>
      <c r="H218" s="108"/>
      <c r="I218" s="108"/>
      <c r="J218" s="65">
        <v>5</v>
      </c>
      <c r="K218" s="65">
        <v>2</v>
      </c>
      <c r="L218" s="65">
        <v>1</v>
      </c>
      <c r="M218" s="65">
        <v>0</v>
      </c>
      <c r="N218" s="66">
        <f>K218+L218+M218</f>
        <v>3</v>
      </c>
      <c r="O218" s="66">
        <f>P218-N218</f>
        <v>6</v>
      </c>
      <c r="P218" s="66">
        <f>ROUND(PRODUCT(J218,25)/14,0)</f>
        <v>9</v>
      </c>
      <c r="Q218" s="65" t="s">
        <v>31</v>
      </c>
      <c r="R218" s="65"/>
      <c r="S218" s="67"/>
      <c r="T218" s="67" t="s">
        <v>36</v>
      </c>
    </row>
    <row r="219" spans="1:25">
      <c r="A219" s="64" t="s">
        <v>142</v>
      </c>
      <c r="B219" s="108" t="s">
        <v>143</v>
      </c>
      <c r="C219" s="108"/>
      <c r="D219" s="108"/>
      <c r="E219" s="108"/>
      <c r="F219" s="108"/>
      <c r="G219" s="108"/>
      <c r="H219" s="108"/>
      <c r="I219" s="108"/>
      <c r="J219" s="65">
        <v>5</v>
      </c>
      <c r="K219" s="65">
        <v>2</v>
      </c>
      <c r="L219" s="65">
        <v>1</v>
      </c>
      <c r="M219" s="65">
        <v>0</v>
      </c>
      <c r="N219" s="66">
        <f>K219+L219+M219</f>
        <v>3</v>
      </c>
      <c r="O219" s="66">
        <f>P219-N219</f>
        <v>6</v>
      </c>
      <c r="P219" s="66">
        <f>ROUND(PRODUCT(J219,25)/14,0)</f>
        <v>9</v>
      </c>
      <c r="Q219" s="65" t="s">
        <v>31</v>
      </c>
      <c r="R219" s="65"/>
      <c r="S219" s="67"/>
      <c r="T219" s="67" t="s">
        <v>36</v>
      </c>
    </row>
    <row r="220" spans="1:25">
      <c r="A220" s="109" t="s">
        <v>144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1"/>
    </row>
    <row r="221" spans="1:25">
      <c r="A221" s="64" t="s">
        <v>145</v>
      </c>
      <c r="B221" s="112" t="s">
        <v>146</v>
      </c>
      <c r="C221" s="113"/>
      <c r="D221" s="113"/>
      <c r="E221" s="113"/>
      <c r="F221" s="113"/>
      <c r="G221" s="113"/>
      <c r="H221" s="113"/>
      <c r="I221" s="114"/>
      <c r="J221" s="65">
        <v>5</v>
      </c>
      <c r="K221" s="65">
        <v>2</v>
      </c>
      <c r="L221" s="65">
        <v>1</v>
      </c>
      <c r="M221" s="65">
        <v>0</v>
      </c>
      <c r="N221" s="66">
        <f>K221+L221+M221</f>
        <v>3</v>
      </c>
      <c r="O221" s="66">
        <f>P221-N221</f>
        <v>6</v>
      </c>
      <c r="P221" s="66">
        <f>ROUND(PRODUCT(J221,25)/14,0)</f>
        <v>9</v>
      </c>
      <c r="Q221" s="65" t="s">
        <v>31</v>
      </c>
      <c r="R221" s="65"/>
      <c r="S221" s="67"/>
      <c r="T221" s="67" t="s">
        <v>147</v>
      </c>
    </row>
    <row r="222" spans="1:25">
      <c r="A222" s="64" t="s">
        <v>148</v>
      </c>
      <c r="B222" s="115" t="s">
        <v>162</v>
      </c>
      <c r="C222" s="116"/>
      <c r="D222" s="116"/>
      <c r="E222" s="116"/>
      <c r="F222" s="116"/>
      <c r="G222" s="116"/>
      <c r="H222" s="116"/>
      <c r="I222" s="117"/>
      <c r="J222" s="65">
        <v>5</v>
      </c>
      <c r="K222" s="65">
        <v>1</v>
      </c>
      <c r="L222" s="65">
        <v>2</v>
      </c>
      <c r="M222" s="65">
        <v>0</v>
      </c>
      <c r="N222" s="66">
        <f>K222+L222+M222</f>
        <v>3</v>
      </c>
      <c r="O222" s="66">
        <f>P222-N222</f>
        <v>6</v>
      </c>
      <c r="P222" s="66">
        <f>ROUND(PRODUCT(J222,25)/14,0)</f>
        <v>9</v>
      </c>
      <c r="Q222" s="65" t="s">
        <v>31</v>
      </c>
      <c r="R222" s="65"/>
      <c r="S222" s="67"/>
      <c r="T222" s="67" t="s">
        <v>149</v>
      </c>
    </row>
    <row r="223" spans="1:25">
      <c r="A223" s="109" t="s">
        <v>150</v>
      </c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1"/>
    </row>
    <row r="224" spans="1:25">
      <c r="A224" s="64" t="s">
        <v>151</v>
      </c>
      <c r="B224" s="112" t="s">
        <v>152</v>
      </c>
      <c r="C224" s="113"/>
      <c r="D224" s="113"/>
      <c r="E224" s="113"/>
      <c r="F224" s="113"/>
      <c r="G224" s="113"/>
      <c r="H224" s="113"/>
      <c r="I224" s="114"/>
      <c r="J224" s="65">
        <v>5</v>
      </c>
      <c r="K224" s="65">
        <v>0</v>
      </c>
      <c r="L224" s="65">
        <v>0</v>
      </c>
      <c r="M224" s="65">
        <v>3</v>
      </c>
      <c r="N224" s="66">
        <f>K224+L224+M224</f>
        <v>3</v>
      </c>
      <c r="O224" s="66">
        <f>P224-N224</f>
        <v>6</v>
      </c>
      <c r="P224" s="66">
        <f>ROUND(PRODUCT(J224,25)/14,0)</f>
        <v>9</v>
      </c>
      <c r="Q224" s="65"/>
      <c r="R224" s="65" t="s">
        <v>28</v>
      </c>
      <c r="S224" s="67"/>
      <c r="T224" s="67" t="s">
        <v>147</v>
      </c>
    </row>
    <row r="225" spans="1:20">
      <c r="A225" s="64" t="s">
        <v>153</v>
      </c>
      <c r="B225" s="115" t="s">
        <v>163</v>
      </c>
      <c r="C225" s="116"/>
      <c r="D225" s="116"/>
      <c r="E225" s="116"/>
      <c r="F225" s="116"/>
      <c r="G225" s="116"/>
      <c r="H225" s="116"/>
      <c r="I225" s="117"/>
      <c r="J225" s="65">
        <v>5</v>
      </c>
      <c r="K225" s="65">
        <v>1</v>
      </c>
      <c r="L225" s="65">
        <v>2</v>
      </c>
      <c r="M225" s="65">
        <v>0</v>
      </c>
      <c r="N225" s="66">
        <f>K225+L225+M225</f>
        <v>3</v>
      </c>
      <c r="O225" s="66">
        <f>P225-N225</f>
        <v>6</v>
      </c>
      <c r="P225" s="66">
        <f>ROUND(PRODUCT(J225,25)/14,0)</f>
        <v>9</v>
      </c>
      <c r="Q225" s="65" t="s">
        <v>31</v>
      </c>
      <c r="R225" s="65"/>
      <c r="S225" s="67"/>
      <c r="T225" s="67" t="s">
        <v>149</v>
      </c>
    </row>
    <row r="226" spans="1:20">
      <c r="A226" s="83" t="s">
        <v>154</v>
      </c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5"/>
    </row>
    <row r="227" spans="1:20">
      <c r="A227" s="64"/>
      <c r="B227" s="86" t="s">
        <v>155</v>
      </c>
      <c r="C227" s="87"/>
      <c r="D227" s="87"/>
      <c r="E227" s="87"/>
      <c r="F227" s="87"/>
      <c r="G227" s="87"/>
      <c r="H227" s="87"/>
      <c r="I227" s="88"/>
      <c r="J227" s="65">
        <v>5</v>
      </c>
      <c r="K227" s="65"/>
      <c r="L227" s="65"/>
      <c r="M227" s="65"/>
      <c r="N227" s="66"/>
      <c r="O227" s="66"/>
      <c r="P227" s="66"/>
      <c r="Q227" s="65"/>
      <c r="R227" s="65"/>
      <c r="S227" s="67"/>
      <c r="T227" s="68"/>
    </row>
    <row r="228" spans="1:20">
      <c r="A228" s="89" t="s">
        <v>156</v>
      </c>
      <c r="B228" s="90"/>
      <c r="C228" s="90"/>
      <c r="D228" s="90"/>
      <c r="E228" s="90"/>
      <c r="F228" s="90"/>
      <c r="G228" s="90"/>
      <c r="H228" s="90"/>
      <c r="I228" s="91"/>
      <c r="J228" s="69">
        <f>SUM(J218:J219,J221:J222,J224:J225,J227)</f>
        <v>35</v>
      </c>
      <c r="K228" s="69">
        <f t="shared" ref="K228:P228" si="67">SUM(K218:K219,K221:K222,K224:K225,K227)</f>
        <v>8</v>
      </c>
      <c r="L228" s="69">
        <f t="shared" si="67"/>
        <v>7</v>
      </c>
      <c r="M228" s="69">
        <f t="shared" si="67"/>
        <v>3</v>
      </c>
      <c r="N228" s="69">
        <f t="shared" si="67"/>
        <v>18</v>
      </c>
      <c r="O228" s="69">
        <f t="shared" si="67"/>
        <v>36</v>
      </c>
      <c r="P228" s="69">
        <f t="shared" si="67"/>
        <v>54</v>
      </c>
      <c r="Q228" s="70">
        <f>COUNTIF(Q218:Q219,"E")+COUNTIF(Q221:Q222,"E")+COUNTIF(Q224:Q225,"E")+COUNTIF(Q227,"E")</f>
        <v>5</v>
      </c>
      <c r="R228" s="70">
        <f>COUNTIF(R218:R219,"C")+COUNTIF(R221:R222,"C")+COUNTIF(R224:R225,"C")+COUNTIF(R227,"C")</f>
        <v>1</v>
      </c>
      <c r="S228" s="70">
        <f>COUNTIF(S218:S219,"VP")+COUNTIF(S221:S222,"VP")+COUNTIF(S224:S225,"VP")+COUNTIF(S227,"VP")</f>
        <v>0</v>
      </c>
      <c r="T228" s="71"/>
    </row>
    <row r="229" spans="1:20">
      <c r="A229" s="92" t="s">
        <v>50</v>
      </c>
      <c r="B229" s="93"/>
      <c r="C229" s="93"/>
      <c r="D229" s="93"/>
      <c r="E229" s="93"/>
      <c r="F229" s="93"/>
      <c r="G229" s="93"/>
      <c r="H229" s="93"/>
      <c r="I229" s="93"/>
      <c r="J229" s="94"/>
      <c r="K229" s="69">
        <f>SUM(K218:K219,K221:K222,K224:K225)*14</f>
        <v>112</v>
      </c>
      <c r="L229" s="69">
        <f t="shared" ref="L229:P229" si="68">SUM(L218:L219,L221:L222,L224:L225)*14</f>
        <v>98</v>
      </c>
      <c r="M229" s="69">
        <f t="shared" si="68"/>
        <v>42</v>
      </c>
      <c r="N229" s="69">
        <f t="shared" si="68"/>
        <v>252</v>
      </c>
      <c r="O229" s="69">
        <f t="shared" si="68"/>
        <v>504</v>
      </c>
      <c r="P229" s="69">
        <f t="shared" si="68"/>
        <v>756</v>
      </c>
      <c r="Q229" s="98"/>
      <c r="R229" s="99"/>
      <c r="S229" s="99"/>
      <c r="T229" s="100"/>
    </row>
    <row r="230" spans="1:20">
      <c r="A230" s="95"/>
      <c r="B230" s="96"/>
      <c r="C230" s="96"/>
      <c r="D230" s="96"/>
      <c r="E230" s="96"/>
      <c r="F230" s="96"/>
      <c r="G230" s="96"/>
      <c r="H230" s="96"/>
      <c r="I230" s="96"/>
      <c r="J230" s="97"/>
      <c r="K230" s="104">
        <f>SUM(K229:M229)</f>
        <v>252</v>
      </c>
      <c r="L230" s="105"/>
      <c r="M230" s="106"/>
      <c r="N230" s="104">
        <f>SUM(N229:O229)</f>
        <v>756</v>
      </c>
      <c r="O230" s="105"/>
      <c r="P230" s="106"/>
      <c r="Q230" s="101"/>
      <c r="R230" s="102"/>
      <c r="S230" s="102"/>
      <c r="T230" s="103"/>
    </row>
    <row r="231" spans="1:20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</row>
    <row r="232" spans="1:20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</row>
    <row r="233" spans="1:20">
      <c r="A233" s="82" t="s">
        <v>157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</row>
    <row r="234" spans="1:20">
      <c r="A234" s="82" t="s">
        <v>158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</row>
    <row r="235" spans="1:20">
      <c r="A235" s="82" t="s">
        <v>159</v>
      </c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</row>
    <row r="236" spans="1:20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</row>
    <row r="237" spans="1:20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</row>
  </sheetData>
  <sheetProtection formatCells="0" formatRows="0" insertRows="0"/>
  <mergeCells count="295">
    <mergeCell ref="A20:K25"/>
    <mergeCell ref="N27:U31"/>
    <mergeCell ref="J75:J76"/>
    <mergeCell ref="K75:N75"/>
    <mergeCell ref="O75:Q75"/>
    <mergeCell ref="N13:U13"/>
    <mergeCell ref="N16:U16"/>
    <mergeCell ref="A11:K11"/>
    <mergeCell ref="A12:K12"/>
    <mergeCell ref="B59:I59"/>
    <mergeCell ref="A55:U55"/>
    <mergeCell ref="O56:Q56"/>
    <mergeCell ref="R56:T56"/>
    <mergeCell ref="U56:U57"/>
    <mergeCell ref="B67:I67"/>
    <mergeCell ref="B68:I68"/>
    <mergeCell ref="B69:I69"/>
    <mergeCell ref="B70:I70"/>
    <mergeCell ref="B71:I71"/>
    <mergeCell ref="A56:A57"/>
    <mergeCell ref="B56:I57"/>
    <mergeCell ref="A74:U74"/>
    <mergeCell ref="B61:I61"/>
    <mergeCell ref="A140:U140"/>
    <mergeCell ref="A139:U139"/>
    <mergeCell ref="K141:N141"/>
    <mergeCell ref="O141:Q141"/>
    <mergeCell ref="B149:I149"/>
    <mergeCell ref="A77:U77"/>
    <mergeCell ref="A81:U81"/>
    <mergeCell ref="B88:I88"/>
    <mergeCell ref="B120:I120"/>
    <mergeCell ref="B121:I121"/>
    <mergeCell ref="B122:I122"/>
    <mergeCell ref="B107:I107"/>
    <mergeCell ref="B79:I79"/>
    <mergeCell ref="B84:I84"/>
    <mergeCell ref="B80:I80"/>
    <mergeCell ref="B83:I83"/>
    <mergeCell ref="B86:I86"/>
    <mergeCell ref="A85:U85"/>
    <mergeCell ref="B82:I82"/>
    <mergeCell ref="B78:I78"/>
    <mergeCell ref="J95:J96"/>
    <mergeCell ref="B105:I105"/>
    <mergeCell ref="B102:I102"/>
    <mergeCell ref="B99:I99"/>
    <mergeCell ref="A103:U103"/>
    <mergeCell ref="B104:I104"/>
    <mergeCell ref="B101:I101"/>
    <mergeCell ref="B100:I100"/>
    <mergeCell ref="B98:I98"/>
    <mergeCell ref="A94:U94"/>
    <mergeCell ref="A95:A96"/>
    <mergeCell ref="B95:I96"/>
    <mergeCell ref="O95:Q95"/>
    <mergeCell ref="R95:T95"/>
    <mergeCell ref="U95:U96"/>
    <mergeCell ref="A97:U97"/>
    <mergeCell ref="A156:J157"/>
    <mergeCell ref="R156:U157"/>
    <mergeCell ref="O157:Q157"/>
    <mergeCell ref="K157:N157"/>
    <mergeCell ref="A155:I155"/>
    <mergeCell ref="B154:I154"/>
    <mergeCell ref="R141:T141"/>
    <mergeCell ref="B145:I145"/>
    <mergeCell ref="B146:I146"/>
    <mergeCell ref="B147:I147"/>
    <mergeCell ref="B144:I144"/>
    <mergeCell ref="A143:U143"/>
    <mergeCell ref="U141:U142"/>
    <mergeCell ref="B148:I148"/>
    <mergeCell ref="A141:A142"/>
    <mergeCell ref="B141:I142"/>
    <mergeCell ref="J141:J142"/>
    <mergeCell ref="A152:U152"/>
    <mergeCell ref="B150:I150"/>
    <mergeCell ref="B151:I151"/>
    <mergeCell ref="B153:I153"/>
    <mergeCell ref="B108:I108"/>
    <mergeCell ref="N15:U15"/>
    <mergeCell ref="S6:U6"/>
    <mergeCell ref="N8:U11"/>
    <mergeCell ref="A15:K15"/>
    <mergeCell ref="J38:J39"/>
    <mergeCell ref="A37:U37"/>
    <mergeCell ref="N21:U23"/>
    <mergeCell ref="I28:K28"/>
    <mergeCell ref="B28:C28"/>
    <mergeCell ref="H28:H29"/>
    <mergeCell ref="A27:G27"/>
    <mergeCell ref="G28:G29"/>
    <mergeCell ref="A13:K13"/>
    <mergeCell ref="A14:K14"/>
    <mergeCell ref="A16:K16"/>
    <mergeCell ref="B38:I39"/>
    <mergeCell ref="N18:U18"/>
    <mergeCell ref="A65:A66"/>
    <mergeCell ref="B58:I58"/>
    <mergeCell ref="U38:U39"/>
    <mergeCell ref="K95:N95"/>
    <mergeCell ref="A87:U87"/>
    <mergeCell ref="B106:I106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O38:Q38"/>
    <mergeCell ref="K38:N38"/>
    <mergeCell ref="U47:U48"/>
    <mergeCell ref="R38:T38"/>
    <mergeCell ref="A46:U46"/>
    <mergeCell ref="J47:J48"/>
    <mergeCell ref="A47:A48"/>
    <mergeCell ref="A38:A39"/>
    <mergeCell ref="B53:I53"/>
    <mergeCell ref="B51:I51"/>
    <mergeCell ref="B52:I52"/>
    <mergeCell ref="B42:I42"/>
    <mergeCell ref="B40:I40"/>
    <mergeCell ref="B41:I41"/>
    <mergeCell ref="B44:I44"/>
    <mergeCell ref="B49:I49"/>
    <mergeCell ref="B50:I50"/>
    <mergeCell ref="B43:I43"/>
    <mergeCell ref="B47:I48"/>
    <mergeCell ref="J56:J57"/>
    <mergeCell ref="K56:N56"/>
    <mergeCell ref="B72:I72"/>
    <mergeCell ref="A1:K1"/>
    <mergeCell ref="A3:K3"/>
    <mergeCell ref="K47:N47"/>
    <mergeCell ref="N19:U19"/>
    <mergeCell ref="N1:U1"/>
    <mergeCell ref="A4:K5"/>
    <mergeCell ref="A35:U35"/>
    <mergeCell ref="A19:K19"/>
    <mergeCell ref="A17:K17"/>
    <mergeCell ref="N3:O3"/>
    <mergeCell ref="N5:O5"/>
    <mergeCell ref="D28:F28"/>
    <mergeCell ref="A18:K18"/>
    <mergeCell ref="O47:Q47"/>
    <mergeCell ref="R47:T47"/>
    <mergeCell ref="S3:U3"/>
    <mergeCell ref="S4:U4"/>
    <mergeCell ref="S5:U5"/>
    <mergeCell ref="U65:U66"/>
    <mergeCell ref="B62:I62"/>
    <mergeCell ref="B65:I66"/>
    <mergeCell ref="B60:I60"/>
    <mergeCell ref="R75:T75"/>
    <mergeCell ref="K91:N91"/>
    <mergeCell ref="O91:Q91"/>
    <mergeCell ref="R90:U91"/>
    <mergeCell ref="A89:I89"/>
    <mergeCell ref="A90:J91"/>
    <mergeCell ref="U75:U76"/>
    <mergeCell ref="B75:I76"/>
    <mergeCell ref="O65:Q65"/>
    <mergeCell ref="R65:T65"/>
    <mergeCell ref="A75:A76"/>
    <mergeCell ref="A64:U64"/>
    <mergeCell ref="J65:J66"/>
    <mergeCell ref="K65:N65"/>
    <mergeCell ref="R191:T191"/>
    <mergeCell ref="A191:A192"/>
    <mergeCell ref="B191:I192"/>
    <mergeCell ref="J191:J192"/>
    <mergeCell ref="K191:N191"/>
    <mergeCell ref="U191:U192"/>
    <mergeCell ref="K188:N188"/>
    <mergeCell ref="O188:Q188"/>
    <mergeCell ref="B118:I118"/>
    <mergeCell ref="B119:I119"/>
    <mergeCell ref="B181:I181"/>
    <mergeCell ref="B182:I182"/>
    <mergeCell ref="A176:U176"/>
    <mergeCell ref="B177:I177"/>
    <mergeCell ref="B178:I178"/>
    <mergeCell ref="A179:U179"/>
    <mergeCell ref="A174:A175"/>
    <mergeCell ref="A173:U173"/>
    <mergeCell ref="J174:J175"/>
    <mergeCell ref="K174:N174"/>
    <mergeCell ref="O174:Q174"/>
    <mergeCell ref="B174:I175"/>
    <mergeCell ref="R174:T174"/>
    <mergeCell ref="U174:U175"/>
    <mergeCell ref="A109:U109"/>
    <mergeCell ref="R203:U204"/>
    <mergeCell ref="K204:N204"/>
    <mergeCell ref="O204:Q204"/>
    <mergeCell ref="B198:I198"/>
    <mergeCell ref="A199:U199"/>
    <mergeCell ref="B201:I201"/>
    <mergeCell ref="A202:I202"/>
    <mergeCell ref="A203:J204"/>
    <mergeCell ref="B200:I200"/>
    <mergeCell ref="B183:I183"/>
    <mergeCell ref="B184:I184"/>
    <mergeCell ref="B185:I185"/>
    <mergeCell ref="B180:I180"/>
    <mergeCell ref="A186:I186"/>
    <mergeCell ref="B113:I113"/>
    <mergeCell ref="B114:I114"/>
    <mergeCell ref="B115:I115"/>
    <mergeCell ref="B112:I112"/>
    <mergeCell ref="B110:I110"/>
    <mergeCell ref="B111:I111"/>
    <mergeCell ref="A190:U190"/>
    <mergeCell ref="A187:J188"/>
    <mergeCell ref="R187:U188"/>
    <mergeCell ref="H207:I208"/>
    <mergeCell ref="J207:P207"/>
    <mergeCell ref="Q207:R208"/>
    <mergeCell ref="S207:U207"/>
    <mergeCell ref="J208:K208"/>
    <mergeCell ref="L208:N208"/>
    <mergeCell ref="O208:P208"/>
    <mergeCell ref="T208:U208"/>
    <mergeCell ref="A116:U116"/>
    <mergeCell ref="B117:I117"/>
    <mergeCell ref="A206:B206"/>
    <mergeCell ref="A123:I123"/>
    <mergeCell ref="A124:J125"/>
    <mergeCell ref="R124:U125"/>
    <mergeCell ref="K125:N125"/>
    <mergeCell ref="O125:Q125"/>
    <mergeCell ref="B197:I197"/>
    <mergeCell ref="A207:A208"/>
    <mergeCell ref="B207:G208"/>
    <mergeCell ref="O191:Q191"/>
    <mergeCell ref="A193:U193"/>
    <mergeCell ref="B194:I194"/>
    <mergeCell ref="B195:I195"/>
    <mergeCell ref="B196:I196"/>
    <mergeCell ref="A211:G211"/>
    <mergeCell ref="H211:I211"/>
    <mergeCell ref="J211:K211"/>
    <mergeCell ref="L211:N211"/>
    <mergeCell ref="O211:P211"/>
    <mergeCell ref="Q211:R211"/>
    <mergeCell ref="T211:U211"/>
    <mergeCell ref="B209:G209"/>
    <mergeCell ref="H209:I209"/>
    <mergeCell ref="J209:K209"/>
    <mergeCell ref="L209:N209"/>
    <mergeCell ref="O209:P209"/>
    <mergeCell ref="Q209:R209"/>
    <mergeCell ref="T209:U209"/>
    <mergeCell ref="B210:G210"/>
    <mergeCell ref="H210:I210"/>
    <mergeCell ref="J210:K210"/>
    <mergeCell ref="L210:N210"/>
    <mergeCell ref="O210:P210"/>
    <mergeCell ref="Q210:R210"/>
    <mergeCell ref="T210:U210"/>
    <mergeCell ref="A212:T212"/>
    <mergeCell ref="A214:T214"/>
    <mergeCell ref="A215:A216"/>
    <mergeCell ref="B215:I216"/>
    <mergeCell ref="J215:J216"/>
    <mergeCell ref="K215:M215"/>
    <mergeCell ref="N215:P215"/>
    <mergeCell ref="Q215:S215"/>
    <mergeCell ref="T215:T216"/>
    <mergeCell ref="A217:T217"/>
    <mergeCell ref="B218:I218"/>
    <mergeCell ref="B219:I219"/>
    <mergeCell ref="A220:T220"/>
    <mergeCell ref="B221:I221"/>
    <mergeCell ref="B222:I222"/>
    <mergeCell ref="A223:T223"/>
    <mergeCell ref="B224:I224"/>
    <mergeCell ref="B225:I225"/>
    <mergeCell ref="A235:T235"/>
    <mergeCell ref="A226:T226"/>
    <mergeCell ref="B227:I227"/>
    <mergeCell ref="A228:I228"/>
    <mergeCell ref="A229:J230"/>
    <mergeCell ref="Q229:T230"/>
    <mergeCell ref="K230:M230"/>
    <mergeCell ref="N230:P230"/>
    <mergeCell ref="A233:T233"/>
    <mergeCell ref="A234:T234"/>
  </mergeCells>
  <phoneticPr fontId="6" type="noConversion"/>
  <dataValidations disablePrompts="1" count="7">
    <dataValidation type="list" allowBlank="1" showInputMessage="1" showErrorMessage="1" sqref="S117:S122 S98:S102 S88 S67:S71 S58:S61 S82:S84 S40:S43 S110:S115 S78:S80 S49:S52 S104:S108 S86 S227 S218:S219 S224:S225 S221:S222">
      <formula1>$S$39</formula1>
    </dataValidation>
    <dataValidation type="list" allowBlank="1" showInputMessage="1" showErrorMessage="1" sqref="R117:R122 R98:R102 R88 R67:R71 R58:R61 R82:R84 R40:R43 R110:R115 R78:R80 R49:R52 R104:R108 R86 R227 R218:R219 R224:R225 R221:R222">
      <formula1>$R$39</formula1>
    </dataValidation>
    <dataValidation type="list" allowBlank="1" showInputMessage="1" showErrorMessage="1" sqref="T117:T122 T104:T108 T98:T102 T88 T67:T71 T40:T43 T86 T110:T115 T78:T80 T82:T84 T49:T52 T58:T61">
      <formula1>$T$39</formula1>
    </dataValidation>
    <dataValidation type="list" allowBlank="1" showInputMessage="1" showErrorMessage="1" sqref="U144:U150 U180:U184 U177 U194:U197 U200 U104:U108 U98:U102 U88 U58:U61 U40:U43 U86 U82:U84 U110:U115 U78:U80 U49:U52 U67:U71 U117:U122 U153">
      <formula1>$P$36:$T$36</formula1>
    </dataValidation>
    <dataValidation type="list" allowBlank="1" showInputMessage="1" showErrorMessage="1" sqref="U151 U178 U198">
      <formula1>$Q$36:$T$36</formula1>
    </dataValidation>
    <dataValidation type="list" allowBlank="1" showInputMessage="1" showErrorMessage="1" sqref="B177:I177 B144:I150 B153:I153 B200:I200 B194:I197 B180:I184">
      <formula1>$B$38:$B$122</formula1>
    </dataValidation>
    <dataValidation type="list" allowBlank="1" showInputMessage="1" showErrorMessage="1" sqref="Q227 Q218:Q219 Q224:Q225 Q221:Q222">
      <formula1>$Q$39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 xml:space="preserve">&amp;LRECTOR,
Acad.Prof.univ.dr. Ioan Aurel POP&amp;CPag. &amp;P/&amp;N&amp;RDECAN,
Prof. univ. dr. Adrian Olimpiu PETRUȘEL
</oddFooter>
  </headerFooter>
  <ignoredErrors>
    <ignoredError sqref="R44" formula="1"/>
    <ignoredError sqref="K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5E17B8-A954-427E-BD70-E9193DF3E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B51DECF-CC26-4B67-96AB-57F162CBB535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E9B741-DCC6-4A7E-B3C5-DA215EB13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2016-05-17T08:49:41Z</cp:lastPrinted>
  <dcterms:created xsi:type="dcterms:W3CDTF">2013-06-27T08:19:59Z</dcterms:created>
  <dcterms:modified xsi:type="dcterms:W3CDTF">2016-05-17T08:50:57Z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