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<sst xmlns="http://schemas.openxmlformats.org/spreadsheetml/2006/main" count="419" uniqueCount="165">
  <si>
    <t xml:space="preserve">UNIVERSITATEA BABEŞ-BOLYAI CLUJ-NAPOCA
</t>
  </si>
  <si>
    <t>Şi:</t>
  </si>
  <si>
    <t>Activităţi didactice</t>
  </si>
  <si>
    <t>Sesiune de examene</t>
  </si>
  <si>
    <t>Vacanţă</t>
  </si>
  <si>
    <t>Sem I</t>
  </si>
  <si>
    <t>Sem II</t>
  </si>
  <si>
    <t>I</t>
  </si>
  <si>
    <t>V</t>
  </si>
  <si>
    <t>R</t>
  </si>
  <si>
    <t>Stagii de practică</t>
  </si>
  <si>
    <t xml:space="preserve">iarna </t>
  </si>
  <si>
    <t>prim</t>
  </si>
  <si>
    <t>vara</t>
  </si>
  <si>
    <t>Anul I</t>
  </si>
  <si>
    <t>Anul II</t>
  </si>
  <si>
    <t>II. DESFĂŞURAREA STUDIILOR (în număr de săptămani)</t>
  </si>
  <si>
    <r>
      <t xml:space="preserve">Forma de învăţământ: </t>
    </r>
    <r>
      <rPr>
        <b/>
        <sz val="10"/>
        <color indexed="8"/>
        <rFont val="Times New Roman"/>
        <family val="1"/>
      </rPr>
      <t>cu frecvenţă</t>
    </r>
  </si>
  <si>
    <t>L.P comasate</t>
  </si>
  <si>
    <t xml:space="preserve">III. NUMĂRUL ORELOR PE SĂPTĂMANĂ </t>
  </si>
  <si>
    <t>V. MODUL DE ALEGERE A DISCIPLINELOR OPŢIONALE</t>
  </si>
  <si>
    <t>VII. TABELUL DISCIPLINELOR</t>
  </si>
  <si>
    <t>Felul disciplinei</t>
  </si>
  <si>
    <t>Forme de evaluare</t>
  </si>
  <si>
    <t>Ore fizice săptămânale</t>
  </si>
  <si>
    <t>TOTAL</t>
  </si>
  <si>
    <t>DENUMIREA DISCIPLINELOR</t>
  </si>
  <si>
    <t>COD</t>
  </si>
  <si>
    <t>C</t>
  </si>
  <si>
    <t>S</t>
  </si>
  <si>
    <t>LP</t>
  </si>
  <si>
    <t>T</t>
  </si>
  <si>
    <t>E</t>
  </si>
  <si>
    <t>VP</t>
  </si>
  <si>
    <t>F</t>
  </si>
  <si>
    <t>Semestrul I</t>
  </si>
  <si>
    <t>Semestrul II</t>
  </si>
  <si>
    <t>DF</t>
  </si>
  <si>
    <t>DPD</t>
  </si>
  <si>
    <t>DS</t>
  </si>
  <si>
    <t>DC</t>
  </si>
  <si>
    <t>Credite ECTS</t>
  </si>
  <si>
    <t>Ore alocate studiului</t>
  </si>
  <si>
    <t>ANUL I, SEMESTRUL 1</t>
  </si>
  <si>
    <t>ANUL I, SEMESTRUL 2</t>
  </si>
  <si>
    <t>ANUL II, SEMESTRUL 3</t>
  </si>
  <si>
    <t>ANUL II, SEMESTRUL 4</t>
  </si>
  <si>
    <t>DISCIPLINE OPȚIONALE</t>
  </si>
  <si>
    <t>%</t>
  </si>
  <si>
    <t>TOTAL CREDITE / ORE PE SĂPTĂMÂNĂ / EVALUĂRI / PROCENT DIN TOTAL DISCIPLINE</t>
  </si>
  <si>
    <t xml:space="preserve">TOTAL ORE FIZICE / TOTAL ORE ALOCATE STUDIULUI </t>
  </si>
  <si>
    <t xml:space="preserve">Anexă la Planul de Învățământ specializarea / programul de studiu: </t>
  </si>
  <si>
    <t>DCOU</t>
  </si>
  <si>
    <t>DISCIPLINE DE PREGĂTIRE FUNDAMENTALĂ (DF)</t>
  </si>
  <si>
    <t>DISCIPLINE</t>
  </si>
  <si>
    <t>OBLIGATORII</t>
  </si>
  <si>
    <t>OPȚIONALE</t>
  </si>
  <si>
    <t>ORE FIZICE</t>
  </si>
  <si>
    <t>ORE ALOCATE STUDIULUI</t>
  </si>
  <si>
    <t>NR. DE CREDITE</t>
  </si>
  <si>
    <t>AN I</t>
  </si>
  <si>
    <t>AN II</t>
  </si>
  <si>
    <t>BILANȚ GENERAL</t>
  </si>
  <si>
    <r>
      <t xml:space="preserve">Durata studiilor: </t>
    </r>
    <r>
      <rPr>
        <b/>
        <sz val="10"/>
        <color indexed="8"/>
        <rFont val="Times New Roman"/>
        <family val="1"/>
      </rPr>
      <t>4 semestre</t>
    </r>
  </si>
  <si>
    <t>120 de credite din care:</t>
  </si>
  <si>
    <t>Semestrele 1 - 3 (14 săptămâni)</t>
  </si>
  <si>
    <t>Semestrul 4 (12 săptămâni)</t>
  </si>
  <si>
    <t>Semestrul  4 (12 săptămâni)</t>
  </si>
  <si>
    <t>P</t>
  </si>
  <si>
    <r>
      <rPr>
        <b/>
        <sz val="10"/>
        <color indexed="8"/>
        <rFont val="Times New Roman"/>
        <family val="1"/>
      </rPr>
      <t xml:space="preserve">   104 </t>
    </r>
    <r>
      <rPr>
        <sz val="10"/>
        <color indexed="8"/>
        <rFont val="Times New Roman"/>
        <family val="1"/>
      </rPr>
      <t>de credite la disciplinele obligatorii;</t>
    </r>
  </si>
  <si>
    <r>
      <rPr>
        <b/>
        <sz val="10"/>
        <color indexed="8"/>
        <rFont val="Times New Roman"/>
        <family val="1"/>
      </rPr>
      <t xml:space="preserve">   16</t>
    </r>
    <r>
      <rPr>
        <sz val="10"/>
        <color indexed="8"/>
        <rFont val="Times New Roman"/>
        <family val="1"/>
      </rPr>
      <t xml:space="preserve"> credite la disciplinele opţionale;</t>
    </r>
  </si>
  <si>
    <t>MME8028</t>
  </si>
  <si>
    <t>MME8006</t>
  </si>
  <si>
    <t>MME3006</t>
  </si>
  <si>
    <t>Paradigme de programare</t>
  </si>
  <si>
    <t>Modelarea comportamentului sistemelor soft</t>
  </si>
  <si>
    <t>Fundamentele matematice ale procesului decizional</t>
  </si>
  <si>
    <t>MME8065</t>
  </si>
  <si>
    <t>MME8023</t>
  </si>
  <si>
    <t>MME8024</t>
  </si>
  <si>
    <t>MME8022</t>
  </si>
  <si>
    <t>Proiectarea sistemelor software</t>
  </si>
  <si>
    <t>Calitatea sistemelor software</t>
  </si>
  <si>
    <t>Proiectarea sistemelor software interactive</t>
  </si>
  <si>
    <t>Metodologii pentru procese soft</t>
  </si>
  <si>
    <t>MME8005</t>
  </si>
  <si>
    <t>MME8025</t>
  </si>
  <si>
    <t>MME9001</t>
  </si>
  <si>
    <t>MMX9701</t>
  </si>
  <si>
    <t>Metode formale în programare</t>
  </si>
  <si>
    <t>Ingineria cerinţelor</t>
  </si>
  <si>
    <t>Metodologia cercetării ştiinţifice de informatică</t>
  </si>
  <si>
    <t>Curs opţional 1</t>
  </si>
  <si>
    <t>MME8026</t>
  </si>
  <si>
    <t>MME8027</t>
  </si>
  <si>
    <t>MME9009</t>
  </si>
  <si>
    <t>MME3401</t>
  </si>
  <si>
    <t>MMX9702</t>
  </si>
  <si>
    <t>Modele de calcul pentru sisteme embedded</t>
  </si>
  <si>
    <t>Arhitecturi orientate pe servicii</t>
  </si>
  <si>
    <t>Proiect de cercetare în inginerie software</t>
  </si>
  <si>
    <t>Finalizarea lucrării de disertaţie</t>
  </si>
  <si>
    <t>Curs opţional 2</t>
  </si>
  <si>
    <t>CURS OPȚIONAL 1 (An II, Semestrul 3)</t>
  </si>
  <si>
    <t>MME8050</t>
  </si>
  <si>
    <t>MME8008</t>
  </si>
  <si>
    <t>MME8009</t>
  </si>
  <si>
    <t>Sisteme workflow</t>
  </si>
  <si>
    <t>Programare bazată pe reguli</t>
  </si>
  <si>
    <t>Sisteme pentru fundamentarea deciziilor</t>
  </si>
  <si>
    <t>CURS OPȚIONAL 2 (An II, Semestrul 4)</t>
  </si>
  <si>
    <t>MME8051</t>
  </si>
  <si>
    <t>MME8066</t>
  </si>
  <si>
    <t>MME8063</t>
  </si>
  <si>
    <t>Proiectarea cadrelor de aplicaţie</t>
  </si>
  <si>
    <t>Limbaje specifice domeniului de aplicatie</t>
  </si>
  <si>
    <t>Aplicaţii ale inteligenţei computaţionale în ingineria soft</t>
  </si>
  <si>
    <t>DISCIPLINE COMPLEMENTARE (DC)</t>
  </si>
  <si>
    <r>
      <t>Domeniul: Informatic</t>
    </r>
    <r>
      <rPr>
        <sz val="10"/>
        <color indexed="8"/>
        <rFont val="Century Schoolbook"/>
        <family val="1"/>
      </rPr>
      <t>ă</t>
    </r>
  </si>
  <si>
    <t>Titlul absolventului: Master's Degree</t>
  </si>
  <si>
    <t>11.76%</t>
  </si>
  <si>
    <t>I. CERINŢE PENTRU OBŢINEREA DIPLOMEI DE MASTER</t>
  </si>
  <si>
    <r>
      <rPr>
        <b/>
        <sz val="10"/>
        <color indexed="8"/>
        <rFont val="Times New Roman"/>
        <family val="1"/>
      </rPr>
      <t>VI.  UNIVERSITĂŢI EUROPENE DE REFERINŢĂ:</t>
    </r>
    <r>
      <rPr>
        <sz val="10"/>
        <color indexed="8"/>
        <rFont val="Times New Roman"/>
        <family val="1"/>
      </rPr>
      <t xml:space="preserve">
 University of Szeged, Univ. Paul Sabatier Toulouse III, Johannes Keppler Univ.Linz. 
Planul reflectă recomandările Association of Computing Machinery şi IEEE Computer Society</t>
    </r>
  </si>
  <si>
    <r>
      <rPr>
        <b/>
        <sz val="10"/>
        <color indexed="8"/>
        <rFont val="Times New Roman"/>
        <family val="1"/>
      </rPr>
      <t>IV.EXAMENUL DE DISERTAȚIE</t>
    </r>
    <r>
      <rPr>
        <sz val="10"/>
        <color indexed="8"/>
        <rFont val="Times New Roman"/>
        <family val="1"/>
      </rPr>
      <t xml:space="preserve"> - perioada 25 iunie - 10 iulie
Proba 1: Prezentarea şi susţinerea lucrării de disertaţie - 10 credite
</t>
    </r>
  </si>
  <si>
    <r>
      <rPr>
        <b/>
        <sz val="10"/>
        <color indexed="8"/>
        <rFont val="Times New Roman"/>
        <family val="1"/>
      </rPr>
      <t xml:space="preserve">10 </t>
    </r>
    <r>
      <rPr>
        <sz val="10"/>
        <color indexed="8"/>
        <rFont val="Times New Roman"/>
        <family val="1"/>
      </rPr>
      <t xml:space="preserve">de credite la examenul de disertatie </t>
    </r>
  </si>
  <si>
    <t>NOTA. Disciplina Finalizarea lucrarii de disertatie se desfasoara pe
parcursul semestrului si 2 saptamani comasate in finalul semestrului  (6
ore/zi, 5 zile/saptamana)</t>
  </si>
  <si>
    <t xml:space="preserve">Limba de predare:  engleză </t>
  </si>
  <si>
    <t>DISCIPLINE DE SPECIALITATE (DS)</t>
  </si>
  <si>
    <r>
      <t xml:space="preserve">Sem. 3: Se alege  o disciplină din pachetul Curs opţional 1 </t>
    </r>
    <r>
      <rPr>
        <b/>
        <sz val="10"/>
        <color indexed="8"/>
        <rFont val="Times New Roman"/>
        <family val="1"/>
      </rPr>
      <t>MMX9701</t>
    </r>
    <r>
      <rPr>
        <sz val="10"/>
        <color indexed="8"/>
        <rFont val="Times New Roman"/>
        <family val="1"/>
      </rPr>
      <t xml:space="preserve">: </t>
    </r>
  </si>
  <si>
    <r>
      <t xml:space="preserve">Sem. 4: Se alege  o disciplină din pachetul Curs opţional 2 </t>
    </r>
    <r>
      <rPr>
        <b/>
        <sz val="10"/>
        <color indexed="8"/>
        <rFont val="Times New Roman"/>
        <family val="1"/>
      </rPr>
      <t>MMX9702</t>
    </r>
    <r>
      <rPr>
        <sz val="10"/>
        <color indexed="8"/>
        <rFont val="Times New Roman"/>
        <family val="1"/>
      </rPr>
      <t xml:space="preserve">: </t>
    </r>
  </si>
  <si>
    <r>
      <t xml:space="preserve">Specializarea/Programul de studiu: </t>
    </r>
    <r>
      <rPr>
        <b/>
        <sz val="10"/>
        <rFont val="Times New Roman"/>
        <family val="1"/>
      </rPr>
      <t>Inginerie software</t>
    </r>
  </si>
  <si>
    <t>MME8008, MME8009, MME8050</t>
  </si>
  <si>
    <t>MME8051, MME8066, MME8063</t>
  </si>
  <si>
    <t>Pentru a ocupa posturi didactice în învăţământul liceal, postliceal şi universitar, absolvenţii trebuie să posede Certificat de absolvire a Programului se studii psihopedagogice, Nivelul II, a Departamentului pentru pregătirea personalului didactic. Disciplinelor Departamentului li se repartizează 30 de credite (+ 5 credite aferente examenului de absolvire)</t>
  </si>
  <si>
    <t>Metodologii Agile de Dezvoltare a Aplicatiilor Software</t>
  </si>
  <si>
    <t>MODUL PEDAGOCIC - Nivelul II: 30 de credite ECTS  + 5 credite ECTS aferente examenului de absolvire</t>
  </si>
  <si>
    <t xml:space="preserve">PROGRAM DE STUDII PSIHOPEDAGOGICE </t>
  </si>
  <si>
    <t>An I, Semestrul 1</t>
  </si>
  <si>
    <t>XND 1101</t>
  </si>
  <si>
    <t>Psihopedagogia adolescenţilor, tinerilor şi adulţilor</t>
  </si>
  <si>
    <t>XND 1102</t>
  </si>
  <si>
    <t>Proiectarea şi managementul programelor educaţionale</t>
  </si>
  <si>
    <t>An I, Semestrul 2</t>
  </si>
  <si>
    <t>XND 1203</t>
  </si>
  <si>
    <t xml:space="preserve">Didactica domeniului şi dezvoltăriI în didactica specialităţii (învăţământ liceal, postliceal, universitar)
</t>
  </si>
  <si>
    <t>DP</t>
  </si>
  <si>
    <t>XND 1204</t>
  </si>
  <si>
    <t>DO</t>
  </si>
  <si>
    <t>An II, Semestrul 3</t>
  </si>
  <si>
    <t>XND 2305</t>
  </si>
  <si>
    <t xml:space="preserve">Practică pedagogică (în învăţământul liceal, postliceal şi universitar)
</t>
  </si>
  <si>
    <t>XND 2306</t>
  </si>
  <si>
    <t>An II, Semestrul 4</t>
  </si>
  <si>
    <t>Examen de absolvire: Nivelul II</t>
  </si>
  <si>
    <t xml:space="preserve">TOTAL CREDITE / ORE PE SĂPTĂMÂNĂ / EVALUĂRI </t>
  </si>
  <si>
    <t>DF – Discipline de extensie a pregătirii psihopedagogice fundamentale (obligatorii)</t>
  </si>
  <si>
    <t>DP – Discipline de extensie a pregătirii didactice şi practice de specialitate (obligatorii)</t>
  </si>
  <si>
    <t xml:space="preserve">DO - Discipline opţionale </t>
  </si>
  <si>
    <t>MME8143</t>
  </si>
  <si>
    <t>MME8048</t>
  </si>
  <si>
    <t>Metode avansate de analiza datelor</t>
  </si>
  <si>
    <t>Disciplină opțională 1</t>
  </si>
  <si>
    <t>Disciplină opțională 2</t>
  </si>
  <si>
    <t>PLAN DE ÎNVĂŢĂMÂNT  valabil începând din anul universitar 2016-2017</t>
  </si>
  <si>
    <r>
      <t>FACULTATEA DE MATEMATIC</t>
    </r>
    <r>
      <rPr>
        <b/>
        <sz val="10"/>
        <color indexed="8"/>
        <rFont val="Calibri"/>
        <family val="2"/>
      </rPr>
      <t xml:space="preserve">Ă </t>
    </r>
    <r>
      <rPr>
        <b/>
        <sz val="10"/>
        <color indexed="8"/>
        <rFont val="Times New Roman"/>
        <family val="1"/>
      </rPr>
      <t>Ş</t>
    </r>
    <r>
      <rPr>
        <b/>
        <sz val="10"/>
        <color indexed="8"/>
        <rFont val="Times New Roman"/>
        <family val="1"/>
      </rPr>
      <t>I INFORMATICĂ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</si>
</sst>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;\-0;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</font>
    <font>
      <sz val="10"/>
      <color indexed="9"/>
      <name val="Times New Roman"/>
      <family val="1"/>
    </font>
    <font>
      <sz val="10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entury Schoolbook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1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0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2" fillId="32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1" fontId="2" fillId="0" borderId="11" xfId="0" applyNumberFormat="1" applyFont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/>
      <protection/>
    </xf>
    <xf numFmtId="1" fontId="3" fillId="0" borderId="11" xfId="0" applyNumberFormat="1" applyFont="1" applyBorder="1" applyAlignment="1" applyProtection="1">
      <alignment horizontal="center" vertical="center"/>
      <protection/>
    </xf>
    <xf numFmtId="2" fontId="2" fillId="32" borderId="11" xfId="0" applyNumberFormat="1" applyFont="1" applyFill="1" applyBorder="1" applyAlignment="1" applyProtection="1">
      <alignment horizontal="center" vertical="center"/>
      <protection locked="0"/>
    </xf>
    <xf numFmtId="0" fontId="2" fillId="32" borderId="11" xfId="0" applyFont="1" applyFill="1" applyBorder="1" applyAlignment="1" applyProtection="1">
      <alignment horizontal="center" vertical="center" wrapText="1"/>
      <protection locked="0"/>
    </xf>
    <xf numFmtId="1" fontId="2" fillId="32" borderId="11" xfId="0" applyNumberFormat="1" applyFont="1" applyFill="1" applyBorder="1" applyAlignment="1" applyProtection="1">
      <alignment horizontal="center" vertical="center"/>
      <protection locked="0"/>
    </xf>
    <xf numFmtId="1" fontId="2" fillId="32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12" xfId="0" applyFont="1" applyFill="1" applyBorder="1" applyAlignment="1" applyProtection="1">
      <alignment horizontal="center" vertical="center"/>
      <protection locked="0"/>
    </xf>
    <xf numFmtId="172" fontId="2" fillId="0" borderId="11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10" fontId="3" fillId="3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  <xf numFmtId="0" fontId="3" fillId="0" borderId="14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>
      <alignment horizontal="left" vertical="top" wrapText="1"/>
    </xf>
    <xf numFmtId="0" fontId="2" fillId="32" borderId="14" xfId="0" applyFont="1" applyFill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/>
    </xf>
    <xf numFmtId="1" fontId="2" fillId="32" borderId="14" xfId="0" applyNumberFormat="1" applyFont="1" applyFill="1" applyBorder="1" applyAlignment="1" applyProtection="1">
      <alignment horizontal="center" vertical="center"/>
      <protection locked="0"/>
    </xf>
    <xf numFmtId="1" fontId="2" fillId="32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1" fontId="2" fillId="33" borderId="11" xfId="0" applyNumberFormat="1" applyFont="1" applyFill="1" applyBorder="1" applyAlignment="1" applyProtection="1">
      <alignment horizontal="left" vertical="center"/>
      <protection locked="0"/>
    </xf>
    <xf numFmtId="1" fontId="2" fillId="33" borderId="11" xfId="0" applyNumberFormat="1" applyFont="1" applyFill="1" applyBorder="1" applyAlignment="1" applyProtection="1">
      <alignment horizontal="center" vertical="center"/>
      <protection locked="0"/>
    </xf>
    <xf numFmtId="1" fontId="2" fillId="33" borderId="11" xfId="0" applyNumberFormat="1" applyFont="1" applyFill="1" applyBorder="1" applyAlignment="1" applyProtection="1">
      <alignment horizontal="center" vertical="center"/>
      <protection/>
    </xf>
    <xf numFmtId="1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11" xfId="0" applyFont="1" applyBorder="1" applyAlignment="1">
      <alignment horizontal="center" vertical="center"/>
    </xf>
    <xf numFmtId="1" fontId="3" fillId="33" borderId="11" xfId="0" applyNumberFormat="1" applyFont="1" applyFill="1" applyBorder="1" applyAlignment="1" applyProtection="1">
      <alignment horizontal="center" vertical="center"/>
      <protection/>
    </xf>
    <xf numFmtId="1" fontId="11" fillId="33" borderId="11" xfId="0" applyNumberFormat="1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45" fillId="0" borderId="0" xfId="0" applyFont="1" applyBorder="1" applyAlignment="1" applyProtection="1">
      <alignment/>
      <protection locked="0"/>
    </xf>
    <xf numFmtId="0" fontId="2" fillId="34" borderId="11" xfId="0" applyFont="1" applyFill="1" applyBorder="1" applyAlignment="1" applyProtection="1">
      <alignment horizontal="left" vertical="center"/>
      <protection locked="0"/>
    </xf>
    <xf numFmtId="1" fontId="2" fillId="32" borderId="11" xfId="0" applyNumberFormat="1" applyFont="1" applyFill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1" fontId="11" fillId="0" borderId="10" xfId="0" applyNumberFormat="1" applyFont="1" applyBorder="1" applyAlignment="1" applyProtection="1">
      <alignment horizontal="center"/>
      <protection/>
    </xf>
    <xf numFmtId="1" fontId="11" fillId="0" borderId="15" xfId="0" applyNumberFormat="1" applyFont="1" applyBorder="1" applyAlignment="1" applyProtection="1">
      <alignment horizontal="center"/>
      <protection/>
    </xf>
    <xf numFmtId="1" fontId="11" fillId="0" borderId="16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top"/>
      <protection/>
    </xf>
    <xf numFmtId="0" fontId="2" fillId="0" borderId="15" xfId="0" applyFont="1" applyBorder="1" applyAlignment="1" applyProtection="1">
      <alignment horizontal="left" vertical="top"/>
      <protection/>
    </xf>
    <xf numFmtId="0" fontId="2" fillId="0" borderId="16" xfId="0" applyFont="1" applyBorder="1" applyAlignment="1" applyProtection="1">
      <alignment horizontal="left" vertical="top"/>
      <protection/>
    </xf>
    <xf numFmtId="2" fontId="2" fillId="0" borderId="17" xfId="0" applyNumberFormat="1" applyFont="1" applyBorder="1" applyAlignment="1" applyProtection="1">
      <alignment horizontal="center" vertical="center"/>
      <protection/>
    </xf>
    <xf numFmtId="2" fontId="2" fillId="0" borderId="13" xfId="0" applyNumberFormat="1" applyFont="1" applyBorder="1" applyAlignment="1" applyProtection="1">
      <alignment horizontal="center" vertical="center"/>
      <protection/>
    </xf>
    <xf numFmtId="2" fontId="2" fillId="0" borderId="18" xfId="0" applyNumberFormat="1" applyFont="1" applyBorder="1" applyAlignment="1" applyProtection="1">
      <alignment horizontal="center" vertical="center"/>
      <protection/>
    </xf>
    <xf numFmtId="2" fontId="2" fillId="0" borderId="19" xfId="0" applyNumberFormat="1" applyFont="1" applyBorder="1" applyAlignment="1" applyProtection="1">
      <alignment horizontal="center" vertical="center"/>
      <protection/>
    </xf>
    <xf numFmtId="2" fontId="2" fillId="0" borderId="20" xfId="0" applyNumberFormat="1" applyFont="1" applyBorder="1" applyAlignment="1" applyProtection="1">
      <alignment horizontal="center" vertical="center"/>
      <protection/>
    </xf>
    <xf numFmtId="2" fontId="2" fillId="0" borderId="21" xfId="0" applyNumberFormat="1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2" fillId="32" borderId="10" xfId="0" applyFont="1" applyFill="1" applyBorder="1" applyAlignment="1" applyProtection="1">
      <alignment horizontal="center" vertical="center"/>
      <protection locked="0"/>
    </xf>
    <xf numFmtId="0" fontId="2" fillId="32" borderId="16" xfId="0" applyFont="1" applyFill="1" applyBorder="1" applyAlignment="1" applyProtection="1">
      <alignment horizontal="center" vertical="center"/>
      <protection locked="0"/>
    </xf>
    <xf numFmtId="0" fontId="2" fillId="32" borderId="15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 applyProtection="1">
      <alignment horizontal="center" vertical="center"/>
      <protection/>
    </xf>
    <xf numFmtId="1" fontId="3" fillId="0" borderId="15" xfId="0" applyNumberFormat="1" applyFont="1" applyBorder="1" applyAlignment="1" applyProtection="1">
      <alignment horizontal="center" vertical="center"/>
      <protection/>
    </xf>
    <xf numFmtId="1" fontId="3" fillId="0" borderId="16" xfId="0" applyNumberFormat="1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/>
      <protection locked="0"/>
    </xf>
    <xf numFmtId="9" fontId="3" fillId="0" borderId="10" xfId="0" applyNumberFormat="1" applyFont="1" applyBorder="1" applyAlignment="1" applyProtection="1">
      <alignment horizontal="center" vertical="center"/>
      <protection/>
    </xf>
    <xf numFmtId="9" fontId="3" fillId="0" borderId="16" xfId="0" applyNumberFormat="1" applyFont="1" applyBorder="1" applyAlignment="1" applyProtection="1">
      <alignment horizontal="center" vertical="center"/>
      <protection/>
    </xf>
    <xf numFmtId="9" fontId="2" fillId="0" borderId="10" xfId="0" applyNumberFormat="1" applyFont="1" applyBorder="1" applyAlignment="1" applyProtection="1">
      <alignment horizontal="center"/>
      <protection/>
    </xf>
    <xf numFmtId="9" fontId="2" fillId="0" borderId="16" xfId="0" applyNumberFormat="1" applyFont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32" borderId="10" xfId="0" applyFont="1" applyFill="1" applyBorder="1" applyAlignment="1" applyProtection="1">
      <alignment horizontal="left" vertical="center"/>
      <protection locked="0"/>
    </xf>
    <xf numFmtId="0" fontId="2" fillId="32" borderId="15" xfId="0" applyFont="1" applyFill="1" applyBorder="1" applyAlignment="1" applyProtection="1">
      <alignment horizontal="left" vertical="center"/>
      <protection locked="0"/>
    </xf>
    <xf numFmtId="0" fontId="2" fillId="32" borderId="16" xfId="0" applyFont="1" applyFill="1" applyBorder="1" applyAlignment="1" applyProtection="1">
      <alignment horizontal="left" vertical="center"/>
      <protection locked="0"/>
    </xf>
    <xf numFmtId="1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32" borderId="10" xfId="0" applyFont="1" applyFill="1" applyBorder="1" applyAlignment="1" applyProtection="1">
      <alignment horizontal="center" vertical="center" wrapText="1"/>
      <protection locked="0"/>
    </xf>
    <xf numFmtId="0" fontId="2" fillId="32" borderId="15" xfId="0" applyFont="1" applyFill="1" applyBorder="1" applyAlignment="1" applyProtection="1">
      <alignment horizontal="center" vertical="center" wrapText="1"/>
      <protection locked="0"/>
    </xf>
    <xf numFmtId="0" fontId="2" fillId="32" borderId="16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17" xfId="0" applyNumberFormat="1" applyFont="1" applyBorder="1" applyAlignment="1" applyProtection="1">
      <alignment horizontal="center" vertical="center"/>
      <protection locked="0"/>
    </xf>
    <xf numFmtId="0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/>
      <protection locked="0"/>
    </xf>
    <xf numFmtId="0" fontId="2" fillId="0" borderId="21" xfId="0" applyFont="1" applyBorder="1" applyAlignment="1" applyProtection="1">
      <alignment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33" borderId="11" xfId="0" applyNumberFormat="1" applyFont="1" applyFill="1" applyBorder="1" applyAlignment="1" applyProtection="1">
      <alignment horizontal="center" vertical="center"/>
      <protection locked="0"/>
    </xf>
    <xf numFmtId="1" fontId="2" fillId="33" borderId="11" xfId="0" applyNumberFormat="1" applyFont="1" applyFill="1" applyBorder="1" applyAlignment="1" applyProtection="1">
      <alignment horizontal="left" vertical="center"/>
      <protection locked="0"/>
    </xf>
    <xf numFmtId="1" fontId="3" fillId="33" borderId="10" xfId="0" applyNumberFormat="1" applyFont="1" applyFill="1" applyBorder="1" applyAlignment="1" applyProtection="1">
      <alignment horizontal="center" vertical="center"/>
      <protection locked="0"/>
    </xf>
    <xf numFmtId="1" fontId="3" fillId="33" borderId="15" xfId="0" applyNumberFormat="1" applyFont="1" applyFill="1" applyBorder="1" applyAlignment="1" applyProtection="1">
      <alignment horizontal="center" vertical="center"/>
      <protection locked="0"/>
    </xf>
    <xf numFmtId="1" fontId="3" fillId="33" borderId="16" xfId="0" applyNumberFormat="1" applyFont="1" applyFill="1" applyBorder="1" applyAlignment="1" applyProtection="1">
      <alignment horizontal="center" vertical="center"/>
      <protection locked="0"/>
    </xf>
    <xf numFmtId="1" fontId="2" fillId="33" borderId="10" xfId="0" applyNumberFormat="1" applyFont="1" applyFill="1" applyBorder="1" applyAlignment="1" applyProtection="1">
      <alignment horizontal="left" vertical="center" wrapText="1"/>
      <protection locked="0"/>
    </xf>
    <xf numFmtId="1" fontId="2" fillId="33" borderId="15" xfId="0" applyNumberFormat="1" applyFont="1" applyFill="1" applyBorder="1" applyAlignment="1" applyProtection="1">
      <alignment horizontal="left" vertical="center"/>
      <protection locked="0"/>
    </xf>
    <xf numFmtId="1" fontId="2" fillId="33" borderId="16" xfId="0" applyNumberFormat="1" applyFont="1" applyFill="1" applyBorder="1" applyAlignment="1" applyProtection="1">
      <alignment horizontal="left" vertical="center"/>
      <protection locked="0"/>
    </xf>
    <xf numFmtId="1" fontId="2" fillId="34" borderId="10" xfId="0" applyNumberFormat="1" applyFont="1" applyFill="1" applyBorder="1" applyAlignment="1" applyProtection="1">
      <alignment horizontal="left" vertical="center" wrapText="1"/>
      <protection locked="0"/>
    </xf>
    <xf numFmtId="1" fontId="2" fillId="34" borderId="15" xfId="0" applyNumberFormat="1" applyFont="1" applyFill="1" applyBorder="1" applyAlignment="1" applyProtection="1">
      <alignment horizontal="left" vertical="center"/>
      <protection locked="0"/>
    </xf>
    <xf numFmtId="1" fontId="2" fillId="34" borderId="16" xfId="0" applyNumberFormat="1" applyFont="1" applyFill="1" applyBorder="1" applyAlignment="1" applyProtection="1">
      <alignment horizontal="left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3" fillId="33" borderId="15" xfId="0" applyFont="1" applyFill="1" applyBorder="1" applyAlignment="1" applyProtection="1">
      <alignment horizontal="left" vertical="center" wrapText="1"/>
      <protection/>
    </xf>
    <xf numFmtId="0" fontId="3" fillId="33" borderId="16" xfId="0" applyFont="1" applyFill="1" applyBorder="1" applyAlignment="1" applyProtection="1">
      <alignment horizontal="left" vertical="center" wrapText="1"/>
      <protection/>
    </xf>
    <xf numFmtId="0" fontId="46" fillId="0" borderId="0" xfId="0" applyFont="1" applyAlignment="1">
      <alignment/>
    </xf>
    <xf numFmtId="0" fontId="3" fillId="33" borderId="17" xfId="0" applyFont="1" applyFill="1" applyBorder="1" applyAlignment="1" applyProtection="1">
      <alignment horizontal="left" vertical="center" wrapText="1"/>
      <protection/>
    </xf>
    <xf numFmtId="0" fontId="3" fillId="33" borderId="13" xfId="0" applyFont="1" applyFill="1" applyBorder="1" applyAlignment="1" applyProtection="1">
      <alignment horizontal="left" vertical="center" wrapText="1"/>
      <protection/>
    </xf>
    <xf numFmtId="0" fontId="3" fillId="33" borderId="18" xfId="0" applyFont="1" applyFill="1" applyBorder="1" applyAlignment="1" applyProtection="1">
      <alignment horizontal="left" vertical="center" wrapText="1"/>
      <protection/>
    </xf>
    <xf numFmtId="0" fontId="3" fillId="33" borderId="19" xfId="0" applyFont="1" applyFill="1" applyBorder="1" applyAlignment="1" applyProtection="1">
      <alignment horizontal="left" vertical="center" wrapText="1"/>
      <protection/>
    </xf>
    <xf numFmtId="0" fontId="3" fillId="33" borderId="20" xfId="0" applyFont="1" applyFill="1" applyBorder="1" applyAlignment="1" applyProtection="1">
      <alignment horizontal="left" vertical="center" wrapText="1"/>
      <protection/>
    </xf>
    <xf numFmtId="0" fontId="3" fillId="33" borderId="21" xfId="0" applyFont="1" applyFill="1" applyBorder="1" applyAlignment="1" applyProtection="1">
      <alignment horizontal="left" vertical="center" wrapText="1"/>
      <protection/>
    </xf>
    <xf numFmtId="2" fontId="2" fillId="33" borderId="17" xfId="0" applyNumberFormat="1" applyFont="1" applyFill="1" applyBorder="1" applyAlignment="1" applyProtection="1">
      <alignment horizontal="center" vertical="center"/>
      <protection/>
    </xf>
    <xf numFmtId="2" fontId="2" fillId="33" borderId="13" xfId="0" applyNumberFormat="1" applyFont="1" applyFill="1" applyBorder="1" applyAlignment="1" applyProtection="1">
      <alignment horizontal="center" vertical="center"/>
      <protection/>
    </xf>
    <xf numFmtId="2" fontId="2" fillId="33" borderId="18" xfId="0" applyNumberFormat="1" applyFont="1" applyFill="1" applyBorder="1" applyAlignment="1" applyProtection="1">
      <alignment horizontal="center" vertical="center"/>
      <protection/>
    </xf>
    <xf numFmtId="2" fontId="2" fillId="33" borderId="19" xfId="0" applyNumberFormat="1" applyFont="1" applyFill="1" applyBorder="1" applyAlignment="1" applyProtection="1">
      <alignment horizontal="center" vertical="center"/>
      <protection/>
    </xf>
    <xf numFmtId="2" fontId="2" fillId="33" borderId="20" xfId="0" applyNumberFormat="1" applyFont="1" applyFill="1" applyBorder="1" applyAlignment="1" applyProtection="1">
      <alignment horizontal="center" vertical="center"/>
      <protection/>
    </xf>
    <xf numFmtId="2" fontId="2" fillId="33" borderId="21" xfId="0" applyNumberFormat="1" applyFont="1" applyFill="1" applyBorder="1" applyAlignment="1" applyProtection="1">
      <alignment horizontal="center" vertical="center"/>
      <protection/>
    </xf>
    <xf numFmtId="1" fontId="3" fillId="33" borderId="10" xfId="0" applyNumberFormat="1" applyFont="1" applyFill="1" applyBorder="1" applyAlignment="1" applyProtection="1">
      <alignment horizontal="center" vertical="center"/>
      <protection/>
    </xf>
    <xf numFmtId="1" fontId="3" fillId="33" borderId="15" xfId="0" applyNumberFormat="1" applyFont="1" applyFill="1" applyBorder="1" applyAlignment="1" applyProtection="1">
      <alignment horizontal="center" vertical="center"/>
      <protection/>
    </xf>
    <xf numFmtId="1" fontId="3" fillId="33" borderId="16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9"/>
  <sheetViews>
    <sheetView tabSelected="1" view="pageLayout" workbookViewId="0" topLeftCell="A93">
      <selection activeCell="B103" sqref="B103:I103"/>
    </sheetView>
  </sheetViews>
  <sheetFormatPr defaultColWidth="9.140625" defaultRowHeight="15"/>
  <cols>
    <col min="1" max="1" width="9.28125" style="1" customWidth="1"/>
    <col min="2" max="2" width="7.140625" style="1" customWidth="1"/>
    <col min="3" max="3" width="7.28125" style="1" customWidth="1"/>
    <col min="4" max="5" width="4.7109375" style="1" customWidth="1"/>
    <col min="6" max="6" width="4.57421875" style="1" customWidth="1"/>
    <col min="7" max="7" width="8.140625" style="1" customWidth="1"/>
    <col min="8" max="8" width="8.28125" style="1" customWidth="1"/>
    <col min="9" max="9" width="5.8515625" style="1" customWidth="1"/>
    <col min="10" max="10" width="7.28125" style="1" customWidth="1"/>
    <col min="11" max="11" width="5.7109375" style="1" customWidth="1"/>
    <col min="12" max="13" width="6.140625" style="1" customWidth="1"/>
    <col min="14" max="14" width="5.57421875" style="1" customWidth="1"/>
    <col min="15" max="19" width="6.00390625" style="1" customWidth="1"/>
    <col min="20" max="20" width="9.7109375" style="1" customWidth="1"/>
    <col min="21" max="21" width="9.28125" style="1" customWidth="1"/>
    <col min="22" max="16384" width="9.140625" style="1" customWidth="1"/>
  </cols>
  <sheetData>
    <row r="1" spans="1:20" ht="15.75" customHeight="1">
      <c r="A1" s="136" t="s">
        <v>163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M1" s="138" t="s">
        <v>19</v>
      </c>
      <c r="N1" s="138"/>
      <c r="O1" s="138"/>
      <c r="P1" s="138"/>
      <c r="Q1" s="138"/>
      <c r="R1" s="138"/>
      <c r="S1" s="138"/>
      <c r="T1" s="138"/>
    </row>
    <row r="2" spans="1:11" ht="6.75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20" ht="45" customHeight="1">
      <c r="A3" s="137" t="s">
        <v>0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M3" s="134"/>
      <c r="N3" s="135"/>
      <c r="O3" s="141" t="s">
        <v>35</v>
      </c>
      <c r="P3" s="142"/>
      <c r="Q3" s="143"/>
      <c r="R3" s="141" t="s">
        <v>36</v>
      </c>
      <c r="S3" s="142"/>
      <c r="T3" s="143"/>
    </row>
    <row r="4" spans="1:20" ht="17.25" customHeight="1">
      <c r="A4" s="137" t="s">
        <v>164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M4" s="139" t="s">
        <v>14</v>
      </c>
      <c r="N4" s="140"/>
      <c r="O4" s="131">
        <v>16</v>
      </c>
      <c r="P4" s="132"/>
      <c r="Q4" s="133"/>
      <c r="R4" s="131">
        <v>16</v>
      </c>
      <c r="S4" s="132"/>
      <c r="T4" s="133"/>
    </row>
    <row r="5" spans="1:20" ht="16.5" customHeight="1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M5" s="139" t="s">
        <v>15</v>
      </c>
      <c r="N5" s="140"/>
      <c r="O5" s="131">
        <v>15</v>
      </c>
      <c r="P5" s="132"/>
      <c r="Q5" s="133"/>
      <c r="R5" s="131">
        <v>17</v>
      </c>
      <c r="S5" s="132"/>
      <c r="T5" s="133"/>
    </row>
    <row r="6" spans="1:20" ht="15" customHeight="1">
      <c r="A6" s="144" t="s">
        <v>118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M6" s="147"/>
      <c r="N6" s="147"/>
      <c r="O6" s="145"/>
      <c r="P6" s="145"/>
      <c r="Q6" s="145"/>
      <c r="R6" s="145"/>
      <c r="S6" s="145"/>
      <c r="T6" s="145"/>
    </row>
    <row r="7" spans="1:11" ht="18" customHeight="1">
      <c r="A7" s="153" t="s">
        <v>130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</row>
    <row r="8" spans="1:20" ht="18.75" customHeight="1">
      <c r="A8" s="146" t="s">
        <v>126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M8" s="171" t="s">
        <v>123</v>
      </c>
      <c r="N8" s="171"/>
      <c r="O8" s="171"/>
      <c r="P8" s="171"/>
      <c r="Q8" s="171"/>
      <c r="R8" s="171"/>
      <c r="S8" s="171"/>
      <c r="T8" s="171"/>
    </row>
    <row r="9" spans="1:20" ht="15" customHeight="1">
      <c r="A9" s="125" t="s">
        <v>119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M9" s="171"/>
      <c r="N9" s="171"/>
      <c r="O9" s="171"/>
      <c r="P9" s="171"/>
      <c r="Q9" s="171"/>
      <c r="R9" s="171"/>
      <c r="S9" s="171"/>
      <c r="T9" s="171"/>
    </row>
    <row r="10" spans="1:20" ht="16.5" customHeight="1">
      <c r="A10" s="125" t="s">
        <v>63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M10" s="171"/>
      <c r="N10" s="171"/>
      <c r="O10" s="171"/>
      <c r="P10" s="171"/>
      <c r="Q10" s="171"/>
      <c r="R10" s="171"/>
      <c r="S10" s="171"/>
      <c r="T10" s="171"/>
    </row>
    <row r="11" spans="1:20" ht="12.75">
      <c r="A11" s="125" t="s">
        <v>17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M11" s="171"/>
      <c r="N11" s="171"/>
      <c r="O11" s="171"/>
      <c r="P11" s="171"/>
      <c r="Q11" s="171"/>
      <c r="R11" s="171"/>
      <c r="S11" s="171"/>
      <c r="T11" s="171"/>
    </row>
    <row r="12" spans="1:18" ht="10.5" customHeight="1">
      <c r="A12" s="125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M12" s="2"/>
      <c r="N12" s="2"/>
      <c r="O12" s="2"/>
      <c r="P12" s="2"/>
      <c r="Q12" s="2"/>
      <c r="R12" s="2"/>
    </row>
    <row r="13" spans="1:20" ht="12.75">
      <c r="A13" s="174" t="s">
        <v>121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M13" s="155" t="s">
        <v>20</v>
      </c>
      <c r="N13" s="155"/>
      <c r="O13" s="155"/>
      <c r="P13" s="155"/>
      <c r="Q13" s="155"/>
      <c r="R13" s="155"/>
      <c r="S13" s="155"/>
      <c r="T13" s="155"/>
    </row>
    <row r="14" spans="1:20" ht="12.75">
      <c r="A14" s="174" t="s">
        <v>64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M14" s="126" t="s">
        <v>128</v>
      </c>
      <c r="N14" s="126"/>
      <c r="O14" s="126"/>
      <c r="P14" s="126"/>
      <c r="Q14" s="126"/>
      <c r="R14" s="126"/>
      <c r="S14" s="126"/>
      <c r="T14" s="126"/>
    </row>
    <row r="15" spans="1:20" ht="12.75" customHeight="1">
      <c r="A15" s="125" t="s">
        <v>69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M15" s="126" t="s">
        <v>131</v>
      </c>
      <c r="N15" s="126"/>
      <c r="O15" s="126"/>
      <c r="P15" s="126"/>
      <c r="Q15" s="126"/>
      <c r="R15" s="126"/>
      <c r="S15" s="126"/>
      <c r="T15" s="126"/>
    </row>
    <row r="16" spans="1:20" ht="12.75">
      <c r="A16" s="125" t="s">
        <v>70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M16" s="126" t="s">
        <v>129</v>
      </c>
      <c r="N16" s="126"/>
      <c r="O16" s="126"/>
      <c r="P16" s="126"/>
      <c r="Q16" s="126"/>
      <c r="R16" s="126"/>
      <c r="S16" s="126"/>
      <c r="T16" s="126"/>
    </row>
    <row r="17" spans="1:20" ht="12.75">
      <c r="A17" s="125" t="s">
        <v>1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M17" s="173" t="s">
        <v>132</v>
      </c>
      <c r="N17" s="173"/>
      <c r="O17" s="173"/>
      <c r="P17" s="173"/>
      <c r="Q17" s="173"/>
      <c r="R17" s="173"/>
      <c r="S17" s="173"/>
      <c r="T17" s="173"/>
    </row>
    <row r="18" spans="1:20" ht="14.25" customHeight="1">
      <c r="A18" s="125" t="s">
        <v>124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M18" s="173"/>
      <c r="N18" s="173"/>
      <c r="O18" s="173"/>
      <c r="P18" s="173"/>
      <c r="Q18" s="173"/>
      <c r="R18" s="173"/>
      <c r="S18" s="173"/>
      <c r="T18" s="173"/>
    </row>
    <row r="19" spans="1:20" ht="12.75">
      <c r="A19" s="171" t="s">
        <v>125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M19" s="173"/>
      <c r="N19" s="173"/>
      <c r="O19" s="173"/>
      <c r="P19" s="173"/>
      <c r="Q19" s="173"/>
      <c r="R19" s="173"/>
      <c r="S19" s="173"/>
      <c r="T19" s="173"/>
    </row>
    <row r="20" spans="1:20" ht="12.75">
      <c r="A20" s="171"/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M20" s="36"/>
      <c r="N20" s="36"/>
      <c r="O20" s="36"/>
      <c r="P20" s="36"/>
      <c r="Q20" s="36"/>
      <c r="R20" s="36"/>
      <c r="S20" s="36"/>
      <c r="T20" s="36"/>
    </row>
    <row r="21" spans="1:20" ht="12.75">
      <c r="A21" s="171"/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M21" s="36"/>
      <c r="N21" s="36"/>
      <c r="O21" s="36"/>
      <c r="P21" s="36"/>
      <c r="Q21" s="36"/>
      <c r="R21" s="36"/>
      <c r="S21" s="36"/>
      <c r="T21" s="36"/>
    </row>
    <row r="22" spans="1:18" ht="7.5" customHeight="1">
      <c r="A22" s="171" t="s">
        <v>133</v>
      </c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M22" s="2"/>
      <c r="N22" s="2"/>
      <c r="O22" s="2"/>
      <c r="P22" s="2"/>
      <c r="Q22" s="2"/>
      <c r="R22" s="2"/>
    </row>
    <row r="23" spans="1:20" ht="15" customHeight="1">
      <c r="A23" s="171"/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M23" s="154"/>
      <c r="N23" s="154"/>
      <c r="O23" s="154"/>
      <c r="P23" s="154"/>
      <c r="Q23" s="154"/>
      <c r="R23" s="154"/>
      <c r="S23" s="154"/>
      <c r="T23" s="154"/>
    </row>
    <row r="24" spans="1:20" ht="15" customHeight="1">
      <c r="A24" s="171"/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M24" s="154"/>
      <c r="N24" s="154"/>
      <c r="O24" s="154"/>
      <c r="P24" s="154"/>
      <c r="Q24" s="154"/>
      <c r="R24" s="154"/>
      <c r="S24" s="154"/>
      <c r="T24" s="154"/>
    </row>
    <row r="25" spans="1:20" ht="13.5" customHeight="1">
      <c r="A25" s="171"/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M25" s="154"/>
      <c r="N25" s="154"/>
      <c r="O25" s="154"/>
      <c r="P25" s="154"/>
      <c r="Q25" s="154"/>
      <c r="R25" s="154"/>
      <c r="S25" s="154"/>
      <c r="T25" s="154"/>
    </row>
    <row r="26" spans="1:18" ht="6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M26" s="3"/>
      <c r="N26" s="3"/>
      <c r="O26" s="3"/>
      <c r="P26" s="3"/>
      <c r="Q26" s="3"/>
      <c r="R26" s="3"/>
    </row>
    <row r="27" spans="1:20" ht="12.75">
      <c r="A27" s="107" t="s">
        <v>16</v>
      </c>
      <c r="B27" s="107"/>
      <c r="C27" s="107"/>
      <c r="D27" s="107"/>
      <c r="E27" s="107"/>
      <c r="F27" s="107"/>
      <c r="G27" s="107"/>
      <c r="M27" s="130" t="s">
        <v>122</v>
      </c>
      <c r="N27" s="130"/>
      <c r="O27" s="130"/>
      <c r="P27" s="130"/>
      <c r="Q27" s="130"/>
      <c r="R27" s="130"/>
      <c r="S27" s="130"/>
      <c r="T27" s="130"/>
    </row>
    <row r="28" spans="1:20" ht="26.25" customHeight="1">
      <c r="A28" s="4"/>
      <c r="B28" s="141" t="s">
        <v>2</v>
      </c>
      <c r="C28" s="143"/>
      <c r="D28" s="141" t="s">
        <v>3</v>
      </c>
      <c r="E28" s="142"/>
      <c r="F28" s="143"/>
      <c r="G28" s="161" t="s">
        <v>18</v>
      </c>
      <c r="H28" s="161" t="s">
        <v>10</v>
      </c>
      <c r="I28" s="141" t="s">
        <v>4</v>
      </c>
      <c r="J28" s="142"/>
      <c r="K28" s="143"/>
      <c r="M28" s="130"/>
      <c r="N28" s="130"/>
      <c r="O28" s="130"/>
      <c r="P28" s="130"/>
      <c r="Q28" s="130"/>
      <c r="R28" s="130"/>
      <c r="S28" s="130"/>
      <c r="T28" s="130"/>
    </row>
    <row r="29" spans="1:20" ht="14.25" customHeight="1">
      <c r="A29" s="4"/>
      <c r="B29" s="5" t="s">
        <v>5</v>
      </c>
      <c r="C29" s="5" t="s">
        <v>6</v>
      </c>
      <c r="D29" s="5" t="s">
        <v>7</v>
      </c>
      <c r="E29" s="5" t="s">
        <v>8</v>
      </c>
      <c r="F29" s="5" t="s">
        <v>9</v>
      </c>
      <c r="G29" s="162"/>
      <c r="H29" s="162"/>
      <c r="I29" s="5" t="s">
        <v>11</v>
      </c>
      <c r="J29" s="5" t="s">
        <v>12</v>
      </c>
      <c r="K29" s="5" t="s">
        <v>13</v>
      </c>
      <c r="M29" s="130"/>
      <c r="N29" s="130"/>
      <c r="O29" s="130"/>
      <c r="P29" s="130"/>
      <c r="Q29" s="130"/>
      <c r="R29" s="130"/>
      <c r="S29" s="130"/>
      <c r="T29" s="130"/>
    </row>
    <row r="30" spans="1:20" ht="17.25" customHeight="1">
      <c r="A30" s="6" t="s">
        <v>14</v>
      </c>
      <c r="B30" s="7">
        <v>14</v>
      </c>
      <c r="C30" s="7">
        <v>14</v>
      </c>
      <c r="D30" s="48">
        <v>3</v>
      </c>
      <c r="E30" s="48">
        <v>3</v>
      </c>
      <c r="F30" s="48">
        <v>2</v>
      </c>
      <c r="G30" s="48"/>
      <c r="H30" s="48"/>
      <c r="I30" s="48">
        <v>3</v>
      </c>
      <c r="J30" s="48">
        <v>1</v>
      </c>
      <c r="K30" s="48">
        <v>12</v>
      </c>
      <c r="L30" s="39"/>
      <c r="M30" s="130"/>
      <c r="N30" s="130"/>
      <c r="O30" s="130"/>
      <c r="P30" s="130"/>
      <c r="Q30" s="130"/>
      <c r="R30" s="130"/>
      <c r="S30" s="130"/>
      <c r="T30" s="130"/>
    </row>
    <row r="31" spans="1:20" ht="15" customHeight="1">
      <c r="A31" s="6" t="s">
        <v>15</v>
      </c>
      <c r="B31" s="7">
        <v>14</v>
      </c>
      <c r="C31" s="7">
        <v>12</v>
      </c>
      <c r="D31" s="48">
        <v>3</v>
      </c>
      <c r="E31" s="48">
        <v>3</v>
      </c>
      <c r="F31" s="48">
        <v>2</v>
      </c>
      <c r="G31" s="49">
        <v>2</v>
      </c>
      <c r="H31" s="48"/>
      <c r="I31" s="48">
        <v>3</v>
      </c>
      <c r="J31" s="48">
        <v>1</v>
      </c>
      <c r="K31" s="48">
        <v>12</v>
      </c>
      <c r="L31" s="39"/>
      <c r="M31" s="130"/>
      <c r="N31" s="130"/>
      <c r="O31" s="130"/>
      <c r="P31" s="130"/>
      <c r="Q31" s="130"/>
      <c r="R31" s="130"/>
      <c r="S31" s="130"/>
      <c r="T31" s="130"/>
    </row>
    <row r="32" spans="1:20" ht="15.75" customHeight="1">
      <c r="A32" s="32"/>
      <c r="B32" s="30"/>
      <c r="C32" s="30"/>
      <c r="D32" s="46"/>
      <c r="E32" s="46"/>
      <c r="F32" s="46"/>
      <c r="G32" s="46"/>
      <c r="H32" s="46"/>
      <c r="I32" s="46"/>
      <c r="J32" s="46"/>
      <c r="K32" s="47"/>
      <c r="L32" s="39"/>
      <c r="M32" s="130"/>
      <c r="N32" s="130"/>
      <c r="O32" s="130"/>
      <c r="P32" s="130"/>
      <c r="Q32" s="130"/>
      <c r="R32" s="130"/>
      <c r="S32" s="130"/>
      <c r="T32" s="130"/>
    </row>
    <row r="33" spans="1:20" ht="21" customHeight="1">
      <c r="A33" s="58"/>
      <c r="B33" s="31"/>
      <c r="C33" s="31"/>
      <c r="D33" s="31"/>
      <c r="E33" s="31"/>
      <c r="F33" s="31"/>
      <c r="G33" s="31"/>
      <c r="M33" s="130"/>
      <c r="N33" s="130"/>
      <c r="O33" s="130"/>
      <c r="P33" s="130"/>
      <c r="Q33" s="130"/>
      <c r="R33" s="130"/>
      <c r="S33" s="130"/>
      <c r="T33" s="130"/>
    </row>
    <row r="34" spans="1:19" ht="15" customHeight="1">
      <c r="A34" s="39"/>
      <c r="B34" s="2"/>
      <c r="C34" s="2"/>
      <c r="D34" s="2"/>
      <c r="E34" s="2"/>
      <c r="F34" s="2"/>
      <c r="G34" s="2"/>
      <c r="M34" s="8"/>
      <c r="N34" s="8"/>
      <c r="O34" s="8"/>
      <c r="P34" s="8"/>
      <c r="Q34" s="8"/>
      <c r="R34" s="8"/>
      <c r="S34" s="8"/>
    </row>
    <row r="35" spans="1:19" ht="15" customHeight="1">
      <c r="A35" s="39"/>
      <c r="B35" s="2"/>
      <c r="C35" s="2"/>
      <c r="D35" s="2"/>
      <c r="E35" s="2"/>
      <c r="F35" s="2"/>
      <c r="G35" s="2"/>
      <c r="M35" s="8"/>
      <c r="N35" s="8"/>
      <c r="O35" s="8"/>
      <c r="P35" s="8"/>
      <c r="Q35" s="8"/>
      <c r="R35" s="8"/>
      <c r="S35" s="8"/>
    </row>
    <row r="36" spans="2:19" ht="15" customHeight="1">
      <c r="B36" s="2"/>
      <c r="C36" s="2"/>
      <c r="D36" s="2"/>
      <c r="E36" s="2"/>
      <c r="F36" s="2"/>
      <c r="G36" s="2"/>
      <c r="M36" s="8"/>
      <c r="N36" s="8"/>
      <c r="O36" s="8"/>
      <c r="P36" s="8"/>
      <c r="Q36" s="8"/>
      <c r="R36" s="8"/>
      <c r="S36" s="8"/>
    </row>
    <row r="37" spans="2:20" ht="12.75">
      <c r="B37" s="8"/>
      <c r="C37" s="8"/>
      <c r="D37" s="8"/>
      <c r="E37" s="8"/>
      <c r="F37" s="8"/>
      <c r="G37" s="8"/>
      <c r="N37" s="8"/>
      <c r="O37" s="8"/>
      <c r="P37" s="8"/>
      <c r="Q37" s="8"/>
      <c r="R37" s="8"/>
      <c r="S37" s="8"/>
      <c r="T37" s="8"/>
    </row>
    <row r="38" spans="2:20" ht="12.75">
      <c r="B38" s="8"/>
      <c r="C38" s="8"/>
      <c r="D38" s="8"/>
      <c r="E38" s="8"/>
      <c r="F38" s="8"/>
      <c r="G38" s="8"/>
      <c r="N38" s="8"/>
      <c r="O38" s="8"/>
      <c r="P38" s="8"/>
      <c r="Q38" s="8"/>
      <c r="R38" s="8"/>
      <c r="S38" s="8"/>
      <c r="T38" s="8"/>
    </row>
    <row r="40" spans="1:21" ht="16.5" customHeight="1">
      <c r="A40" s="175" t="s">
        <v>21</v>
      </c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</row>
    <row r="41" spans="15:21" ht="8.25" customHeight="1" hidden="1">
      <c r="O41" s="9"/>
      <c r="P41" s="10" t="s">
        <v>37</v>
      </c>
      <c r="Q41" s="10" t="s">
        <v>38</v>
      </c>
      <c r="R41" s="10" t="s">
        <v>39</v>
      </c>
      <c r="S41" s="10" t="s">
        <v>40</v>
      </c>
      <c r="T41" s="10" t="s">
        <v>52</v>
      </c>
      <c r="U41" s="10"/>
    </row>
    <row r="42" spans="1:21" ht="17.25" customHeight="1">
      <c r="A42" s="172" t="s">
        <v>43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</row>
    <row r="43" spans="1:21" ht="25.5" customHeight="1">
      <c r="A43" s="164" t="s">
        <v>27</v>
      </c>
      <c r="B43" s="148" t="s">
        <v>26</v>
      </c>
      <c r="C43" s="149"/>
      <c r="D43" s="149"/>
      <c r="E43" s="149"/>
      <c r="F43" s="149"/>
      <c r="G43" s="149"/>
      <c r="H43" s="149"/>
      <c r="I43" s="150"/>
      <c r="J43" s="161" t="s">
        <v>41</v>
      </c>
      <c r="K43" s="127" t="s">
        <v>24</v>
      </c>
      <c r="L43" s="128"/>
      <c r="M43" s="128"/>
      <c r="N43" s="129"/>
      <c r="O43" s="127" t="s">
        <v>42</v>
      </c>
      <c r="P43" s="169"/>
      <c r="Q43" s="170"/>
      <c r="R43" s="127" t="s">
        <v>23</v>
      </c>
      <c r="S43" s="128"/>
      <c r="T43" s="129"/>
      <c r="U43" s="176" t="s">
        <v>22</v>
      </c>
    </row>
    <row r="44" spans="1:21" ht="13.5" customHeight="1">
      <c r="A44" s="165"/>
      <c r="B44" s="151"/>
      <c r="C44" s="124"/>
      <c r="D44" s="124"/>
      <c r="E44" s="124"/>
      <c r="F44" s="124"/>
      <c r="G44" s="124"/>
      <c r="H44" s="124"/>
      <c r="I44" s="152"/>
      <c r="J44" s="162"/>
      <c r="K44" s="5" t="s">
        <v>28</v>
      </c>
      <c r="L44" s="5" t="s">
        <v>29</v>
      </c>
      <c r="M44" s="5" t="s">
        <v>30</v>
      </c>
      <c r="N44" s="5" t="s">
        <v>68</v>
      </c>
      <c r="O44" s="5" t="s">
        <v>34</v>
      </c>
      <c r="P44" s="5" t="s">
        <v>7</v>
      </c>
      <c r="Q44" s="5" t="s">
        <v>31</v>
      </c>
      <c r="R44" s="5" t="s">
        <v>32</v>
      </c>
      <c r="S44" s="5" t="s">
        <v>28</v>
      </c>
      <c r="T44" s="5" t="s">
        <v>33</v>
      </c>
      <c r="U44" s="162"/>
    </row>
    <row r="45" spans="1:21" ht="12.75">
      <c r="A45" s="41" t="s">
        <v>71</v>
      </c>
      <c r="B45" s="121" t="s">
        <v>74</v>
      </c>
      <c r="C45" s="121"/>
      <c r="D45" s="121"/>
      <c r="E45" s="121"/>
      <c r="F45" s="121"/>
      <c r="G45" s="121"/>
      <c r="H45" s="121"/>
      <c r="I45" s="122"/>
      <c r="J45" s="11">
        <v>8</v>
      </c>
      <c r="K45" s="11">
        <v>2</v>
      </c>
      <c r="L45" s="11">
        <v>1</v>
      </c>
      <c r="M45" s="11">
        <v>0</v>
      </c>
      <c r="N45" s="11">
        <v>1</v>
      </c>
      <c r="O45" s="16">
        <f>K45+L45+M45+N45</f>
        <v>4</v>
      </c>
      <c r="P45" s="17">
        <f>Q45-O45</f>
        <v>10</v>
      </c>
      <c r="Q45" s="17">
        <f>ROUND(PRODUCT(J45,25)/14,0)</f>
        <v>14</v>
      </c>
      <c r="R45" s="22" t="s">
        <v>32</v>
      </c>
      <c r="S45" s="11"/>
      <c r="T45" s="23"/>
      <c r="U45" s="11" t="s">
        <v>37</v>
      </c>
    </row>
    <row r="46" spans="1:21" ht="12.75">
      <c r="A46" s="41" t="s">
        <v>158</v>
      </c>
      <c r="B46" s="121" t="s">
        <v>134</v>
      </c>
      <c r="C46" s="121"/>
      <c r="D46" s="121"/>
      <c r="E46" s="121"/>
      <c r="F46" s="121"/>
      <c r="G46" s="121"/>
      <c r="H46" s="121"/>
      <c r="I46" s="122"/>
      <c r="J46" s="11">
        <v>8</v>
      </c>
      <c r="K46" s="11">
        <v>2</v>
      </c>
      <c r="L46" s="11">
        <v>1</v>
      </c>
      <c r="M46" s="11">
        <v>0</v>
      </c>
      <c r="N46" s="11">
        <v>1</v>
      </c>
      <c r="O46" s="16">
        <f>K46+L46+M46+N46</f>
        <v>4</v>
      </c>
      <c r="P46" s="17">
        <f>Q46-O46</f>
        <v>10</v>
      </c>
      <c r="Q46" s="17">
        <f>ROUND(PRODUCT(J46,25)/14,0)</f>
        <v>14</v>
      </c>
      <c r="R46" s="22" t="s">
        <v>32</v>
      </c>
      <c r="S46" s="11"/>
      <c r="T46" s="23"/>
      <c r="U46" s="11" t="s">
        <v>37</v>
      </c>
    </row>
    <row r="47" spans="1:21" ht="12.75">
      <c r="A47" s="41" t="s">
        <v>72</v>
      </c>
      <c r="B47" s="121" t="s">
        <v>75</v>
      </c>
      <c r="C47" s="121"/>
      <c r="D47" s="121"/>
      <c r="E47" s="121"/>
      <c r="F47" s="121"/>
      <c r="G47" s="121"/>
      <c r="H47" s="121"/>
      <c r="I47" s="122"/>
      <c r="J47" s="11">
        <v>7</v>
      </c>
      <c r="K47" s="11">
        <v>2</v>
      </c>
      <c r="L47" s="11">
        <v>1</v>
      </c>
      <c r="M47" s="11">
        <v>0</v>
      </c>
      <c r="N47" s="11">
        <v>1</v>
      </c>
      <c r="O47" s="16">
        <f>K47+L47+M47+N47</f>
        <v>4</v>
      </c>
      <c r="P47" s="17">
        <f>Q47-O47</f>
        <v>9</v>
      </c>
      <c r="Q47" s="17">
        <f>ROUND(PRODUCT(J47,25)/14,0)</f>
        <v>13</v>
      </c>
      <c r="R47" s="22" t="s">
        <v>32</v>
      </c>
      <c r="S47" s="11"/>
      <c r="T47" s="23"/>
      <c r="U47" s="11" t="s">
        <v>37</v>
      </c>
    </row>
    <row r="48" spans="1:21" ht="12.75">
      <c r="A48" s="41" t="s">
        <v>73</v>
      </c>
      <c r="B48" s="121" t="s">
        <v>76</v>
      </c>
      <c r="C48" s="121"/>
      <c r="D48" s="121"/>
      <c r="E48" s="121"/>
      <c r="F48" s="121"/>
      <c r="G48" s="121"/>
      <c r="H48" s="121"/>
      <c r="I48" s="122"/>
      <c r="J48" s="11">
        <v>7</v>
      </c>
      <c r="K48" s="11">
        <v>2</v>
      </c>
      <c r="L48" s="11">
        <v>1</v>
      </c>
      <c r="M48" s="11">
        <v>0</v>
      </c>
      <c r="N48" s="11">
        <v>1</v>
      </c>
      <c r="O48" s="16">
        <f>K48+L48+M48+N48</f>
        <v>4</v>
      </c>
      <c r="P48" s="17">
        <f>Q48-O48</f>
        <v>9</v>
      </c>
      <c r="Q48" s="17">
        <f>ROUND(PRODUCT(J48,25)/14,0)</f>
        <v>13</v>
      </c>
      <c r="R48" s="22" t="s">
        <v>32</v>
      </c>
      <c r="S48" s="11"/>
      <c r="T48" s="23"/>
      <c r="U48" s="11" t="s">
        <v>40</v>
      </c>
    </row>
    <row r="49" spans="1:21" ht="12.75">
      <c r="A49" s="40" t="s">
        <v>25</v>
      </c>
      <c r="B49" s="61"/>
      <c r="C49" s="62"/>
      <c r="D49" s="62"/>
      <c r="E49" s="62"/>
      <c r="F49" s="62"/>
      <c r="G49" s="62"/>
      <c r="H49" s="62"/>
      <c r="I49" s="63"/>
      <c r="J49" s="19">
        <f aca="true" t="shared" si="0" ref="J49:Q49">SUM(J45:J48)</f>
        <v>30</v>
      </c>
      <c r="K49" s="19">
        <f t="shared" si="0"/>
        <v>8</v>
      </c>
      <c r="L49" s="19">
        <f t="shared" si="0"/>
        <v>4</v>
      </c>
      <c r="M49" s="19">
        <f t="shared" si="0"/>
        <v>0</v>
      </c>
      <c r="N49" s="19">
        <f t="shared" si="0"/>
        <v>4</v>
      </c>
      <c r="O49" s="19">
        <f t="shared" si="0"/>
        <v>16</v>
      </c>
      <c r="P49" s="19">
        <f t="shared" si="0"/>
        <v>38</v>
      </c>
      <c r="Q49" s="19">
        <f t="shared" si="0"/>
        <v>54</v>
      </c>
      <c r="R49" s="19">
        <f>COUNTIF(R45:R48,"E")</f>
        <v>4</v>
      </c>
      <c r="S49" s="19">
        <f>COUNTIF(S45:S48,"C")</f>
        <v>0</v>
      </c>
      <c r="T49" s="19">
        <f>COUNTIF(T45:T48,"VP")</f>
        <v>0</v>
      </c>
      <c r="U49" s="20"/>
    </row>
    <row r="50" ht="19.5" customHeight="1"/>
    <row r="51" spans="1:21" ht="16.5" customHeight="1">
      <c r="A51" s="172" t="s">
        <v>44</v>
      </c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</row>
    <row r="52" spans="1:21" ht="26.25" customHeight="1">
      <c r="A52" s="164" t="s">
        <v>27</v>
      </c>
      <c r="B52" s="148" t="s">
        <v>26</v>
      </c>
      <c r="C52" s="149"/>
      <c r="D52" s="149"/>
      <c r="E52" s="149"/>
      <c r="F52" s="149"/>
      <c r="G52" s="149"/>
      <c r="H52" s="149"/>
      <c r="I52" s="150"/>
      <c r="J52" s="161" t="s">
        <v>41</v>
      </c>
      <c r="K52" s="127" t="s">
        <v>24</v>
      </c>
      <c r="L52" s="128"/>
      <c r="M52" s="128"/>
      <c r="N52" s="129"/>
      <c r="O52" s="127" t="s">
        <v>42</v>
      </c>
      <c r="P52" s="169"/>
      <c r="Q52" s="170"/>
      <c r="R52" s="127" t="s">
        <v>23</v>
      </c>
      <c r="S52" s="128"/>
      <c r="T52" s="129"/>
      <c r="U52" s="176" t="s">
        <v>22</v>
      </c>
    </row>
    <row r="53" spans="1:21" ht="12.75" customHeight="1">
      <c r="A53" s="165"/>
      <c r="B53" s="151"/>
      <c r="C53" s="124"/>
      <c r="D53" s="124"/>
      <c r="E53" s="124"/>
      <c r="F53" s="124"/>
      <c r="G53" s="124"/>
      <c r="H53" s="124"/>
      <c r="I53" s="152"/>
      <c r="J53" s="162"/>
      <c r="K53" s="5" t="s">
        <v>28</v>
      </c>
      <c r="L53" s="5" t="s">
        <v>29</v>
      </c>
      <c r="M53" s="5" t="s">
        <v>30</v>
      </c>
      <c r="N53" s="5" t="s">
        <v>68</v>
      </c>
      <c r="O53" s="5" t="s">
        <v>34</v>
      </c>
      <c r="P53" s="5" t="s">
        <v>7</v>
      </c>
      <c r="Q53" s="5" t="s">
        <v>31</v>
      </c>
      <c r="R53" s="5" t="s">
        <v>32</v>
      </c>
      <c r="S53" s="5" t="s">
        <v>28</v>
      </c>
      <c r="T53" s="5" t="s">
        <v>33</v>
      </c>
      <c r="U53" s="162"/>
    </row>
    <row r="54" spans="1:21" ht="12.75">
      <c r="A54" s="41" t="s">
        <v>77</v>
      </c>
      <c r="B54" s="59" t="s">
        <v>81</v>
      </c>
      <c r="C54" s="59"/>
      <c r="D54" s="59"/>
      <c r="E54" s="59"/>
      <c r="F54" s="59"/>
      <c r="G54" s="59"/>
      <c r="H54" s="59"/>
      <c r="I54" s="59"/>
      <c r="J54" s="11">
        <v>8</v>
      </c>
      <c r="K54" s="11">
        <v>2</v>
      </c>
      <c r="L54" s="11">
        <v>1</v>
      </c>
      <c r="M54" s="11">
        <v>0</v>
      </c>
      <c r="N54" s="11">
        <v>1</v>
      </c>
      <c r="O54" s="16">
        <f>K54+L54+M54+N54</f>
        <v>4</v>
      </c>
      <c r="P54" s="17">
        <f>Q54-O54</f>
        <v>10</v>
      </c>
      <c r="Q54" s="17">
        <f>ROUND(PRODUCT(J54,25)/14,0)</f>
        <v>14</v>
      </c>
      <c r="R54" s="22" t="s">
        <v>32</v>
      </c>
      <c r="S54" s="11"/>
      <c r="T54" s="23"/>
      <c r="U54" s="11" t="s">
        <v>37</v>
      </c>
    </row>
    <row r="55" spans="1:21" ht="12.75">
      <c r="A55" s="41" t="s">
        <v>78</v>
      </c>
      <c r="B55" s="59" t="s">
        <v>82</v>
      </c>
      <c r="C55" s="59"/>
      <c r="D55" s="59"/>
      <c r="E55" s="59"/>
      <c r="F55" s="59"/>
      <c r="G55" s="59"/>
      <c r="H55" s="59"/>
      <c r="I55" s="59"/>
      <c r="J55" s="11">
        <v>8</v>
      </c>
      <c r="K55" s="11">
        <v>2</v>
      </c>
      <c r="L55" s="11">
        <v>1</v>
      </c>
      <c r="M55" s="11">
        <v>0</v>
      </c>
      <c r="N55" s="11">
        <v>1</v>
      </c>
      <c r="O55" s="16">
        <f>K55+L55+M55+N55</f>
        <v>4</v>
      </c>
      <c r="P55" s="17">
        <f>Q55-O55</f>
        <v>10</v>
      </c>
      <c r="Q55" s="17">
        <f>ROUND(PRODUCT(J55,25)/14,0)</f>
        <v>14</v>
      </c>
      <c r="R55" s="22" t="s">
        <v>32</v>
      </c>
      <c r="S55" s="11"/>
      <c r="T55" s="23"/>
      <c r="U55" s="11" t="s">
        <v>37</v>
      </c>
    </row>
    <row r="56" spans="1:21" ht="12.75">
      <c r="A56" s="41" t="s">
        <v>79</v>
      </c>
      <c r="B56" s="59" t="s">
        <v>83</v>
      </c>
      <c r="C56" s="59"/>
      <c r="D56" s="59"/>
      <c r="E56" s="59"/>
      <c r="F56" s="59"/>
      <c r="G56" s="59"/>
      <c r="H56" s="59"/>
      <c r="I56" s="59"/>
      <c r="J56" s="11">
        <v>7</v>
      </c>
      <c r="K56" s="11">
        <v>2</v>
      </c>
      <c r="L56" s="11">
        <v>1</v>
      </c>
      <c r="M56" s="11">
        <v>0</v>
      </c>
      <c r="N56" s="11">
        <v>1</v>
      </c>
      <c r="O56" s="16">
        <f>K56+L56+M56+N56</f>
        <v>4</v>
      </c>
      <c r="P56" s="17">
        <f>Q56-O56</f>
        <v>9</v>
      </c>
      <c r="Q56" s="17">
        <f>ROUND(PRODUCT(J56,25)/14,0)</f>
        <v>13</v>
      </c>
      <c r="R56" s="22" t="s">
        <v>32</v>
      </c>
      <c r="S56" s="11"/>
      <c r="T56" s="23"/>
      <c r="U56" s="11" t="s">
        <v>39</v>
      </c>
    </row>
    <row r="57" spans="1:21" ht="12.75">
      <c r="A57" s="41" t="s">
        <v>80</v>
      </c>
      <c r="B57" s="59" t="s">
        <v>84</v>
      </c>
      <c r="C57" s="59"/>
      <c r="D57" s="59"/>
      <c r="E57" s="59"/>
      <c r="F57" s="59"/>
      <c r="G57" s="59"/>
      <c r="H57" s="59"/>
      <c r="I57" s="59"/>
      <c r="J57" s="11">
        <v>7</v>
      </c>
      <c r="K57" s="11">
        <v>2</v>
      </c>
      <c r="L57" s="11">
        <v>1</v>
      </c>
      <c r="M57" s="11">
        <v>0</v>
      </c>
      <c r="N57" s="11">
        <v>1</v>
      </c>
      <c r="O57" s="16">
        <f>K57+L57+M57+N57</f>
        <v>4</v>
      </c>
      <c r="P57" s="17">
        <f>Q57-O57</f>
        <v>9</v>
      </c>
      <c r="Q57" s="17">
        <f>ROUND(PRODUCT(J57,25)/14,0)</f>
        <v>13</v>
      </c>
      <c r="R57" s="22" t="s">
        <v>32</v>
      </c>
      <c r="S57" s="11"/>
      <c r="T57" s="23"/>
      <c r="U57" s="11" t="s">
        <v>37</v>
      </c>
    </row>
    <row r="58" spans="1:21" ht="12.75">
      <c r="A58" s="40" t="s">
        <v>25</v>
      </c>
      <c r="B58" s="166"/>
      <c r="C58" s="167"/>
      <c r="D58" s="167"/>
      <c r="E58" s="167"/>
      <c r="F58" s="167"/>
      <c r="G58" s="167"/>
      <c r="H58" s="167"/>
      <c r="I58" s="168"/>
      <c r="J58" s="19">
        <f aca="true" t="shared" si="1" ref="J58:Q58">SUM(J54:J57)</f>
        <v>30</v>
      </c>
      <c r="K58" s="19">
        <f t="shared" si="1"/>
        <v>8</v>
      </c>
      <c r="L58" s="19">
        <f t="shared" si="1"/>
        <v>4</v>
      </c>
      <c r="M58" s="19">
        <f t="shared" si="1"/>
        <v>0</v>
      </c>
      <c r="N58" s="19">
        <f t="shared" si="1"/>
        <v>4</v>
      </c>
      <c r="O58" s="19">
        <f t="shared" si="1"/>
        <v>16</v>
      </c>
      <c r="P58" s="19">
        <f t="shared" si="1"/>
        <v>38</v>
      </c>
      <c r="Q58" s="19">
        <f t="shared" si="1"/>
        <v>54</v>
      </c>
      <c r="R58" s="19">
        <f>COUNTIF(R54:R57,"E")</f>
        <v>4</v>
      </c>
      <c r="S58" s="19">
        <f>COUNTIF(S54:S57,"C")</f>
        <v>0</v>
      </c>
      <c r="T58" s="19">
        <f>COUNTIF(T54:T57,"VP")</f>
        <v>0</v>
      </c>
      <c r="U58" s="20"/>
    </row>
    <row r="59" ht="11.25" customHeight="1"/>
    <row r="61" spans="1:21" ht="18" customHeight="1">
      <c r="A61" s="172" t="s">
        <v>45</v>
      </c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</row>
    <row r="62" spans="1:21" ht="25.5" customHeight="1">
      <c r="A62" s="164" t="s">
        <v>27</v>
      </c>
      <c r="B62" s="148" t="s">
        <v>26</v>
      </c>
      <c r="C62" s="149"/>
      <c r="D62" s="149"/>
      <c r="E62" s="149"/>
      <c r="F62" s="149"/>
      <c r="G62" s="149"/>
      <c r="H62" s="149"/>
      <c r="I62" s="150"/>
      <c r="J62" s="161" t="s">
        <v>41</v>
      </c>
      <c r="K62" s="127" t="s">
        <v>24</v>
      </c>
      <c r="L62" s="128"/>
      <c r="M62" s="128"/>
      <c r="N62" s="129"/>
      <c r="O62" s="127" t="s">
        <v>42</v>
      </c>
      <c r="P62" s="169"/>
      <c r="Q62" s="170"/>
      <c r="R62" s="127" t="s">
        <v>23</v>
      </c>
      <c r="S62" s="128"/>
      <c r="T62" s="129"/>
      <c r="U62" s="176" t="s">
        <v>22</v>
      </c>
    </row>
    <row r="63" spans="1:21" ht="16.5" customHeight="1">
      <c r="A63" s="165"/>
      <c r="B63" s="151"/>
      <c r="C63" s="124"/>
      <c r="D63" s="124"/>
      <c r="E63" s="124"/>
      <c r="F63" s="124"/>
      <c r="G63" s="124"/>
      <c r="H63" s="124"/>
      <c r="I63" s="152"/>
      <c r="J63" s="162"/>
      <c r="K63" s="5" t="s">
        <v>28</v>
      </c>
      <c r="L63" s="5" t="s">
        <v>29</v>
      </c>
      <c r="M63" s="5" t="s">
        <v>30</v>
      </c>
      <c r="N63" s="5" t="s">
        <v>68</v>
      </c>
      <c r="O63" s="5" t="s">
        <v>34</v>
      </c>
      <c r="P63" s="5" t="s">
        <v>7</v>
      </c>
      <c r="Q63" s="5" t="s">
        <v>31</v>
      </c>
      <c r="R63" s="5" t="s">
        <v>32</v>
      </c>
      <c r="S63" s="5" t="s">
        <v>28</v>
      </c>
      <c r="T63" s="5" t="s">
        <v>33</v>
      </c>
      <c r="U63" s="162"/>
    </row>
    <row r="64" spans="1:21" ht="12.75">
      <c r="A64" s="41" t="s">
        <v>85</v>
      </c>
      <c r="B64" s="59" t="s">
        <v>89</v>
      </c>
      <c r="C64" s="59"/>
      <c r="D64" s="59"/>
      <c r="E64" s="59"/>
      <c r="F64" s="59"/>
      <c r="G64" s="59"/>
      <c r="H64" s="59"/>
      <c r="I64" s="59"/>
      <c r="J64" s="11">
        <v>8</v>
      </c>
      <c r="K64" s="11">
        <v>2</v>
      </c>
      <c r="L64" s="11">
        <v>1</v>
      </c>
      <c r="M64" s="11">
        <v>0</v>
      </c>
      <c r="N64" s="11">
        <v>1</v>
      </c>
      <c r="O64" s="16">
        <f>K64+L64+M64+N64</f>
        <v>4</v>
      </c>
      <c r="P64" s="17">
        <f>Q64-O64</f>
        <v>10</v>
      </c>
      <c r="Q64" s="17">
        <f>ROUND(PRODUCT(J64,25)/14,0)</f>
        <v>14</v>
      </c>
      <c r="R64" s="22" t="s">
        <v>32</v>
      </c>
      <c r="S64" s="11"/>
      <c r="T64" s="23"/>
      <c r="U64" s="11" t="s">
        <v>40</v>
      </c>
    </row>
    <row r="65" spans="1:21" ht="12.75">
      <c r="A65" s="41" t="s">
        <v>86</v>
      </c>
      <c r="B65" s="59" t="s">
        <v>90</v>
      </c>
      <c r="C65" s="59"/>
      <c r="D65" s="59"/>
      <c r="E65" s="59"/>
      <c r="F65" s="59"/>
      <c r="G65" s="59"/>
      <c r="H65" s="59"/>
      <c r="I65" s="59"/>
      <c r="J65" s="11">
        <v>8</v>
      </c>
      <c r="K65" s="11">
        <v>2</v>
      </c>
      <c r="L65" s="11">
        <v>1</v>
      </c>
      <c r="M65" s="11">
        <v>0</v>
      </c>
      <c r="N65" s="11">
        <v>1</v>
      </c>
      <c r="O65" s="16">
        <f>K65+L65+M65+N65</f>
        <v>4</v>
      </c>
      <c r="P65" s="17">
        <f>Q65-O65</f>
        <v>10</v>
      </c>
      <c r="Q65" s="17">
        <f>ROUND(PRODUCT(J65,25)/14,0)</f>
        <v>14</v>
      </c>
      <c r="R65" s="22" t="s">
        <v>32</v>
      </c>
      <c r="S65" s="11"/>
      <c r="T65" s="23"/>
      <c r="U65" s="11" t="s">
        <v>37</v>
      </c>
    </row>
    <row r="66" spans="1:21" ht="12.75">
      <c r="A66" s="41" t="s">
        <v>87</v>
      </c>
      <c r="B66" s="59" t="s">
        <v>91</v>
      </c>
      <c r="C66" s="59"/>
      <c r="D66" s="59"/>
      <c r="E66" s="59"/>
      <c r="F66" s="59"/>
      <c r="G66" s="59"/>
      <c r="H66" s="59"/>
      <c r="I66" s="59"/>
      <c r="J66" s="11">
        <v>6</v>
      </c>
      <c r="K66" s="11">
        <v>2</v>
      </c>
      <c r="L66" s="11">
        <v>1</v>
      </c>
      <c r="M66" s="11">
        <v>0</v>
      </c>
      <c r="N66" s="11">
        <v>0</v>
      </c>
      <c r="O66" s="16">
        <f>K66+L66+M66+N66</f>
        <v>3</v>
      </c>
      <c r="P66" s="17">
        <f>Q66-O66</f>
        <v>8</v>
      </c>
      <c r="Q66" s="17">
        <f>ROUND(PRODUCT(J66,25)/14,0)</f>
        <v>11</v>
      </c>
      <c r="R66" s="22"/>
      <c r="S66" s="11" t="s">
        <v>28</v>
      </c>
      <c r="T66" s="23"/>
      <c r="U66" s="11" t="s">
        <v>37</v>
      </c>
    </row>
    <row r="67" spans="1:21" ht="12.75">
      <c r="A67" s="41" t="s">
        <v>88</v>
      </c>
      <c r="B67" s="59" t="s">
        <v>92</v>
      </c>
      <c r="C67" s="59"/>
      <c r="D67" s="59"/>
      <c r="E67" s="59"/>
      <c r="F67" s="59"/>
      <c r="G67" s="59"/>
      <c r="H67" s="59"/>
      <c r="I67" s="59"/>
      <c r="J67" s="11">
        <v>8</v>
      </c>
      <c r="K67" s="11">
        <v>2</v>
      </c>
      <c r="L67" s="11">
        <v>1</v>
      </c>
      <c r="M67" s="11">
        <v>0</v>
      </c>
      <c r="N67" s="11">
        <v>1</v>
      </c>
      <c r="O67" s="16">
        <f>K67+L67+M67+N67</f>
        <v>4</v>
      </c>
      <c r="P67" s="17">
        <f>Q67-O67</f>
        <v>10</v>
      </c>
      <c r="Q67" s="17">
        <f>ROUND(PRODUCT(J67,25)/14,0)</f>
        <v>14</v>
      </c>
      <c r="R67" s="22" t="s">
        <v>32</v>
      </c>
      <c r="S67" s="11"/>
      <c r="T67" s="23"/>
      <c r="U67" s="11" t="s">
        <v>39</v>
      </c>
    </row>
    <row r="68" spans="1:21" ht="12.75">
      <c r="A68" s="40" t="s">
        <v>25</v>
      </c>
      <c r="B68" s="166"/>
      <c r="C68" s="167"/>
      <c r="D68" s="167"/>
      <c r="E68" s="167"/>
      <c r="F68" s="167"/>
      <c r="G68" s="167"/>
      <c r="H68" s="167"/>
      <c r="I68" s="168"/>
      <c r="J68" s="19">
        <f aca="true" t="shared" si="2" ref="J68:Q68">SUM(J64:J67)</f>
        <v>30</v>
      </c>
      <c r="K68" s="19">
        <f t="shared" si="2"/>
        <v>8</v>
      </c>
      <c r="L68" s="19">
        <f t="shared" si="2"/>
        <v>4</v>
      </c>
      <c r="M68" s="19">
        <f t="shared" si="2"/>
        <v>0</v>
      </c>
      <c r="N68" s="19">
        <f t="shared" si="2"/>
        <v>3</v>
      </c>
      <c r="O68" s="19">
        <f t="shared" si="2"/>
        <v>15</v>
      </c>
      <c r="P68" s="19">
        <f t="shared" si="2"/>
        <v>38</v>
      </c>
      <c r="Q68" s="19">
        <f t="shared" si="2"/>
        <v>53</v>
      </c>
      <c r="R68" s="19">
        <f>COUNTIF(R64:R67,"E")</f>
        <v>3</v>
      </c>
      <c r="S68" s="19">
        <f>COUNTIF(S64:S67,"C")</f>
        <v>1</v>
      </c>
      <c r="T68" s="19">
        <f>COUNTIF(T64:T67,"VP")</f>
        <v>0</v>
      </c>
      <c r="U68" s="20"/>
    </row>
    <row r="69" ht="15.75" customHeight="1"/>
    <row r="70" spans="1:21" ht="18.75" customHeight="1">
      <c r="A70" s="172" t="s">
        <v>46</v>
      </c>
      <c r="B70" s="172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</row>
    <row r="71" spans="1:21" ht="24.75" customHeight="1">
      <c r="A71" s="164" t="s">
        <v>27</v>
      </c>
      <c r="B71" s="148" t="s">
        <v>26</v>
      </c>
      <c r="C71" s="149"/>
      <c r="D71" s="149"/>
      <c r="E71" s="149"/>
      <c r="F71" s="149"/>
      <c r="G71" s="149"/>
      <c r="H71" s="149"/>
      <c r="I71" s="150"/>
      <c r="J71" s="161" t="s">
        <v>41</v>
      </c>
      <c r="K71" s="127" t="s">
        <v>24</v>
      </c>
      <c r="L71" s="128"/>
      <c r="M71" s="128"/>
      <c r="N71" s="129"/>
      <c r="O71" s="127" t="s">
        <v>42</v>
      </c>
      <c r="P71" s="169"/>
      <c r="Q71" s="170"/>
      <c r="R71" s="127" t="s">
        <v>23</v>
      </c>
      <c r="S71" s="128"/>
      <c r="T71" s="129"/>
      <c r="U71" s="176" t="s">
        <v>22</v>
      </c>
    </row>
    <row r="72" spans="1:21" ht="12.75">
      <c r="A72" s="165"/>
      <c r="B72" s="151"/>
      <c r="C72" s="124"/>
      <c r="D72" s="124"/>
      <c r="E72" s="124"/>
      <c r="F72" s="124"/>
      <c r="G72" s="124"/>
      <c r="H72" s="124"/>
      <c r="I72" s="152"/>
      <c r="J72" s="162"/>
      <c r="K72" s="5" t="s">
        <v>28</v>
      </c>
      <c r="L72" s="5" t="s">
        <v>29</v>
      </c>
      <c r="M72" s="5" t="s">
        <v>30</v>
      </c>
      <c r="N72" s="5" t="s">
        <v>68</v>
      </c>
      <c r="O72" s="5" t="s">
        <v>34</v>
      </c>
      <c r="P72" s="5" t="s">
        <v>7</v>
      </c>
      <c r="Q72" s="5" t="s">
        <v>31</v>
      </c>
      <c r="R72" s="5" t="s">
        <v>32</v>
      </c>
      <c r="S72" s="5" t="s">
        <v>28</v>
      </c>
      <c r="T72" s="5" t="s">
        <v>33</v>
      </c>
      <c r="U72" s="162"/>
    </row>
    <row r="73" spans="1:21" ht="12.75">
      <c r="A73" s="41" t="s">
        <v>93</v>
      </c>
      <c r="B73" s="59" t="s">
        <v>98</v>
      </c>
      <c r="C73" s="59"/>
      <c r="D73" s="59"/>
      <c r="E73" s="59"/>
      <c r="F73" s="59"/>
      <c r="G73" s="59"/>
      <c r="H73" s="59"/>
      <c r="I73" s="59"/>
      <c r="J73" s="11">
        <v>7</v>
      </c>
      <c r="K73" s="11">
        <v>2</v>
      </c>
      <c r="L73" s="11">
        <v>1</v>
      </c>
      <c r="M73" s="11">
        <v>0</v>
      </c>
      <c r="N73" s="11">
        <v>1</v>
      </c>
      <c r="O73" s="16">
        <f>K73+L73+M73+N73</f>
        <v>4</v>
      </c>
      <c r="P73" s="17">
        <f>Q73-O73</f>
        <v>11</v>
      </c>
      <c r="Q73" s="17">
        <f>ROUND(PRODUCT(J73,25)/12,0)</f>
        <v>15</v>
      </c>
      <c r="R73" s="22" t="s">
        <v>32</v>
      </c>
      <c r="S73" s="11"/>
      <c r="T73" s="23"/>
      <c r="U73" s="11" t="s">
        <v>40</v>
      </c>
    </row>
    <row r="74" spans="1:21" ht="12.75">
      <c r="A74" s="41" t="s">
        <v>94</v>
      </c>
      <c r="B74" s="59" t="s">
        <v>99</v>
      </c>
      <c r="C74" s="59"/>
      <c r="D74" s="59"/>
      <c r="E74" s="59"/>
      <c r="F74" s="59"/>
      <c r="G74" s="59"/>
      <c r="H74" s="59"/>
      <c r="I74" s="59"/>
      <c r="J74" s="11">
        <v>7</v>
      </c>
      <c r="K74" s="11">
        <v>2</v>
      </c>
      <c r="L74" s="11">
        <v>1</v>
      </c>
      <c r="M74" s="11">
        <v>0</v>
      </c>
      <c r="N74" s="11">
        <v>1</v>
      </c>
      <c r="O74" s="16">
        <f>K74+L74+M74+N74</f>
        <v>4</v>
      </c>
      <c r="P74" s="17">
        <f>Q74-O74</f>
        <v>11</v>
      </c>
      <c r="Q74" s="17">
        <f>ROUND(PRODUCT(J74,25)/12,0)</f>
        <v>15</v>
      </c>
      <c r="R74" s="22" t="s">
        <v>32</v>
      </c>
      <c r="S74" s="11"/>
      <c r="T74" s="23"/>
      <c r="U74" s="11" t="s">
        <v>39</v>
      </c>
    </row>
    <row r="75" spans="1:21" ht="12.75">
      <c r="A75" s="41" t="s">
        <v>95</v>
      </c>
      <c r="B75" s="59" t="s">
        <v>100</v>
      </c>
      <c r="C75" s="59"/>
      <c r="D75" s="59"/>
      <c r="E75" s="59"/>
      <c r="F75" s="59"/>
      <c r="G75" s="59"/>
      <c r="H75" s="59"/>
      <c r="I75" s="59"/>
      <c r="J75" s="11">
        <v>4</v>
      </c>
      <c r="K75" s="11">
        <v>0</v>
      </c>
      <c r="L75" s="11">
        <v>0</v>
      </c>
      <c r="M75" s="11">
        <v>1</v>
      </c>
      <c r="N75" s="11">
        <v>2</v>
      </c>
      <c r="O75" s="16">
        <f>K75+L75+M75+N75</f>
        <v>3</v>
      </c>
      <c r="P75" s="17">
        <f>Q75-O75</f>
        <v>5</v>
      </c>
      <c r="Q75" s="17">
        <f>ROUND(PRODUCT(J75,25)/12,0)</f>
        <v>8</v>
      </c>
      <c r="R75" s="22"/>
      <c r="S75" s="11" t="s">
        <v>28</v>
      </c>
      <c r="T75" s="23"/>
      <c r="U75" s="11" t="s">
        <v>39</v>
      </c>
    </row>
    <row r="76" spans="1:22" ht="12.75">
      <c r="A76" s="41" t="s">
        <v>96</v>
      </c>
      <c r="B76" s="59" t="s">
        <v>101</v>
      </c>
      <c r="C76" s="59"/>
      <c r="D76" s="59"/>
      <c r="E76" s="59"/>
      <c r="F76" s="59"/>
      <c r="G76" s="59"/>
      <c r="H76" s="59"/>
      <c r="I76" s="59"/>
      <c r="J76" s="11">
        <v>4</v>
      </c>
      <c r="K76" s="11">
        <v>0</v>
      </c>
      <c r="L76" s="11">
        <v>0</v>
      </c>
      <c r="M76" s="11">
        <v>0</v>
      </c>
      <c r="N76" s="11">
        <v>2</v>
      </c>
      <c r="O76" s="16">
        <f>K76+L76+M76+N76</f>
        <v>2</v>
      </c>
      <c r="P76" s="17">
        <f>Q76-O76</f>
        <v>6</v>
      </c>
      <c r="Q76" s="17">
        <f>ROUND(PRODUCT(J76,25)/12,0)</f>
        <v>8</v>
      </c>
      <c r="R76" s="22"/>
      <c r="S76" s="11" t="s">
        <v>28</v>
      </c>
      <c r="T76" s="23"/>
      <c r="U76" s="11" t="s">
        <v>39</v>
      </c>
      <c r="V76" s="38"/>
    </row>
    <row r="77" spans="1:21" ht="12.75">
      <c r="A77" s="41" t="s">
        <v>97</v>
      </c>
      <c r="B77" s="59" t="s">
        <v>102</v>
      </c>
      <c r="C77" s="59"/>
      <c r="D77" s="59"/>
      <c r="E77" s="59"/>
      <c r="F77" s="59"/>
      <c r="G77" s="59"/>
      <c r="H77" s="59"/>
      <c r="I77" s="59"/>
      <c r="J77" s="11">
        <v>8</v>
      </c>
      <c r="K77" s="11">
        <v>2</v>
      </c>
      <c r="L77" s="11">
        <v>1</v>
      </c>
      <c r="M77" s="11">
        <v>0</v>
      </c>
      <c r="N77" s="11">
        <v>1</v>
      </c>
      <c r="O77" s="16">
        <f>K77+L77+M77+N77</f>
        <v>4</v>
      </c>
      <c r="P77" s="17">
        <f>Q77-O77</f>
        <v>13</v>
      </c>
      <c r="Q77" s="17">
        <f>ROUND(PRODUCT(J77,25)/12,0)</f>
        <v>17</v>
      </c>
      <c r="R77" s="22" t="s">
        <v>32</v>
      </c>
      <c r="S77" s="11"/>
      <c r="T77" s="23"/>
      <c r="U77" s="11" t="s">
        <v>39</v>
      </c>
    </row>
    <row r="78" spans="1:21" ht="12.75">
      <c r="A78" s="40" t="s">
        <v>25</v>
      </c>
      <c r="B78" s="166"/>
      <c r="C78" s="167"/>
      <c r="D78" s="167"/>
      <c r="E78" s="167"/>
      <c r="F78" s="167"/>
      <c r="G78" s="167"/>
      <c r="H78" s="167"/>
      <c r="I78" s="168"/>
      <c r="J78" s="19">
        <f aca="true" t="shared" si="3" ref="J78:Q78">SUM(J73:J77)</f>
        <v>30</v>
      </c>
      <c r="K78" s="19">
        <f t="shared" si="3"/>
        <v>6</v>
      </c>
      <c r="L78" s="19">
        <f t="shared" si="3"/>
        <v>3</v>
      </c>
      <c r="M78" s="19">
        <f t="shared" si="3"/>
        <v>1</v>
      </c>
      <c r="N78" s="19">
        <f t="shared" si="3"/>
        <v>7</v>
      </c>
      <c r="O78" s="19">
        <f t="shared" si="3"/>
        <v>17</v>
      </c>
      <c r="P78" s="19">
        <f t="shared" si="3"/>
        <v>46</v>
      </c>
      <c r="Q78" s="19">
        <f t="shared" si="3"/>
        <v>63</v>
      </c>
      <c r="R78" s="19">
        <f>COUNTIF(R73:R77,"E")</f>
        <v>3</v>
      </c>
      <c r="S78" s="19">
        <f>COUNTIF(S73:S77,"C")</f>
        <v>2</v>
      </c>
      <c r="T78" s="19">
        <f>COUNTIF(T73:T77,"VP")</f>
        <v>0</v>
      </c>
      <c r="U78" s="20"/>
    </row>
    <row r="79" ht="9" customHeight="1"/>
    <row r="80" spans="1:21" ht="19.5" customHeight="1">
      <c r="A80" s="160" t="s">
        <v>47</v>
      </c>
      <c r="B80" s="160"/>
      <c r="C80" s="160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</row>
    <row r="81" spans="1:21" ht="27.75" customHeight="1">
      <c r="A81" s="164" t="s">
        <v>27</v>
      </c>
      <c r="B81" s="148" t="s">
        <v>26</v>
      </c>
      <c r="C81" s="149"/>
      <c r="D81" s="149"/>
      <c r="E81" s="149"/>
      <c r="F81" s="149"/>
      <c r="G81" s="149"/>
      <c r="H81" s="149"/>
      <c r="I81" s="150"/>
      <c r="J81" s="161" t="s">
        <v>41</v>
      </c>
      <c r="K81" s="159" t="s">
        <v>24</v>
      </c>
      <c r="L81" s="159"/>
      <c r="M81" s="159"/>
      <c r="N81" s="159"/>
      <c r="O81" s="159" t="s">
        <v>42</v>
      </c>
      <c r="P81" s="163"/>
      <c r="Q81" s="163"/>
      <c r="R81" s="159" t="s">
        <v>23</v>
      </c>
      <c r="S81" s="159"/>
      <c r="T81" s="159"/>
      <c r="U81" s="159" t="s">
        <v>22</v>
      </c>
    </row>
    <row r="82" spans="1:21" ht="12.75" customHeight="1">
      <c r="A82" s="165"/>
      <c r="B82" s="151"/>
      <c r="C82" s="124"/>
      <c r="D82" s="124"/>
      <c r="E82" s="124"/>
      <c r="F82" s="124"/>
      <c r="G82" s="124"/>
      <c r="H82" s="124"/>
      <c r="I82" s="152"/>
      <c r="J82" s="162"/>
      <c r="K82" s="5" t="s">
        <v>28</v>
      </c>
      <c r="L82" s="5" t="s">
        <v>29</v>
      </c>
      <c r="M82" s="5" t="s">
        <v>30</v>
      </c>
      <c r="N82" s="5" t="s">
        <v>68</v>
      </c>
      <c r="O82" s="5" t="s">
        <v>34</v>
      </c>
      <c r="P82" s="5" t="s">
        <v>7</v>
      </c>
      <c r="Q82" s="5" t="s">
        <v>31</v>
      </c>
      <c r="R82" s="5" t="s">
        <v>32</v>
      </c>
      <c r="S82" s="5" t="s">
        <v>28</v>
      </c>
      <c r="T82" s="5" t="s">
        <v>33</v>
      </c>
      <c r="U82" s="159"/>
    </row>
    <row r="83" spans="1:21" ht="12.75">
      <c r="A83" s="156" t="s">
        <v>103</v>
      </c>
      <c r="B83" s="157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158"/>
    </row>
    <row r="84" spans="1:21" ht="12.75">
      <c r="A84" s="41" t="s">
        <v>159</v>
      </c>
      <c r="B84" s="59" t="s">
        <v>160</v>
      </c>
      <c r="C84" s="59"/>
      <c r="D84" s="59"/>
      <c r="E84" s="59"/>
      <c r="F84" s="59"/>
      <c r="G84" s="59"/>
      <c r="H84" s="59"/>
      <c r="I84" s="59"/>
      <c r="J84" s="11">
        <v>8</v>
      </c>
      <c r="K84" s="11">
        <v>2</v>
      </c>
      <c r="L84" s="11">
        <v>1</v>
      </c>
      <c r="M84" s="11">
        <v>0</v>
      </c>
      <c r="N84" s="11">
        <v>1</v>
      </c>
      <c r="O84" s="17">
        <f>K84+L84+M84+N84</f>
        <v>4</v>
      </c>
      <c r="P84" s="17">
        <f>Q84-O84</f>
        <v>10</v>
      </c>
      <c r="Q84" s="17">
        <f>ROUND(PRODUCT(J84,25)/14,0)</f>
        <v>14</v>
      </c>
      <c r="R84" s="24" t="s">
        <v>32</v>
      </c>
      <c r="S84" s="24"/>
      <c r="T84" s="25"/>
      <c r="U84" s="11" t="s">
        <v>39</v>
      </c>
    </row>
    <row r="85" spans="1:21" ht="12.75">
      <c r="A85" s="41" t="s">
        <v>105</v>
      </c>
      <c r="B85" s="60" t="s">
        <v>108</v>
      </c>
      <c r="C85" s="60"/>
      <c r="D85" s="60"/>
      <c r="E85" s="60"/>
      <c r="F85" s="60"/>
      <c r="G85" s="60"/>
      <c r="H85" s="60"/>
      <c r="I85" s="60"/>
      <c r="J85" s="11">
        <v>8</v>
      </c>
      <c r="K85" s="11">
        <v>2</v>
      </c>
      <c r="L85" s="11">
        <v>1</v>
      </c>
      <c r="M85" s="11">
        <v>0</v>
      </c>
      <c r="N85" s="11">
        <v>1</v>
      </c>
      <c r="O85" s="17">
        <f>K85+L85+M85+N85</f>
        <v>4</v>
      </c>
      <c r="P85" s="17">
        <f>Q85-O85</f>
        <v>10</v>
      </c>
      <c r="Q85" s="17">
        <f>ROUND(PRODUCT(J85,25)/14,0)</f>
        <v>14</v>
      </c>
      <c r="R85" s="24" t="s">
        <v>32</v>
      </c>
      <c r="S85" s="24"/>
      <c r="T85" s="25"/>
      <c r="U85" s="11" t="s">
        <v>39</v>
      </c>
    </row>
    <row r="86" spans="1:21" ht="12.75">
      <c r="A86" s="41" t="s">
        <v>106</v>
      </c>
      <c r="B86" s="60" t="s">
        <v>109</v>
      </c>
      <c r="C86" s="60"/>
      <c r="D86" s="60"/>
      <c r="E86" s="60"/>
      <c r="F86" s="60"/>
      <c r="G86" s="60"/>
      <c r="H86" s="60"/>
      <c r="I86" s="60"/>
      <c r="J86" s="11">
        <v>8</v>
      </c>
      <c r="K86" s="11">
        <v>2</v>
      </c>
      <c r="L86" s="11">
        <v>1</v>
      </c>
      <c r="M86" s="11">
        <v>0</v>
      </c>
      <c r="N86" s="11">
        <v>1</v>
      </c>
      <c r="O86" s="17">
        <f>K86+L86+M86+N86</f>
        <v>4</v>
      </c>
      <c r="P86" s="17">
        <f>Q86-O86</f>
        <v>10</v>
      </c>
      <c r="Q86" s="17">
        <f>ROUND(PRODUCT(J86,25)/14,0)</f>
        <v>14</v>
      </c>
      <c r="R86" s="24" t="s">
        <v>32</v>
      </c>
      <c r="S86" s="24"/>
      <c r="T86" s="25"/>
      <c r="U86" s="11" t="s">
        <v>39</v>
      </c>
    </row>
    <row r="87" spans="1:21" ht="12.75">
      <c r="A87" s="123" t="s">
        <v>110</v>
      </c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</row>
    <row r="88" spans="1:21" ht="12.75">
      <c r="A88" s="41" t="s">
        <v>104</v>
      </c>
      <c r="B88" s="60" t="s">
        <v>107</v>
      </c>
      <c r="C88" s="60"/>
      <c r="D88" s="60"/>
      <c r="E88" s="60"/>
      <c r="F88" s="60"/>
      <c r="G88" s="60"/>
      <c r="H88" s="60"/>
      <c r="I88" s="60"/>
      <c r="J88" s="11">
        <v>8</v>
      </c>
      <c r="K88" s="11">
        <v>2</v>
      </c>
      <c r="L88" s="11">
        <v>1</v>
      </c>
      <c r="M88" s="11">
        <v>0</v>
      </c>
      <c r="N88" s="11">
        <v>1</v>
      </c>
      <c r="O88" s="17">
        <f>K88+L88+M88+N88</f>
        <v>4</v>
      </c>
      <c r="P88" s="17">
        <f>Q88-O88</f>
        <v>10</v>
      </c>
      <c r="Q88" s="17">
        <f>ROUND(PRODUCT(J88,25)/14,0)</f>
        <v>14</v>
      </c>
      <c r="R88" s="24" t="s">
        <v>32</v>
      </c>
      <c r="S88" s="24"/>
      <c r="T88" s="25"/>
      <c r="U88" s="11" t="s">
        <v>39</v>
      </c>
    </row>
    <row r="89" spans="1:21" ht="12.75">
      <c r="A89" s="41" t="s">
        <v>111</v>
      </c>
      <c r="B89" s="60" t="s">
        <v>114</v>
      </c>
      <c r="C89" s="60"/>
      <c r="D89" s="60"/>
      <c r="E89" s="60"/>
      <c r="F89" s="60"/>
      <c r="G89" s="60"/>
      <c r="H89" s="60"/>
      <c r="I89" s="60"/>
      <c r="J89" s="42">
        <v>8</v>
      </c>
      <c r="K89" s="42">
        <v>2</v>
      </c>
      <c r="L89" s="42">
        <v>1</v>
      </c>
      <c r="M89" s="42">
        <v>0</v>
      </c>
      <c r="N89" s="42">
        <v>1</v>
      </c>
      <c r="O89" s="43">
        <f>K89+L89+M89+N89</f>
        <v>4</v>
      </c>
      <c r="P89" s="43">
        <f>Q89-O89</f>
        <v>13</v>
      </c>
      <c r="Q89" s="43">
        <f>ROUND(PRODUCT(J89,25)/12,0)</f>
        <v>17</v>
      </c>
      <c r="R89" s="44" t="s">
        <v>32</v>
      </c>
      <c r="S89" s="44"/>
      <c r="T89" s="45"/>
      <c r="U89" s="42" t="s">
        <v>39</v>
      </c>
    </row>
    <row r="90" spans="1:21" ht="12.75">
      <c r="A90" s="41" t="s">
        <v>112</v>
      </c>
      <c r="B90" s="60" t="s">
        <v>115</v>
      </c>
      <c r="C90" s="60"/>
      <c r="D90" s="60"/>
      <c r="E90" s="60"/>
      <c r="F90" s="60"/>
      <c r="G90" s="60"/>
      <c r="H90" s="60"/>
      <c r="I90" s="60"/>
      <c r="J90" s="11">
        <v>8</v>
      </c>
      <c r="K90" s="11">
        <v>2</v>
      </c>
      <c r="L90" s="11">
        <v>1</v>
      </c>
      <c r="M90" s="11">
        <v>0</v>
      </c>
      <c r="N90" s="11">
        <v>1</v>
      </c>
      <c r="O90" s="17">
        <f>K90+L90+M90+N90</f>
        <v>4</v>
      </c>
      <c r="P90" s="17">
        <f>Q90-O90</f>
        <v>13</v>
      </c>
      <c r="Q90" s="43">
        <f>ROUND(PRODUCT(J90,25)/12,0)</f>
        <v>17</v>
      </c>
      <c r="R90" s="24" t="s">
        <v>32</v>
      </c>
      <c r="S90" s="24"/>
      <c r="T90" s="25"/>
      <c r="U90" s="11" t="s">
        <v>39</v>
      </c>
    </row>
    <row r="91" spans="1:22" ht="12.75">
      <c r="A91" s="41" t="s">
        <v>113</v>
      </c>
      <c r="B91" s="60" t="s">
        <v>116</v>
      </c>
      <c r="C91" s="60"/>
      <c r="D91" s="60"/>
      <c r="E91" s="60"/>
      <c r="F91" s="60"/>
      <c r="G91" s="60"/>
      <c r="H91" s="60"/>
      <c r="I91" s="60"/>
      <c r="J91" s="11">
        <v>8</v>
      </c>
      <c r="K91" s="11">
        <v>2</v>
      </c>
      <c r="L91" s="11">
        <v>1</v>
      </c>
      <c r="M91" s="11">
        <v>0</v>
      </c>
      <c r="N91" s="11">
        <v>1</v>
      </c>
      <c r="O91" s="17">
        <f>K91+L91+M91+N91</f>
        <v>4</v>
      </c>
      <c r="P91" s="17">
        <f>Q91-O91</f>
        <v>13</v>
      </c>
      <c r="Q91" s="43">
        <f>ROUND(PRODUCT(J91,25)/12,0)</f>
        <v>17</v>
      </c>
      <c r="R91" s="24" t="s">
        <v>32</v>
      </c>
      <c r="S91" s="24"/>
      <c r="T91" s="25"/>
      <c r="U91" s="11" t="s">
        <v>39</v>
      </c>
      <c r="V91" s="38"/>
    </row>
    <row r="92" spans="1:21" ht="24.75" customHeight="1">
      <c r="A92" s="88" t="s">
        <v>49</v>
      </c>
      <c r="B92" s="89"/>
      <c r="C92" s="89"/>
      <c r="D92" s="89"/>
      <c r="E92" s="89"/>
      <c r="F92" s="89"/>
      <c r="G92" s="89"/>
      <c r="H92" s="89"/>
      <c r="I92" s="90"/>
      <c r="J92" s="21">
        <f>SUM(J84,J89)</f>
        <v>16</v>
      </c>
      <c r="K92" s="21">
        <f aca="true" t="shared" si="4" ref="K92:Q92">SUM(K84,K89)</f>
        <v>4</v>
      </c>
      <c r="L92" s="21">
        <f t="shared" si="4"/>
        <v>2</v>
      </c>
      <c r="M92" s="21">
        <f t="shared" si="4"/>
        <v>0</v>
      </c>
      <c r="N92" s="21">
        <f t="shared" si="4"/>
        <v>2</v>
      </c>
      <c r="O92" s="21">
        <f t="shared" si="4"/>
        <v>8</v>
      </c>
      <c r="P92" s="21">
        <f t="shared" si="4"/>
        <v>23</v>
      </c>
      <c r="Q92" s="21">
        <f t="shared" si="4"/>
        <v>31</v>
      </c>
      <c r="R92" s="21">
        <f>COUNTIF(R84,"E")+COUNTIF(R89,"E")</f>
        <v>2</v>
      </c>
      <c r="S92" s="21">
        <f>COUNTIF(S84,"C")+COUNTIF(S89,"C")</f>
        <v>0</v>
      </c>
      <c r="T92" s="21">
        <f>COUNTIF(T84,"VP")+COUNTIF(T89,"VP")</f>
        <v>0</v>
      </c>
      <c r="U92" s="26" t="s">
        <v>120</v>
      </c>
    </row>
    <row r="93" spans="1:21" ht="13.5" customHeight="1">
      <c r="A93" s="101" t="s">
        <v>50</v>
      </c>
      <c r="B93" s="102"/>
      <c r="C93" s="102"/>
      <c r="D93" s="102"/>
      <c r="E93" s="102"/>
      <c r="F93" s="102"/>
      <c r="G93" s="102"/>
      <c r="H93" s="102"/>
      <c r="I93" s="102"/>
      <c r="J93" s="103"/>
      <c r="K93" s="21">
        <f>K84*14+K89*12</f>
        <v>52</v>
      </c>
      <c r="L93" s="21">
        <f aca="true" t="shared" si="5" ref="L93:Q93">L84*14+L89*12</f>
        <v>26</v>
      </c>
      <c r="M93" s="21">
        <f t="shared" si="5"/>
        <v>0</v>
      </c>
      <c r="N93" s="21">
        <f t="shared" si="5"/>
        <v>26</v>
      </c>
      <c r="O93" s="21">
        <f t="shared" si="5"/>
        <v>104</v>
      </c>
      <c r="P93" s="21">
        <f t="shared" si="5"/>
        <v>296</v>
      </c>
      <c r="Q93" s="21">
        <f t="shared" si="5"/>
        <v>400</v>
      </c>
      <c r="R93" s="71"/>
      <c r="S93" s="72"/>
      <c r="T93" s="72"/>
      <c r="U93" s="73"/>
    </row>
    <row r="94" spans="1:21" ht="12.75">
      <c r="A94" s="104"/>
      <c r="B94" s="105"/>
      <c r="C94" s="105"/>
      <c r="D94" s="105"/>
      <c r="E94" s="105"/>
      <c r="F94" s="105"/>
      <c r="G94" s="105"/>
      <c r="H94" s="105"/>
      <c r="I94" s="105"/>
      <c r="J94" s="106"/>
      <c r="K94" s="98">
        <f>SUM(K93:N93)</f>
        <v>104</v>
      </c>
      <c r="L94" s="99"/>
      <c r="M94" s="99"/>
      <c r="N94" s="100"/>
      <c r="O94" s="64">
        <f>SUM(O93:P93)</f>
        <v>400</v>
      </c>
      <c r="P94" s="65"/>
      <c r="Q94" s="66"/>
      <c r="R94" s="74"/>
      <c r="S94" s="75"/>
      <c r="T94" s="75"/>
      <c r="U94" s="76"/>
    </row>
    <row r="95" spans="1:21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3"/>
      <c r="L95" s="13"/>
      <c r="M95" s="13"/>
      <c r="N95" s="13"/>
      <c r="O95" s="14"/>
      <c r="P95" s="14"/>
      <c r="Q95" s="14"/>
      <c r="R95" s="15"/>
      <c r="S95" s="15"/>
      <c r="T95" s="15"/>
      <c r="U95" s="15"/>
    </row>
    <row r="96" spans="1:21" ht="24" customHeight="1">
      <c r="A96" s="124" t="s">
        <v>51</v>
      </c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</row>
    <row r="97" spans="1:21" ht="16.5" customHeight="1">
      <c r="A97" s="61" t="s">
        <v>53</v>
      </c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3"/>
    </row>
    <row r="98" spans="1:21" ht="34.5" customHeight="1">
      <c r="A98" s="114" t="s">
        <v>27</v>
      </c>
      <c r="B98" s="114" t="s">
        <v>26</v>
      </c>
      <c r="C98" s="114"/>
      <c r="D98" s="114"/>
      <c r="E98" s="114"/>
      <c r="F98" s="114"/>
      <c r="G98" s="114"/>
      <c r="H98" s="114"/>
      <c r="I98" s="114"/>
      <c r="J98" s="67" t="s">
        <v>41</v>
      </c>
      <c r="K98" s="67" t="s">
        <v>24</v>
      </c>
      <c r="L98" s="67"/>
      <c r="M98" s="67"/>
      <c r="N98" s="67"/>
      <c r="O98" s="67" t="s">
        <v>42</v>
      </c>
      <c r="P98" s="67"/>
      <c r="Q98" s="67"/>
      <c r="R98" s="67" t="s">
        <v>23</v>
      </c>
      <c r="S98" s="67"/>
      <c r="T98" s="67"/>
      <c r="U98" s="67" t="s">
        <v>22</v>
      </c>
    </row>
    <row r="99" spans="1:21" ht="12.75">
      <c r="A99" s="114"/>
      <c r="B99" s="114"/>
      <c r="C99" s="114"/>
      <c r="D99" s="114"/>
      <c r="E99" s="114"/>
      <c r="F99" s="114"/>
      <c r="G99" s="114"/>
      <c r="H99" s="114"/>
      <c r="I99" s="114"/>
      <c r="J99" s="67"/>
      <c r="K99" s="28" t="s">
        <v>28</v>
      </c>
      <c r="L99" s="28" t="s">
        <v>29</v>
      </c>
      <c r="M99" s="28" t="s">
        <v>30</v>
      </c>
      <c r="N99" s="28" t="s">
        <v>68</v>
      </c>
      <c r="O99" s="28" t="s">
        <v>34</v>
      </c>
      <c r="P99" s="28" t="s">
        <v>7</v>
      </c>
      <c r="Q99" s="28" t="s">
        <v>31</v>
      </c>
      <c r="R99" s="28" t="s">
        <v>32</v>
      </c>
      <c r="S99" s="28" t="s">
        <v>28</v>
      </c>
      <c r="T99" s="28" t="s">
        <v>33</v>
      </c>
      <c r="U99" s="67"/>
    </row>
    <row r="100" spans="1:21" ht="17.25" customHeight="1">
      <c r="A100" s="61" t="s">
        <v>65</v>
      </c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3"/>
    </row>
    <row r="101" spans="1:21" ht="12.75">
      <c r="A101" s="29" t="str">
        <f aca="true" t="shared" si="6" ref="A101:A107">IF(ISNA(INDEX($A$42:$U$95,MATCH($B101,$B$42:$B$95,0),1)),"",INDEX($A$42:$U$95,MATCH($B101,$B$42:$B$95,0),1))</f>
        <v>MME8028</v>
      </c>
      <c r="B101" s="59" t="s">
        <v>74</v>
      </c>
      <c r="C101" s="59"/>
      <c r="D101" s="59"/>
      <c r="E101" s="59"/>
      <c r="F101" s="59"/>
      <c r="G101" s="59"/>
      <c r="H101" s="59"/>
      <c r="I101" s="59"/>
      <c r="J101" s="17">
        <f aca="true" t="shared" si="7" ref="J101:J107">IF(ISNA(INDEX($A$42:$U$95,MATCH($B101,$B$42:$B$95,0),10)),"",INDEX($A$42:$U$95,MATCH($B101,$B$42:$B$95,0),10))</f>
        <v>8</v>
      </c>
      <c r="K101" s="17">
        <f aca="true" t="shared" si="8" ref="K101:K107">IF(ISNA(INDEX($A$42:$U$95,MATCH($B101,$B$42:$B$95,0),11)),"",INDEX($A$42:$U$95,MATCH($B101,$B$42:$B$95,0),11))</f>
        <v>2</v>
      </c>
      <c r="L101" s="17">
        <f aca="true" t="shared" si="9" ref="L101:L107">IF(ISNA(INDEX($A$42:$U$95,MATCH($B101,$B$42:$B$95,0),12)),"",INDEX($A$42:$U$95,MATCH($B101,$B$42:$B$95,0),12))</f>
        <v>1</v>
      </c>
      <c r="M101" s="17">
        <f aca="true" t="shared" si="10" ref="M101:M107">IF(ISNA(INDEX($A$42:$U$95,MATCH($B101,$B$42:$B$95,0),13)),"",INDEX($A$42:$U$95,MATCH($B101,$B$42:$B$95,0),13))</f>
        <v>0</v>
      </c>
      <c r="N101" s="17">
        <f aca="true" t="shared" si="11" ref="N101:N107">IF(ISNA(INDEX($A$42:$U$95,MATCH($B101,$B$42:$B$95,0),14)),"",INDEX($A$42:$U$95,MATCH($B101,$B$42:$B$95,0),14))</f>
        <v>1</v>
      </c>
      <c r="O101" s="17">
        <f aca="true" t="shared" si="12" ref="O101:O107">IF(ISNA(INDEX($A$42:$U$95,MATCH($B101,$B$42:$B$95,0),15)),"",INDEX($A$42:$U$95,MATCH($B101,$B$42:$B$95,0),15))</f>
        <v>4</v>
      </c>
      <c r="P101" s="17">
        <f aca="true" t="shared" si="13" ref="P101:P107">IF(ISNA(INDEX($A$42:$U$95,MATCH($B101,$B$42:$B$95,0),16)),"",INDEX($A$42:$U$95,MATCH($B101,$B$42:$B$95,0),16))</f>
        <v>10</v>
      </c>
      <c r="Q101" s="17">
        <f aca="true" t="shared" si="14" ref="Q101:Q107">IF(ISNA(INDEX($A$42:$U$95,MATCH($B101,$B$42:$B$95,0),17)),"",INDEX($A$42:$U$95,MATCH($B101,$B$42:$B$95,0),17))</f>
        <v>14</v>
      </c>
      <c r="R101" s="27" t="str">
        <f aca="true" t="shared" si="15" ref="R101:R107">IF(ISNA(INDEX($A$42:$U$95,MATCH($B101,$B$42:$B$95,0),18)),"",INDEX($A$42:$U$95,MATCH($B101,$B$42:$B$95,0),18))</f>
        <v>E</v>
      </c>
      <c r="S101" s="27">
        <f aca="true" t="shared" si="16" ref="S101:S107">IF(ISNA(INDEX($A$42:$U$95,MATCH($B101,$B$42:$B$95,0),19)),"",INDEX($A$42:$U$95,MATCH($B101,$B$42:$B$95,0),19))</f>
        <v>0</v>
      </c>
      <c r="T101" s="27">
        <f aca="true" t="shared" si="17" ref="T101:T107">IF(ISNA(INDEX($A$42:$U$95,MATCH($B101,$B$42:$B$95,0),20)),"",INDEX($A$42:$U$95,MATCH($B101,$B$42:$B$95,0),20))</f>
        <v>0</v>
      </c>
      <c r="U101" s="18" t="s">
        <v>37</v>
      </c>
    </row>
    <row r="102" spans="1:21" ht="12.75">
      <c r="A102" s="29" t="str">
        <f t="shared" si="6"/>
        <v>MME8143</v>
      </c>
      <c r="B102" s="59" t="s">
        <v>134</v>
      </c>
      <c r="C102" s="59"/>
      <c r="D102" s="59"/>
      <c r="E102" s="59"/>
      <c r="F102" s="59"/>
      <c r="G102" s="59"/>
      <c r="H102" s="59"/>
      <c r="I102" s="59"/>
      <c r="J102" s="17">
        <f t="shared" si="7"/>
        <v>8</v>
      </c>
      <c r="K102" s="17">
        <f t="shared" si="8"/>
        <v>2</v>
      </c>
      <c r="L102" s="17">
        <f t="shared" si="9"/>
        <v>1</v>
      </c>
      <c r="M102" s="17">
        <f t="shared" si="10"/>
        <v>0</v>
      </c>
      <c r="N102" s="17">
        <f t="shared" si="11"/>
        <v>1</v>
      </c>
      <c r="O102" s="17">
        <f t="shared" si="12"/>
        <v>4</v>
      </c>
      <c r="P102" s="17">
        <f t="shared" si="13"/>
        <v>10</v>
      </c>
      <c r="Q102" s="17">
        <f t="shared" si="14"/>
        <v>14</v>
      </c>
      <c r="R102" s="27" t="str">
        <f t="shared" si="15"/>
        <v>E</v>
      </c>
      <c r="S102" s="27">
        <f t="shared" si="16"/>
        <v>0</v>
      </c>
      <c r="T102" s="27">
        <f t="shared" si="17"/>
        <v>0</v>
      </c>
      <c r="U102" s="18" t="s">
        <v>37</v>
      </c>
    </row>
    <row r="103" spans="1:21" ht="12.75">
      <c r="A103" s="29" t="str">
        <f t="shared" si="6"/>
        <v>MME8065</v>
      </c>
      <c r="B103" s="59" t="s">
        <v>81</v>
      </c>
      <c r="C103" s="59"/>
      <c r="D103" s="59"/>
      <c r="E103" s="59"/>
      <c r="F103" s="59"/>
      <c r="G103" s="59"/>
      <c r="H103" s="59"/>
      <c r="I103" s="59"/>
      <c r="J103" s="17">
        <f t="shared" si="7"/>
        <v>8</v>
      </c>
      <c r="K103" s="17">
        <f t="shared" si="8"/>
        <v>2</v>
      </c>
      <c r="L103" s="17">
        <f t="shared" si="9"/>
        <v>1</v>
      </c>
      <c r="M103" s="17">
        <f t="shared" si="10"/>
        <v>0</v>
      </c>
      <c r="N103" s="17">
        <f t="shared" si="11"/>
        <v>1</v>
      </c>
      <c r="O103" s="17">
        <f t="shared" si="12"/>
        <v>4</v>
      </c>
      <c r="P103" s="17">
        <f t="shared" si="13"/>
        <v>10</v>
      </c>
      <c r="Q103" s="17">
        <f t="shared" si="14"/>
        <v>14</v>
      </c>
      <c r="R103" s="27" t="str">
        <f t="shared" si="15"/>
        <v>E</v>
      </c>
      <c r="S103" s="27">
        <f t="shared" si="16"/>
        <v>0</v>
      </c>
      <c r="T103" s="27">
        <f t="shared" si="17"/>
        <v>0</v>
      </c>
      <c r="U103" s="18" t="s">
        <v>37</v>
      </c>
    </row>
    <row r="104" spans="1:21" ht="12.75">
      <c r="A104" s="29" t="str">
        <f t="shared" si="6"/>
        <v>MME8023</v>
      </c>
      <c r="B104" s="59" t="s">
        <v>82</v>
      </c>
      <c r="C104" s="59"/>
      <c r="D104" s="59"/>
      <c r="E104" s="59"/>
      <c r="F104" s="59"/>
      <c r="G104" s="59"/>
      <c r="H104" s="59"/>
      <c r="I104" s="59"/>
      <c r="J104" s="17">
        <f t="shared" si="7"/>
        <v>8</v>
      </c>
      <c r="K104" s="17">
        <f t="shared" si="8"/>
        <v>2</v>
      </c>
      <c r="L104" s="17">
        <f t="shared" si="9"/>
        <v>1</v>
      </c>
      <c r="M104" s="17">
        <f t="shared" si="10"/>
        <v>0</v>
      </c>
      <c r="N104" s="17">
        <f t="shared" si="11"/>
        <v>1</v>
      </c>
      <c r="O104" s="17">
        <f t="shared" si="12"/>
        <v>4</v>
      </c>
      <c r="P104" s="17">
        <f t="shared" si="13"/>
        <v>10</v>
      </c>
      <c r="Q104" s="17">
        <f t="shared" si="14"/>
        <v>14</v>
      </c>
      <c r="R104" s="27" t="str">
        <f t="shared" si="15"/>
        <v>E</v>
      </c>
      <c r="S104" s="27">
        <f t="shared" si="16"/>
        <v>0</v>
      </c>
      <c r="T104" s="27">
        <f t="shared" si="17"/>
        <v>0</v>
      </c>
      <c r="U104" s="18" t="s">
        <v>37</v>
      </c>
    </row>
    <row r="105" spans="1:21" ht="12.75">
      <c r="A105" s="29" t="str">
        <f t="shared" si="6"/>
        <v>MME8022</v>
      </c>
      <c r="B105" s="59" t="s">
        <v>84</v>
      </c>
      <c r="C105" s="59"/>
      <c r="D105" s="59"/>
      <c r="E105" s="59"/>
      <c r="F105" s="59"/>
      <c r="G105" s="59"/>
      <c r="H105" s="59"/>
      <c r="I105" s="59"/>
      <c r="J105" s="17">
        <f t="shared" si="7"/>
        <v>7</v>
      </c>
      <c r="K105" s="17">
        <f t="shared" si="8"/>
        <v>2</v>
      </c>
      <c r="L105" s="17">
        <f t="shared" si="9"/>
        <v>1</v>
      </c>
      <c r="M105" s="17">
        <f t="shared" si="10"/>
        <v>0</v>
      </c>
      <c r="N105" s="17">
        <f t="shared" si="11"/>
        <v>1</v>
      </c>
      <c r="O105" s="17">
        <f t="shared" si="12"/>
        <v>4</v>
      </c>
      <c r="P105" s="17">
        <f t="shared" si="13"/>
        <v>9</v>
      </c>
      <c r="Q105" s="17">
        <f t="shared" si="14"/>
        <v>13</v>
      </c>
      <c r="R105" s="27" t="str">
        <f t="shared" si="15"/>
        <v>E</v>
      </c>
      <c r="S105" s="27">
        <f t="shared" si="16"/>
        <v>0</v>
      </c>
      <c r="T105" s="27">
        <f t="shared" si="17"/>
        <v>0</v>
      </c>
      <c r="U105" s="18" t="s">
        <v>37</v>
      </c>
    </row>
    <row r="106" spans="1:21" ht="12.75">
      <c r="A106" s="29" t="str">
        <f t="shared" si="6"/>
        <v>MME8025</v>
      </c>
      <c r="B106" s="59" t="s">
        <v>90</v>
      </c>
      <c r="C106" s="59"/>
      <c r="D106" s="59"/>
      <c r="E106" s="59"/>
      <c r="F106" s="59"/>
      <c r="G106" s="59"/>
      <c r="H106" s="59"/>
      <c r="I106" s="59"/>
      <c r="J106" s="17">
        <f t="shared" si="7"/>
        <v>8</v>
      </c>
      <c r="K106" s="17">
        <f t="shared" si="8"/>
        <v>2</v>
      </c>
      <c r="L106" s="17">
        <f t="shared" si="9"/>
        <v>1</v>
      </c>
      <c r="M106" s="17">
        <f t="shared" si="10"/>
        <v>0</v>
      </c>
      <c r="N106" s="17">
        <f t="shared" si="11"/>
        <v>1</v>
      </c>
      <c r="O106" s="17">
        <f t="shared" si="12"/>
        <v>4</v>
      </c>
      <c r="P106" s="17">
        <f t="shared" si="13"/>
        <v>10</v>
      </c>
      <c r="Q106" s="17">
        <f t="shared" si="14"/>
        <v>14</v>
      </c>
      <c r="R106" s="27" t="str">
        <f t="shared" si="15"/>
        <v>E</v>
      </c>
      <c r="S106" s="27">
        <f t="shared" si="16"/>
        <v>0</v>
      </c>
      <c r="T106" s="27">
        <f t="shared" si="17"/>
        <v>0</v>
      </c>
      <c r="U106" s="18" t="s">
        <v>37</v>
      </c>
    </row>
    <row r="107" spans="1:21" ht="12.75">
      <c r="A107" s="29" t="str">
        <f t="shared" si="6"/>
        <v>MME9001</v>
      </c>
      <c r="B107" s="59" t="s">
        <v>91</v>
      </c>
      <c r="C107" s="59"/>
      <c r="D107" s="59"/>
      <c r="E107" s="59"/>
      <c r="F107" s="59"/>
      <c r="G107" s="59"/>
      <c r="H107" s="59"/>
      <c r="I107" s="59"/>
      <c r="J107" s="17">
        <f t="shared" si="7"/>
        <v>6</v>
      </c>
      <c r="K107" s="17">
        <f t="shared" si="8"/>
        <v>2</v>
      </c>
      <c r="L107" s="17">
        <f t="shared" si="9"/>
        <v>1</v>
      </c>
      <c r="M107" s="17">
        <f t="shared" si="10"/>
        <v>0</v>
      </c>
      <c r="N107" s="17">
        <f t="shared" si="11"/>
        <v>0</v>
      </c>
      <c r="O107" s="17">
        <f t="shared" si="12"/>
        <v>3</v>
      </c>
      <c r="P107" s="17">
        <f t="shared" si="13"/>
        <v>8</v>
      </c>
      <c r="Q107" s="17">
        <f t="shared" si="14"/>
        <v>11</v>
      </c>
      <c r="R107" s="27">
        <f t="shared" si="15"/>
        <v>0</v>
      </c>
      <c r="S107" s="27" t="str">
        <f t="shared" si="16"/>
        <v>C</v>
      </c>
      <c r="T107" s="27">
        <f t="shared" si="17"/>
        <v>0</v>
      </c>
      <c r="U107" s="18" t="s">
        <v>37</v>
      </c>
    </row>
    <row r="108" spans="1:21" ht="12.75">
      <c r="A108" s="19" t="s">
        <v>25</v>
      </c>
      <c r="B108" s="68"/>
      <c r="C108" s="69"/>
      <c r="D108" s="69"/>
      <c r="E108" s="69"/>
      <c r="F108" s="69"/>
      <c r="G108" s="69"/>
      <c r="H108" s="69"/>
      <c r="I108" s="70"/>
      <c r="J108" s="21">
        <f>IF(ISNA(SUM(J101:J107)),"",SUM(J101:J107))</f>
        <v>53</v>
      </c>
      <c r="K108" s="21">
        <f aca="true" t="shared" si="18" ref="K108:Q108">SUM(K101:K107)</f>
        <v>14</v>
      </c>
      <c r="L108" s="21">
        <f t="shared" si="18"/>
        <v>7</v>
      </c>
      <c r="M108" s="21">
        <f t="shared" si="18"/>
        <v>0</v>
      </c>
      <c r="N108" s="21">
        <f t="shared" si="18"/>
        <v>6</v>
      </c>
      <c r="O108" s="21">
        <f t="shared" si="18"/>
        <v>27</v>
      </c>
      <c r="P108" s="21">
        <f t="shared" si="18"/>
        <v>67</v>
      </c>
      <c r="Q108" s="21">
        <f t="shared" si="18"/>
        <v>94</v>
      </c>
      <c r="R108" s="19">
        <f>COUNTIF(R101:R107,"E")</f>
        <v>6</v>
      </c>
      <c r="S108" s="19">
        <f>COUNTIF(S101:S107,"C")</f>
        <v>1</v>
      </c>
      <c r="T108" s="19">
        <f>COUNTIF(T101:T107,"VP")</f>
        <v>0</v>
      </c>
      <c r="U108" s="18"/>
    </row>
    <row r="109" spans="1:21" ht="17.25" customHeight="1">
      <c r="A109" s="61" t="s">
        <v>66</v>
      </c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3"/>
    </row>
    <row r="110" spans="1:21" ht="12.75">
      <c r="A110" s="29">
        <f>IF(ISNA(INDEX($A$42:$U$95,MATCH($B110,$B$42:$B$95,0),1)),"",INDEX($A$42:$U$95,MATCH($B110,$B$42:$B$95,0),1))</f>
      </c>
      <c r="B110" s="120"/>
      <c r="C110" s="121"/>
      <c r="D110" s="121"/>
      <c r="E110" s="121"/>
      <c r="F110" s="121"/>
      <c r="G110" s="121"/>
      <c r="H110" s="121"/>
      <c r="I110" s="122"/>
      <c r="J110" s="17">
        <f>IF(ISNA(INDEX($A$42:$U$95,MATCH($B110,$B$42:$B$95,0),10)),"",INDEX($A$42:$U$95,MATCH($B110,$B$42:$B$95,0),10))</f>
      </c>
      <c r="K110" s="17">
        <f>IF(ISNA(INDEX($A$42:$U$95,MATCH($B110,$B$42:$B$95,0),11)),"",INDEX($A$42:$U$95,MATCH($B110,$B$42:$B$95,0),11))</f>
      </c>
      <c r="L110" s="17">
        <f>IF(ISNA(INDEX($A$42:$U$95,MATCH($B110,$B$42:$B$95,0),12)),"",INDEX($A$42:$U$95,MATCH($B110,$B$42:$B$95,0),12))</f>
      </c>
      <c r="M110" s="17">
        <f>IF(ISNA(INDEX($A$42:$U$95,MATCH($B110,$B$42:$B$95,0),13)),"",INDEX($A$42:$U$95,MATCH($B110,$B$42:$B$95,0),13))</f>
      </c>
      <c r="N110" s="17">
        <f>IF(ISNA(INDEX($A$42:$U$95,MATCH($B110,$B$42:$B$95,0),14)),"",INDEX($A$42:$U$95,MATCH($B110,$B$42:$B$95,0),14))</f>
      </c>
      <c r="O110" s="17">
        <f>IF(ISNA(INDEX($A$42:$U$95,MATCH($B110,$B$42:$B$95,0),15)),"",INDEX($A$42:$U$95,MATCH($B110,$B$42:$B$95,0),15))</f>
      </c>
      <c r="P110" s="17">
        <f>IF(ISNA(INDEX($A$42:$U$95,MATCH($B110,$B$42:$B$95,0),16)),"",INDEX($A$42:$U$95,MATCH($B110,$B$42:$B$95,0),16))</f>
      </c>
      <c r="Q110" s="17">
        <f>IF(ISNA(INDEX($A$42:$U$95,MATCH($B110,$B$42:$B$95,0),17)),"",INDEX($A$42:$U$95,MATCH($B110,$B$42:$B$95,0),17))</f>
      </c>
      <c r="R110" s="27">
        <f>IF(ISNA(INDEX($A$42:$U$95,MATCH($B110,$B$42:$B$95,0),18)),"",INDEX($A$42:$U$95,MATCH($B110,$B$42:$B$95,0),18))</f>
      </c>
      <c r="S110" s="27">
        <f>IF(ISNA(INDEX($A$42:$U$95,MATCH($B110,$B$42:$B$95,0),19)),"",INDEX($A$42:$U$95,MATCH($B110,$B$42:$B$95,0),19))</f>
      </c>
      <c r="T110" s="27">
        <f>IF(ISNA(INDEX($A$42:$U$95,MATCH($B110,$B$42:$B$95,0),20)),"",INDEX($A$42:$U$95,MATCH($B110,$B$42:$B$95,0),20))</f>
      </c>
      <c r="U110" s="18" t="s">
        <v>37</v>
      </c>
    </row>
    <row r="111" spans="1:21" ht="12.75">
      <c r="A111" s="19" t="s">
        <v>25</v>
      </c>
      <c r="B111" s="114"/>
      <c r="C111" s="114"/>
      <c r="D111" s="114"/>
      <c r="E111" s="114"/>
      <c r="F111" s="114"/>
      <c r="G111" s="114"/>
      <c r="H111" s="114"/>
      <c r="I111" s="114"/>
      <c r="J111" s="21">
        <f aca="true" t="shared" si="19" ref="J111:Q111">SUM(J110:J110)</f>
        <v>0</v>
      </c>
      <c r="K111" s="21">
        <f t="shared" si="19"/>
        <v>0</v>
      </c>
      <c r="L111" s="21">
        <f t="shared" si="19"/>
        <v>0</v>
      </c>
      <c r="M111" s="21">
        <f t="shared" si="19"/>
        <v>0</v>
      </c>
      <c r="N111" s="21">
        <f t="shared" si="19"/>
        <v>0</v>
      </c>
      <c r="O111" s="21">
        <f t="shared" si="19"/>
        <v>0</v>
      </c>
      <c r="P111" s="21">
        <f t="shared" si="19"/>
        <v>0</v>
      </c>
      <c r="Q111" s="21">
        <f t="shared" si="19"/>
        <v>0</v>
      </c>
      <c r="R111" s="19">
        <f>COUNTIF(R110:R110,"E")</f>
        <v>0</v>
      </c>
      <c r="S111" s="19">
        <f>COUNTIF(S110:S110,"C")</f>
        <v>0</v>
      </c>
      <c r="T111" s="19">
        <f>COUNTIF(T110:T110,"VP")</f>
        <v>0</v>
      </c>
      <c r="U111" s="20"/>
    </row>
    <row r="112" spans="1:21" ht="27" customHeight="1">
      <c r="A112" s="88" t="s">
        <v>49</v>
      </c>
      <c r="B112" s="89"/>
      <c r="C112" s="89"/>
      <c r="D112" s="89"/>
      <c r="E112" s="89"/>
      <c r="F112" s="89"/>
      <c r="G112" s="89"/>
      <c r="H112" s="89"/>
      <c r="I112" s="90"/>
      <c r="J112" s="21">
        <f aca="true" t="shared" si="20" ref="J112:T112">SUM(J108,J111)</f>
        <v>53</v>
      </c>
      <c r="K112" s="21">
        <f t="shared" si="20"/>
        <v>14</v>
      </c>
      <c r="L112" s="21">
        <f t="shared" si="20"/>
        <v>7</v>
      </c>
      <c r="M112" s="21">
        <f t="shared" si="20"/>
        <v>0</v>
      </c>
      <c r="N112" s="21">
        <f t="shared" si="20"/>
        <v>6</v>
      </c>
      <c r="O112" s="21">
        <f t="shared" si="20"/>
        <v>27</v>
      </c>
      <c r="P112" s="21">
        <f t="shared" si="20"/>
        <v>67</v>
      </c>
      <c r="Q112" s="21">
        <f t="shared" si="20"/>
        <v>94</v>
      </c>
      <c r="R112" s="21">
        <f t="shared" si="20"/>
        <v>6</v>
      </c>
      <c r="S112" s="21">
        <f t="shared" si="20"/>
        <v>1</v>
      </c>
      <c r="T112" s="21">
        <f t="shared" si="20"/>
        <v>0</v>
      </c>
      <c r="U112" s="37">
        <v>0.4117</v>
      </c>
    </row>
    <row r="113" spans="1:21" ht="12.75">
      <c r="A113" s="101" t="s">
        <v>50</v>
      </c>
      <c r="B113" s="102"/>
      <c r="C113" s="102"/>
      <c r="D113" s="102"/>
      <c r="E113" s="102"/>
      <c r="F113" s="102"/>
      <c r="G113" s="102"/>
      <c r="H113" s="102"/>
      <c r="I113" s="102"/>
      <c r="J113" s="103"/>
      <c r="K113" s="21">
        <f aca="true" t="shared" si="21" ref="K113:Q113">K108*14+K111*12</f>
        <v>196</v>
      </c>
      <c r="L113" s="21">
        <f t="shared" si="21"/>
        <v>98</v>
      </c>
      <c r="M113" s="21">
        <f t="shared" si="21"/>
        <v>0</v>
      </c>
      <c r="N113" s="21">
        <f t="shared" si="21"/>
        <v>84</v>
      </c>
      <c r="O113" s="21">
        <f t="shared" si="21"/>
        <v>378</v>
      </c>
      <c r="P113" s="21">
        <f t="shared" si="21"/>
        <v>938</v>
      </c>
      <c r="Q113" s="21">
        <f t="shared" si="21"/>
        <v>1316</v>
      </c>
      <c r="R113" s="71"/>
      <c r="S113" s="72"/>
      <c r="T113" s="72"/>
      <c r="U113" s="73"/>
    </row>
    <row r="114" spans="1:21" ht="12.75">
      <c r="A114" s="104"/>
      <c r="B114" s="105"/>
      <c r="C114" s="105"/>
      <c r="D114" s="105"/>
      <c r="E114" s="105"/>
      <c r="F114" s="105"/>
      <c r="G114" s="105"/>
      <c r="H114" s="105"/>
      <c r="I114" s="105"/>
      <c r="J114" s="106"/>
      <c r="K114" s="98">
        <f>SUM(K113:N113)</f>
        <v>378</v>
      </c>
      <c r="L114" s="99"/>
      <c r="M114" s="99"/>
      <c r="N114" s="100"/>
      <c r="O114" s="64">
        <v>1316</v>
      </c>
      <c r="P114" s="65"/>
      <c r="Q114" s="66"/>
      <c r="R114" s="74"/>
      <c r="S114" s="75"/>
      <c r="T114" s="75"/>
      <c r="U114" s="76"/>
    </row>
    <row r="115" ht="12.75" customHeight="1"/>
    <row r="116" spans="1:21" ht="23.25" customHeight="1">
      <c r="A116" s="114" t="s">
        <v>127</v>
      </c>
      <c r="B116" s="119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</row>
    <row r="117" spans="1:21" ht="26.25" customHeight="1">
      <c r="A117" s="114" t="s">
        <v>27</v>
      </c>
      <c r="B117" s="114" t="s">
        <v>26</v>
      </c>
      <c r="C117" s="114"/>
      <c r="D117" s="114"/>
      <c r="E117" s="114"/>
      <c r="F117" s="114"/>
      <c r="G117" s="114"/>
      <c r="H117" s="114"/>
      <c r="I117" s="114"/>
      <c r="J117" s="67" t="s">
        <v>41</v>
      </c>
      <c r="K117" s="67" t="s">
        <v>24</v>
      </c>
      <c r="L117" s="67"/>
      <c r="M117" s="67"/>
      <c r="N117" s="67"/>
      <c r="O117" s="67" t="s">
        <v>42</v>
      </c>
      <c r="P117" s="67"/>
      <c r="Q117" s="67"/>
      <c r="R117" s="67" t="s">
        <v>23</v>
      </c>
      <c r="S117" s="67"/>
      <c r="T117" s="67"/>
      <c r="U117" s="67" t="s">
        <v>22</v>
      </c>
    </row>
    <row r="118" spans="1:21" ht="12.75">
      <c r="A118" s="114"/>
      <c r="B118" s="114"/>
      <c r="C118" s="114"/>
      <c r="D118" s="114"/>
      <c r="E118" s="114"/>
      <c r="F118" s="114"/>
      <c r="G118" s="114"/>
      <c r="H118" s="114"/>
      <c r="I118" s="114"/>
      <c r="J118" s="67"/>
      <c r="K118" s="28" t="s">
        <v>28</v>
      </c>
      <c r="L118" s="28" t="s">
        <v>29</v>
      </c>
      <c r="M118" s="28" t="s">
        <v>30</v>
      </c>
      <c r="N118" s="28" t="s">
        <v>68</v>
      </c>
      <c r="O118" s="28" t="s">
        <v>34</v>
      </c>
      <c r="P118" s="28" t="s">
        <v>7</v>
      </c>
      <c r="Q118" s="28" t="s">
        <v>31</v>
      </c>
      <c r="R118" s="28" t="s">
        <v>32</v>
      </c>
      <c r="S118" s="28" t="s">
        <v>28</v>
      </c>
      <c r="T118" s="28" t="s">
        <v>33</v>
      </c>
      <c r="U118" s="67"/>
    </row>
    <row r="119" spans="1:21" ht="18.75" customHeight="1">
      <c r="A119" s="61" t="s">
        <v>65</v>
      </c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3"/>
    </row>
    <row r="120" spans="1:21" ht="12.75">
      <c r="A120" s="29" t="str">
        <f>IF(ISNA(INDEX($A$42:$U$95,MATCH($B120,$B$42:$B$95,0),1)),"",INDEX($A$42:$U$95,MATCH($B120,$B$42:$B$95,0),1))</f>
        <v>MME8024</v>
      </c>
      <c r="B120" s="59" t="s">
        <v>83</v>
      </c>
      <c r="C120" s="59"/>
      <c r="D120" s="59"/>
      <c r="E120" s="59"/>
      <c r="F120" s="59"/>
      <c r="G120" s="59"/>
      <c r="H120" s="59"/>
      <c r="I120" s="59"/>
      <c r="J120" s="17">
        <f>IF(ISNA(INDEX($A$42:$U$95,MATCH($B120,$B$42:$B$95,0),10)),"",INDEX($A$42:$U$95,MATCH($B120,$B$42:$B$95,0),10))</f>
        <v>7</v>
      </c>
      <c r="K120" s="17">
        <f>IF(ISNA(INDEX($A$42:$U$95,MATCH($B120,$B$42:$B$95,0),11)),"",INDEX($A$42:$U$95,MATCH($B120,$B$42:$B$95,0),11))</f>
        <v>2</v>
      </c>
      <c r="L120" s="17">
        <f>IF(ISNA(INDEX($A$42:$U$95,MATCH($B120,$B$42:$B$95,0),12)),"",INDEX($A$42:$U$95,MATCH($B120,$B$42:$B$95,0),12))</f>
        <v>1</v>
      </c>
      <c r="M120" s="17">
        <f>IF(ISNA(INDEX($A$42:$U$95,MATCH($B120,$B$42:$B$95,0),13)),"",INDEX($A$42:$U$95,MATCH($B120,$B$42:$B$95,0),13))</f>
        <v>0</v>
      </c>
      <c r="N120" s="17">
        <f>IF(ISNA(INDEX($A$42:$U$95,MATCH($B120,$B$42:$B$95,0),14)),"",INDEX($A$42:$U$95,MATCH($B120,$B$42:$B$95,0),14))</f>
        <v>1</v>
      </c>
      <c r="O120" s="17">
        <f>IF(ISNA(INDEX($A$42:$U$95,MATCH($B120,$B$42:$B$95,0),15)),"",INDEX($A$42:$U$95,MATCH($B120,$B$42:$B$95,0),15))</f>
        <v>4</v>
      </c>
      <c r="P120" s="17">
        <f>IF(ISNA(INDEX($A$42:$U$95,MATCH($B120,$B$42:$B$95,0),16)),"",INDEX($A$42:$U$95,MATCH($B120,$B$42:$B$95,0),16))</f>
        <v>9</v>
      </c>
      <c r="Q120" s="17">
        <f>IF(ISNA(INDEX($A$42:$U$95,MATCH($B120,$B$42:$B$95,0),17)),"",INDEX($A$42:$U$95,MATCH($B120,$B$42:$B$95,0),17))</f>
        <v>13</v>
      </c>
      <c r="R120" s="27" t="str">
        <f>IF(ISNA(INDEX($A$42:$U$95,MATCH($B120,$B$42:$B$95,0),18)),"",INDEX($A$42:$U$95,MATCH($B120,$B$42:$B$95,0),18))</f>
        <v>E</v>
      </c>
      <c r="S120" s="27">
        <f>IF(ISNA(INDEX($A$42:$U$95,MATCH($B120,$B$42:$B$95,0),19)),"",INDEX($A$42:$U$95,MATCH($B120,$B$42:$B$95,0),19))</f>
        <v>0</v>
      </c>
      <c r="T120" s="27">
        <f>IF(ISNA(INDEX($A$42:$U$95,MATCH($B120,$B$42:$B$95,0),20)),"",INDEX($A$42:$U$95,MATCH($B120,$B$42:$B$95,0),20))</f>
        <v>0</v>
      </c>
      <c r="U120" s="16" t="s">
        <v>39</v>
      </c>
    </row>
    <row r="121" spans="1:21" ht="12.75">
      <c r="A121" s="29" t="str">
        <f>IF(ISNA(INDEX($A$42:$U$95,MATCH($B121,$B$42:$B$95,0),1)),"",INDEX($A$42:$U$95,MATCH($B121,$B$42:$B$95,0),1))</f>
        <v>MMX9701</v>
      </c>
      <c r="B121" s="59" t="s">
        <v>92</v>
      </c>
      <c r="C121" s="59"/>
      <c r="D121" s="59"/>
      <c r="E121" s="59"/>
      <c r="F121" s="59"/>
      <c r="G121" s="59"/>
      <c r="H121" s="59"/>
      <c r="I121" s="59"/>
      <c r="J121" s="17">
        <f>IF(ISNA(INDEX($A$42:$U$95,MATCH($B121,$B$42:$B$95,0),10)),"",INDEX($A$42:$U$95,MATCH($B121,$B$42:$B$95,0),10))</f>
        <v>8</v>
      </c>
      <c r="K121" s="17">
        <f>IF(ISNA(INDEX($A$42:$U$95,MATCH($B121,$B$42:$B$95,0),11)),"",INDEX($A$42:$U$95,MATCH($B121,$B$42:$B$95,0),11))</f>
        <v>2</v>
      </c>
      <c r="L121" s="17">
        <f>IF(ISNA(INDEX($A$42:$U$95,MATCH($B121,$B$42:$B$95,0),12)),"",INDEX($A$42:$U$95,MATCH($B121,$B$42:$B$95,0),12))</f>
        <v>1</v>
      </c>
      <c r="M121" s="17">
        <f>IF(ISNA(INDEX($A$42:$U$95,MATCH($B121,$B$42:$B$95,0),13)),"",INDEX($A$42:$U$95,MATCH($B121,$B$42:$B$95,0),13))</f>
        <v>0</v>
      </c>
      <c r="N121" s="17">
        <f>IF(ISNA(INDEX($A$42:$U$95,MATCH($B121,$B$42:$B$95,0),14)),"",INDEX($A$42:$U$95,MATCH($B121,$B$42:$B$95,0),14))</f>
        <v>1</v>
      </c>
      <c r="O121" s="17">
        <f>IF(ISNA(INDEX($A$42:$U$95,MATCH($B121,$B$42:$B$95,0),15)),"",INDEX($A$42:$U$95,MATCH($B121,$B$42:$B$95,0),15))</f>
        <v>4</v>
      </c>
      <c r="P121" s="17">
        <f>IF(ISNA(INDEX($A$42:$U$95,MATCH($B121,$B$42:$B$95,0),16)),"",INDEX($A$42:$U$95,MATCH($B121,$B$42:$B$95,0),16))</f>
        <v>10</v>
      </c>
      <c r="Q121" s="17">
        <f>IF(ISNA(INDEX($A$42:$U$95,MATCH($B121,$B$42:$B$95,0),17)),"",INDEX($A$42:$U$95,MATCH($B121,$B$42:$B$95,0),17))</f>
        <v>14</v>
      </c>
      <c r="R121" s="27" t="str">
        <f>IF(ISNA(INDEX($A$42:$U$95,MATCH($B121,$B$42:$B$95,0),18)),"",INDEX($A$42:$U$95,MATCH($B121,$B$42:$B$95,0),18))</f>
        <v>E</v>
      </c>
      <c r="S121" s="27">
        <f>IF(ISNA(INDEX($A$42:$U$95,MATCH($B121,$B$42:$B$95,0),19)),"",INDEX($A$42:$U$95,MATCH($B121,$B$42:$B$95,0),19))</f>
        <v>0</v>
      </c>
      <c r="T121" s="27">
        <f>IF(ISNA(INDEX($A$42:$U$95,MATCH($B121,$B$42:$B$95,0),20)),"",INDEX($A$42:$U$95,MATCH($B121,$B$42:$B$95,0),20))</f>
        <v>0</v>
      </c>
      <c r="U121" s="16" t="s">
        <v>39</v>
      </c>
    </row>
    <row r="122" spans="1:21" ht="12.75">
      <c r="A122" s="19" t="s">
        <v>25</v>
      </c>
      <c r="B122" s="68"/>
      <c r="C122" s="69"/>
      <c r="D122" s="69"/>
      <c r="E122" s="69"/>
      <c r="F122" s="69"/>
      <c r="G122" s="69"/>
      <c r="H122" s="69"/>
      <c r="I122" s="70"/>
      <c r="J122" s="21">
        <f aca="true" t="shared" si="22" ref="J122:Q122">SUM(J120:J121)</f>
        <v>15</v>
      </c>
      <c r="K122" s="21">
        <f t="shared" si="22"/>
        <v>4</v>
      </c>
      <c r="L122" s="21">
        <f t="shared" si="22"/>
        <v>2</v>
      </c>
      <c r="M122" s="21">
        <f t="shared" si="22"/>
        <v>0</v>
      </c>
      <c r="N122" s="21">
        <f t="shared" si="22"/>
        <v>2</v>
      </c>
      <c r="O122" s="21">
        <f t="shared" si="22"/>
        <v>8</v>
      </c>
      <c r="P122" s="21">
        <f t="shared" si="22"/>
        <v>19</v>
      </c>
      <c r="Q122" s="21">
        <f t="shared" si="22"/>
        <v>27</v>
      </c>
      <c r="R122" s="19">
        <f>COUNTIF(R120:R121,"E")</f>
        <v>2</v>
      </c>
      <c r="S122" s="19">
        <f>COUNTIF(S120:S121,"C")</f>
        <v>0</v>
      </c>
      <c r="T122" s="19">
        <f>COUNTIF(T120:T121,"VP")</f>
        <v>0</v>
      </c>
      <c r="U122" s="16"/>
    </row>
    <row r="123" spans="1:21" ht="18" customHeight="1">
      <c r="A123" s="61" t="s">
        <v>67</v>
      </c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3"/>
    </row>
    <row r="124" spans="1:21" ht="12.75">
      <c r="A124" s="29" t="str">
        <f>IF(ISNA(INDEX($A$42:$U$95,MATCH($B124,$B$42:$B$95,0),1)),"",INDEX($A$42:$U$95,MATCH($B124,$B$42:$B$95,0),1))</f>
        <v>MME8027</v>
      </c>
      <c r="B124" s="59" t="s">
        <v>99</v>
      </c>
      <c r="C124" s="59"/>
      <c r="D124" s="59"/>
      <c r="E124" s="59"/>
      <c r="F124" s="59"/>
      <c r="G124" s="59"/>
      <c r="H124" s="59"/>
      <c r="I124" s="59"/>
      <c r="J124" s="17">
        <f>IF(ISNA(INDEX($A$42:$U$95,MATCH($B124,$B$42:$B$95,0),10)),"",INDEX($A$42:$U$95,MATCH($B124,$B$42:$B$95,0),10))</f>
        <v>7</v>
      </c>
      <c r="K124" s="17">
        <f>IF(ISNA(INDEX($A$42:$U$95,MATCH($B124,$B$42:$B$95,0),11)),"",INDEX($A$42:$U$95,MATCH($B124,$B$42:$B$95,0),11))</f>
        <v>2</v>
      </c>
      <c r="L124" s="17">
        <f>IF(ISNA(INDEX($A$42:$U$95,MATCH($B124,$B$42:$B$95,0),12)),"",INDEX($A$42:$U$95,MATCH($B124,$B$42:$B$95,0),12))</f>
        <v>1</v>
      </c>
      <c r="M124" s="17">
        <f>IF(ISNA(INDEX($A$42:$U$95,MATCH($B124,$B$42:$B$95,0),13)),"",INDEX($A$42:$U$95,MATCH($B124,$B$42:$B$95,0),13))</f>
        <v>0</v>
      </c>
      <c r="N124" s="17">
        <f>IF(ISNA(INDEX($A$42:$U$95,MATCH($B124,$B$42:$B$95,0),14)),"",INDEX($A$42:$U$95,MATCH($B124,$B$42:$B$95,0),14))</f>
        <v>1</v>
      </c>
      <c r="O124" s="17">
        <f>IF(ISNA(INDEX($A$42:$U$95,MATCH($B124,$B$42:$B$95,0),15)),"",INDEX($A$42:$U$95,MATCH($B124,$B$42:$B$95,0),15))</f>
        <v>4</v>
      </c>
      <c r="P124" s="17">
        <f>IF(ISNA(INDEX($A$42:$U$95,MATCH($B124,$B$42:$B$95,0),16)),"",INDEX($A$42:$U$95,MATCH($B124,$B$42:$B$95,0),16))</f>
        <v>11</v>
      </c>
      <c r="Q124" s="17">
        <f>IF(ISNA(INDEX($A$42:$U$95,MATCH($B124,$B$42:$B$95,0),17)),"",INDEX($A$42:$U$95,MATCH($B124,$B$42:$B$95,0),17))</f>
        <v>15</v>
      </c>
      <c r="R124" s="27" t="str">
        <f>IF(ISNA(INDEX($A$42:$U$95,MATCH($B124,$B$42:$B$95,0),18)),"",INDEX($A$42:$U$95,MATCH($B124,$B$42:$B$95,0),18))</f>
        <v>E</v>
      </c>
      <c r="S124" s="27">
        <f>IF(ISNA(INDEX($A$42:$U$95,MATCH($B124,$B$42:$B$95,0),19)),"",INDEX($A$42:$U$95,MATCH($B124,$B$42:$B$95,0),19))</f>
        <v>0</v>
      </c>
      <c r="T124" s="27">
        <f>IF(ISNA(INDEX($A$42:$U$95,MATCH($B124,$B$42:$B$95,0),20)),"",INDEX($A$42:$U$95,MATCH($B124,$B$42:$B$95,0),20))</f>
        <v>0</v>
      </c>
      <c r="U124" s="16" t="s">
        <v>39</v>
      </c>
    </row>
    <row r="125" spans="1:21" ht="12.75">
      <c r="A125" s="29" t="str">
        <f>IF(ISNA(INDEX($A$42:$U$95,MATCH($B125,$B$42:$B$95,0),1)),"",INDEX($A$42:$U$95,MATCH($B125,$B$42:$B$95,0),1))</f>
        <v>MME9009</v>
      </c>
      <c r="B125" s="59" t="s">
        <v>100</v>
      </c>
      <c r="C125" s="59"/>
      <c r="D125" s="59"/>
      <c r="E125" s="59"/>
      <c r="F125" s="59"/>
      <c r="G125" s="59"/>
      <c r="H125" s="59"/>
      <c r="I125" s="59"/>
      <c r="J125" s="17">
        <f>IF(ISNA(INDEX($A$42:$U$95,MATCH($B125,$B$42:$B$95,0),10)),"",INDEX($A$42:$U$95,MATCH($B125,$B$42:$B$95,0),10))</f>
        <v>4</v>
      </c>
      <c r="K125" s="17">
        <f>IF(ISNA(INDEX($A$42:$U$95,MATCH($B125,$B$42:$B$95,0),11)),"",INDEX($A$42:$U$95,MATCH($B125,$B$42:$B$95,0),11))</f>
        <v>0</v>
      </c>
      <c r="L125" s="17">
        <f>IF(ISNA(INDEX($A$42:$U$95,MATCH($B125,$B$42:$B$95,0),12)),"",INDEX($A$42:$U$95,MATCH($B125,$B$42:$B$95,0),12))</f>
        <v>0</v>
      </c>
      <c r="M125" s="17">
        <f>IF(ISNA(INDEX($A$42:$U$95,MATCH($B125,$B$42:$B$95,0),13)),"",INDEX($A$42:$U$95,MATCH($B125,$B$42:$B$95,0),13))</f>
        <v>1</v>
      </c>
      <c r="N125" s="17">
        <f>IF(ISNA(INDEX($A$42:$U$95,MATCH($B125,$B$42:$B$95,0),14)),"",INDEX($A$42:$U$95,MATCH($B125,$B$42:$B$95,0),14))</f>
        <v>2</v>
      </c>
      <c r="O125" s="17">
        <f>IF(ISNA(INDEX($A$42:$U$95,MATCH($B125,$B$42:$B$95,0),15)),"",INDEX($A$42:$U$95,MATCH($B125,$B$42:$B$95,0),15))</f>
        <v>3</v>
      </c>
      <c r="P125" s="17">
        <f>IF(ISNA(INDEX($A$42:$U$95,MATCH($B125,$B$42:$B$95,0),16)),"",INDEX($A$42:$U$95,MATCH($B125,$B$42:$B$95,0),16))</f>
        <v>5</v>
      </c>
      <c r="Q125" s="17">
        <f>IF(ISNA(INDEX($A$42:$U$95,MATCH($B125,$B$42:$B$95,0),17)),"",INDEX($A$42:$U$95,MATCH($B125,$B$42:$B$95,0),17))</f>
        <v>8</v>
      </c>
      <c r="R125" s="27">
        <f>IF(ISNA(INDEX($A$42:$U$95,MATCH($B125,$B$42:$B$95,0),18)),"",INDEX($A$42:$U$95,MATCH($B125,$B$42:$B$95,0),18))</f>
        <v>0</v>
      </c>
      <c r="S125" s="27" t="str">
        <f>IF(ISNA(INDEX($A$42:$U$95,MATCH($B125,$B$42:$B$95,0),19)),"",INDEX($A$42:$U$95,MATCH($B125,$B$42:$B$95,0),19))</f>
        <v>C</v>
      </c>
      <c r="T125" s="27">
        <f>IF(ISNA(INDEX($A$42:$U$95,MATCH($B125,$B$42:$B$95,0),20)),"",INDEX($A$42:$U$95,MATCH($B125,$B$42:$B$95,0),20))</f>
        <v>0</v>
      </c>
      <c r="U125" s="16" t="s">
        <v>39</v>
      </c>
    </row>
    <row r="126" spans="1:21" ht="12.75">
      <c r="A126" s="29" t="str">
        <f>IF(ISNA(INDEX($A$42:$U$95,MATCH($B126,$B$42:$B$95,0),1)),"",INDEX($A$42:$U$95,MATCH($B126,$B$42:$B$95,0),1))</f>
        <v>MME3401</v>
      </c>
      <c r="B126" s="59" t="s">
        <v>101</v>
      </c>
      <c r="C126" s="59"/>
      <c r="D126" s="59"/>
      <c r="E126" s="59"/>
      <c r="F126" s="59"/>
      <c r="G126" s="59"/>
      <c r="H126" s="59"/>
      <c r="I126" s="59"/>
      <c r="J126" s="17">
        <f>IF(ISNA(INDEX($A$42:$U$95,MATCH($B126,$B$42:$B$95,0),10)),"",INDEX($A$42:$U$95,MATCH($B126,$B$42:$B$95,0),10))</f>
        <v>4</v>
      </c>
      <c r="K126" s="17">
        <f>IF(ISNA(INDEX($A$42:$U$95,MATCH($B126,$B$42:$B$95,0),11)),"",INDEX($A$42:$U$95,MATCH($B126,$B$42:$B$95,0),11))</f>
        <v>0</v>
      </c>
      <c r="L126" s="17">
        <f>IF(ISNA(INDEX($A$42:$U$95,MATCH($B126,$B$42:$B$95,0),12)),"",INDEX($A$42:$U$95,MATCH($B126,$B$42:$B$95,0),12))</f>
        <v>0</v>
      </c>
      <c r="M126" s="17">
        <f>IF(ISNA(INDEX($A$42:$U$95,MATCH($B126,$B$42:$B$95,0),13)),"",INDEX($A$42:$U$95,MATCH($B126,$B$42:$B$95,0),13))</f>
        <v>0</v>
      </c>
      <c r="N126" s="17">
        <f>IF(ISNA(INDEX($A$42:$U$95,MATCH($B126,$B$42:$B$95,0),14)),"",INDEX($A$42:$U$95,MATCH($B126,$B$42:$B$95,0),14))</f>
        <v>2</v>
      </c>
      <c r="O126" s="17">
        <f>IF(ISNA(INDEX($A$42:$U$95,MATCH($B126,$B$42:$B$95,0),15)),"",INDEX($A$42:$U$95,MATCH($B126,$B$42:$B$95,0),15))</f>
        <v>2</v>
      </c>
      <c r="P126" s="17">
        <f>IF(ISNA(INDEX($A$42:$U$95,MATCH($B126,$B$42:$B$95,0),16)),"",INDEX($A$42:$U$95,MATCH($B126,$B$42:$B$95,0),16))</f>
        <v>6</v>
      </c>
      <c r="Q126" s="17">
        <f>IF(ISNA(INDEX($A$42:$U$95,MATCH($B126,$B$42:$B$95,0),17)),"",INDEX($A$42:$U$95,MATCH($B126,$B$42:$B$95,0),17))</f>
        <v>8</v>
      </c>
      <c r="R126" s="27">
        <f>IF(ISNA(INDEX($A$42:$U$95,MATCH($B126,$B$42:$B$95,0),18)),"",INDEX($A$42:$U$95,MATCH($B126,$B$42:$B$95,0),18))</f>
        <v>0</v>
      </c>
      <c r="S126" s="27" t="str">
        <f>IF(ISNA(INDEX($A$42:$U$95,MATCH($B126,$B$42:$B$95,0),19)),"",INDEX($A$42:$U$95,MATCH($B126,$B$42:$B$95,0),19))</f>
        <v>C</v>
      </c>
      <c r="T126" s="27">
        <f>IF(ISNA(INDEX($A$42:$U$95,MATCH($B126,$B$42:$B$95,0),20)),"",INDEX($A$42:$U$95,MATCH($B126,$B$42:$B$95,0),20))</f>
        <v>0</v>
      </c>
      <c r="U126" s="16" t="s">
        <v>39</v>
      </c>
    </row>
    <row r="127" spans="1:21" ht="12.75">
      <c r="A127" s="29" t="str">
        <f>IF(ISNA(INDEX($A$42:$U$95,MATCH($B127,$B$42:$B$95,0),1)),"",INDEX($A$42:$U$95,MATCH($B127,$B$42:$B$95,0),1))</f>
        <v>MMX9702</v>
      </c>
      <c r="B127" s="59" t="s">
        <v>102</v>
      </c>
      <c r="C127" s="59"/>
      <c r="D127" s="59"/>
      <c r="E127" s="59"/>
      <c r="F127" s="59"/>
      <c r="G127" s="59"/>
      <c r="H127" s="59"/>
      <c r="I127" s="59"/>
      <c r="J127" s="17">
        <f>IF(ISNA(INDEX($A$42:$U$95,MATCH($B127,$B$42:$B$95,0),10)),"",INDEX($A$42:$U$95,MATCH($B127,$B$42:$B$95,0),10))</f>
        <v>8</v>
      </c>
      <c r="K127" s="17">
        <f>IF(ISNA(INDEX($A$42:$U$95,MATCH($B127,$B$42:$B$95,0),11)),"",INDEX($A$42:$U$95,MATCH($B127,$B$42:$B$95,0),11))</f>
        <v>2</v>
      </c>
      <c r="L127" s="17">
        <f>IF(ISNA(INDEX($A$42:$U$95,MATCH($B127,$B$42:$B$95,0),12)),"",INDEX($A$42:$U$95,MATCH($B127,$B$42:$B$95,0),12))</f>
        <v>1</v>
      </c>
      <c r="M127" s="17">
        <f>IF(ISNA(INDEX($A$42:$U$95,MATCH($B127,$B$42:$B$95,0),13)),"",INDEX($A$42:$U$95,MATCH($B127,$B$42:$B$95,0),13))</f>
        <v>0</v>
      </c>
      <c r="N127" s="17">
        <f>IF(ISNA(INDEX($A$42:$U$95,MATCH($B127,$B$42:$B$95,0),14)),"",INDEX($A$42:$U$95,MATCH($B127,$B$42:$B$95,0),14))</f>
        <v>1</v>
      </c>
      <c r="O127" s="17">
        <f>IF(ISNA(INDEX($A$42:$U$95,MATCH($B127,$B$42:$B$95,0),15)),"",INDEX($A$42:$U$95,MATCH($B127,$B$42:$B$95,0),15))</f>
        <v>4</v>
      </c>
      <c r="P127" s="17">
        <f>IF(ISNA(INDEX($A$42:$U$95,MATCH($B127,$B$42:$B$95,0),16)),"",INDEX($A$42:$U$95,MATCH($B127,$B$42:$B$95,0),16))</f>
        <v>13</v>
      </c>
      <c r="Q127" s="17">
        <f>IF(ISNA(INDEX($A$42:$U$95,MATCH($B127,$B$42:$B$95,0),17)),"",INDEX($A$42:$U$95,MATCH($B127,$B$42:$B$95,0),17))</f>
        <v>17</v>
      </c>
      <c r="R127" s="27" t="str">
        <f>IF(ISNA(INDEX($A$42:$U$95,MATCH($B127,$B$42:$B$95,0),18)),"",INDEX($A$42:$U$95,MATCH($B127,$B$42:$B$95,0),18))</f>
        <v>E</v>
      </c>
      <c r="S127" s="27">
        <f>IF(ISNA(INDEX($A$42:$U$95,MATCH($B127,$B$42:$B$95,0),19)),"",INDEX($A$42:$U$95,MATCH($B127,$B$42:$B$95,0),19))</f>
        <v>0</v>
      </c>
      <c r="T127" s="27">
        <f>IF(ISNA(INDEX($A$42:$U$95,MATCH($B127,$B$42:$B$95,0),20)),"",INDEX($A$42:$U$95,MATCH($B127,$B$42:$B$95,0),20))</f>
        <v>0</v>
      </c>
      <c r="U127" s="16" t="s">
        <v>39</v>
      </c>
    </row>
    <row r="128" spans="1:21" ht="12.75">
      <c r="A128" s="19" t="s">
        <v>25</v>
      </c>
      <c r="B128" s="114"/>
      <c r="C128" s="114"/>
      <c r="D128" s="114"/>
      <c r="E128" s="114"/>
      <c r="F128" s="114"/>
      <c r="G128" s="114"/>
      <c r="H128" s="114"/>
      <c r="I128" s="114"/>
      <c r="J128" s="21">
        <f aca="true" t="shared" si="23" ref="J128:Q128">SUM(J124:J127)</f>
        <v>23</v>
      </c>
      <c r="K128" s="21">
        <f t="shared" si="23"/>
        <v>4</v>
      </c>
      <c r="L128" s="21">
        <f t="shared" si="23"/>
        <v>2</v>
      </c>
      <c r="M128" s="21">
        <f t="shared" si="23"/>
        <v>1</v>
      </c>
      <c r="N128" s="21">
        <f t="shared" si="23"/>
        <v>6</v>
      </c>
      <c r="O128" s="21">
        <f t="shared" si="23"/>
        <v>13</v>
      </c>
      <c r="P128" s="21">
        <f t="shared" si="23"/>
        <v>35</v>
      </c>
      <c r="Q128" s="21">
        <f t="shared" si="23"/>
        <v>48</v>
      </c>
      <c r="R128" s="19">
        <f>COUNTIF(R124:R127,"E")</f>
        <v>2</v>
      </c>
      <c r="S128" s="19">
        <f>COUNTIF(S124:S127,"C")</f>
        <v>2</v>
      </c>
      <c r="T128" s="19">
        <f>COUNTIF(T124:T127,"VP")</f>
        <v>0</v>
      </c>
      <c r="U128" s="20"/>
    </row>
    <row r="129" spans="1:21" ht="25.5" customHeight="1">
      <c r="A129" s="88" t="s">
        <v>49</v>
      </c>
      <c r="B129" s="89"/>
      <c r="C129" s="89"/>
      <c r="D129" s="89"/>
      <c r="E129" s="89"/>
      <c r="F129" s="89"/>
      <c r="G129" s="89"/>
      <c r="H129" s="89"/>
      <c r="I129" s="90"/>
      <c r="J129" s="21">
        <f aca="true" t="shared" si="24" ref="J129:T129">SUM(J122,J128)</f>
        <v>38</v>
      </c>
      <c r="K129" s="21">
        <f t="shared" si="24"/>
        <v>8</v>
      </c>
      <c r="L129" s="21">
        <f t="shared" si="24"/>
        <v>4</v>
      </c>
      <c r="M129" s="21">
        <f t="shared" si="24"/>
        <v>1</v>
      </c>
      <c r="N129" s="21">
        <f t="shared" si="24"/>
        <v>8</v>
      </c>
      <c r="O129" s="21">
        <f t="shared" si="24"/>
        <v>21</v>
      </c>
      <c r="P129" s="21">
        <f t="shared" si="24"/>
        <v>54</v>
      </c>
      <c r="Q129" s="21">
        <f t="shared" si="24"/>
        <v>75</v>
      </c>
      <c r="R129" s="21">
        <f t="shared" si="24"/>
        <v>4</v>
      </c>
      <c r="S129" s="21">
        <f t="shared" si="24"/>
        <v>2</v>
      </c>
      <c r="T129" s="21">
        <f t="shared" si="24"/>
        <v>0</v>
      </c>
      <c r="U129" s="37">
        <v>0.3529</v>
      </c>
    </row>
    <row r="130" spans="1:21" ht="13.5" customHeight="1">
      <c r="A130" s="101" t="s">
        <v>50</v>
      </c>
      <c r="B130" s="102"/>
      <c r="C130" s="102"/>
      <c r="D130" s="102"/>
      <c r="E130" s="102"/>
      <c r="F130" s="102"/>
      <c r="G130" s="102"/>
      <c r="H130" s="102"/>
      <c r="I130" s="102"/>
      <c r="J130" s="103"/>
      <c r="K130" s="21">
        <f aca="true" t="shared" si="25" ref="K130:Q130">K122*14+K128*12</f>
        <v>104</v>
      </c>
      <c r="L130" s="21">
        <f t="shared" si="25"/>
        <v>52</v>
      </c>
      <c r="M130" s="21">
        <f>M122*14+M128*12</f>
        <v>12</v>
      </c>
      <c r="N130" s="21">
        <f t="shared" si="25"/>
        <v>100</v>
      </c>
      <c r="O130" s="21">
        <f t="shared" si="25"/>
        <v>268</v>
      </c>
      <c r="P130" s="21">
        <f t="shared" si="25"/>
        <v>686</v>
      </c>
      <c r="Q130" s="21">
        <f t="shared" si="25"/>
        <v>954</v>
      </c>
      <c r="R130" s="71"/>
      <c r="S130" s="72"/>
      <c r="T130" s="72"/>
      <c r="U130" s="73"/>
    </row>
    <row r="131" spans="1:21" ht="16.5" customHeight="1">
      <c r="A131" s="104"/>
      <c r="B131" s="105"/>
      <c r="C131" s="105"/>
      <c r="D131" s="105"/>
      <c r="E131" s="105"/>
      <c r="F131" s="105"/>
      <c r="G131" s="105"/>
      <c r="H131" s="105"/>
      <c r="I131" s="105"/>
      <c r="J131" s="106"/>
      <c r="K131" s="98">
        <f>SUM(K130:N130)</f>
        <v>268</v>
      </c>
      <c r="L131" s="99"/>
      <c r="M131" s="99"/>
      <c r="N131" s="100"/>
      <c r="O131" s="64">
        <v>954</v>
      </c>
      <c r="P131" s="65"/>
      <c r="Q131" s="66"/>
      <c r="R131" s="74"/>
      <c r="S131" s="75"/>
      <c r="T131" s="75"/>
      <c r="U131" s="76"/>
    </row>
    <row r="132" ht="8.25" customHeight="1"/>
    <row r="133" spans="1:21" ht="22.5" customHeight="1">
      <c r="A133" s="114" t="s">
        <v>117</v>
      </c>
      <c r="B133" s="119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</row>
    <row r="134" spans="1:21" ht="25.5" customHeight="1">
      <c r="A134" s="114" t="s">
        <v>27</v>
      </c>
      <c r="B134" s="114" t="s">
        <v>26</v>
      </c>
      <c r="C134" s="114"/>
      <c r="D134" s="114"/>
      <c r="E134" s="114"/>
      <c r="F134" s="114"/>
      <c r="G134" s="114"/>
      <c r="H134" s="114"/>
      <c r="I134" s="114"/>
      <c r="J134" s="67" t="s">
        <v>41</v>
      </c>
      <c r="K134" s="67" t="s">
        <v>24</v>
      </c>
      <c r="L134" s="67"/>
      <c r="M134" s="67"/>
      <c r="N134" s="67"/>
      <c r="O134" s="67" t="s">
        <v>42</v>
      </c>
      <c r="P134" s="67"/>
      <c r="Q134" s="67"/>
      <c r="R134" s="67" t="s">
        <v>23</v>
      </c>
      <c r="S134" s="67"/>
      <c r="T134" s="67"/>
      <c r="U134" s="67" t="s">
        <v>22</v>
      </c>
    </row>
    <row r="135" spans="1:21" ht="18" customHeight="1">
      <c r="A135" s="114"/>
      <c r="B135" s="114"/>
      <c r="C135" s="114"/>
      <c r="D135" s="114"/>
      <c r="E135" s="114"/>
      <c r="F135" s="114"/>
      <c r="G135" s="114"/>
      <c r="H135" s="114"/>
      <c r="I135" s="114"/>
      <c r="J135" s="67"/>
      <c r="K135" s="28" t="s">
        <v>28</v>
      </c>
      <c r="L135" s="28" t="s">
        <v>29</v>
      </c>
      <c r="M135" s="28" t="s">
        <v>30</v>
      </c>
      <c r="N135" s="28" t="s">
        <v>68</v>
      </c>
      <c r="O135" s="28" t="s">
        <v>34</v>
      </c>
      <c r="P135" s="28" t="s">
        <v>7</v>
      </c>
      <c r="Q135" s="28" t="s">
        <v>31</v>
      </c>
      <c r="R135" s="28" t="s">
        <v>32</v>
      </c>
      <c r="S135" s="28" t="s">
        <v>28</v>
      </c>
      <c r="T135" s="28" t="s">
        <v>33</v>
      </c>
      <c r="U135" s="67"/>
    </row>
    <row r="136" spans="1:21" ht="19.5" customHeight="1">
      <c r="A136" s="61" t="s">
        <v>65</v>
      </c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3"/>
    </row>
    <row r="137" spans="1:21" ht="12.75">
      <c r="A137" s="29" t="str">
        <f>IF(ISNA(INDEX($A$42:$U$95,MATCH($B137,$B$42:$B$95,0),1)),"",INDEX($A$42:$U$95,MATCH($B137,$B$42:$B$95,0),1))</f>
        <v>MME3006</v>
      </c>
      <c r="B137" s="59" t="s">
        <v>76</v>
      </c>
      <c r="C137" s="59"/>
      <c r="D137" s="59"/>
      <c r="E137" s="59"/>
      <c r="F137" s="59"/>
      <c r="G137" s="59"/>
      <c r="H137" s="59"/>
      <c r="I137" s="59"/>
      <c r="J137" s="17">
        <f>IF(ISNA(INDEX($A$42:$U$95,MATCH($B137,$B$42:$B$95,0),10)),"",INDEX($A$42:$U$95,MATCH($B137,$B$42:$B$95,0),10))</f>
        <v>7</v>
      </c>
      <c r="K137" s="17">
        <f>IF(ISNA(INDEX($A$42:$U$95,MATCH($B137,$B$42:$B$95,0),11)),"",INDEX($A$42:$U$95,MATCH($B137,$B$42:$B$95,0),11))</f>
        <v>2</v>
      </c>
      <c r="L137" s="17">
        <f>IF(ISNA(INDEX($A$42:$U$95,MATCH($B137,$B$42:$B$95,0),12)),"",INDEX($A$42:$U$95,MATCH($B137,$B$42:$B$95,0),12))</f>
        <v>1</v>
      </c>
      <c r="M137" s="17">
        <f>IF(ISNA(INDEX($A$42:$U$95,MATCH($B137,$B$42:$B$95,0),13)),"",INDEX($A$42:$U$95,MATCH($B137,$B$42:$B$95,0),13))</f>
        <v>0</v>
      </c>
      <c r="N137" s="17">
        <f>IF(ISNA(INDEX($A$42:$U$95,MATCH($B137,$B$42:$B$95,0),14)),"",INDEX($A$42:$U$95,MATCH($B137,$B$42:$B$95,0),14))</f>
        <v>1</v>
      </c>
      <c r="O137" s="17">
        <f>IF(ISNA(INDEX($A$42:$U$95,MATCH($B137,$B$42:$B$95,0),15)),"",INDEX($A$42:$U$95,MATCH($B137,$B$42:$B$95,0),15))</f>
        <v>4</v>
      </c>
      <c r="P137" s="17">
        <f>IF(ISNA(INDEX($A$42:$U$95,MATCH($B137,$B$42:$B$95,0),16)),"",INDEX($A$42:$U$95,MATCH($B137,$B$42:$B$95,0),16))</f>
        <v>9</v>
      </c>
      <c r="Q137" s="17">
        <f>IF(ISNA(INDEX($A$42:$U$95,MATCH($B137,$B$42:$B$95,0),17)),"",INDEX($A$42:$U$95,MATCH($B137,$B$42:$B$95,0),17))</f>
        <v>13</v>
      </c>
      <c r="R137" s="27" t="str">
        <f>IF(ISNA(INDEX($A$42:$U$95,MATCH($B137,$B$42:$B$95,0),18)),"",INDEX($A$42:$U$95,MATCH($B137,$B$42:$B$95,0),18))</f>
        <v>E</v>
      </c>
      <c r="S137" s="27">
        <f>IF(ISNA(INDEX($A$42:$U$95,MATCH($B137,$B$42:$B$95,0),19)),"",INDEX($A$42:$U$95,MATCH($B137,$B$42:$B$95,0),19))</f>
        <v>0</v>
      </c>
      <c r="T137" s="27">
        <f>IF(ISNA(INDEX($A$42:$U$95,MATCH($B137,$B$42:$B$95,0),20)),"",INDEX($A$42:$U$95,MATCH($B137,$B$42:$B$95,0),20))</f>
        <v>0</v>
      </c>
      <c r="U137" s="16" t="s">
        <v>40</v>
      </c>
    </row>
    <row r="138" spans="1:21" ht="12.75">
      <c r="A138" s="29" t="str">
        <f>IF(ISNA(INDEX($A$42:$U$95,MATCH($B138,$B$42:$B$95,0),1)),"",INDEX($A$42:$U$95,MATCH($B138,$B$42:$B$95,0),1))</f>
        <v>MME8005</v>
      </c>
      <c r="B138" s="59" t="s">
        <v>89</v>
      </c>
      <c r="C138" s="59"/>
      <c r="D138" s="59"/>
      <c r="E138" s="59"/>
      <c r="F138" s="59"/>
      <c r="G138" s="59"/>
      <c r="H138" s="59"/>
      <c r="I138" s="59"/>
      <c r="J138" s="17">
        <f>IF(ISNA(INDEX($A$42:$U$95,MATCH($B138,$B$42:$B$95,0),10)),"",INDEX($A$42:$U$95,MATCH($B138,$B$42:$B$95,0),10))</f>
        <v>8</v>
      </c>
      <c r="K138" s="17">
        <f>IF(ISNA(INDEX($A$42:$U$95,MATCH($B138,$B$42:$B$95,0),11)),"",INDEX($A$42:$U$95,MATCH($B138,$B$42:$B$95,0),11))</f>
        <v>2</v>
      </c>
      <c r="L138" s="17">
        <f>IF(ISNA(INDEX($A$42:$U$95,MATCH($B138,$B$42:$B$95,0),12)),"",INDEX($A$42:$U$95,MATCH($B138,$B$42:$B$95,0),12))</f>
        <v>1</v>
      </c>
      <c r="M138" s="17">
        <f>IF(ISNA(INDEX($A$42:$U$95,MATCH($B138,$B$42:$B$95,0),13)),"",INDEX($A$42:$U$95,MATCH($B138,$B$42:$B$95,0),13))</f>
        <v>0</v>
      </c>
      <c r="N138" s="17">
        <f>IF(ISNA(INDEX($A$42:$U$95,MATCH($B138,$B$42:$B$95,0),14)),"",INDEX($A$42:$U$95,MATCH($B138,$B$42:$B$95,0),14))</f>
        <v>1</v>
      </c>
      <c r="O138" s="17">
        <f>IF(ISNA(INDEX($A$42:$U$95,MATCH($B138,$B$42:$B$95,0),15)),"",INDEX($A$42:$U$95,MATCH($B138,$B$42:$B$95,0),15))</f>
        <v>4</v>
      </c>
      <c r="P138" s="17">
        <f>IF(ISNA(INDEX($A$42:$U$95,MATCH($B138,$B$42:$B$95,0),16)),"",INDEX($A$42:$U$95,MATCH($B138,$B$42:$B$95,0),16))</f>
        <v>10</v>
      </c>
      <c r="Q138" s="17">
        <f>IF(ISNA(INDEX($A$42:$U$95,MATCH($B138,$B$42:$B$95,0),17)),"",INDEX($A$42:$U$95,MATCH($B138,$B$42:$B$95,0),17))</f>
        <v>14</v>
      </c>
      <c r="R138" s="27" t="str">
        <f>IF(ISNA(INDEX($A$42:$U$95,MATCH($B138,$B$42:$B$95,0),18)),"",INDEX($A$42:$U$95,MATCH($B138,$B$42:$B$95,0),18))</f>
        <v>E</v>
      </c>
      <c r="S138" s="27">
        <f>IF(ISNA(INDEX($A$42:$U$95,MATCH($B138,$B$42:$B$95,0),19)),"",INDEX($A$42:$U$95,MATCH($B138,$B$42:$B$95,0),19))</f>
        <v>0</v>
      </c>
      <c r="T138" s="27">
        <f>IF(ISNA(INDEX($A$42:$U$95,MATCH($B138,$B$42:$B$95,0),20)),"",INDEX($A$42:$U$95,MATCH($B138,$B$42:$B$95,0),20))</f>
        <v>0</v>
      </c>
      <c r="U138" s="16" t="s">
        <v>40</v>
      </c>
    </row>
    <row r="139" spans="1:21" ht="12.75">
      <c r="A139" s="19" t="s">
        <v>25</v>
      </c>
      <c r="B139" s="68"/>
      <c r="C139" s="69"/>
      <c r="D139" s="69"/>
      <c r="E139" s="69"/>
      <c r="F139" s="69"/>
      <c r="G139" s="69"/>
      <c r="H139" s="69"/>
      <c r="I139" s="70"/>
      <c r="J139" s="21">
        <f aca="true" t="shared" si="26" ref="J139:Q139">SUM(J137:J138)</f>
        <v>15</v>
      </c>
      <c r="K139" s="21">
        <f t="shared" si="26"/>
        <v>4</v>
      </c>
      <c r="L139" s="21">
        <f t="shared" si="26"/>
        <v>2</v>
      </c>
      <c r="M139" s="21">
        <f t="shared" si="26"/>
        <v>0</v>
      </c>
      <c r="N139" s="21">
        <f t="shared" si="26"/>
        <v>2</v>
      </c>
      <c r="O139" s="21">
        <f t="shared" si="26"/>
        <v>8</v>
      </c>
      <c r="P139" s="21">
        <f t="shared" si="26"/>
        <v>19</v>
      </c>
      <c r="Q139" s="21">
        <f t="shared" si="26"/>
        <v>27</v>
      </c>
      <c r="R139" s="19">
        <f>COUNTIF(R137:R138,"E")</f>
        <v>2</v>
      </c>
      <c r="S139" s="19">
        <f>COUNTIF(S137:S138,"C")</f>
        <v>0</v>
      </c>
      <c r="T139" s="19">
        <f>COUNTIF(T137:T138,"VP")</f>
        <v>0</v>
      </c>
      <c r="U139" s="16"/>
    </row>
    <row r="140" spans="1:21" ht="19.5" customHeight="1">
      <c r="A140" s="61" t="s">
        <v>67</v>
      </c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3"/>
    </row>
    <row r="141" spans="1:21" ht="12.75">
      <c r="A141" s="29" t="str">
        <f>IF(ISNA(INDEX($A$42:$U$95,MATCH($B141,$B$42:$B$95,0),1)),"",INDEX($A$42:$U$95,MATCH($B141,$B$42:$B$95,0),1))</f>
        <v>MME8026</v>
      </c>
      <c r="B141" s="59" t="s">
        <v>98</v>
      </c>
      <c r="C141" s="59"/>
      <c r="D141" s="59"/>
      <c r="E141" s="59"/>
      <c r="F141" s="59"/>
      <c r="G141" s="59"/>
      <c r="H141" s="59"/>
      <c r="I141" s="59"/>
      <c r="J141" s="17">
        <f>IF(ISNA(INDEX($A$42:$U$95,MATCH($B141,$B$42:$B$95,0),10)),"",INDEX($A$42:$U$95,MATCH($B141,$B$42:$B$95,0),10))</f>
        <v>7</v>
      </c>
      <c r="K141" s="17">
        <f>IF(ISNA(INDEX($A$42:$U$95,MATCH($B141,$B$42:$B$95,0),11)),"",INDEX($A$42:$U$95,MATCH($B141,$B$42:$B$95,0),11))</f>
        <v>2</v>
      </c>
      <c r="L141" s="17">
        <f>IF(ISNA(INDEX($A$42:$U$95,MATCH($B141,$B$42:$B$95,0),12)),"",INDEX($A$42:$U$95,MATCH($B141,$B$42:$B$95,0),12))</f>
        <v>1</v>
      </c>
      <c r="M141" s="17">
        <f>IF(ISNA(INDEX($A$42:$U$95,MATCH($B141,$B$42:$B$95,0),13)),"",INDEX($A$42:$U$95,MATCH($B141,$B$42:$B$95,0),13))</f>
        <v>0</v>
      </c>
      <c r="N141" s="17">
        <f>IF(ISNA(INDEX($A$42:$U$95,MATCH($B141,$B$42:$B$95,0),14)),"",INDEX($A$42:$U$95,MATCH($B141,$B$42:$B$95,0),14))</f>
        <v>1</v>
      </c>
      <c r="O141" s="17">
        <f>IF(ISNA(INDEX($A$42:$U$95,MATCH($B141,$B$42:$B$95,0),15)),"",INDEX($A$42:$U$95,MATCH($B141,$B$42:$B$95,0),15))</f>
        <v>4</v>
      </c>
      <c r="P141" s="17">
        <f>IF(ISNA(INDEX($A$42:$U$95,MATCH($B141,$B$42:$B$95,0),16)),"",INDEX($A$42:$U$95,MATCH($B141,$B$42:$B$95,0),16))</f>
        <v>11</v>
      </c>
      <c r="Q141" s="17">
        <f>IF(ISNA(INDEX($A$42:$U$95,MATCH($B141,$B$42:$B$95,0),17)),"",INDEX($A$42:$U$95,MATCH($B141,$B$42:$B$95,0),17))</f>
        <v>15</v>
      </c>
      <c r="R141" s="27" t="str">
        <f>IF(ISNA(INDEX($A$42:$U$95,MATCH($B141,$B$42:$B$95,0),18)),"",INDEX($A$42:$U$95,MATCH($B141,$B$42:$B$95,0),18))</f>
        <v>E</v>
      </c>
      <c r="S141" s="27">
        <f>IF(ISNA(INDEX($A$42:$U$95,MATCH($B141,$B$42:$B$95,0),19)),"",INDEX($A$42:$U$95,MATCH($B141,$B$42:$B$95,0),19))</f>
        <v>0</v>
      </c>
      <c r="T141" s="27">
        <f>IF(ISNA(INDEX($A$42:$U$95,MATCH($B141,$B$42:$B$95,0),20)),"",INDEX($A$42:$U$95,MATCH($B141,$B$42:$B$95,0),20))</f>
        <v>0</v>
      </c>
      <c r="U141" s="16" t="s">
        <v>40</v>
      </c>
    </row>
    <row r="142" spans="1:21" ht="12.75">
      <c r="A142" s="19" t="s">
        <v>25</v>
      </c>
      <c r="B142" s="114"/>
      <c r="C142" s="114"/>
      <c r="D142" s="114"/>
      <c r="E142" s="114"/>
      <c r="F142" s="114"/>
      <c r="G142" s="114"/>
      <c r="H142" s="114"/>
      <c r="I142" s="114"/>
      <c r="J142" s="21">
        <f aca="true" t="shared" si="27" ref="J142:Q142">SUM(J141:J141)</f>
        <v>7</v>
      </c>
      <c r="K142" s="21">
        <f t="shared" si="27"/>
        <v>2</v>
      </c>
      <c r="L142" s="21">
        <f t="shared" si="27"/>
        <v>1</v>
      </c>
      <c r="M142" s="21">
        <f t="shared" si="27"/>
        <v>0</v>
      </c>
      <c r="N142" s="21">
        <f t="shared" si="27"/>
        <v>1</v>
      </c>
      <c r="O142" s="21">
        <f t="shared" si="27"/>
        <v>4</v>
      </c>
      <c r="P142" s="21">
        <f t="shared" si="27"/>
        <v>11</v>
      </c>
      <c r="Q142" s="21">
        <f t="shared" si="27"/>
        <v>15</v>
      </c>
      <c r="R142" s="19">
        <f>COUNTIF(R141:R141,"E")</f>
        <v>1</v>
      </c>
      <c r="S142" s="19">
        <f>COUNTIF(S141:S141,"C")</f>
        <v>0</v>
      </c>
      <c r="T142" s="19">
        <f>COUNTIF(T141:T141,"VP")</f>
        <v>0</v>
      </c>
      <c r="U142" s="20"/>
    </row>
    <row r="143" spans="1:21" ht="27.75" customHeight="1">
      <c r="A143" s="88" t="s">
        <v>49</v>
      </c>
      <c r="B143" s="89"/>
      <c r="C143" s="89"/>
      <c r="D143" s="89"/>
      <c r="E143" s="89"/>
      <c r="F143" s="89"/>
      <c r="G143" s="89"/>
      <c r="H143" s="89"/>
      <c r="I143" s="90"/>
      <c r="J143" s="21">
        <f aca="true" t="shared" si="28" ref="J143:T143">SUM(J139,J142)</f>
        <v>22</v>
      </c>
      <c r="K143" s="21">
        <f t="shared" si="28"/>
        <v>6</v>
      </c>
      <c r="L143" s="21">
        <f t="shared" si="28"/>
        <v>3</v>
      </c>
      <c r="M143" s="21">
        <f t="shared" si="28"/>
        <v>0</v>
      </c>
      <c r="N143" s="21">
        <f t="shared" si="28"/>
        <v>3</v>
      </c>
      <c r="O143" s="21">
        <f t="shared" si="28"/>
        <v>12</v>
      </c>
      <c r="P143" s="21">
        <f t="shared" si="28"/>
        <v>30</v>
      </c>
      <c r="Q143" s="21">
        <f t="shared" si="28"/>
        <v>42</v>
      </c>
      <c r="R143" s="21">
        <f t="shared" si="28"/>
        <v>3</v>
      </c>
      <c r="S143" s="21">
        <f t="shared" si="28"/>
        <v>0</v>
      </c>
      <c r="T143" s="21">
        <f t="shared" si="28"/>
        <v>0</v>
      </c>
      <c r="U143" s="37">
        <v>0.1764</v>
      </c>
    </row>
    <row r="144" spans="1:21" ht="17.25" customHeight="1">
      <c r="A144" s="101" t="s">
        <v>50</v>
      </c>
      <c r="B144" s="102"/>
      <c r="C144" s="102"/>
      <c r="D144" s="102"/>
      <c r="E144" s="102"/>
      <c r="F144" s="102"/>
      <c r="G144" s="102"/>
      <c r="H144" s="102"/>
      <c r="I144" s="102"/>
      <c r="J144" s="103"/>
      <c r="K144" s="21">
        <f aca="true" t="shared" si="29" ref="K144:Q144">K139*14+K142*12</f>
        <v>80</v>
      </c>
      <c r="L144" s="21">
        <f t="shared" si="29"/>
        <v>40</v>
      </c>
      <c r="M144" s="21">
        <f t="shared" si="29"/>
        <v>0</v>
      </c>
      <c r="N144" s="21">
        <f t="shared" si="29"/>
        <v>40</v>
      </c>
      <c r="O144" s="21">
        <f t="shared" si="29"/>
        <v>160</v>
      </c>
      <c r="P144" s="21">
        <f t="shared" si="29"/>
        <v>398</v>
      </c>
      <c r="Q144" s="21">
        <f t="shared" si="29"/>
        <v>558</v>
      </c>
      <c r="R144" s="71"/>
      <c r="S144" s="72"/>
      <c r="T144" s="72"/>
      <c r="U144" s="73"/>
    </row>
    <row r="145" spans="1:21" ht="12.75">
      <c r="A145" s="104"/>
      <c r="B145" s="105"/>
      <c r="C145" s="105"/>
      <c r="D145" s="105"/>
      <c r="E145" s="105"/>
      <c r="F145" s="105"/>
      <c r="G145" s="105"/>
      <c r="H145" s="105"/>
      <c r="I145" s="105"/>
      <c r="J145" s="106"/>
      <c r="K145" s="98">
        <f>SUM(K144:N144)</f>
        <v>160</v>
      </c>
      <c r="L145" s="99"/>
      <c r="M145" s="99"/>
      <c r="N145" s="100"/>
      <c r="O145" s="64">
        <v>558</v>
      </c>
      <c r="P145" s="65"/>
      <c r="Q145" s="66"/>
      <c r="R145" s="74"/>
      <c r="S145" s="75"/>
      <c r="T145" s="75"/>
      <c r="U145" s="76"/>
    </row>
    <row r="146" ht="8.25" customHeight="1"/>
    <row r="147" spans="1:21" ht="12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3"/>
      <c r="L147" s="13"/>
      <c r="M147" s="13"/>
      <c r="N147" s="13"/>
      <c r="O147" s="14"/>
      <c r="P147" s="14"/>
      <c r="Q147" s="14"/>
      <c r="R147" s="15"/>
      <c r="S147" s="15"/>
      <c r="T147" s="15"/>
      <c r="U147" s="15"/>
    </row>
    <row r="149" spans="1:2" ht="12.75">
      <c r="A149" s="107" t="s">
        <v>62</v>
      </c>
      <c r="B149" s="107"/>
    </row>
    <row r="150" spans="1:21" ht="12.75">
      <c r="A150" s="94" t="s">
        <v>27</v>
      </c>
      <c r="B150" s="84" t="s">
        <v>54</v>
      </c>
      <c r="C150" s="96"/>
      <c r="D150" s="96"/>
      <c r="E150" s="96"/>
      <c r="F150" s="96"/>
      <c r="G150" s="85"/>
      <c r="H150" s="84" t="s">
        <v>57</v>
      </c>
      <c r="I150" s="85"/>
      <c r="J150" s="81" t="s">
        <v>58</v>
      </c>
      <c r="K150" s="82"/>
      <c r="L150" s="82"/>
      <c r="M150" s="82"/>
      <c r="N150" s="82"/>
      <c r="O150" s="82"/>
      <c r="P150" s="83"/>
      <c r="Q150" s="84" t="s">
        <v>48</v>
      </c>
      <c r="R150" s="85"/>
      <c r="S150" s="81" t="s">
        <v>59</v>
      </c>
      <c r="T150" s="82"/>
      <c r="U150" s="83"/>
    </row>
    <row r="151" spans="1:21" ht="12.75">
      <c r="A151" s="95"/>
      <c r="B151" s="86"/>
      <c r="C151" s="97"/>
      <c r="D151" s="97"/>
      <c r="E151" s="97"/>
      <c r="F151" s="97"/>
      <c r="G151" s="87"/>
      <c r="H151" s="86"/>
      <c r="I151" s="87"/>
      <c r="J151" s="81" t="s">
        <v>34</v>
      </c>
      <c r="K151" s="83"/>
      <c r="L151" s="81" t="s">
        <v>7</v>
      </c>
      <c r="M151" s="82"/>
      <c r="N151" s="83"/>
      <c r="O151" s="81" t="s">
        <v>31</v>
      </c>
      <c r="P151" s="83"/>
      <c r="Q151" s="86"/>
      <c r="R151" s="87"/>
      <c r="S151" s="33" t="s">
        <v>60</v>
      </c>
      <c r="T151" s="81" t="s">
        <v>61</v>
      </c>
      <c r="U151" s="83"/>
    </row>
    <row r="152" spans="1:21" ht="12.75">
      <c r="A152" s="33">
        <v>1</v>
      </c>
      <c r="B152" s="81" t="s">
        <v>55</v>
      </c>
      <c r="C152" s="82"/>
      <c r="D152" s="82"/>
      <c r="E152" s="82"/>
      <c r="F152" s="82"/>
      <c r="G152" s="83"/>
      <c r="H152" s="77">
        <f>J152</f>
        <v>56</v>
      </c>
      <c r="I152" s="77"/>
      <c r="J152" s="78">
        <f>O49+O58+O68+O78-J153</f>
        <v>56</v>
      </c>
      <c r="K152" s="79"/>
      <c r="L152" s="78">
        <f>P49+P58+P68+P78-L153</f>
        <v>137</v>
      </c>
      <c r="M152" s="80"/>
      <c r="N152" s="79"/>
      <c r="O152" s="112">
        <f>SUM(J152:N152)</f>
        <v>193</v>
      </c>
      <c r="P152" s="113"/>
      <c r="Q152" s="110">
        <f>H152/H154</f>
        <v>0.875</v>
      </c>
      <c r="R152" s="111"/>
      <c r="S152" s="34">
        <f>J49+J58-S153</f>
        <v>60</v>
      </c>
      <c r="T152" s="115">
        <f>J68+J78-T153</f>
        <v>44</v>
      </c>
      <c r="U152" s="116"/>
    </row>
    <row r="153" spans="1:21" ht="12.75">
      <c r="A153" s="33">
        <v>2</v>
      </c>
      <c r="B153" s="81" t="s">
        <v>56</v>
      </c>
      <c r="C153" s="82"/>
      <c r="D153" s="82"/>
      <c r="E153" s="82"/>
      <c r="F153" s="82"/>
      <c r="G153" s="83"/>
      <c r="H153" s="77">
        <f>J153</f>
        <v>8</v>
      </c>
      <c r="I153" s="77"/>
      <c r="J153" s="91">
        <v>8</v>
      </c>
      <c r="K153" s="92"/>
      <c r="L153" s="91">
        <v>23</v>
      </c>
      <c r="M153" s="93"/>
      <c r="N153" s="92"/>
      <c r="O153" s="112">
        <f>SUM(J153:N153)</f>
        <v>31</v>
      </c>
      <c r="P153" s="113"/>
      <c r="Q153" s="110">
        <f>H153/H154</f>
        <v>0.125</v>
      </c>
      <c r="R153" s="111"/>
      <c r="S153" s="11">
        <v>0</v>
      </c>
      <c r="T153" s="91">
        <v>16</v>
      </c>
      <c r="U153" s="92"/>
    </row>
    <row r="154" spans="1:21" ht="12.75">
      <c r="A154" s="81" t="s">
        <v>25</v>
      </c>
      <c r="B154" s="82"/>
      <c r="C154" s="82"/>
      <c r="D154" s="82"/>
      <c r="E154" s="82"/>
      <c r="F154" s="82"/>
      <c r="G154" s="83"/>
      <c r="H154" s="67">
        <f>SUM(H152:I153)</f>
        <v>64</v>
      </c>
      <c r="I154" s="67"/>
      <c r="J154" s="67">
        <f>SUM(J152:K153)</f>
        <v>64</v>
      </c>
      <c r="K154" s="67"/>
      <c r="L154" s="61">
        <f>SUM(L152:N153)</f>
        <v>160</v>
      </c>
      <c r="M154" s="62"/>
      <c r="N154" s="63"/>
      <c r="O154" s="61">
        <f>SUM(O152:P153)</f>
        <v>224</v>
      </c>
      <c r="P154" s="63"/>
      <c r="Q154" s="108">
        <f>SUM(Q152:R153)</f>
        <v>1</v>
      </c>
      <c r="R154" s="109"/>
      <c r="S154" s="35">
        <f>SUM(S152:S153)</f>
        <v>60</v>
      </c>
      <c r="T154" s="117">
        <f>SUM(T152:U153)</f>
        <v>60</v>
      </c>
      <c r="U154" s="118"/>
    </row>
    <row r="156" spans="1:20" ht="12.75">
      <c r="A156" s="136" t="s">
        <v>135</v>
      </c>
      <c r="B156" s="136"/>
      <c r="C156" s="136"/>
      <c r="D156" s="136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  <c r="Q156" s="136"/>
      <c r="R156" s="136"/>
      <c r="S156" s="136"/>
      <c r="T156" s="136"/>
    </row>
    <row r="158" spans="1:20" ht="12.75">
      <c r="A158" s="172" t="s">
        <v>136</v>
      </c>
      <c r="B158" s="172"/>
      <c r="C158" s="172"/>
      <c r="D158" s="172"/>
      <c r="E158" s="172"/>
      <c r="F158" s="172"/>
      <c r="G158" s="172"/>
      <c r="H158" s="172"/>
      <c r="I158" s="172"/>
      <c r="J158" s="172"/>
      <c r="K158" s="172"/>
      <c r="L158" s="172"/>
      <c r="M158" s="172"/>
      <c r="N158" s="172"/>
      <c r="O158" s="172"/>
      <c r="P158" s="172"/>
      <c r="Q158" s="172"/>
      <c r="R158" s="172"/>
      <c r="S158" s="172"/>
      <c r="T158" s="172"/>
    </row>
    <row r="159" spans="1:20" ht="12.75">
      <c r="A159" s="172" t="s">
        <v>27</v>
      </c>
      <c r="B159" s="172" t="s">
        <v>26</v>
      </c>
      <c r="C159" s="172"/>
      <c r="D159" s="172"/>
      <c r="E159" s="172"/>
      <c r="F159" s="172"/>
      <c r="G159" s="172"/>
      <c r="H159" s="172"/>
      <c r="I159" s="172"/>
      <c r="J159" s="159" t="s">
        <v>41</v>
      </c>
      <c r="K159" s="159" t="s">
        <v>24</v>
      </c>
      <c r="L159" s="159"/>
      <c r="M159" s="159"/>
      <c r="N159" s="159" t="s">
        <v>42</v>
      </c>
      <c r="O159" s="163"/>
      <c r="P159" s="163"/>
      <c r="Q159" s="159" t="s">
        <v>23</v>
      </c>
      <c r="R159" s="159"/>
      <c r="S159" s="159"/>
      <c r="T159" s="159" t="s">
        <v>22</v>
      </c>
    </row>
    <row r="160" spans="1:20" ht="12.75">
      <c r="A160" s="172"/>
      <c r="B160" s="172"/>
      <c r="C160" s="172"/>
      <c r="D160" s="172"/>
      <c r="E160" s="172"/>
      <c r="F160" s="172"/>
      <c r="G160" s="172"/>
      <c r="H160" s="172"/>
      <c r="I160" s="172"/>
      <c r="J160" s="159"/>
      <c r="K160" s="5" t="s">
        <v>28</v>
      </c>
      <c r="L160" s="5" t="s">
        <v>29</v>
      </c>
      <c r="M160" s="5" t="s">
        <v>30</v>
      </c>
      <c r="N160" s="5" t="s">
        <v>34</v>
      </c>
      <c r="O160" s="5" t="s">
        <v>7</v>
      </c>
      <c r="P160" s="5" t="s">
        <v>31</v>
      </c>
      <c r="Q160" s="5" t="s">
        <v>32</v>
      </c>
      <c r="R160" s="5" t="s">
        <v>28</v>
      </c>
      <c r="S160" s="5" t="s">
        <v>33</v>
      </c>
      <c r="T160" s="159"/>
    </row>
    <row r="161" spans="1:20" ht="12.75">
      <c r="A161" s="177" t="s">
        <v>137</v>
      </c>
      <c r="B161" s="177"/>
      <c r="C161" s="177"/>
      <c r="D161" s="177"/>
      <c r="E161" s="177"/>
      <c r="F161" s="177"/>
      <c r="G161" s="177"/>
      <c r="H161" s="177"/>
      <c r="I161" s="177"/>
      <c r="J161" s="177"/>
      <c r="K161" s="177"/>
      <c r="L161" s="177"/>
      <c r="M161" s="177"/>
      <c r="N161" s="177"/>
      <c r="O161" s="177"/>
      <c r="P161" s="177"/>
      <c r="Q161" s="177"/>
      <c r="R161" s="177"/>
      <c r="S161" s="177"/>
      <c r="T161" s="177"/>
    </row>
    <row r="162" spans="1:20" ht="12.75">
      <c r="A162" s="50" t="s">
        <v>138</v>
      </c>
      <c r="B162" s="178" t="s">
        <v>139</v>
      </c>
      <c r="C162" s="178"/>
      <c r="D162" s="178"/>
      <c r="E162" s="178"/>
      <c r="F162" s="178"/>
      <c r="G162" s="178"/>
      <c r="H162" s="178"/>
      <c r="I162" s="178"/>
      <c r="J162" s="51">
        <v>5</v>
      </c>
      <c r="K162" s="51">
        <v>2</v>
      </c>
      <c r="L162" s="51">
        <v>1</v>
      </c>
      <c r="M162" s="51">
        <v>0</v>
      </c>
      <c r="N162" s="52">
        <f>K162+L162+M162</f>
        <v>3</v>
      </c>
      <c r="O162" s="52">
        <f>P162-N162</f>
        <v>6</v>
      </c>
      <c r="P162" s="52">
        <f>ROUND(PRODUCT(J162,25)/14,0)</f>
        <v>9</v>
      </c>
      <c r="Q162" s="51" t="s">
        <v>32</v>
      </c>
      <c r="R162" s="51"/>
      <c r="S162" s="53"/>
      <c r="T162" s="53" t="s">
        <v>37</v>
      </c>
    </row>
    <row r="163" spans="1:20" ht="12.75">
      <c r="A163" s="50" t="s">
        <v>140</v>
      </c>
      <c r="B163" s="178" t="s">
        <v>141</v>
      </c>
      <c r="C163" s="178"/>
      <c r="D163" s="178"/>
      <c r="E163" s="178"/>
      <c r="F163" s="178"/>
      <c r="G163" s="178"/>
      <c r="H163" s="178"/>
      <c r="I163" s="178"/>
      <c r="J163" s="51">
        <v>5</v>
      </c>
      <c r="K163" s="51">
        <v>2</v>
      </c>
      <c r="L163" s="51">
        <v>1</v>
      </c>
      <c r="M163" s="51">
        <v>0</v>
      </c>
      <c r="N163" s="52">
        <f>K163+L163+M163</f>
        <v>3</v>
      </c>
      <c r="O163" s="52">
        <f>P163-N163</f>
        <v>6</v>
      </c>
      <c r="P163" s="52">
        <f>ROUND(PRODUCT(J163,25)/14,0)</f>
        <v>9</v>
      </c>
      <c r="Q163" s="51" t="s">
        <v>32</v>
      </c>
      <c r="R163" s="51"/>
      <c r="S163" s="53"/>
      <c r="T163" s="53" t="s">
        <v>37</v>
      </c>
    </row>
    <row r="164" spans="1:20" ht="12.75">
      <c r="A164" s="179" t="s">
        <v>142</v>
      </c>
      <c r="B164" s="180"/>
      <c r="C164" s="180"/>
      <c r="D164" s="180"/>
      <c r="E164" s="180"/>
      <c r="F164" s="180"/>
      <c r="G164" s="180"/>
      <c r="H164" s="180"/>
      <c r="I164" s="180"/>
      <c r="J164" s="180"/>
      <c r="K164" s="180"/>
      <c r="L164" s="180"/>
      <c r="M164" s="180"/>
      <c r="N164" s="180"/>
      <c r="O164" s="180"/>
      <c r="P164" s="180"/>
      <c r="Q164" s="180"/>
      <c r="R164" s="180"/>
      <c r="S164" s="180"/>
      <c r="T164" s="181"/>
    </row>
    <row r="165" spans="1:20" ht="12.75">
      <c r="A165" s="50" t="s">
        <v>143</v>
      </c>
      <c r="B165" s="182" t="s">
        <v>144</v>
      </c>
      <c r="C165" s="183"/>
      <c r="D165" s="183"/>
      <c r="E165" s="183"/>
      <c r="F165" s="183"/>
      <c r="G165" s="183"/>
      <c r="H165" s="183"/>
      <c r="I165" s="184"/>
      <c r="J165" s="51">
        <v>5</v>
      </c>
      <c r="K165" s="51">
        <v>2</v>
      </c>
      <c r="L165" s="51">
        <v>1</v>
      </c>
      <c r="M165" s="51">
        <v>0</v>
      </c>
      <c r="N165" s="52">
        <f>K165+L165+M165</f>
        <v>3</v>
      </c>
      <c r="O165" s="52">
        <f>P165-N165</f>
        <v>6</v>
      </c>
      <c r="P165" s="52">
        <f>ROUND(PRODUCT(J165,25)/14,0)</f>
        <v>9</v>
      </c>
      <c r="Q165" s="51" t="s">
        <v>32</v>
      </c>
      <c r="R165" s="51"/>
      <c r="S165" s="53"/>
      <c r="T165" s="53" t="s">
        <v>145</v>
      </c>
    </row>
    <row r="166" spans="1:20" ht="12.75">
      <c r="A166" s="50" t="s">
        <v>146</v>
      </c>
      <c r="B166" s="185" t="s">
        <v>161</v>
      </c>
      <c r="C166" s="186"/>
      <c r="D166" s="186"/>
      <c r="E166" s="186"/>
      <c r="F166" s="186"/>
      <c r="G166" s="186"/>
      <c r="H166" s="186"/>
      <c r="I166" s="187"/>
      <c r="J166" s="51">
        <v>5</v>
      </c>
      <c r="K166" s="51">
        <v>1</v>
      </c>
      <c r="L166" s="51">
        <v>2</v>
      </c>
      <c r="M166" s="51">
        <v>0</v>
      </c>
      <c r="N166" s="52">
        <f>K166+L166+M166</f>
        <v>3</v>
      </c>
      <c r="O166" s="52">
        <f>P166-N166</f>
        <v>6</v>
      </c>
      <c r="P166" s="52">
        <f>ROUND(PRODUCT(J166,25)/14,0)</f>
        <v>9</v>
      </c>
      <c r="Q166" s="51" t="s">
        <v>32</v>
      </c>
      <c r="R166" s="51"/>
      <c r="S166" s="53"/>
      <c r="T166" s="53" t="s">
        <v>147</v>
      </c>
    </row>
    <row r="167" spans="1:20" ht="12.75">
      <c r="A167" s="179" t="s">
        <v>148</v>
      </c>
      <c r="B167" s="180"/>
      <c r="C167" s="180"/>
      <c r="D167" s="180"/>
      <c r="E167" s="180"/>
      <c r="F167" s="180"/>
      <c r="G167" s="180"/>
      <c r="H167" s="180"/>
      <c r="I167" s="180"/>
      <c r="J167" s="180"/>
      <c r="K167" s="180"/>
      <c r="L167" s="180"/>
      <c r="M167" s="180"/>
      <c r="N167" s="180"/>
      <c r="O167" s="180"/>
      <c r="P167" s="180"/>
      <c r="Q167" s="180"/>
      <c r="R167" s="180"/>
      <c r="S167" s="180"/>
      <c r="T167" s="181"/>
    </row>
    <row r="168" spans="1:20" ht="12.75">
      <c r="A168" s="50" t="s">
        <v>149</v>
      </c>
      <c r="B168" s="182" t="s">
        <v>150</v>
      </c>
      <c r="C168" s="183"/>
      <c r="D168" s="183"/>
      <c r="E168" s="183"/>
      <c r="F168" s="183"/>
      <c r="G168" s="183"/>
      <c r="H168" s="183"/>
      <c r="I168" s="184"/>
      <c r="J168" s="51">
        <v>5</v>
      </c>
      <c r="K168" s="51">
        <v>0</v>
      </c>
      <c r="L168" s="51">
        <v>0</v>
      </c>
      <c r="M168" s="51">
        <v>3</v>
      </c>
      <c r="N168" s="52">
        <f>K168+L168+M168</f>
        <v>3</v>
      </c>
      <c r="O168" s="52">
        <f>P168-N168</f>
        <v>6</v>
      </c>
      <c r="P168" s="52">
        <f>ROUND(PRODUCT(J168,25)/14,0)</f>
        <v>9</v>
      </c>
      <c r="Q168" s="51"/>
      <c r="R168" s="51" t="s">
        <v>28</v>
      </c>
      <c r="S168" s="53"/>
      <c r="T168" s="53" t="s">
        <v>145</v>
      </c>
    </row>
    <row r="169" spans="1:20" ht="12.75">
      <c r="A169" s="50" t="s">
        <v>151</v>
      </c>
      <c r="B169" s="185" t="s">
        <v>162</v>
      </c>
      <c r="C169" s="186"/>
      <c r="D169" s="186"/>
      <c r="E169" s="186"/>
      <c r="F169" s="186"/>
      <c r="G169" s="186"/>
      <c r="H169" s="186"/>
      <c r="I169" s="187"/>
      <c r="J169" s="51">
        <v>5</v>
      </c>
      <c r="K169" s="51">
        <v>1</v>
      </c>
      <c r="L169" s="51">
        <v>2</v>
      </c>
      <c r="M169" s="51">
        <v>0</v>
      </c>
      <c r="N169" s="52">
        <f>K169+L169+M169</f>
        <v>3</v>
      </c>
      <c r="O169" s="52">
        <f>P169-N169</f>
        <v>6</v>
      </c>
      <c r="P169" s="52">
        <f>ROUND(PRODUCT(J169,25)/14,0)</f>
        <v>9</v>
      </c>
      <c r="Q169" s="51" t="s">
        <v>32</v>
      </c>
      <c r="R169" s="51"/>
      <c r="S169" s="53"/>
      <c r="T169" s="53" t="s">
        <v>147</v>
      </c>
    </row>
    <row r="170" spans="1:20" ht="12.75">
      <c r="A170" s="188" t="s">
        <v>152</v>
      </c>
      <c r="B170" s="189"/>
      <c r="C170" s="189"/>
      <c r="D170" s="189"/>
      <c r="E170" s="189"/>
      <c r="F170" s="189"/>
      <c r="G170" s="189"/>
      <c r="H170" s="189"/>
      <c r="I170" s="189"/>
      <c r="J170" s="189"/>
      <c r="K170" s="189"/>
      <c r="L170" s="189"/>
      <c r="M170" s="189"/>
      <c r="N170" s="189"/>
      <c r="O170" s="189"/>
      <c r="P170" s="189"/>
      <c r="Q170" s="189"/>
      <c r="R170" s="189"/>
      <c r="S170" s="189"/>
      <c r="T170" s="190"/>
    </row>
    <row r="171" spans="1:20" ht="12.75">
      <c r="A171" s="50"/>
      <c r="B171" s="182" t="s">
        <v>153</v>
      </c>
      <c r="C171" s="183"/>
      <c r="D171" s="183"/>
      <c r="E171" s="183"/>
      <c r="F171" s="183"/>
      <c r="G171" s="183"/>
      <c r="H171" s="183"/>
      <c r="I171" s="184"/>
      <c r="J171" s="51">
        <v>5</v>
      </c>
      <c r="K171" s="51"/>
      <c r="L171" s="51"/>
      <c r="M171" s="51"/>
      <c r="N171" s="52"/>
      <c r="O171" s="52"/>
      <c r="P171" s="52"/>
      <c r="Q171" s="51"/>
      <c r="R171" s="51"/>
      <c r="S171" s="53"/>
      <c r="T171" s="54"/>
    </row>
    <row r="172" spans="1:20" ht="12.75">
      <c r="A172" s="191" t="s">
        <v>154</v>
      </c>
      <c r="B172" s="192"/>
      <c r="C172" s="192"/>
      <c r="D172" s="192"/>
      <c r="E172" s="192"/>
      <c r="F172" s="192"/>
      <c r="G172" s="192"/>
      <c r="H172" s="192"/>
      <c r="I172" s="193"/>
      <c r="J172" s="55">
        <f>SUM(J162:J163,J165:J166,J168:J169,J171)</f>
        <v>35</v>
      </c>
      <c r="K172" s="55">
        <f aca="true" t="shared" si="30" ref="K172:P172">SUM(K162:K163,K165:K166,K168:K169,K171)</f>
        <v>8</v>
      </c>
      <c r="L172" s="55">
        <f t="shared" si="30"/>
        <v>7</v>
      </c>
      <c r="M172" s="55">
        <f t="shared" si="30"/>
        <v>3</v>
      </c>
      <c r="N172" s="55">
        <f t="shared" si="30"/>
        <v>18</v>
      </c>
      <c r="O172" s="55">
        <f t="shared" si="30"/>
        <v>36</v>
      </c>
      <c r="P172" s="55">
        <f t="shared" si="30"/>
        <v>54</v>
      </c>
      <c r="Q172" s="56">
        <f>COUNTIF(Q162:Q163,"E")+COUNTIF(Q165:Q166,"E")+COUNTIF(Q168:Q169,"E")+COUNTIF(Q171,"E")</f>
        <v>5</v>
      </c>
      <c r="R172" s="56">
        <f>COUNTIF(R162:R163,"C")+COUNTIF(R165:R166,"C")+COUNTIF(R168:R169,"C")+COUNTIF(R171,"C")</f>
        <v>1</v>
      </c>
      <c r="S172" s="56">
        <f>COUNTIF(S162:S163,"VP")+COUNTIF(S165:S166,"VP")+COUNTIF(S168:S169,"VP")+COUNTIF(S171,"VP")</f>
        <v>0</v>
      </c>
      <c r="T172" s="57"/>
    </row>
    <row r="173" spans="1:20" ht="12.75">
      <c r="A173" s="195" t="s">
        <v>50</v>
      </c>
      <c r="B173" s="196"/>
      <c r="C173" s="196"/>
      <c r="D173" s="196"/>
      <c r="E173" s="196"/>
      <c r="F173" s="196"/>
      <c r="G173" s="196"/>
      <c r="H173" s="196"/>
      <c r="I173" s="196"/>
      <c r="J173" s="197"/>
      <c r="K173" s="55">
        <f aca="true" t="shared" si="31" ref="K173:P173">SUM(K162:K163,K165:K166,K168:K169)*14</f>
        <v>112</v>
      </c>
      <c r="L173" s="55">
        <f t="shared" si="31"/>
        <v>98</v>
      </c>
      <c r="M173" s="55">
        <f t="shared" si="31"/>
        <v>42</v>
      </c>
      <c r="N173" s="55">
        <f t="shared" si="31"/>
        <v>252</v>
      </c>
      <c r="O173" s="55">
        <f t="shared" si="31"/>
        <v>504</v>
      </c>
      <c r="P173" s="55">
        <f t="shared" si="31"/>
        <v>756</v>
      </c>
      <c r="Q173" s="201"/>
      <c r="R173" s="202"/>
      <c r="S173" s="202"/>
      <c r="T173" s="203"/>
    </row>
    <row r="174" spans="1:20" ht="12.75">
      <c r="A174" s="198"/>
      <c r="B174" s="199"/>
      <c r="C174" s="199"/>
      <c r="D174" s="199"/>
      <c r="E174" s="199"/>
      <c r="F174" s="199"/>
      <c r="G174" s="199"/>
      <c r="H174" s="199"/>
      <c r="I174" s="199"/>
      <c r="J174" s="200"/>
      <c r="K174" s="207">
        <f>SUM(K173:M173)</f>
        <v>252</v>
      </c>
      <c r="L174" s="208"/>
      <c r="M174" s="209"/>
      <c r="N174" s="207">
        <f>SUM(N173:O173)</f>
        <v>756</v>
      </c>
      <c r="O174" s="208"/>
      <c r="P174" s="209"/>
      <c r="Q174" s="204"/>
      <c r="R174" s="205"/>
      <c r="S174" s="205"/>
      <c r="T174" s="206"/>
    </row>
    <row r="177" spans="1:20" ht="12.75">
      <c r="A177" s="194" t="s">
        <v>155</v>
      </c>
      <c r="B177" s="194"/>
      <c r="C177" s="194"/>
      <c r="D177" s="194"/>
      <c r="E177" s="194"/>
      <c r="F177" s="194"/>
      <c r="G177" s="194"/>
      <c r="H177" s="194"/>
      <c r="I177" s="194"/>
      <c r="J177" s="194"/>
      <c r="K177" s="194"/>
      <c r="L177" s="194"/>
      <c r="M177" s="194"/>
      <c r="N177" s="194"/>
      <c r="O177" s="194"/>
      <c r="P177" s="194"/>
      <c r="Q177" s="194"/>
      <c r="R177" s="194"/>
      <c r="S177" s="194"/>
      <c r="T177" s="194"/>
    </row>
    <row r="178" spans="1:20" ht="12.75">
      <c r="A178" s="194" t="s">
        <v>156</v>
      </c>
      <c r="B178" s="194"/>
      <c r="C178" s="194"/>
      <c r="D178" s="194"/>
      <c r="E178" s="194"/>
      <c r="F178" s="194"/>
      <c r="G178" s="194"/>
      <c r="H178" s="194"/>
      <c r="I178" s="194"/>
      <c r="J178" s="194"/>
      <c r="K178" s="194"/>
      <c r="L178" s="194"/>
      <c r="M178" s="194"/>
      <c r="N178" s="194"/>
      <c r="O178" s="194"/>
      <c r="P178" s="194"/>
      <c r="Q178" s="194"/>
      <c r="R178" s="194"/>
      <c r="S178" s="194"/>
      <c r="T178" s="194"/>
    </row>
    <row r="179" spans="1:20" ht="12.75">
      <c r="A179" s="194" t="s">
        <v>157</v>
      </c>
      <c r="B179" s="194"/>
      <c r="C179" s="194"/>
      <c r="D179" s="194"/>
      <c r="E179" s="194"/>
      <c r="F179" s="194"/>
      <c r="G179" s="194"/>
      <c r="H179" s="194"/>
      <c r="I179" s="194"/>
      <c r="J179" s="194"/>
      <c r="K179" s="194"/>
      <c r="L179" s="194"/>
      <c r="M179" s="194"/>
      <c r="N179" s="194"/>
      <c r="O179" s="194"/>
      <c r="P179" s="194"/>
      <c r="Q179" s="194"/>
      <c r="R179" s="194"/>
      <c r="S179" s="194"/>
      <c r="T179" s="194"/>
    </row>
  </sheetData>
  <sheetProtection formatCells="0" formatRows="0" insertRows="0"/>
  <mergeCells count="253">
    <mergeCell ref="A179:T179"/>
    <mergeCell ref="A173:J174"/>
    <mergeCell ref="Q173:T174"/>
    <mergeCell ref="K174:M174"/>
    <mergeCell ref="N174:P174"/>
    <mergeCell ref="A177:T177"/>
    <mergeCell ref="A178:T178"/>
    <mergeCell ref="A167:T167"/>
    <mergeCell ref="B168:I168"/>
    <mergeCell ref="B169:I169"/>
    <mergeCell ref="A170:T170"/>
    <mergeCell ref="B171:I171"/>
    <mergeCell ref="A172:I172"/>
    <mergeCell ref="A161:T161"/>
    <mergeCell ref="B162:I162"/>
    <mergeCell ref="B163:I163"/>
    <mergeCell ref="A164:T164"/>
    <mergeCell ref="B165:I165"/>
    <mergeCell ref="B166:I166"/>
    <mergeCell ref="A156:T156"/>
    <mergeCell ref="A158:T158"/>
    <mergeCell ref="A159:A160"/>
    <mergeCell ref="B159:I160"/>
    <mergeCell ref="J159:J160"/>
    <mergeCell ref="K159:M159"/>
    <mergeCell ref="N159:P159"/>
    <mergeCell ref="Q159:S159"/>
    <mergeCell ref="T159:T160"/>
    <mergeCell ref="B102:I102"/>
    <mergeCell ref="B103:I103"/>
    <mergeCell ref="B104:I104"/>
    <mergeCell ref="B101:I101"/>
    <mergeCell ref="B108:I108"/>
    <mergeCell ref="B105:I105"/>
    <mergeCell ref="K52:N52"/>
    <mergeCell ref="A62:A63"/>
    <mergeCell ref="U43:U44"/>
    <mergeCell ref="U52:U53"/>
    <mergeCell ref="A61:U61"/>
    <mergeCell ref="J62:J63"/>
    <mergeCell ref="K62:N62"/>
    <mergeCell ref="O62:Q62"/>
    <mergeCell ref="R62:T62"/>
    <mergeCell ref="A43:A44"/>
    <mergeCell ref="A52:A53"/>
    <mergeCell ref="B52:I53"/>
    <mergeCell ref="M17:T17"/>
    <mergeCell ref="M18:T18"/>
    <mergeCell ref="B58:I58"/>
    <mergeCell ref="B47:I47"/>
    <mergeCell ref="B45:I45"/>
    <mergeCell ref="B46:I46"/>
    <mergeCell ref="B49:I49"/>
    <mergeCell ref="A42:U42"/>
    <mergeCell ref="B65:I65"/>
    <mergeCell ref="B73:I73"/>
    <mergeCell ref="B68:I68"/>
    <mergeCell ref="B71:I72"/>
    <mergeCell ref="A70:U70"/>
    <mergeCell ref="U62:U63"/>
    <mergeCell ref="U71:U72"/>
    <mergeCell ref="A71:A72"/>
    <mergeCell ref="G28:G29"/>
    <mergeCell ref="A15:K15"/>
    <mergeCell ref="A16:K16"/>
    <mergeCell ref="A19:K21"/>
    <mergeCell ref="O43:Q43"/>
    <mergeCell ref="J43:J44"/>
    <mergeCell ref="A40:U40"/>
    <mergeCell ref="B43:I44"/>
    <mergeCell ref="A22:K25"/>
    <mergeCell ref="M5:N5"/>
    <mergeCell ref="B54:I54"/>
    <mergeCell ref="B55:I55"/>
    <mergeCell ref="B48:I48"/>
    <mergeCell ref="A13:K13"/>
    <mergeCell ref="A14:K14"/>
    <mergeCell ref="A17:K17"/>
    <mergeCell ref="D28:F28"/>
    <mergeCell ref="I28:K28"/>
    <mergeCell ref="B28:C28"/>
    <mergeCell ref="M8:T11"/>
    <mergeCell ref="B62:I63"/>
    <mergeCell ref="A18:K18"/>
    <mergeCell ref="H28:H29"/>
    <mergeCell ref="J52:J53"/>
    <mergeCell ref="A51:U51"/>
    <mergeCell ref="O52:Q52"/>
    <mergeCell ref="K43:N43"/>
    <mergeCell ref="M19:T19"/>
    <mergeCell ref="B57:I57"/>
    <mergeCell ref="B85:I85"/>
    <mergeCell ref="R52:T52"/>
    <mergeCell ref="R81:T81"/>
    <mergeCell ref="B78:I78"/>
    <mergeCell ref="J71:J72"/>
    <mergeCell ref="K71:N71"/>
    <mergeCell ref="O71:Q71"/>
    <mergeCell ref="R71:T71"/>
    <mergeCell ref="B64:I64"/>
    <mergeCell ref="B66:I66"/>
    <mergeCell ref="B76:I76"/>
    <mergeCell ref="B77:I77"/>
    <mergeCell ref="A83:U83"/>
    <mergeCell ref="U81:U82"/>
    <mergeCell ref="A80:U80"/>
    <mergeCell ref="J81:J82"/>
    <mergeCell ref="K81:N81"/>
    <mergeCell ref="O81:Q81"/>
    <mergeCell ref="A81:A82"/>
    <mergeCell ref="B81:I82"/>
    <mergeCell ref="B67:I67"/>
    <mergeCell ref="B56:I56"/>
    <mergeCell ref="A7:K7"/>
    <mergeCell ref="M23:T25"/>
    <mergeCell ref="M13:T13"/>
    <mergeCell ref="M16:T16"/>
    <mergeCell ref="A9:K9"/>
    <mergeCell ref="B75:I75"/>
    <mergeCell ref="B74:I74"/>
    <mergeCell ref="A6:K6"/>
    <mergeCell ref="R6:T6"/>
    <mergeCell ref="O5:Q5"/>
    <mergeCell ref="A12:K12"/>
    <mergeCell ref="A8:K8"/>
    <mergeCell ref="R5:T5"/>
    <mergeCell ref="A10:K10"/>
    <mergeCell ref="M6:N6"/>
    <mergeCell ref="A4:K5"/>
    <mergeCell ref="O6:Q6"/>
    <mergeCell ref="R4:T4"/>
    <mergeCell ref="M3:N3"/>
    <mergeCell ref="A1:K1"/>
    <mergeCell ref="A3:K3"/>
    <mergeCell ref="O4:Q4"/>
    <mergeCell ref="M1:T1"/>
    <mergeCell ref="A2:K2"/>
    <mergeCell ref="M4:N4"/>
    <mergeCell ref="R3:T3"/>
    <mergeCell ref="O3:Q3"/>
    <mergeCell ref="A96:U96"/>
    <mergeCell ref="U98:U99"/>
    <mergeCell ref="J98:J99"/>
    <mergeCell ref="A98:A99"/>
    <mergeCell ref="A11:K11"/>
    <mergeCell ref="M15:T15"/>
    <mergeCell ref="R43:T43"/>
    <mergeCell ref="A27:G27"/>
    <mergeCell ref="M27:T33"/>
    <mergeCell ref="M14:T14"/>
    <mergeCell ref="B86:I86"/>
    <mergeCell ref="B91:I91"/>
    <mergeCell ref="B89:I89"/>
    <mergeCell ref="B90:I90"/>
    <mergeCell ref="A87:U87"/>
    <mergeCell ref="R93:U94"/>
    <mergeCell ref="A92:I92"/>
    <mergeCell ref="A93:J94"/>
    <mergeCell ref="K94:N94"/>
    <mergeCell ref="O94:Q94"/>
    <mergeCell ref="B98:I99"/>
    <mergeCell ref="O98:Q98"/>
    <mergeCell ref="R98:T98"/>
    <mergeCell ref="A97:U97"/>
    <mergeCell ref="B110:I110"/>
    <mergeCell ref="A109:U109"/>
    <mergeCell ref="B106:I106"/>
    <mergeCell ref="B107:I107"/>
    <mergeCell ref="A100:U100"/>
    <mergeCell ref="K98:N98"/>
    <mergeCell ref="A113:J114"/>
    <mergeCell ref="R113:U114"/>
    <mergeCell ref="O114:Q114"/>
    <mergeCell ref="K114:N114"/>
    <mergeCell ref="A112:I112"/>
    <mergeCell ref="B111:I111"/>
    <mergeCell ref="A116:U116"/>
    <mergeCell ref="J117:J118"/>
    <mergeCell ref="K117:N117"/>
    <mergeCell ref="O117:Q117"/>
    <mergeCell ref="B117:I118"/>
    <mergeCell ref="R117:T117"/>
    <mergeCell ref="U117:U118"/>
    <mergeCell ref="A117:A118"/>
    <mergeCell ref="A119:U119"/>
    <mergeCell ref="B125:I125"/>
    <mergeCell ref="B126:I126"/>
    <mergeCell ref="B127:I127"/>
    <mergeCell ref="B128:I128"/>
    <mergeCell ref="A123:U123"/>
    <mergeCell ref="B124:I124"/>
    <mergeCell ref="B120:I120"/>
    <mergeCell ref="B121:I121"/>
    <mergeCell ref="B122:I122"/>
    <mergeCell ref="A129:I129"/>
    <mergeCell ref="A130:J131"/>
    <mergeCell ref="A134:A135"/>
    <mergeCell ref="B134:I135"/>
    <mergeCell ref="J134:J135"/>
    <mergeCell ref="A133:U133"/>
    <mergeCell ref="K131:N131"/>
    <mergeCell ref="O131:Q131"/>
    <mergeCell ref="U134:U135"/>
    <mergeCell ref="R130:U131"/>
    <mergeCell ref="Q154:R154"/>
    <mergeCell ref="O154:P154"/>
    <mergeCell ref="T153:U153"/>
    <mergeCell ref="Q153:R153"/>
    <mergeCell ref="O153:P153"/>
    <mergeCell ref="B142:I142"/>
    <mergeCell ref="Q152:R152"/>
    <mergeCell ref="T152:U152"/>
    <mergeCell ref="T154:U154"/>
    <mergeCell ref="O152:P152"/>
    <mergeCell ref="K134:N134"/>
    <mergeCell ref="B153:G153"/>
    <mergeCell ref="H153:I153"/>
    <mergeCell ref="A149:B149"/>
    <mergeCell ref="A154:G154"/>
    <mergeCell ref="H154:I154"/>
    <mergeCell ref="H150:I151"/>
    <mergeCell ref="J154:K154"/>
    <mergeCell ref="L154:N154"/>
    <mergeCell ref="Q150:R151"/>
    <mergeCell ref="J150:P150"/>
    <mergeCell ref="A143:I143"/>
    <mergeCell ref="J153:K153"/>
    <mergeCell ref="L153:N153"/>
    <mergeCell ref="A150:A151"/>
    <mergeCell ref="B150:G151"/>
    <mergeCell ref="B152:G152"/>
    <mergeCell ref="K145:N145"/>
    <mergeCell ref="A144:J145"/>
    <mergeCell ref="R144:U145"/>
    <mergeCell ref="B141:I141"/>
    <mergeCell ref="H152:I152"/>
    <mergeCell ref="J152:K152"/>
    <mergeCell ref="L152:N152"/>
    <mergeCell ref="S150:U150"/>
    <mergeCell ref="J151:K151"/>
    <mergeCell ref="L151:N151"/>
    <mergeCell ref="O151:P151"/>
    <mergeCell ref="T151:U151"/>
    <mergeCell ref="B84:I84"/>
    <mergeCell ref="B88:I88"/>
    <mergeCell ref="A136:U136"/>
    <mergeCell ref="B137:I137"/>
    <mergeCell ref="O145:Q145"/>
    <mergeCell ref="O134:Q134"/>
    <mergeCell ref="R134:T134"/>
    <mergeCell ref="B138:I138"/>
    <mergeCell ref="B139:I139"/>
    <mergeCell ref="A140:U140"/>
  </mergeCells>
  <dataValidations count="9">
    <dataValidation type="list" allowBlank="1" showInputMessage="1" showErrorMessage="1" sqref="S171 S162:S163 S168:S169 S165:S166">
      <formula1>$S$39</formula1>
    </dataValidation>
    <dataValidation type="list" allowBlank="1" showInputMessage="1" showErrorMessage="1" sqref="Q171 Q162:Q163 Q168:Q169 Q165:Q166">
      <formula1>$Q$39</formula1>
    </dataValidation>
    <dataValidation type="list" allowBlank="1" showInputMessage="1" showErrorMessage="1" sqref="R171 R162:R163 R168:R169 R165:R166">
      <formula1>$R$39</formula1>
    </dataValidation>
    <dataValidation type="list" allowBlank="1" showInputMessage="1" showErrorMessage="1" sqref="U141 U120:U121 U124:U127 U101:U107 U110 U73:U77 U64:U67 U45:U48 U54:U57 U84:U86 U88:U91 U137:U138">
      <formula1>$P$41:$T$41</formula1>
    </dataValidation>
    <dataValidation type="list" allowBlank="1" showInputMessage="1" showErrorMessage="1" sqref="U139 U122 U108">
      <formula1>$Q$41:$T$41</formula1>
    </dataValidation>
    <dataValidation type="list" allowBlank="1" showInputMessage="1" showErrorMessage="1" sqref="B141:I141 B124:I127 B120:I121 B110:I110 B101:I107 B137:I138">
      <formula1>$B$43:$B$95</formula1>
    </dataValidation>
    <dataValidation type="list" allowBlank="1" showInputMessage="1" showErrorMessage="1" sqref="S88:S91 S54:S57 S73:S77 S64:S67 S45:S48 S84:S86">
      <formula1>$S$44</formula1>
    </dataValidation>
    <dataValidation type="list" allowBlank="1" showInputMessage="1" showErrorMessage="1" sqref="R88:R91 R54:R57 R73:R77 R64:R67 R45:R48 R84:R86">
      <formula1>$R$44</formula1>
    </dataValidation>
    <dataValidation type="list" allowBlank="1" showInputMessage="1" showErrorMessage="1" sqref="T88:T91 T54:T57 T73:T77 T64:T67 T45:T48 T84:T86">
      <formula1>$T$44</formula1>
    </dataValidation>
  </dataValidations>
  <printOptions/>
  <pageMargins left="0.7" right="0.7" top="0.75" bottom="0.75" header="0.3" footer="0.3"/>
  <pageSetup blackAndWhite="1" horizontalDpi="600" verticalDpi="600" orientation="landscape" paperSize="9" scale="90" r:id="rId1"/>
  <headerFooter>
    <oddFooter>&amp;LRECTOR,
Acad.Prof.univ.dr. Ioan Aurel POP&amp;CPag. &amp;P/&amp;N&amp;RDECAN,
Prof.univ.dr. Adrian Olimpiu PETRUȘEL</oddFooter>
  </headerFooter>
  <rowBreaks count="1" manualBreakCount="1">
    <brk id="69" max="255" man="1"/>
  </rowBreaks>
  <ignoredErrors>
    <ignoredError sqref="R49" formula="1"/>
    <ignoredError sqref="K9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</dc:creator>
  <cp:keywords/>
  <dc:description/>
  <cp:lastModifiedBy>APetrusel</cp:lastModifiedBy>
  <cp:lastPrinted>2016-02-18T09:01:05Z</cp:lastPrinted>
  <dcterms:created xsi:type="dcterms:W3CDTF">2013-06-27T08:19:59Z</dcterms:created>
  <dcterms:modified xsi:type="dcterms:W3CDTF">2016-04-29T08:39:20Z</dcterms:modified>
  <cp:category/>
  <cp:version/>
  <cp:contentType/>
  <cp:contentStatus/>
</cp:coreProperties>
</file>