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<sst xmlns="http://schemas.openxmlformats.org/spreadsheetml/2006/main" count="520" uniqueCount="170">
  <si>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</si>
  <si>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</si>
  <si>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</si>
  <si>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</si>
  <si>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</si>
  <si>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</si>
  <si>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</si>
  <si>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</si>
  <si>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</si>
  <si>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</si>
  <si>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</si>
  <si>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</si>
  <si>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</si>
  <si>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</si>
  <si>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</si>
  <si>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</si>
  <si>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</si>
  <si>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</si>
  <si>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</si>
  <si>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</si>
  <si>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</si>
  <si>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</si>
  <si>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</si>
  <si>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</si>
  <si>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</si>
  <si>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</si>
  <si>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</si>
  <si>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</si>
  <si>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</si>
  <si>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</si>
  <si>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</si>
  <si>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</si>
  <si>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</si>
  <si>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</si>
  <si>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</si>
  <si>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</si>
  <si>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</si>
  <si>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</si>
  <si>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</si>
  <si>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</si>
  <si>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</si>
  <si>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</si>
  <si>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</si>
  <si>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</si>
  <si>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</si>
  <si>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</si>
  <si>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</si>
  <si>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</si>
  <si>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</si>
  <si>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CURS OPȚIONAL 2 (An I, Semestrul 2)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</si>
  <si>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</si>
  <si>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</si>
  <si>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</si>
  <si>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</si>
  <si>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 xml:space="preserve">Anexă la Planul de Învățământ specializarea / programul de studiu: </t>
  </si>
  <si>
    <t>DCOU</t>
  </si>
  <si>
    <t>DISCIPLINE DE PREGĂTIRE FUNDAMENTALĂ (DF)</t>
  </si>
  <si>
    <r>
      <t xml:space="preserve">DISCIPLINE DE PREGĂTIRE ÎN DOMENIUL LICENȚEI  (DPD)
</t>
    </r>
    <r>
      <rPr>
        <sz val="10"/>
        <color indexed="8"/>
        <rFont val="Times New Roman"/>
        <family val="1"/>
      </rPr>
      <t>(Numai pentru domeniile pentru care standardele specifice prevăd acest tip de disciplină: 
Științe inginerești, Științe economice, Arte, Educație fizică și sport, Științe sociale, politice și ale comunicării)</t>
    </r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</si>
  <si>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</si>
  <si>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</si>
  <si>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</si>
  <si>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</si>
  <si>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</si>
  <si>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</si>
  <si>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</si>
  <si>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</si>
  <si>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</si>
  <si>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</si>
  <si>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</si>
  <si>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CURS FACULTATIV 1 (An I, Semestrul 1)</t>
  </si>
  <si>
    <t>CURS FACULTATIV  2 (An I, Semestrul 2)</t>
  </si>
  <si>
    <t>CURS FACULTATIV  3 (An II, Semestrul 3)</t>
  </si>
  <si>
    <t>CURS FACULTATIV  4 (An II, Semestrul 4)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</si>
  <si>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</si>
  <si>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</si>
  <si>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</si>
  <si>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</si>
  <si>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</si>
  <si>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În contul a cel mult 3 discipline opţionale generale, studentul are dreptul să aleagă 3 discipline de la alte specializări ale facultăţilor din Universitatea „Babeş-Bolyai”.</t>
  </si>
  <si>
    <t xml:space="preserve">Titlul absolventului: MASTER'S DEGREE </t>
  </si>
  <si>
    <t>DISCIPLINE DE SPECIALITATE (DS)</t>
  </si>
  <si>
    <t>DISCIPLINE COMPLEMENTARE (DC)</t>
  </si>
  <si>
    <t>XND 1101</t>
  </si>
  <si>
    <t>XND 1102</t>
  </si>
  <si>
    <t>XND 1203</t>
  </si>
  <si>
    <t>XND 1204</t>
  </si>
  <si>
    <t>Examen de absolvire: Nivelul II</t>
  </si>
  <si>
    <t>PLAN DE ÎNVĂŢĂMÂNT  valabil începând din anul universitar 2016-2017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</si>
  <si>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</si>
  <si>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</si>
  <si>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</si>
  <si>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</si>
  <si>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</si>
  <si>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</si>
  <si>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</si>
  <si>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 1: Prezentarea şi susţinerea lucrării de disertație - 10 credite
</t>
    </r>
  </si>
  <si>
    <t>Psihopedagogia adolescenţilor, tinerilor şi adulţilor</t>
  </si>
  <si>
    <t>Proiectarea şi managementul programelor educaţionale</t>
  </si>
  <si>
    <t>DP</t>
  </si>
  <si>
    <t>DO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</si>
  <si>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</si>
  <si>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</si>
  <si>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</si>
  <si>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</si>
  <si>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</si>
  <si>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Curs opţional 1</t>
  </si>
  <si>
    <t>Curs opţional 2</t>
  </si>
  <si>
    <t>CURS OPȚIONAL 1 (An II, Semestrul 3)</t>
  </si>
  <si>
    <t>CURS OPȚIONAL 2 (An II, Semestrul 4)</t>
  </si>
  <si>
    <t>MME3030</t>
  </si>
  <si>
    <t>MMR9001</t>
  </si>
  <si>
    <t>MMR3401</t>
  </si>
  <si>
    <t xml:space="preserve">Modelare matematică </t>
  </si>
  <si>
    <t>Limba de predare: română</t>
  </si>
  <si>
    <t>MME8055</t>
  </si>
  <si>
    <t>E-learning</t>
  </si>
  <si>
    <t>Paradigme de programare</t>
  </si>
  <si>
    <t>MME8028</t>
  </si>
  <si>
    <t>MME8065</t>
  </si>
  <si>
    <t>MME8023</t>
  </si>
  <si>
    <t>Calitatea sistemelor software</t>
  </si>
  <si>
    <t xml:space="preserve">Sisteme de gestiune a bazelor de date (pentru perfectionarea profesorilor) </t>
  </si>
  <si>
    <t xml:space="preserve">Programare orientata obiect (pentru perfectionarea profesorilor) </t>
  </si>
  <si>
    <t>Metodologia cercetării ştiinţifice de informatică</t>
  </si>
  <si>
    <t xml:space="preserve">Metode avansate de programare (pentru perfectionarea profesorilor) </t>
  </si>
  <si>
    <t>Proiect de cercetare stiintifica</t>
  </si>
  <si>
    <t>Programare Web (pentru perfectionarea profesorilor)</t>
  </si>
  <si>
    <t>Finalizarea lucrării de disertaţie</t>
  </si>
  <si>
    <t xml:space="preserve">Programarea aplicatiilor Microsoft Office (pentru perfectionarea profesorilor) </t>
  </si>
  <si>
    <t xml:space="preserve">Structuri de date si complexitatea algoritmilor (pentru perfectionarea profesorilor) </t>
  </si>
  <si>
    <t xml:space="preserve">Algoritmica si programare (pentru perfectionarea profesorilor) </t>
  </si>
  <si>
    <t>MME8055, MME8065, MME8023</t>
  </si>
  <si>
    <t>MMR8098</t>
  </si>
  <si>
    <t xml:space="preserve">MMR8099 </t>
  </si>
  <si>
    <t>MMR8100</t>
  </si>
  <si>
    <t>MMR8101</t>
  </si>
  <si>
    <t>MMR8102</t>
  </si>
  <si>
    <t>MMR8103</t>
  </si>
  <si>
    <t>MMR8104</t>
  </si>
  <si>
    <t>MMR8105</t>
  </si>
  <si>
    <t>MMR8106</t>
  </si>
  <si>
    <t>MMR8107</t>
  </si>
  <si>
    <t>MMR8108</t>
  </si>
  <si>
    <t>MMR8109</t>
  </si>
  <si>
    <t>MMR9013</t>
  </si>
  <si>
    <t>MMX9931</t>
  </si>
  <si>
    <t>MMX9932</t>
  </si>
  <si>
    <t>Proiectarea sistemelor software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</si>
  <si>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Tehnica Viena, Universitatea Alpen-Adria Klagenfurt Austria
Planul reflectă recomandările Association of Computing Machinery şi IEEE Computer Society</t>
    </r>
  </si>
  <si>
    <t xml:space="preserve">Metode si tehnici de programare (pentru perfectionarea profesorilor) </t>
  </si>
  <si>
    <t>Retele de calculatoare (pentru perfectionarea profesorilor)</t>
  </si>
  <si>
    <t>Algoritmi din teoria grafurilor (pentru perfectionarea profesorilor)</t>
  </si>
  <si>
    <t xml:space="preserve">Tehnologia informatiei (pentru perfectionarea profesorilor) </t>
  </si>
  <si>
    <t xml:space="preserve">Tehnologia comunicatiilor (pentru perfectionarea profesorilor) </t>
  </si>
  <si>
    <r>
      <t>Domeniul: Informatic</t>
    </r>
    <r>
      <rPr>
        <sz val="10"/>
        <color indexed="8"/>
        <rFont val="Century Schoolbook"/>
        <family val="1"/>
      </rPr>
      <t>ă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</si>
  <si>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</si>
  <si>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 104 </t>
    </r>
    <r>
      <rPr>
        <sz val="10"/>
        <color indexed="8"/>
        <rFont val="Times New Roman"/>
        <family val="1"/>
      </rPr>
      <t>credite la disciplinele obligatorii;</t>
    </r>
  </si>
  <si>
    <t>MME8030, MME8143, MME8028</t>
  </si>
  <si>
    <t>MME8143</t>
  </si>
  <si>
    <t>Metodologii Agile de Dezvoltare a Aplicatiilor Software</t>
  </si>
  <si>
    <t>P</t>
  </si>
  <si>
    <t>FACULTATEA DE MATEMATICĂ ŞI INFORMATICĂ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</si>
  <si>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 didactică</t>
    </r>
  </si>
  <si>
    <t>MODUL PEDAGOCIC - Nivelul II: 30 de credite ECTS  + 5 credite ECTS aferente examenului de absolvire</t>
  </si>
  <si>
    <t xml:space="preserve">Didactica domeniului şi dezvoltăriI în didactica specialităţii (învăţământ liceal, postliceal, universitar)
</t>
  </si>
  <si>
    <r>
      <t>Disciplină opțională 1</t>
    </r>
    <r>
      <rPr>
        <i/>
        <sz val="10"/>
        <color indexed="10"/>
        <rFont val="Times New Roman"/>
        <family val="1"/>
      </rPr>
      <t xml:space="preserve">
</t>
    </r>
  </si>
  <si>
    <t xml:space="preserve">Practică pedagogică (în învăţământul liceal, postliceal şi universitar)
</t>
  </si>
  <si>
    <t>Disciplină opțională 2</t>
  </si>
  <si>
    <t xml:space="preserve">Sem. 3: Se alege o disciplină din pachetul Curs opţional 1 MMX9931: </t>
  </si>
  <si>
    <t xml:space="preserve">Sem. 4: Se alege  o disciplină din pachetul Curs opţional 2 MMX9932: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</si>
</sst>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entury Schoolbook"/>
      <family val="1"/>
    </font>
    <font>
      <sz val="10"/>
      <name val="Times New Roman"/>
      <family val="1"/>
    </font>
    <font>
      <sz val="8.8"/>
      <color indexed="63"/>
      <name val="Arial"/>
      <family val="2"/>
    </font>
    <font>
      <sz val="8.8"/>
      <name val="Arial"/>
      <family val="2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/>
      <protection locked="0"/>
    </xf>
    <xf numFmtId="172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32" borderId="11" xfId="0" applyFont="1" applyFill="1" applyBorder="1" applyAlignment="1">
      <alignment/>
    </xf>
    <xf numFmtId="0" fontId="12" fillId="32" borderId="11" xfId="0" applyFont="1" applyFill="1" applyBorder="1" applyAlignment="1">
      <alignment horizontal="left" vertical="top" wrapText="1"/>
    </xf>
    <xf numFmtId="0" fontId="14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left" vertical="center"/>
    </xf>
    <xf numFmtId="10" fontId="3" fillId="32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/>
    </xf>
    <xf numFmtId="1" fontId="3" fillId="33" borderId="11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4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 applyProtection="1">
      <alignment horizontal="left" vertical="top"/>
      <protection locked="0"/>
    </xf>
    <xf numFmtId="0" fontId="2" fillId="32" borderId="14" xfId="0" applyFont="1" applyFill="1" applyBorder="1" applyAlignment="1" applyProtection="1">
      <alignment horizontal="left" vertical="top"/>
      <protection locked="0"/>
    </xf>
    <xf numFmtId="0" fontId="2" fillId="32" borderId="15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4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4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6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5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5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left" vertical="top" wrapText="1"/>
      <protection locked="0"/>
    </xf>
    <xf numFmtId="1" fontId="2" fillId="33" borderId="14" xfId="0" applyNumberFormat="1" applyFont="1" applyFill="1" applyBorder="1" applyAlignment="1" applyProtection="1">
      <alignment horizontal="left" vertical="top"/>
      <protection locked="0"/>
    </xf>
    <xf numFmtId="1" fontId="2" fillId="33" borderId="15" xfId="0" applyNumberFormat="1" applyFont="1" applyFill="1" applyBorder="1" applyAlignment="1" applyProtection="1">
      <alignment horizontal="left" vertical="top"/>
      <protection locked="0"/>
    </xf>
    <xf numFmtId="1" fontId="2" fillId="34" borderId="10" xfId="0" applyNumberFormat="1" applyFont="1" applyFill="1" applyBorder="1" applyAlignment="1" applyProtection="1">
      <alignment horizontal="left" vertical="top" wrapText="1"/>
      <protection locked="0"/>
    </xf>
    <xf numFmtId="1" fontId="2" fillId="34" borderId="14" xfId="0" applyNumberFormat="1" applyFont="1" applyFill="1" applyBorder="1" applyAlignment="1" applyProtection="1">
      <alignment horizontal="left" vertical="top"/>
      <protection locked="0"/>
    </xf>
    <xf numFmtId="1" fontId="2" fillId="34" borderId="15" xfId="0" applyNumberFormat="1" applyFont="1" applyFill="1" applyBorder="1" applyAlignment="1" applyProtection="1">
      <alignment horizontal="left" vertical="top"/>
      <protection locked="0"/>
    </xf>
    <xf numFmtId="1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3" borderId="14" xfId="0" applyNumberFormat="1" applyFont="1" applyFill="1" applyBorder="1" applyAlignment="1" applyProtection="1">
      <alignment horizontal="left" vertical="center"/>
      <protection locked="0"/>
    </xf>
    <xf numFmtId="1" fontId="2" fillId="33" borderId="15" xfId="0" applyNumberFormat="1" applyFont="1" applyFill="1" applyBorder="1" applyAlignment="1" applyProtection="1">
      <alignment horizontal="left" vertical="center"/>
      <protection locked="0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1" fontId="3" fillId="33" borderId="14" xfId="0" applyNumberFormat="1" applyFont="1" applyFill="1" applyBorder="1" applyAlignment="1" applyProtection="1">
      <alignment horizontal="center" vertical="center"/>
      <protection locked="0"/>
    </xf>
    <xf numFmtId="1" fontId="3" fillId="33" borderId="15" xfId="0" applyNumberFormat="1" applyFont="1" applyFill="1" applyBorder="1" applyAlignment="1" applyProtection="1">
      <alignment horizontal="center" vertical="center"/>
      <protection locked="0"/>
    </xf>
    <xf numFmtId="2" fontId="2" fillId="33" borderId="20" xfId="0" applyNumberFormat="1" applyFont="1" applyFill="1" applyBorder="1" applyAlignment="1" applyProtection="1">
      <alignment horizontal="center" vertical="center"/>
      <protection/>
    </xf>
    <xf numFmtId="2" fontId="2" fillId="33" borderId="13" xfId="0" applyNumberFormat="1" applyFont="1" applyFill="1" applyBorder="1" applyAlignment="1" applyProtection="1">
      <alignment horizontal="center" vertical="center"/>
      <protection/>
    </xf>
    <xf numFmtId="2" fontId="2" fillId="33" borderId="21" xfId="0" applyNumberFormat="1" applyFont="1" applyFill="1" applyBorder="1" applyAlignment="1" applyProtection="1">
      <alignment horizontal="center" vertical="center"/>
      <protection/>
    </xf>
    <xf numFmtId="2" fontId="2" fillId="33" borderId="18" xfId="0" applyNumberFormat="1" applyFont="1" applyFill="1" applyBorder="1" applyAlignment="1" applyProtection="1">
      <alignment horizontal="center" vertical="center"/>
      <protection/>
    </xf>
    <xf numFmtId="2" fontId="2" fillId="33" borderId="16" xfId="0" applyNumberFormat="1" applyFont="1" applyFill="1" applyBorder="1" applyAlignment="1" applyProtection="1">
      <alignment horizontal="center" vertical="center"/>
      <protection/>
    </xf>
    <xf numFmtId="2" fontId="2" fillId="33" borderId="19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4" xfId="0" applyFont="1" applyFill="1" applyBorder="1" applyAlignment="1" applyProtection="1">
      <alignment horizontal="left" vertical="center" wrapText="1"/>
      <protection locked="0"/>
    </xf>
    <xf numFmtId="0" fontId="2" fillId="32" borderId="15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4" xfId="0" applyFont="1" applyFill="1" applyBorder="1" applyAlignment="1" applyProtection="1">
      <alignment vertical="center"/>
      <protection locked="0"/>
    </xf>
    <xf numFmtId="0" fontId="2" fillId="32" borderId="15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top"/>
      <protection/>
    </xf>
    <xf numFmtId="0" fontId="2" fillId="0" borderId="14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top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2" fontId="2" fillId="0" borderId="20" xfId="0" applyNumberFormat="1" applyFont="1" applyBorder="1" applyAlignment="1" applyProtection="1">
      <alignment vertical="center"/>
      <protection/>
    </xf>
    <xf numFmtId="2" fontId="2" fillId="0" borderId="13" xfId="0" applyNumberFormat="1" applyFont="1" applyBorder="1" applyAlignment="1" applyProtection="1">
      <alignment vertical="center"/>
      <protection/>
    </xf>
    <xf numFmtId="2" fontId="2" fillId="0" borderId="21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3" fillId="0" borderId="14" xfId="0" applyNumberFormat="1" applyFont="1" applyBorder="1" applyAlignment="1" applyProtection="1">
      <alignment vertical="center"/>
      <protection/>
    </xf>
    <xf numFmtId="1" fontId="3" fillId="0" borderId="15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/>
      <protection/>
    </xf>
    <xf numFmtId="1" fontId="3" fillId="0" borderId="14" xfId="0" applyNumberFormat="1" applyFont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vertical="center"/>
      <protection/>
    </xf>
    <xf numFmtId="2" fontId="2" fillId="0" borderId="16" xfId="0" applyNumberFormat="1" applyFont="1" applyBorder="1" applyAlignment="1" applyProtection="1">
      <alignment vertical="center"/>
      <protection/>
    </xf>
    <xf numFmtId="2" fontId="2" fillId="0" borderId="19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5"/>
  <sheetViews>
    <sheetView tabSelected="1" view="pageLayout" workbookViewId="0" topLeftCell="A343">
      <selection activeCell="N16" sqref="N16:U16"/>
    </sheetView>
  </sheetViews>
  <sheetFormatPr defaultColWidth="9.140625" defaultRowHeight="15"/>
  <cols>
    <col min="1" max="1" width="8.85156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28125" style="1" customWidth="1"/>
    <col min="12" max="12" width="6.140625" style="1" customWidth="1"/>
    <col min="13" max="13" width="5.421875" style="1" customWidth="1"/>
    <col min="14" max="14" width="4.140625" style="1" customWidth="1"/>
    <col min="15" max="15" width="6.00390625" style="1" customWidth="1"/>
    <col min="16" max="16" width="8.00390625" style="1" customWidth="1"/>
    <col min="17" max="17" width="6.7109375" style="1" customWidth="1"/>
    <col min="18" max="18" width="6.00390625" style="1" customWidth="1"/>
    <col min="19" max="19" width="4.7109375" style="1" customWidth="1"/>
    <col min="20" max="20" width="5.00390625" style="1" customWidth="1"/>
    <col min="21" max="21" width="9.28125" style="1" customWidth="1"/>
    <col min="22" max="27" width="9.140625" style="1" customWidth="1"/>
    <col min="28" max="28" width="11.00390625" style="1" customWidth="1"/>
    <col min="29" max="16384" width="9.140625" style="1" customWidth="1"/>
  </cols>
  <sheetData>
    <row r="1" spans="1:21" ht="15.75" customHeight="1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N1" s="133" t="s">
        <v>19</v>
      </c>
      <c r="O1" s="133"/>
      <c r="P1" s="133"/>
      <c r="Q1" s="133"/>
      <c r="R1" s="133"/>
      <c r="S1" s="133"/>
      <c r="T1" s="133"/>
      <c r="U1" s="133"/>
    </row>
    <row r="2" spans="1:11" ht="6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21" ht="39" customHeight="1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N3" s="127"/>
      <c r="O3" s="128"/>
      <c r="P3" s="66" t="s">
        <v>35</v>
      </c>
      <c r="Q3" s="67"/>
      <c r="R3" s="68"/>
      <c r="S3" s="66" t="s">
        <v>36</v>
      </c>
      <c r="T3" s="67"/>
      <c r="U3" s="68"/>
    </row>
    <row r="4" spans="1:21" ht="17.25" customHeight="1">
      <c r="A4" s="134" t="s">
        <v>161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N4" s="120" t="s">
        <v>14</v>
      </c>
      <c r="O4" s="121"/>
      <c r="P4" s="122">
        <v>16</v>
      </c>
      <c r="Q4" s="123"/>
      <c r="R4" s="124"/>
      <c r="S4" s="122">
        <v>16</v>
      </c>
      <c r="T4" s="123"/>
      <c r="U4" s="124"/>
    </row>
    <row r="5" spans="1:21" ht="16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N5" s="120" t="s">
        <v>15</v>
      </c>
      <c r="O5" s="121"/>
      <c r="P5" s="122">
        <v>15</v>
      </c>
      <c r="Q5" s="123"/>
      <c r="R5" s="124"/>
      <c r="S5" s="122">
        <v>17</v>
      </c>
      <c r="T5" s="123"/>
      <c r="U5" s="124"/>
    </row>
    <row r="6" spans="1:21" ht="15" customHeight="1">
      <c r="A6" s="126" t="s">
        <v>154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N6" s="129"/>
      <c r="O6" s="129"/>
      <c r="P6" s="111"/>
      <c r="Q6" s="111"/>
      <c r="R6" s="111"/>
      <c r="S6" s="111"/>
      <c r="T6" s="111"/>
      <c r="U6" s="111"/>
    </row>
    <row r="7" spans="1:11" ht="18" customHeight="1">
      <c r="A7" s="112" t="s">
        <v>162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21" ht="18.75" customHeight="1">
      <c r="A8" s="113" t="s">
        <v>113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N8" s="112" t="s">
        <v>95</v>
      </c>
      <c r="O8" s="112"/>
      <c r="P8" s="112"/>
      <c r="Q8" s="112"/>
      <c r="R8" s="112"/>
      <c r="S8" s="112"/>
      <c r="T8" s="112"/>
      <c r="U8" s="112"/>
    </row>
    <row r="9" spans="1:21" ht="15" customHeight="1">
      <c r="A9" s="113" t="s">
        <v>79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N9" s="112"/>
      <c r="O9" s="112"/>
      <c r="P9" s="112"/>
      <c r="Q9" s="112"/>
      <c r="R9" s="112"/>
      <c r="S9" s="112"/>
      <c r="T9" s="112"/>
      <c r="U9" s="112"/>
    </row>
    <row r="10" spans="1:21" ht="16.5" customHeight="1">
      <c r="A10" s="113" t="s">
        <v>67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N10" s="112"/>
      <c r="O10" s="112"/>
      <c r="P10" s="112"/>
      <c r="Q10" s="112"/>
      <c r="R10" s="112"/>
      <c r="S10" s="112"/>
      <c r="T10" s="112"/>
      <c r="U10" s="112"/>
    </row>
    <row r="11" spans="1:21" ht="12.75">
      <c r="A11" s="113" t="s">
        <v>17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N11" s="112"/>
      <c r="O11" s="112"/>
      <c r="P11" s="112"/>
      <c r="Q11" s="112"/>
      <c r="R11" s="112"/>
      <c r="S11" s="112"/>
      <c r="T11" s="112"/>
      <c r="U11" s="112"/>
    </row>
    <row r="12" spans="1:19" ht="10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N12" s="2"/>
      <c r="O12" s="2"/>
      <c r="P12" s="2"/>
      <c r="Q12" s="2"/>
      <c r="R12" s="2"/>
      <c r="S12" s="2"/>
    </row>
    <row r="13" spans="1:21" ht="12.75">
      <c r="A13" s="117" t="s">
        <v>76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N13" s="65" t="s">
        <v>20</v>
      </c>
      <c r="O13" s="65"/>
      <c r="P13" s="65"/>
      <c r="Q13" s="65"/>
      <c r="R13" s="65"/>
      <c r="S13" s="65"/>
      <c r="T13" s="65"/>
      <c r="U13" s="65"/>
    </row>
    <row r="14" spans="1:22" ht="12.75" customHeight="1">
      <c r="A14" s="117" t="s">
        <v>68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N14" s="274" t="s">
        <v>168</v>
      </c>
      <c r="O14" s="274"/>
      <c r="P14" s="274"/>
      <c r="Q14" s="274"/>
      <c r="R14" s="274"/>
      <c r="S14" s="274"/>
      <c r="T14" s="274"/>
      <c r="U14" s="274"/>
      <c r="V14" s="63"/>
    </row>
    <row r="15" spans="1:21" ht="12.75" customHeight="1">
      <c r="A15" s="113" t="s">
        <v>156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N15" s="110" t="s">
        <v>157</v>
      </c>
      <c r="O15" s="110"/>
      <c r="P15" s="110"/>
      <c r="Q15" s="110"/>
      <c r="R15" s="110"/>
      <c r="S15" s="110"/>
      <c r="T15" s="110"/>
      <c r="U15" s="110"/>
    </row>
    <row r="16" spans="1:22" ht="12.75" customHeight="1">
      <c r="A16" s="113" t="s">
        <v>155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N16" s="274" t="s">
        <v>169</v>
      </c>
      <c r="O16" s="274"/>
      <c r="P16" s="274"/>
      <c r="Q16" s="274"/>
      <c r="R16" s="274"/>
      <c r="S16" s="274"/>
      <c r="T16" s="274"/>
      <c r="U16" s="274"/>
      <c r="V16" s="63"/>
    </row>
    <row r="17" spans="1:22" ht="12.75" customHeight="1">
      <c r="A17" s="113" t="s">
        <v>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N17" s="64" t="s">
        <v>131</v>
      </c>
      <c r="O17" s="64"/>
      <c r="P17" s="64"/>
      <c r="Q17" s="64"/>
      <c r="R17" s="64"/>
      <c r="S17" s="64"/>
      <c r="T17" s="64"/>
      <c r="U17" s="64"/>
      <c r="V17"/>
    </row>
    <row r="18" spans="1:21" ht="14.25" customHeight="1" thickTop="1">
      <c r="A18" s="113" t="s">
        <v>77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N19" s="64"/>
      <c r="O19" s="64"/>
      <c r="P19" s="64"/>
      <c r="Q19" s="64"/>
      <c r="R19" s="64"/>
      <c r="S19" s="64"/>
      <c r="T19" s="64"/>
      <c r="U19" s="64"/>
    </row>
    <row r="20" spans="1:19" ht="7.5" customHeight="1">
      <c r="A20" s="112" t="s">
        <v>94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N20" s="2"/>
      <c r="O20" s="2"/>
      <c r="P20" s="2"/>
      <c r="Q20" s="2"/>
      <c r="R20" s="2"/>
      <c r="S20" s="2"/>
    </row>
    <row r="21" spans="1:21" ht="1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N21" s="115" t="s">
        <v>78</v>
      </c>
      <c r="O21" s="115"/>
      <c r="P21" s="115"/>
      <c r="Q21" s="115"/>
      <c r="R21" s="115"/>
      <c r="S21" s="115"/>
      <c r="T21" s="115"/>
      <c r="U21" s="115"/>
    </row>
    <row r="22" spans="1:21" ht="1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N22" s="115"/>
      <c r="O22" s="115"/>
      <c r="P22" s="115"/>
      <c r="Q22" s="115"/>
      <c r="R22" s="115"/>
      <c r="S22" s="115"/>
      <c r="T22" s="115"/>
      <c r="U22" s="115"/>
    </row>
    <row r="23" spans="1:21" ht="13.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N23" s="115"/>
      <c r="O23" s="115"/>
      <c r="P23" s="115"/>
      <c r="Q23" s="115"/>
      <c r="R23" s="115"/>
      <c r="S23" s="115"/>
      <c r="T23" s="115"/>
      <c r="U23" s="115"/>
    </row>
    <row r="24" spans="1:19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2.75">
      <c r="A25" s="116" t="s">
        <v>16</v>
      </c>
      <c r="B25" s="116"/>
      <c r="C25" s="116"/>
      <c r="D25" s="116"/>
      <c r="E25" s="116"/>
      <c r="F25" s="116"/>
      <c r="G25" s="116"/>
      <c r="N25" s="114" t="s">
        <v>148</v>
      </c>
      <c r="O25" s="114"/>
      <c r="P25" s="114"/>
      <c r="Q25" s="114"/>
      <c r="R25" s="114"/>
      <c r="S25" s="114"/>
      <c r="T25" s="114"/>
      <c r="U25" s="114"/>
    </row>
    <row r="26" spans="1:21" ht="26.25" customHeight="1">
      <c r="A26" s="4"/>
      <c r="B26" s="66" t="s">
        <v>2</v>
      </c>
      <c r="C26" s="68"/>
      <c r="D26" s="66" t="s">
        <v>3</v>
      </c>
      <c r="E26" s="67"/>
      <c r="F26" s="68"/>
      <c r="G26" s="92" t="s">
        <v>18</v>
      </c>
      <c r="H26" s="92" t="s">
        <v>10</v>
      </c>
      <c r="I26" s="66" t="s">
        <v>4</v>
      </c>
      <c r="J26" s="67"/>
      <c r="K26" s="68"/>
      <c r="N26" s="114"/>
      <c r="O26" s="114"/>
      <c r="P26" s="114"/>
      <c r="Q26" s="114"/>
      <c r="R26" s="114"/>
      <c r="S26" s="114"/>
      <c r="T26" s="114"/>
      <c r="U26" s="114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93"/>
      <c r="H27" s="93"/>
      <c r="I27" s="5" t="s">
        <v>11</v>
      </c>
      <c r="J27" s="5" t="s">
        <v>12</v>
      </c>
      <c r="K27" s="5" t="s">
        <v>13</v>
      </c>
      <c r="N27" s="114"/>
      <c r="O27" s="114"/>
      <c r="P27" s="114"/>
      <c r="Q27" s="114"/>
      <c r="R27" s="114"/>
      <c r="S27" s="114"/>
      <c r="T27" s="114"/>
      <c r="U27" s="114"/>
    </row>
    <row r="28" spans="1:21" ht="17.25" customHeight="1">
      <c r="A28" s="6" t="s">
        <v>14</v>
      </c>
      <c r="B28" s="7">
        <v>14</v>
      </c>
      <c r="C28" s="7">
        <v>14</v>
      </c>
      <c r="D28" s="45">
        <v>3</v>
      </c>
      <c r="E28" s="45">
        <v>3</v>
      </c>
      <c r="F28" s="45">
        <v>2</v>
      </c>
      <c r="G28" s="45"/>
      <c r="H28" s="45">
        <v>0</v>
      </c>
      <c r="I28" s="45">
        <v>3</v>
      </c>
      <c r="J28" s="45">
        <v>1</v>
      </c>
      <c r="K28" s="45">
        <v>12</v>
      </c>
      <c r="N28" s="114"/>
      <c r="O28" s="114"/>
      <c r="P28" s="114"/>
      <c r="Q28" s="114"/>
      <c r="R28" s="114"/>
      <c r="S28" s="114"/>
      <c r="T28" s="114"/>
      <c r="U28" s="114"/>
    </row>
    <row r="29" spans="1:21" ht="15" customHeight="1">
      <c r="A29" s="6" t="s">
        <v>15</v>
      </c>
      <c r="B29" s="7">
        <v>14</v>
      </c>
      <c r="C29" s="7">
        <v>12</v>
      </c>
      <c r="D29" s="45">
        <v>3</v>
      </c>
      <c r="E29" s="45">
        <v>3</v>
      </c>
      <c r="F29" s="45">
        <v>2</v>
      </c>
      <c r="G29" s="46">
        <v>2</v>
      </c>
      <c r="H29" s="45">
        <v>0</v>
      </c>
      <c r="I29" s="45">
        <v>3</v>
      </c>
      <c r="J29" s="45">
        <v>1</v>
      </c>
      <c r="K29" s="45">
        <v>12</v>
      </c>
      <c r="N29" s="114"/>
      <c r="O29" s="114"/>
      <c r="P29" s="114"/>
      <c r="Q29" s="114"/>
      <c r="R29" s="114"/>
      <c r="S29" s="114"/>
      <c r="T29" s="114"/>
      <c r="U29" s="114"/>
    </row>
    <row r="30" spans="1:21" ht="15.75" customHeight="1">
      <c r="A30" s="38"/>
      <c r="B30" s="36"/>
      <c r="C30" s="36"/>
      <c r="D30" s="36"/>
      <c r="E30" s="36"/>
      <c r="F30" s="36"/>
      <c r="G30" s="36"/>
      <c r="H30" s="36"/>
      <c r="I30" s="36"/>
      <c r="J30" s="36"/>
      <c r="K30" s="39"/>
      <c r="N30" s="114"/>
      <c r="O30" s="114"/>
      <c r="P30" s="114"/>
      <c r="Q30" s="114"/>
      <c r="R30" s="114"/>
      <c r="S30" s="114"/>
      <c r="T30" s="114"/>
      <c r="U30" s="114"/>
    </row>
    <row r="31" spans="1:21" ht="21" customHeight="1">
      <c r="A31" s="53"/>
      <c r="B31" s="37"/>
      <c r="C31" s="37"/>
      <c r="D31" s="37"/>
      <c r="E31" s="37"/>
      <c r="F31" s="37"/>
      <c r="G31" s="37"/>
      <c r="N31" s="114"/>
      <c r="O31" s="114"/>
      <c r="P31" s="114"/>
      <c r="Q31" s="114"/>
      <c r="R31" s="114"/>
      <c r="S31" s="114"/>
      <c r="T31" s="114"/>
      <c r="U31" s="114"/>
    </row>
    <row r="32" spans="1:20" ht="15" customHeight="1">
      <c r="A32" s="54"/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</row>
    <row r="33" spans="2:20" ht="12.7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</row>
    <row r="35" spans="1:21" ht="16.5" customHeight="1">
      <c r="A35" s="118" t="s">
        <v>21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5:21" ht="8.25" customHeight="1" hidden="1">
      <c r="O36" s="9"/>
      <c r="P36" s="10" t="s">
        <v>37</v>
      </c>
      <c r="Q36" s="10" t="s">
        <v>38</v>
      </c>
      <c r="R36" s="10" t="s">
        <v>39</v>
      </c>
      <c r="S36" s="10" t="s">
        <v>40</v>
      </c>
      <c r="T36" s="10" t="s">
        <v>55</v>
      </c>
      <c r="U36" s="10"/>
    </row>
    <row r="37" spans="1:21" ht="17.25" customHeight="1">
      <c r="A37" s="91" t="s">
        <v>43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</row>
    <row r="38" spans="1:21" ht="25.5" customHeight="1">
      <c r="A38" s="97" t="s">
        <v>27</v>
      </c>
      <c r="B38" s="99" t="s">
        <v>26</v>
      </c>
      <c r="C38" s="100"/>
      <c r="D38" s="100"/>
      <c r="E38" s="100"/>
      <c r="F38" s="100"/>
      <c r="G38" s="100"/>
      <c r="H38" s="100"/>
      <c r="I38" s="101"/>
      <c r="J38" s="92" t="s">
        <v>41</v>
      </c>
      <c r="K38" s="94" t="s">
        <v>24</v>
      </c>
      <c r="L38" s="95"/>
      <c r="M38" s="95"/>
      <c r="N38" s="96"/>
      <c r="O38" s="94" t="s">
        <v>42</v>
      </c>
      <c r="P38" s="104"/>
      <c r="Q38" s="105"/>
      <c r="R38" s="94" t="s">
        <v>23</v>
      </c>
      <c r="S38" s="95"/>
      <c r="T38" s="96"/>
      <c r="U38" s="106" t="s">
        <v>22</v>
      </c>
    </row>
    <row r="39" spans="1:21" ht="13.5" customHeight="1">
      <c r="A39" s="98"/>
      <c r="B39" s="102"/>
      <c r="C39" s="90"/>
      <c r="D39" s="90"/>
      <c r="E39" s="90"/>
      <c r="F39" s="90"/>
      <c r="G39" s="90"/>
      <c r="H39" s="90"/>
      <c r="I39" s="103"/>
      <c r="J39" s="93"/>
      <c r="K39" s="5" t="s">
        <v>28</v>
      </c>
      <c r="L39" s="5" t="s">
        <v>29</v>
      </c>
      <c r="M39" s="5" t="s">
        <v>30</v>
      </c>
      <c r="N39" s="5" t="s">
        <v>160</v>
      </c>
      <c r="O39" s="5" t="s">
        <v>34</v>
      </c>
      <c r="P39" s="5" t="s">
        <v>7</v>
      </c>
      <c r="Q39" s="5" t="s">
        <v>31</v>
      </c>
      <c r="R39" s="5" t="s">
        <v>32</v>
      </c>
      <c r="S39" s="5" t="s">
        <v>28</v>
      </c>
      <c r="T39" s="5" t="s">
        <v>33</v>
      </c>
      <c r="U39" s="93"/>
    </row>
    <row r="40" spans="1:21" ht="12.75">
      <c r="A40" s="47" t="s">
        <v>132</v>
      </c>
      <c r="B40" s="84" t="s">
        <v>130</v>
      </c>
      <c r="C40" s="84"/>
      <c r="D40" s="84"/>
      <c r="E40" s="84"/>
      <c r="F40" s="84"/>
      <c r="G40" s="84"/>
      <c r="H40" s="84"/>
      <c r="I40" s="85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8">
        <f>K40+L40+M40+N40</f>
        <v>4</v>
      </c>
      <c r="P40" s="19">
        <f aca="true" t="shared" si="0" ref="P40:P50">Q40-O40</f>
        <v>10</v>
      </c>
      <c r="Q40" s="19">
        <f>ROUND(PRODUCT(J40,25)/14,0)</f>
        <v>14</v>
      </c>
      <c r="R40" s="25" t="s">
        <v>32</v>
      </c>
      <c r="S40" s="11"/>
      <c r="T40" s="26"/>
      <c r="U40" s="11" t="s">
        <v>37</v>
      </c>
    </row>
    <row r="41" spans="1:21" ht="25.5">
      <c r="A41" s="48" t="s">
        <v>133</v>
      </c>
      <c r="B41" s="84" t="s">
        <v>152</v>
      </c>
      <c r="C41" s="84"/>
      <c r="D41" s="84"/>
      <c r="E41" s="84"/>
      <c r="F41" s="84"/>
      <c r="G41" s="84"/>
      <c r="H41" s="84"/>
      <c r="I41" s="85"/>
      <c r="J41" s="11">
        <v>7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 t="shared" si="0"/>
        <v>9</v>
      </c>
      <c r="Q41" s="19">
        <f aca="true" t="shared" si="1" ref="Q41:Q49">ROUND(PRODUCT(J41,25)/14,0)</f>
        <v>13</v>
      </c>
      <c r="R41" s="25" t="s">
        <v>32</v>
      </c>
      <c r="S41" s="11"/>
      <c r="T41" s="26"/>
      <c r="U41" s="11" t="s">
        <v>37</v>
      </c>
    </row>
    <row r="42" spans="1:21" ht="29.25" customHeight="1">
      <c r="A42" s="49" t="s">
        <v>134</v>
      </c>
      <c r="B42" s="228" t="s">
        <v>121</v>
      </c>
      <c r="C42" s="229"/>
      <c r="D42" s="229"/>
      <c r="E42" s="229"/>
      <c r="F42" s="229"/>
      <c r="G42" s="229"/>
      <c r="H42" s="229"/>
      <c r="I42" s="230"/>
      <c r="J42" s="11">
        <v>8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 t="shared" si="0"/>
        <v>10</v>
      </c>
      <c r="Q42" s="19">
        <f t="shared" si="1"/>
        <v>14</v>
      </c>
      <c r="R42" s="25" t="s">
        <v>32</v>
      </c>
      <c r="S42" s="11"/>
      <c r="T42" s="26"/>
      <c r="U42" s="11" t="s">
        <v>37</v>
      </c>
    </row>
    <row r="43" spans="1:21" ht="27.75" customHeight="1">
      <c r="A43" s="49" t="s">
        <v>135</v>
      </c>
      <c r="B43" s="228" t="s">
        <v>129</v>
      </c>
      <c r="C43" s="229"/>
      <c r="D43" s="229"/>
      <c r="E43" s="229"/>
      <c r="F43" s="229"/>
      <c r="G43" s="229"/>
      <c r="H43" s="229"/>
      <c r="I43" s="230"/>
      <c r="J43" s="11">
        <v>7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 t="shared" si="0"/>
        <v>9</v>
      </c>
      <c r="Q43" s="19">
        <f t="shared" si="1"/>
        <v>13</v>
      </c>
      <c r="R43" s="25" t="s">
        <v>32</v>
      </c>
      <c r="S43" s="11"/>
      <c r="T43" s="26"/>
      <c r="U43" s="11" t="s">
        <v>37</v>
      </c>
    </row>
    <row r="44" spans="1:21" ht="12.75" customHeight="1" hidden="1">
      <c r="A44" s="33"/>
      <c r="B44" s="89"/>
      <c r="C44" s="84"/>
      <c r="D44" s="84"/>
      <c r="E44" s="84"/>
      <c r="F44" s="84"/>
      <c r="G44" s="84"/>
      <c r="H44" s="84"/>
      <c r="I44" s="85"/>
      <c r="J44" s="11">
        <v>0</v>
      </c>
      <c r="K44" s="11">
        <v>0</v>
      </c>
      <c r="L44" s="11">
        <v>0</v>
      </c>
      <c r="M44" s="11"/>
      <c r="N44" s="11">
        <v>0</v>
      </c>
      <c r="O44" s="18">
        <f aca="true" t="shared" si="2" ref="O44:O50">K44+L44+N44</f>
        <v>0</v>
      </c>
      <c r="P44" s="19">
        <f t="shared" si="0"/>
        <v>0</v>
      </c>
      <c r="Q44" s="19">
        <f t="shared" si="1"/>
        <v>0</v>
      </c>
      <c r="R44" s="25"/>
      <c r="S44" s="11"/>
      <c r="T44" s="26"/>
      <c r="U44" s="11"/>
    </row>
    <row r="45" spans="1:21" ht="12.75" customHeight="1" hidden="1">
      <c r="A45" s="33"/>
      <c r="B45" s="89"/>
      <c r="C45" s="84"/>
      <c r="D45" s="84"/>
      <c r="E45" s="84"/>
      <c r="F45" s="84"/>
      <c r="G45" s="84"/>
      <c r="H45" s="84"/>
      <c r="I45" s="85"/>
      <c r="J45" s="11">
        <v>0</v>
      </c>
      <c r="K45" s="11">
        <v>0</v>
      </c>
      <c r="L45" s="11">
        <v>0</v>
      </c>
      <c r="M45" s="11"/>
      <c r="N45" s="11">
        <v>0</v>
      </c>
      <c r="O45" s="18">
        <f t="shared" si="2"/>
        <v>0</v>
      </c>
      <c r="P45" s="19">
        <f t="shared" si="0"/>
        <v>0</v>
      </c>
      <c r="Q45" s="19">
        <f t="shared" si="1"/>
        <v>0</v>
      </c>
      <c r="R45" s="25"/>
      <c r="S45" s="11"/>
      <c r="T45" s="26"/>
      <c r="U45" s="11"/>
    </row>
    <row r="46" spans="1:21" ht="12.75" customHeight="1" hidden="1">
      <c r="A46" s="33"/>
      <c r="B46" s="89"/>
      <c r="C46" s="84"/>
      <c r="D46" s="84"/>
      <c r="E46" s="84"/>
      <c r="F46" s="84"/>
      <c r="G46" s="84"/>
      <c r="H46" s="84"/>
      <c r="I46" s="85"/>
      <c r="J46" s="11">
        <v>0</v>
      </c>
      <c r="K46" s="11">
        <v>0</v>
      </c>
      <c r="L46" s="11">
        <v>0</v>
      </c>
      <c r="M46" s="11"/>
      <c r="N46" s="11">
        <v>0</v>
      </c>
      <c r="O46" s="18">
        <f t="shared" si="2"/>
        <v>0</v>
      </c>
      <c r="P46" s="19">
        <f t="shared" si="0"/>
        <v>0</v>
      </c>
      <c r="Q46" s="19">
        <f>ROUND(PRODUCT(J46,25)/14,0)</f>
        <v>0</v>
      </c>
      <c r="R46" s="25"/>
      <c r="S46" s="11"/>
      <c r="T46" s="26"/>
      <c r="U46" s="11"/>
    </row>
    <row r="47" spans="1:21" ht="12.75" customHeight="1" hidden="1">
      <c r="A47" s="33"/>
      <c r="B47" s="89"/>
      <c r="C47" s="84"/>
      <c r="D47" s="84"/>
      <c r="E47" s="84"/>
      <c r="F47" s="84"/>
      <c r="G47" s="84"/>
      <c r="H47" s="84"/>
      <c r="I47" s="85"/>
      <c r="J47" s="11">
        <v>0</v>
      </c>
      <c r="K47" s="11">
        <v>0</v>
      </c>
      <c r="L47" s="11">
        <v>0</v>
      </c>
      <c r="M47" s="11"/>
      <c r="N47" s="11">
        <v>0</v>
      </c>
      <c r="O47" s="18">
        <f t="shared" si="2"/>
        <v>0</v>
      </c>
      <c r="P47" s="19">
        <f t="shared" si="0"/>
        <v>0</v>
      </c>
      <c r="Q47" s="19">
        <f>ROUND(PRODUCT(J47,25)/14,0)</f>
        <v>0</v>
      </c>
      <c r="R47" s="25"/>
      <c r="S47" s="11"/>
      <c r="T47" s="26"/>
      <c r="U47" s="11"/>
    </row>
    <row r="48" spans="1:21" ht="12.75" customHeight="1" hidden="1">
      <c r="A48" s="33"/>
      <c r="B48" s="89"/>
      <c r="C48" s="84"/>
      <c r="D48" s="84"/>
      <c r="E48" s="84"/>
      <c r="F48" s="84"/>
      <c r="G48" s="84"/>
      <c r="H48" s="84"/>
      <c r="I48" s="85"/>
      <c r="J48" s="11">
        <v>0</v>
      </c>
      <c r="K48" s="11">
        <v>0</v>
      </c>
      <c r="L48" s="11">
        <v>0</v>
      </c>
      <c r="M48" s="11"/>
      <c r="N48" s="11">
        <v>0</v>
      </c>
      <c r="O48" s="18">
        <f t="shared" si="2"/>
        <v>0</v>
      </c>
      <c r="P48" s="19">
        <f t="shared" si="0"/>
        <v>0</v>
      </c>
      <c r="Q48" s="19">
        <f t="shared" si="1"/>
        <v>0</v>
      </c>
      <c r="R48" s="25"/>
      <c r="S48" s="11"/>
      <c r="T48" s="26"/>
      <c r="U48" s="11"/>
    </row>
    <row r="49" spans="1:21" ht="12.75" customHeight="1" hidden="1">
      <c r="A49" s="33"/>
      <c r="B49" s="89"/>
      <c r="C49" s="84"/>
      <c r="D49" s="84"/>
      <c r="E49" s="84"/>
      <c r="F49" s="84"/>
      <c r="G49" s="84"/>
      <c r="H49" s="84"/>
      <c r="I49" s="85"/>
      <c r="J49" s="11">
        <v>0</v>
      </c>
      <c r="K49" s="11">
        <v>0</v>
      </c>
      <c r="L49" s="11">
        <v>0</v>
      </c>
      <c r="M49" s="11"/>
      <c r="N49" s="11">
        <v>0</v>
      </c>
      <c r="O49" s="18">
        <f t="shared" si="2"/>
        <v>0</v>
      </c>
      <c r="P49" s="19">
        <f t="shared" si="0"/>
        <v>0</v>
      </c>
      <c r="Q49" s="19">
        <f t="shared" si="1"/>
        <v>0</v>
      </c>
      <c r="R49" s="25"/>
      <c r="S49" s="11"/>
      <c r="T49" s="26"/>
      <c r="U49" s="11"/>
    </row>
    <row r="50" spans="1:21" ht="12.75" customHeight="1" hidden="1">
      <c r="A50" s="33"/>
      <c r="B50" s="89"/>
      <c r="C50" s="84"/>
      <c r="D50" s="84"/>
      <c r="E50" s="84"/>
      <c r="F50" s="84"/>
      <c r="G50" s="84"/>
      <c r="H50" s="84"/>
      <c r="I50" s="85"/>
      <c r="J50" s="11">
        <v>0</v>
      </c>
      <c r="K50" s="11">
        <v>0</v>
      </c>
      <c r="L50" s="11">
        <v>0</v>
      </c>
      <c r="M50" s="11"/>
      <c r="N50" s="11">
        <v>0</v>
      </c>
      <c r="O50" s="18">
        <f t="shared" si="2"/>
        <v>0</v>
      </c>
      <c r="P50" s="19">
        <f t="shared" si="0"/>
        <v>0</v>
      </c>
      <c r="Q50" s="19">
        <f>ROUND(PRODUCT(J50,25)/14,0)</f>
        <v>0</v>
      </c>
      <c r="R50" s="25"/>
      <c r="S50" s="11"/>
      <c r="T50" s="26"/>
      <c r="U50" s="11"/>
    </row>
    <row r="51" spans="1:21" ht="12.75">
      <c r="A51" s="22" t="s">
        <v>25</v>
      </c>
      <c r="B51" s="86"/>
      <c r="C51" s="87"/>
      <c r="D51" s="87"/>
      <c r="E51" s="87"/>
      <c r="F51" s="87"/>
      <c r="G51" s="87"/>
      <c r="H51" s="87"/>
      <c r="I51" s="88"/>
      <c r="J51" s="22">
        <f aca="true" t="shared" si="3" ref="J51:Q51">SUM(J40:J50)</f>
        <v>30</v>
      </c>
      <c r="K51" s="22">
        <f t="shared" si="3"/>
        <v>8</v>
      </c>
      <c r="L51" s="22">
        <f t="shared" si="3"/>
        <v>4</v>
      </c>
      <c r="M51" s="22">
        <f t="shared" si="3"/>
        <v>0</v>
      </c>
      <c r="N51" s="22">
        <f t="shared" si="3"/>
        <v>4</v>
      </c>
      <c r="O51" s="22">
        <f t="shared" si="3"/>
        <v>16</v>
      </c>
      <c r="P51" s="22">
        <f t="shared" si="3"/>
        <v>38</v>
      </c>
      <c r="Q51" s="22">
        <f t="shared" si="3"/>
        <v>54</v>
      </c>
      <c r="R51" s="22">
        <f>COUNTIF(R40:R50,"E")</f>
        <v>4</v>
      </c>
      <c r="S51" s="22">
        <f>COUNTIF(S40:S50,"C")</f>
        <v>0</v>
      </c>
      <c r="T51" s="22">
        <f>COUNTIF(T40:T50,"VP")</f>
        <v>0</v>
      </c>
      <c r="U51" s="23"/>
    </row>
    <row r="52" ht="15.75" customHeight="1"/>
    <row r="53" spans="1:21" ht="16.5" customHeight="1">
      <c r="A53" s="91" t="s">
        <v>44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</row>
    <row r="54" spans="1:21" ht="26.25" customHeight="1">
      <c r="A54" s="97" t="s">
        <v>27</v>
      </c>
      <c r="B54" s="99" t="s">
        <v>26</v>
      </c>
      <c r="C54" s="100"/>
      <c r="D54" s="100"/>
      <c r="E54" s="100"/>
      <c r="F54" s="100"/>
      <c r="G54" s="100"/>
      <c r="H54" s="100"/>
      <c r="I54" s="101"/>
      <c r="J54" s="92" t="s">
        <v>41</v>
      </c>
      <c r="K54" s="94" t="s">
        <v>24</v>
      </c>
      <c r="L54" s="95"/>
      <c r="M54" s="95"/>
      <c r="N54" s="96"/>
      <c r="O54" s="94" t="s">
        <v>42</v>
      </c>
      <c r="P54" s="104"/>
      <c r="Q54" s="105"/>
      <c r="R54" s="94" t="s">
        <v>23</v>
      </c>
      <c r="S54" s="95"/>
      <c r="T54" s="96"/>
      <c r="U54" s="106" t="s">
        <v>22</v>
      </c>
    </row>
    <row r="55" spans="1:21" ht="12.75" customHeight="1">
      <c r="A55" s="98"/>
      <c r="B55" s="102"/>
      <c r="C55" s="90"/>
      <c r="D55" s="90"/>
      <c r="E55" s="90"/>
      <c r="F55" s="90"/>
      <c r="G55" s="90"/>
      <c r="H55" s="90"/>
      <c r="I55" s="103"/>
      <c r="J55" s="93"/>
      <c r="K55" s="5" t="s">
        <v>28</v>
      </c>
      <c r="L55" s="5" t="s">
        <v>29</v>
      </c>
      <c r="M55" s="5" t="s">
        <v>30</v>
      </c>
      <c r="N55" s="5" t="s">
        <v>160</v>
      </c>
      <c r="O55" s="5" t="s">
        <v>34</v>
      </c>
      <c r="P55" s="5" t="s">
        <v>7</v>
      </c>
      <c r="Q55" s="5" t="s">
        <v>31</v>
      </c>
      <c r="R55" s="5" t="s">
        <v>32</v>
      </c>
      <c r="S55" s="5" t="s">
        <v>28</v>
      </c>
      <c r="T55" s="5" t="s">
        <v>33</v>
      </c>
      <c r="U55" s="93"/>
    </row>
    <row r="56" spans="1:21" ht="12.75">
      <c r="A56" s="47" t="s">
        <v>136</v>
      </c>
      <c r="B56" s="84" t="s">
        <v>149</v>
      </c>
      <c r="C56" s="84"/>
      <c r="D56" s="84"/>
      <c r="E56" s="84"/>
      <c r="F56" s="84"/>
      <c r="G56" s="84"/>
      <c r="H56" s="84"/>
      <c r="I56" s="85"/>
      <c r="J56" s="11">
        <v>7</v>
      </c>
      <c r="K56" s="11">
        <v>2</v>
      </c>
      <c r="L56" s="11">
        <v>1</v>
      </c>
      <c r="M56" s="11">
        <v>0</v>
      </c>
      <c r="N56" s="11">
        <v>1</v>
      </c>
      <c r="O56" s="18">
        <f>K56+L56+M56+N56</f>
        <v>4</v>
      </c>
      <c r="P56" s="19">
        <f aca="true" t="shared" si="4" ref="P56:P66">Q56-O56</f>
        <v>9</v>
      </c>
      <c r="Q56" s="19">
        <f>ROUND(PRODUCT(J56,25)/14,0)</f>
        <v>13</v>
      </c>
      <c r="R56" s="25" t="s">
        <v>32</v>
      </c>
      <c r="S56" s="11"/>
      <c r="T56" s="26"/>
      <c r="U56" s="11" t="s">
        <v>37</v>
      </c>
    </row>
    <row r="57" spans="1:21" ht="12.75">
      <c r="A57" s="47" t="s">
        <v>137</v>
      </c>
      <c r="B57" s="84" t="s">
        <v>153</v>
      </c>
      <c r="C57" s="84"/>
      <c r="D57" s="84"/>
      <c r="E57" s="84"/>
      <c r="F57" s="84"/>
      <c r="G57" s="84"/>
      <c r="H57" s="84"/>
      <c r="I57" s="85"/>
      <c r="J57" s="11">
        <v>8</v>
      </c>
      <c r="K57" s="11">
        <v>2</v>
      </c>
      <c r="L57" s="11">
        <v>1</v>
      </c>
      <c r="M57" s="11">
        <v>0</v>
      </c>
      <c r="N57" s="11">
        <v>1</v>
      </c>
      <c r="O57" s="18">
        <f>K57+L57+M57+N57</f>
        <v>4</v>
      </c>
      <c r="P57" s="19">
        <f t="shared" si="4"/>
        <v>10</v>
      </c>
      <c r="Q57" s="19">
        <f aca="true" t="shared" si="5" ref="Q57:Q65">ROUND(PRODUCT(J57,25)/14,0)</f>
        <v>14</v>
      </c>
      <c r="R57" s="25" t="s">
        <v>32</v>
      </c>
      <c r="S57" s="11"/>
      <c r="T57" s="26"/>
      <c r="U57" s="11" t="s">
        <v>40</v>
      </c>
    </row>
    <row r="58" spans="1:21" ht="12.75">
      <c r="A58" s="47" t="s">
        <v>138</v>
      </c>
      <c r="B58" s="84" t="s">
        <v>122</v>
      </c>
      <c r="C58" s="84"/>
      <c r="D58" s="84"/>
      <c r="E58" s="84"/>
      <c r="F58" s="84"/>
      <c r="G58" s="84"/>
      <c r="H58" s="84"/>
      <c r="I58" s="85"/>
      <c r="J58" s="11">
        <v>7</v>
      </c>
      <c r="K58" s="11">
        <v>2</v>
      </c>
      <c r="L58" s="11">
        <v>1</v>
      </c>
      <c r="M58" s="11">
        <v>0</v>
      </c>
      <c r="N58" s="11">
        <v>1</v>
      </c>
      <c r="O58" s="18">
        <f>K58+L58+M58+N58</f>
        <v>4</v>
      </c>
      <c r="P58" s="19">
        <f t="shared" si="4"/>
        <v>9</v>
      </c>
      <c r="Q58" s="19">
        <f t="shared" si="5"/>
        <v>13</v>
      </c>
      <c r="R58" s="25" t="s">
        <v>32</v>
      </c>
      <c r="S58" s="11"/>
      <c r="T58" s="26"/>
      <c r="U58" s="11" t="s">
        <v>40</v>
      </c>
    </row>
    <row r="59" spans="1:21" ht="12.75">
      <c r="A59" s="47" t="s">
        <v>139</v>
      </c>
      <c r="B59" s="84" t="s">
        <v>151</v>
      </c>
      <c r="C59" s="84"/>
      <c r="D59" s="84"/>
      <c r="E59" s="84"/>
      <c r="F59" s="84"/>
      <c r="G59" s="84"/>
      <c r="H59" s="84"/>
      <c r="I59" s="85"/>
      <c r="J59" s="11">
        <v>8</v>
      </c>
      <c r="K59" s="11">
        <v>2</v>
      </c>
      <c r="L59" s="11">
        <v>1</v>
      </c>
      <c r="M59" s="11">
        <v>0</v>
      </c>
      <c r="N59" s="11">
        <v>1</v>
      </c>
      <c r="O59" s="18">
        <f>K59+L59+M59+N59</f>
        <v>4</v>
      </c>
      <c r="P59" s="19">
        <f t="shared" si="4"/>
        <v>10</v>
      </c>
      <c r="Q59" s="19">
        <f t="shared" si="5"/>
        <v>14</v>
      </c>
      <c r="R59" s="25" t="s">
        <v>32</v>
      </c>
      <c r="S59" s="11"/>
      <c r="T59" s="26"/>
      <c r="U59" s="11" t="s">
        <v>37</v>
      </c>
    </row>
    <row r="60" spans="1:21" ht="12.75" customHeight="1" hidden="1">
      <c r="A60" s="33"/>
      <c r="B60" s="89"/>
      <c r="C60" s="84"/>
      <c r="D60" s="84"/>
      <c r="E60" s="84"/>
      <c r="F60" s="84"/>
      <c r="G60" s="84"/>
      <c r="H60" s="84"/>
      <c r="I60" s="85"/>
      <c r="J60" s="11">
        <v>0</v>
      </c>
      <c r="K60" s="11">
        <v>0</v>
      </c>
      <c r="L60" s="11">
        <v>0</v>
      </c>
      <c r="M60" s="11"/>
      <c r="N60" s="11">
        <v>0</v>
      </c>
      <c r="O60" s="18">
        <f aca="true" t="shared" si="6" ref="O60:O66">K60+L60+N60</f>
        <v>0</v>
      </c>
      <c r="P60" s="19">
        <f t="shared" si="4"/>
        <v>0</v>
      </c>
      <c r="Q60" s="19">
        <f>ROUND(PRODUCT(J60,25)/14,0)</f>
        <v>0</v>
      </c>
      <c r="R60" s="25"/>
      <c r="S60" s="11"/>
      <c r="T60" s="26"/>
      <c r="U60" s="11"/>
    </row>
    <row r="61" spans="1:21" ht="12.75" customHeight="1" hidden="1">
      <c r="A61" s="33"/>
      <c r="B61" s="89"/>
      <c r="C61" s="84"/>
      <c r="D61" s="84"/>
      <c r="E61" s="84"/>
      <c r="F61" s="84"/>
      <c r="G61" s="84"/>
      <c r="H61" s="84"/>
      <c r="I61" s="85"/>
      <c r="J61" s="11">
        <v>0</v>
      </c>
      <c r="K61" s="11">
        <v>0</v>
      </c>
      <c r="L61" s="11">
        <v>0</v>
      </c>
      <c r="M61" s="11"/>
      <c r="N61" s="11">
        <v>0</v>
      </c>
      <c r="O61" s="18">
        <f t="shared" si="6"/>
        <v>0</v>
      </c>
      <c r="P61" s="19">
        <f t="shared" si="4"/>
        <v>0</v>
      </c>
      <c r="Q61" s="19">
        <f>ROUND(PRODUCT(J61,25)/14,0)</f>
        <v>0</v>
      </c>
      <c r="R61" s="25"/>
      <c r="S61" s="11"/>
      <c r="T61" s="26"/>
      <c r="U61" s="11"/>
    </row>
    <row r="62" spans="1:21" ht="12.75" customHeight="1" hidden="1">
      <c r="A62" s="33"/>
      <c r="B62" s="89"/>
      <c r="C62" s="84"/>
      <c r="D62" s="84"/>
      <c r="E62" s="84"/>
      <c r="F62" s="84"/>
      <c r="G62" s="84"/>
      <c r="H62" s="84"/>
      <c r="I62" s="85"/>
      <c r="J62" s="11">
        <v>0</v>
      </c>
      <c r="K62" s="11">
        <v>0</v>
      </c>
      <c r="L62" s="11">
        <v>0</v>
      </c>
      <c r="M62" s="11"/>
      <c r="N62" s="11">
        <v>0</v>
      </c>
      <c r="O62" s="18">
        <f t="shared" si="6"/>
        <v>0</v>
      </c>
      <c r="P62" s="19">
        <f t="shared" si="4"/>
        <v>0</v>
      </c>
      <c r="Q62" s="19">
        <f t="shared" si="5"/>
        <v>0</v>
      </c>
      <c r="R62" s="25"/>
      <c r="S62" s="11"/>
      <c r="T62" s="26"/>
      <c r="U62" s="11"/>
    </row>
    <row r="63" spans="1:21" ht="12.75" customHeight="1" hidden="1">
      <c r="A63" s="33"/>
      <c r="B63" s="89"/>
      <c r="C63" s="84"/>
      <c r="D63" s="84"/>
      <c r="E63" s="84"/>
      <c r="F63" s="84"/>
      <c r="G63" s="84"/>
      <c r="H63" s="84"/>
      <c r="I63" s="85"/>
      <c r="J63" s="11">
        <v>0</v>
      </c>
      <c r="K63" s="11">
        <v>0</v>
      </c>
      <c r="L63" s="11">
        <v>0</v>
      </c>
      <c r="M63" s="11"/>
      <c r="N63" s="11">
        <v>0</v>
      </c>
      <c r="O63" s="18">
        <f t="shared" si="6"/>
        <v>0</v>
      </c>
      <c r="P63" s="19">
        <f t="shared" si="4"/>
        <v>0</v>
      </c>
      <c r="Q63" s="19">
        <f t="shared" si="5"/>
        <v>0</v>
      </c>
      <c r="R63" s="25"/>
      <c r="S63" s="11"/>
      <c r="T63" s="26"/>
      <c r="U63" s="11"/>
    </row>
    <row r="64" spans="1:21" ht="12.75" customHeight="1" hidden="1">
      <c r="A64" s="33"/>
      <c r="B64" s="89"/>
      <c r="C64" s="84"/>
      <c r="D64" s="84"/>
      <c r="E64" s="84"/>
      <c r="F64" s="84"/>
      <c r="G64" s="84"/>
      <c r="H64" s="84"/>
      <c r="I64" s="85"/>
      <c r="J64" s="11">
        <v>0</v>
      </c>
      <c r="K64" s="11">
        <v>0</v>
      </c>
      <c r="L64" s="11">
        <v>0</v>
      </c>
      <c r="M64" s="11"/>
      <c r="N64" s="11">
        <v>0</v>
      </c>
      <c r="O64" s="18">
        <f t="shared" si="6"/>
        <v>0</v>
      </c>
      <c r="P64" s="19">
        <f t="shared" si="4"/>
        <v>0</v>
      </c>
      <c r="Q64" s="19">
        <f t="shared" si="5"/>
        <v>0</v>
      </c>
      <c r="R64" s="25"/>
      <c r="S64" s="11"/>
      <c r="T64" s="26"/>
      <c r="U64" s="11"/>
    </row>
    <row r="65" spans="1:21" ht="12.75" customHeight="1" hidden="1">
      <c r="A65" s="33"/>
      <c r="B65" s="89"/>
      <c r="C65" s="84"/>
      <c r="D65" s="84"/>
      <c r="E65" s="84"/>
      <c r="F65" s="84"/>
      <c r="G65" s="84"/>
      <c r="H65" s="84"/>
      <c r="I65" s="85"/>
      <c r="J65" s="11">
        <v>0</v>
      </c>
      <c r="K65" s="11">
        <v>0</v>
      </c>
      <c r="L65" s="11">
        <v>0</v>
      </c>
      <c r="M65" s="11"/>
      <c r="N65" s="11">
        <v>0</v>
      </c>
      <c r="O65" s="18">
        <f t="shared" si="6"/>
        <v>0</v>
      </c>
      <c r="P65" s="19">
        <f t="shared" si="4"/>
        <v>0</v>
      </c>
      <c r="Q65" s="19">
        <f t="shared" si="5"/>
        <v>0</v>
      </c>
      <c r="R65" s="25"/>
      <c r="S65" s="11"/>
      <c r="T65" s="26"/>
      <c r="U65" s="11"/>
    </row>
    <row r="66" spans="1:21" ht="12.75" customHeight="1" hidden="1">
      <c r="A66" s="33"/>
      <c r="B66" s="89"/>
      <c r="C66" s="84"/>
      <c r="D66" s="84"/>
      <c r="E66" s="84"/>
      <c r="F66" s="84"/>
      <c r="G66" s="84"/>
      <c r="H66" s="84"/>
      <c r="I66" s="85"/>
      <c r="J66" s="11">
        <v>0</v>
      </c>
      <c r="K66" s="11">
        <v>0</v>
      </c>
      <c r="L66" s="11">
        <v>0</v>
      </c>
      <c r="M66" s="11"/>
      <c r="N66" s="11">
        <v>0</v>
      </c>
      <c r="O66" s="18">
        <f t="shared" si="6"/>
        <v>0</v>
      </c>
      <c r="P66" s="19">
        <f t="shared" si="4"/>
        <v>0</v>
      </c>
      <c r="Q66" s="19">
        <f>ROUND(PRODUCT(J66,25)/14,0)</f>
        <v>0</v>
      </c>
      <c r="R66" s="25"/>
      <c r="S66" s="11"/>
      <c r="T66" s="26"/>
      <c r="U66" s="11"/>
    </row>
    <row r="67" spans="1:21" ht="12.75">
      <c r="A67" s="22" t="s">
        <v>25</v>
      </c>
      <c r="B67" s="86"/>
      <c r="C67" s="87"/>
      <c r="D67" s="87"/>
      <c r="E67" s="87"/>
      <c r="F67" s="87"/>
      <c r="G67" s="87"/>
      <c r="H67" s="87"/>
      <c r="I67" s="88"/>
      <c r="J67" s="22">
        <f aca="true" t="shared" si="7" ref="J67:Q67">SUM(J56:J66)</f>
        <v>30</v>
      </c>
      <c r="K67" s="22">
        <f t="shared" si="7"/>
        <v>8</v>
      </c>
      <c r="L67" s="22">
        <f t="shared" si="7"/>
        <v>4</v>
      </c>
      <c r="M67" s="22">
        <f t="shared" si="7"/>
        <v>0</v>
      </c>
      <c r="N67" s="22">
        <f t="shared" si="7"/>
        <v>4</v>
      </c>
      <c r="O67" s="22">
        <f t="shared" si="7"/>
        <v>16</v>
      </c>
      <c r="P67" s="22">
        <f t="shared" si="7"/>
        <v>38</v>
      </c>
      <c r="Q67" s="22">
        <f t="shared" si="7"/>
        <v>54</v>
      </c>
      <c r="R67" s="22">
        <f>COUNTIF(R56:R66,"E")</f>
        <v>4</v>
      </c>
      <c r="S67" s="22">
        <f>COUNTIF(S56:S66,"C")</f>
        <v>0</v>
      </c>
      <c r="T67" s="22">
        <f>COUNTIF(T56:T66,"VP")</f>
        <v>0</v>
      </c>
      <c r="U67" s="23"/>
    </row>
    <row r="68" ht="11.25" customHeight="1"/>
    <row r="70" spans="1:21" ht="18" customHeight="1">
      <c r="A70" s="91" t="s">
        <v>45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</row>
    <row r="71" spans="1:21" ht="25.5" customHeight="1">
      <c r="A71" s="97" t="s">
        <v>27</v>
      </c>
      <c r="B71" s="99" t="s">
        <v>26</v>
      </c>
      <c r="C71" s="100"/>
      <c r="D71" s="100"/>
      <c r="E71" s="100"/>
      <c r="F71" s="100"/>
      <c r="G71" s="100"/>
      <c r="H71" s="100"/>
      <c r="I71" s="101"/>
      <c r="J71" s="92" t="s">
        <v>41</v>
      </c>
      <c r="K71" s="94" t="s">
        <v>24</v>
      </c>
      <c r="L71" s="95"/>
      <c r="M71" s="95"/>
      <c r="N71" s="96"/>
      <c r="O71" s="94" t="s">
        <v>42</v>
      </c>
      <c r="P71" s="104"/>
      <c r="Q71" s="105"/>
      <c r="R71" s="94" t="s">
        <v>23</v>
      </c>
      <c r="S71" s="95"/>
      <c r="T71" s="96"/>
      <c r="U71" s="106" t="s">
        <v>22</v>
      </c>
    </row>
    <row r="72" spans="1:21" ht="16.5" customHeight="1">
      <c r="A72" s="98"/>
      <c r="B72" s="102"/>
      <c r="C72" s="90"/>
      <c r="D72" s="90"/>
      <c r="E72" s="90"/>
      <c r="F72" s="90"/>
      <c r="G72" s="90"/>
      <c r="H72" s="90"/>
      <c r="I72" s="103"/>
      <c r="J72" s="93"/>
      <c r="K72" s="5" t="s">
        <v>28</v>
      </c>
      <c r="L72" s="5" t="s">
        <v>29</v>
      </c>
      <c r="M72" s="5" t="s">
        <v>30</v>
      </c>
      <c r="N72" s="5" t="s">
        <v>160</v>
      </c>
      <c r="O72" s="5" t="s">
        <v>34</v>
      </c>
      <c r="P72" s="5" t="s">
        <v>7</v>
      </c>
      <c r="Q72" s="5" t="s">
        <v>31</v>
      </c>
      <c r="R72" s="5" t="s">
        <v>32</v>
      </c>
      <c r="S72" s="5" t="s">
        <v>28</v>
      </c>
      <c r="T72" s="5" t="s">
        <v>33</v>
      </c>
      <c r="U72" s="93"/>
    </row>
    <row r="73" spans="1:21" ht="25.5">
      <c r="A73" s="48" t="s">
        <v>110</v>
      </c>
      <c r="B73" s="84" t="s">
        <v>123</v>
      </c>
      <c r="C73" s="84"/>
      <c r="D73" s="84"/>
      <c r="E73" s="84"/>
      <c r="F73" s="84"/>
      <c r="G73" s="84"/>
      <c r="H73" s="84"/>
      <c r="I73" s="85"/>
      <c r="J73" s="11">
        <v>6</v>
      </c>
      <c r="K73" s="11">
        <v>2</v>
      </c>
      <c r="L73" s="11">
        <v>1</v>
      </c>
      <c r="M73" s="11">
        <v>0</v>
      </c>
      <c r="N73" s="11">
        <v>1</v>
      </c>
      <c r="O73" s="18">
        <f>K73+L73+M73+N73</f>
        <v>4</v>
      </c>
      <c r="P73" s="19">
        <f aca="true" t="shared" si="8" ref="P73:P83">Q73-O73</f>
        <v>7</v>
      </c>
      <c r="Q73" s="19">
        <f>ROUND(PRODUCT(J73,25)/14,0)</f>
        <v>11</v>
      </c>
      <c r="R73" s="25"/>
      <c r="S73" s="11" t="s">
        <v>28</v>
      </c>
      <c r="T73" s="26"/>
      <c r="U73" s="11" t="s">
        <v>37</v>
      </c>
    </row>
    <row r="74" spans="1:21" ht="12.75">
      <c r="A74" s="47" t="s">
        <v>140</v>
      </c>
      <c r="B74" s="43" t="s">
        <v>124</v>
      </c>
      <c r="C74" s="43"/>
      <c r="D74" s="43"/>
      <c r="E74" s="43"/>
      <c r="F74" s="43"/>
      <c r="G74" s="43"/>
      <c r="H74" s="43"/>
      <c r="I74" s="44"/>
      <c r="J74" s="11">
        <v>8</v>
      </c>
      <c r="K74" s="11">
        <v>2</v>
      </c>
      <c r="L74" s="11">
        <v>1</v>
      </c>
      <c r="M74" s="11">
        <v>0</v>
      </c>
      <c r="N74" s="11">
        <v>1</v>
      </c>
      <c r="O74" s="18">
        <f>K74+L74+M74+N74</f>
        <v>4</v>
      </c>
      <c r="P74" s="19">
        <f t="shared" si="8"/>
        <v>10</v>
      </c>
      <c r="Q74" s="19">
        <f aca="true" t="shared" si="9" ref="Q74:Q80">ROUND(PRODUCT(J74,25)/14,0)</f>
        <v>14</v>
      </c>
      <c r="R74" s="25" t="s">
        <v>32</v>
      </c>
      <c r="S74" s="11"/>
      <c r="T74" s="26"/>
      <c r="U74" s="11" t="s">
        <v>37</v>
      </c>
    </row>
    <row r="75" spans="1:21" ht="26.25" customHeight="1">
      <c r="A75" s="47" t="s">
        <v>141</v>
      </c>
      <c r="B75" s="228" t="s">
        <v>128</v>
      </c>
      <c r="C75" s="229"/>
      <c r="D75" s="229"/>
      <c r="E75" s="229"/>
      <c r="F75" s="229"/>
      <c r="G75" s="229"/>
      <c r="H75" s="229"/>
      <c r="I75" s="230"/>
      <c r="J75" s="11">
        <v>8</v>
      </c>
      <c r="K75" s="11">
        <v>2</v>
      </c>
      <c r="L75" s="11">
        <v>1</v>
      </c>
      <c r="M75" s="11">
        <v>0</v>
      </c>
      <c r="N75" s="11">
        <v>0</v>
      </c>
      <c r="O75" s="18">
        <f>K75+L75+M75+N75</f>
        <v>3</v>
      </c>
      <c r="P75" s="19">
        <f t="shared" si="8"/>
        <v>11</v>
      </c>
      <c r="Q75" s="19">
        <f t="shared" si="9"/>
        <v>14</v>
      </c>
      <c r="R75" s="25" t="s">
        <v>32</v>
      </c>
      <c r="S75" s="11"/>
      <c r="T75" s="26"/>
      <c r="U75" s="11" t="s">
        <v>40</v>
      </c>
    </row>
    <row r="76" spans="1:21" ht="12.75">
      <c r="A76" s="47" t="s">
        <v>145</v>
      </c>
      <c r="B76" s="84" t="s">
        <v>105</v>
      </c>
      <c r="C76" s="84"/>
      <c r="D76" s="84"/>
      <c r="E76" s="84"/>
      <c r="F76" s="84"/>
      <c r="G76" s="84"/>
      <c r="H76" s="84"/>
      <c r="I76" s="85"/>
      <c r="J76" s="11">
        <v>8</v>
      </c>
      <c r="K76" s="11">
        <v>2</v>
      </c>
      <c r="L76" s="11">
        <v>1</v>
      </c>
      <c r="M76" s="11">
        <v>0</v>
      </c>
      <c r="N76" s="11">
        <v>1</v>
      </c>
      <c r="O76" s="18">
        <f>K76+L76+M76+N76</f>
        <v>4</v>
      </c>
      <c r="P76" s="19">
        <f t="shared" si="8"/>
        <v>10</v>
      </c>
      <c r="Q76" s="19">
        <f t="shared" si="9"/>
        <v>14</v>
      </c>
      <c r="R76" s="25" t="s">
        <v>32</v>
      </c>
      <c r="S76" s="11"/>
      <c r="T76" s="26"/>
      <c r="U76" s="11" t="s">
        <v>39</v>
      </c>
    </row>
    <row r="77" spans="1:21" ht="12.75" customHeight="1" hidden="1">
      <c r="A77" s="33"/>
      <c r="B77" s="89"/>
      <c r="C77" s="84"/>
      <c r="D77" s="84"/>
      <c r="E77" s="84"/>
      <c r="F77" s="84"/>
      <c r="G77" s="84"/>
      <c r="H77" s="84"/>
      <c r="I77" s="85"/>
      <c r="J77" s="11">
        <v>0</v>
      </c>
      <c r="K77" s="11">
        <v>0</v>
      </c>
      <c r="L77" s="11">
        <v>0</v>
      </c>
      <c r="M77" s="11"/>
      <c r="N77" s="11">
        <v>0</v>
      </c>
      <c r="O77" s="18">
        <f aca="true" t="shared" si="10" ref="O77:O83">K77+L77+N77</f>
        <v>0</v>
      </c>
      <c r="P77" s="19">
        <f t="shared" si="8"/>
        <v>0</v>
      </c>
      <c r="Q77" s="19">
        <f t="shared" si="9"/>
        <v>0</v>
      </c>
      <c r="R77" s="25"/>
      <c r="S77" s="11"/>
      <c r="T77" s="26"/>
      <c r="U77" s="11"/>
    </row>
    <row r="78" spans="1:21" ht="12.75" customHeight="1" hidden="1">
      <c r="A78" s="33"/>
      <c r="B78" s="89"/>
      <c r="C78" s="84"/>
      <c r="D78" s="84"/>
      <c r="E78" s="84"/>
      <c r="F78" s="84"/>
      <c r="G78" s="84"/>
      <c r="H78" s="84"/>
      <c r="I78" s="85"/>
      <c r="J78" s="11">
        <v>0</v>
      </c>
      <c r="K78" s="11">
        <v>0</v>
      </c>
      <c r="L78" s="11">
        <v>0</v>
      </c>
      <c r="M78" s="11"/>
      <c r="N78" s="11">
        <v>0</v>
      </c>
      <c r="O78" s="18">
        <f t="shared" si="10"/>
        <v>0</v>
      </c>
      <c r="P78" s="19">
        <f t="shared" si="8"/>
        <v>0</v>
      </c>
      <c r="Q78" s="19">
        <f t="shared" si="9"/>
        <v>0</v>
      </c>
      <c r="R78" s="25"/>
      <c r="S78" s="11"/>
      <c r="T78" s="26"/>
      <c r="U78" s="11"/>
    </row>
    <row r="79" spans="1:21" ht="12.75" customHeight="1" hidden="1">
      <c r="A79" s="33"/>
      <c r="B79" s="89"/>
      <c r="C79" s="84"/>
      <c r="D79" s="84"/>
      <c r="E79" s="84"/>
      <c r="F79" s="84"/>
      <c r="G79" s="84"/>
      <c r="H79" s="84"/>
      <c r="I79" s="85"/>
      <c r="J79" s="11">
        <v>0</v>
      </c>
      <c r="K79" s="11">
        <v>0</v>
      </c>
      <c r="L79" s="11">
        <v>0</v>
      </c>
      <c r="M79" s="11"/>
      <c r="N79" s="11">
        <v>0</v>
      </c>
      <c r="O79" s="18">
        <f t="shared" si="10"/>
        <v>0</v>
      </c>
      <c r="P79" s="19">
        <f t="shared" si="8"/>
        <v>0</v>
      </c>
      <c r="Q79" s="19">
        <f t="shared" si="9"/>
        <v>0</v>
      </c>
      <c r="R79" s="25"/>
      <c r="S79" s="11"/>
      <c r="T79" s="26"/>
      <c r="U79" s="11"/>
    </row>
    <row r="80" spans="1:21" ht="12.75" customHeight="1" hidden="1">
      <c r="A80" s="33"/>
      <c r="B80" s="89"/>
      <c r="C80" s="84"/>
      <c r="D80" s="84"/>
      <c r="E80" s="84"/>
      <c r="F80" s="84"/>
      <c r="G80" s="84"/>
      <c r="H80" s="84"/>
      <c r="I80" s="85"/>
      <c r="J80" s="11">
        <v>0</v>
      </c>
      <c r="K80" s="11">
        <v>0</v>
      </c>
      <c r="L80" s="11">
        <v>0</v>
      </c>
      <c r="M80" s="11"/>
      <c r="N80" s="11">
        <v>0</v>
      </c>
      <c r="O80" s="18">
        <f t="shared" si="10"/>
        <v>0</v>
      </c>
      <c r="P80" s="19">
        <f t="shared" si="8"/>
        <v>0</v>
      </c>
      <c r="Q80" s="19">
        <f t="shared" si="9"/>
        <v>0</v>
      </c>
      <c r="R80" s="25"/>
      <c r="S80" s="11"/>
      <c r="T80" s="26"/>
      <c r="U80" s="11"/>
    </row>
    <row r="81" spans="1:21" ht="12.75" customHeight="1" hidden="1">
      <c r="A81" s="33"/>
      <c r="B81" s="89"/>
      <c r="C81" s="84"/>
      <c r="D81" s="84"/>
      <c r="E81" s="84"/>
      <c r="F81" s="84"/>
      <c r="G81" s="84"/>
      <c r="H81" s="84"/>
      <c r="I81" s="85"/>
      <c r="J81" s="11">
        <v>0</v>
      </c>
      <c r="K81" s="11">
        <v>0</v>
      </c>
      <c r="L81" s="11">
        <v>0</v>
      </c>
      <c r="M81" s="11"/>
      <c r="N81" s="11">
        <v>0</v>
      </c>
      <c r="O81" s="18">
        <f t="shared" si="10"/>
        <v>0</v>
      </c>
      <c r="P81" s="19">
        <f t="shared" si="8"/>
        <v>0</v>
      </c>
      <c r="Q81" s="19">
        <f>ROUND(PRODUCT(J81,25)/14,0)</f>
        <v>0</v>
      </c>
      <c r="R81" s="25"/>
      <c r="S81" s="11"/>
      <c r="T81" s="26"/>
      <c r="U81" s="11"/>
    </row>
    <row r="82" spans="1:21" ht="12.75" customHeight="1" hidden="1">
      <c r="A82" s="33"/>
      <c r="B82" s="89"/>
      <c r="C82" s="84"/>
      <c r="D82" s="84"/>
      <c r="E82" s="84"/>
      <c r="F82" s="84"/>
      <c r="G82" s="84"/>
      <c r="H82" s="84"/>
      <c r="I82" s="85"/>
      <c r="J82" s="11">
        <v>0</v>
      </c>
      <c r="K82" s="11">
        <v>0</v>
      </c>
      <c r="L82" s="11">
        <v>0</v>
      </c>
      <c r="M82" s="11"/>
      <c r="N82" s="11">
        <v>0</v>
      </c>
      <c r="O82" s="18">
        <f t="shared" si="10"/>
        <v>0</v>
      </c>
      <c r="P82" s="19">
        <f t="shared" si="8"/>
        <v>0</v>
      </c>
      <c r="Q82" s="19">
        <f>ROUND(PRODUCT(J82,25)/14,0)</f>
        <v>0</v>
      </c>
      <c r="R82" s="25"/>
      <c r="S82" s="11"/>
      <c r="T82" s="26"/>
      <c r="U82" s="11"/>
    </row>
    <row r="83" spans="1:21" ht="12.75" customHeight="1" hidden="1">
      <c r="A83" s="33"/>
      <c r="B83" s="89"/>
      <c r="C83" s="84"/>
      <c r="D83" s="84"/>
      <c r="E83" s="84"/>
      <c r="F83" s="84"/>
      <c r="G83" s="84"/>
      <c r="H83" s="84"/>
      <c r="I83" s="85"/>
      <c r="J83" s="11">
        <v>0</v>
      </c>
      <c r="K83" s="11">
        <v>0</v>
      </c>
      <c r="L83" s="11">
        <v>0</v>
      </c>
      <c r="M83" s="11"/>
      <c r="N83" s="11">
        <v>0</v>
      </c>
      <c r="O83" s="18">
        <f t="shared" si="10"/>
        <v>0</v>
      </c>
      <c r="P83" s="19">
        <f t="shared" si="8"/>
        <v>0</v>
      </c>
      <c r="Q83" s="19">
        <f>ROUND(PRODUCT(J83,25)/14,0)</f>
        <v>0</v>
      </c>
      <c r="R83" s="25"/>
      <c r="S83" s="11"/>
      <c r="T83" s="26"/>
      <c r="U83" s="11"/>
    </row>
    <row r="84" spans="1:21" ht="12.75">
      <c r="A84" s="22" t="s">
        <v>25</v>
      </c>
      <c r="B84" s="86"/>
      <c r="C84" s="87"/>
      <c r="D84" s="87"/>
      <c r="E84" s="87"/>
      <c r="F84" s="87"/>
      <c r="G84" s="87"/>
      <c r="H84" s="87"/>
      <c r="I84" s="88"/>
      <c r="J84" s="22">
        <f aca="true" t="shared" si="11" ref="J84:Q84">SUM(J73:J83)</f>
        <v>30</v>
      </c>
      <c r="K84" s="22">
        <f t="shared" si="11"/>
        <v>8</v>
      </c>
      <c r="L84" s="22">
        <f t="shared" si="11"/>
        <v>4</v>
      </c>
      <c r="M84" s="22">
        <f t="shared" si="11"/>
        <v>0</v>
      </c>
      <c r="N84" s="22">
        <f t="shared" si="11"/>
        <v>3</v>
      </c>
      <c r="O84" s="22">
        <f t="shared" si="11"/>
        <v>15</v>
      </c>
      <c r="P84" s="22">
        <f t="shared" si="11"/>
        <v>38</v>
      </c>
      <c r="Q84" s="22">
        <f t="shared" si="11"/>
        <v>53</v>
      </c>
      <c r="R84" s="22">
        <f>COUNTIF(R73:R83,"E")</f>
        <v>3</v>
      </c>
      <c r="S84" s="22">
        <f>COUNTIF(S73:S83,"C")</f>
        <v>1</v>
      </c>
      <c r="T84" s="22">
        <f>COUNTIF(T73:T83,"VP")</f>
        <v>0</v>
      </c>
      <c r="U84" s="23"/>
    </row>
    <row r="85" ht="21.75" customHeight="1"/>
    <row r="86" spans="1:21" ht="18.75" customHeight="1">
      <c r="A86" s="91" t="s">
        <v>46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</row>
    <row r="87" spans="1:21" ht="24.75" customHeight="1">
      <c r="A87" s="97" t="s">
        <v>27</v>
      </c>
      <c r="B87" s="99" t="s">
        <v>26</v>
      </c>
      <c r="C87" s="100"/>
      <c r="D87" s="100"/>
      <c r="E87" s="100"/>
      <c r="F87" s="100"/>
      <c r="G87" s="100"/>
      <c r="H87" s="100"/>
      <c r="I87" s="101"/>
      <c r="J87" s="92" t="s">
        <v>41</v>
      </c>
      <c r="K87" s="94" t="s">
        <v>24</v>
      </c>
      <c r="L87" s="95"/>
      <c r="M87" s="95"/>
      <c r="N87" s="96"/>
      <c r="O87" s="94" t="s">
        <v>42</v>
      </c>
      <c r="P87" s="104"/>
      <c r="Q87" s="105"/>
      <c r="R87" s="94" t="s">
        <v>23</v>
      </c>
      <c r="S87" s="95"/>
      <c r="T87" s="96"/>
      <c r="U87" s="106" t="s">
        <v>22</v>
      </c>
    </row>
    <row r="88" spans="1:21" ht="12.75">
      <c r="A88" s="98"/>
      <c r="B88" s="102"/>
      <c r="C88" s="90"/>
      <c r="D88" s="90"/>
      <c r="E88" s="90"/>
      <c r="F88" s="90"/>
      <c r="G88" s="90"/>
      <c r="H88" s="90"/>
      <c r="I88" s="103"/>
      <c r="J88" s="93"/>
      <c r="K88" s="5" t="s">
        <v>28</v>
      </c>
      <c r="L88" s="5" t="s">
        <v>29</v>
      </c>
      <c r="M88" s="5" t="s">
        <v>30</v>
      </c>
      <c r="N88" s="5" t="s">
        <v>160</v>
      </c>
      <c r="O88" s="5" t="s">
        <v>34</v>
      </c>
      <c r="P88" s="5" t="s">
        <v>7</v>
      </c>
      <c r="Q88" s="5" t="s">
        <v>31</v>
      </c>
      <c r="R88" s="5" t="s">
        <v>32</v>
      </c>
      <c r="S88" s="5" t="s">
        <v>28</v>
      </c>
      <c r="T88" s="5" t="s">
        <v>33</v>
      </c>
      <c r="U88" s="93"/>
    </row>
    <row r="89" spans="1:21" ht="12.75">
      <c r="A89" s="47" t="s">
        <v>144</v>
      </c>
      <c r="B89" s="84" t="s">
        <v>125</v>
      </c>
      <c r="C89" s="84"/>
      <c r="D89" s="84"/>
      <c r="E89" s="84"/>
      <c r="F89" s="84"/>
      <c r="G89" s="84"/>
      <c r="H89" s="84"/>
      <c r="I89" s="85"/>
      <c r="J89" s="11">
        <v>4</v>
      </c>
      <c r="K89" s="11">
        <v>0</v>
      </c>
      <c r="L89" s="11">
        <v>0</v>
      </c>
      <c r="M89" s="11">
        <v>1</v>
      </c>
      <c r="N89" s="11">
        <v>2</v>
      </c>
      <c r="O89" s="18">
        <f>K89+L89+M89+N89</f>
        <v>3</v>
      </c>
      <c r="P89" s="19">
        <f aca="true" t="shared" si="12" ref="P89:P99">Q89-O89</f>
        <v>5</v>
      </c>
      <c r="Q89" s="19">
        <f>ROUND(PRODUCT(J89,25)/12,0)</f>
        <v>8</v>
      </c>
      <c r="R89" s="25"/>
      <c r="S89" s="11" t="s">
        <v>28</v>
      </c>
      <c r="T89" s="26"/>
      <c r="U89" s="11" t="s">
        <v>39</v>
      </c>
    </row>
    <row r="90" spans="1:21" ht="12.75">
      <c r="A90" s="47" t="s">
        <v>142</v>
      </c>
      <c r="B90" s="84" t="s">
        <v>150</v>
      </c>
      <c r="C90" s="84"/>
      <c r="D90" s="84"/>
      <c r="E90" s="84"/>
      <c r="F90" s="84"/>
      <c r="G90" s="84"/>
      <c r="H90" s="84"/>
      <c r="I90" s="85"/>
      <c r="J90" s="11">
        <v>7</v>
      </c>
      <c r="K90" s="11">
        <v>2</v>
      </c>
      <c r="L90" s="11">
        <v>1</v>
      </c>
      <c r="M90" s="11">
        <v>0</v>
      </c>
      <c r="N90" s="11">
        <v>1</v>
      </c>
      <c r="O90" s="18">
        <f>K90+L90+M90+N90</f>
        <v>4</v>
      </c>
      <c r="P90" s="19">
        <f t="shared" si="12"/>
        <v>11</v>
      </c>
      <c r="Q90" s="19">
        <f aca="true" t="shared" si="13" ref="Q90:Q99">ROUND(PRODUCT(J90,25)/12,0)</f>
        <v>15</v>
      </c>
      <c r="R90" s="25" t="s">
        <v>32</v>
      </c>
      <c r="S90" s="11"/>
      <c r="T90" s="26"/>
      <c r="U90" s="11" t="s">
        <v>40</v>
      </c>
    </row>
    <row r="91" spans="1:21" ht="12.75">
      <c r="A91" s="47" t="s">
        <v>143</v>
      </c>
      <c r="B91" s="84" t="s">
        <v>126</v>
      </c>
      <c r="C91" s="84"/>
      <c r="D91" s="84"/>
      <c r="E91" s="84"/>
      <c r="F91" s="84"/>
      <c r="G91" s="84"/>
      <c r="H91" s="84"/>
      <c r="I91" s="85"/>
      <c r="J91" s="11">
        <v>7</v>
      </c>
      <c r="K91" s="11">
        <v>2</v>
      </c>
      <c r="L91" s="11">
        <v>1</v>
      </c>
      <c r="M91" s="11">
        <v>0</v>
      </c>
      <c r="N91" s="11">
        <v>1</v>
      </c>
      <c r="O91" s="18">
        <f>K91+L91+M91+N91</f>
        <v>4</v>
      </c>
      <c r="P91" s="19">
        <f t="shared" si="12"/>
        <v>11</v>
      </c>
      <c r="Q91" s="19">
        <f t="shared" si="13"/>
        <v>15</v>
      </c>
      <c r="R91" s="25" t="s">
        <v>32</v>
      </c>
      <c r="S91" s="11"/>
      <c r="T91" s="26"/>
      <c r="U91" s="11" t="s">
        <v>39</v>
      </c>
    </row>
    <row r="92" spans="1:21" ht="25.5">
      <c r="A92" s="48" t="s">
        <v>111</v>
      </c>
      <c r="B92" s="84" t="s">
        <v>127</v>
      </c>
      <c r="C92" s="84"/>
      <c r="D92" s="84"/>
      <c r="E92" s="84"/>
      <c r="F92" s="84"/>
      <c r="G92" s="84"/>
      <c r="H92" s="84"/>
      <c r="I92" s="85"/>
      <c r="J92" s="11">
        <v>4</v>
      </c>
      <c r="K92" s="11">
        <v>0</v>
      </c>
      <c r="L92" s="11">
        <v>0</v>
      </c>
      <c r="M92" s="11">
        <v>0</v>
      </c>
      <c r="N92" s="11">
        <v>2</v>
      </c>
      <c r="O92" s="18">
        <f>K92+L92+M92+N92</f>
        <v>2</v>
      </c>
      <c r="P92" s="19">
        <f t="shared" si="12"/>
        <v>6</v>
      </c>
      <c r="Q92" s="19">
        <f t="shared" si="13"/>
        <v>8</v>
      </c>
      <c r="R92" s="25"/>
      <c r="S92" s="11" t="s">
        <v>28</v>
      </c>
      <c r="T92" s="26"/>
      <c r="U92" s="11" t="s">
        <v>39</v>
      </c>
    </row>
    <row r="93" spans="1:21" ht="12.75">
      <c r="A93" s="47" t="s">
        <v>146</v>
      </c>
      <c r="B93" s="84" t="s">
        <v>106</v>
      </c>
      <c r="C93" s="84"/>
      <c r="D93" s="84"/>
      <c r="E93" s="84"/>
      <c r="F93" s="84"/>
      <c r="G93" s="84"/>
      <c r="H93" s="84"/>
      <c r="I93" s="85"/>
      <c r="J93" s="11">
        <v>8</v>
      </c>
      <c r="K93" s="11">
        <v>2</v>
      </c>
      <c r="L93" s="11">
        <v>1</v>
      </c>
      <c r="M93" s="11">
        <v>0</v>
      </c>
      <c r="N93" s="11">
        <v>1</v>
      </c>
      <c r="O93" s="18">
        <f>K93+L93+M93+N93</f>
        <v>4</v>
      </c>
      <c r="P93" s="19">
        <f t="shared" si="12"/>
        <v>13</v>
      </c>
      <c r="Q93" s="19">
        <f t="shared" si="13"/>
        <v>17</v>
      </c>
      <c r="R93" s="25" t="s">
        <v>32</v>
      </c>
      <c r="S93" s="11"/>
      <c r="T93" s="26"/>
      <c r="U93" s="11" t="s">
        <v>39</v>
      </c>
    </row>
    <row r="94" spans="1:21" ht="12.75" customHeight="1" hidden="1">
      <c r="A94" s="33"/>
      <c r="B94" s="89"/>
      <c r="C94" s="84"/>
      <c r="D94" s="84"/>
      <c r="E94" s="84"/>
      <c r="F94" s="84"/>
      <c r="G94" s="84"/>
      <c r="H94" s="84"/>
      <c r="I94" s="85"/>
      <c r="J94" s="11">
        <v>0</v>
      </c>
      <c r="K94" s="11">
        <v>0</v>
      </c>
      <c r="L94" s="11">
        <v>0</v>
      </c>
      <c r="M94" s="11"/>
      <c r="N94" s="11">
        <v>0</v>
      </c>
      <c r="O94" s="18">
        <f aca="true" t="shared" si="14" ref="O94:O99">K94+L94+N94</f>
        <v>0</v>
      </c>
      <c r="P94" s="19">
        <f t="shared" si="12"/>
        <v>0</v>
      </c>
      <c r="Q94" s="19">
        <f t="shared" si="13"/>
        <v>0</v>
      </c>
      <c r="R94" s="25"/>
      <c r="S94" s="11"/>
      <c r="T94" s="26"/>
      <c r="U94" s="11"/>
    </row>
    <row r="95" spans="1:21" ht="12.75" customHeight="1" hidden="1">
      <c r="A95" s="33"/>
      <c r="B95" s="89"/>
      <c r="C95" s="84"/>
      <c r="D95" s="84"/>
      <c r="E95" s="84"/>
      <c r="F95" s="84"/>
      <c r="G95" s="84"/>
      <c r="H95" s="84"/>
      <c r="I95" s="85"/>
      <c r="J95" s="11">
        <v>0</v>
      </c>
      <c r="K95" s="11">
        <v>0</v>
      </c>
      <c r="L95" s="11">
        <v>0</v>
      </c>
      <c r="M95" s="11"/>
      <c r="N95" s="11">
        <v>0</v>
      </c>
      <c r="O95" s="18">
        <f t="shared" si="14"/>
        <v>0</v>
      </c>
      <c r="P95" s="19">
        <f t="shared" si="12"/>
        <v>0</v>
      </c>
      <c r="Q95" s="19">
        <f t="shared" si="13"/>
        <v>0</v>
      </c>
      <c r="R95" s="25"/>
      <c r="S95" s="11"/>
      <c r="T95" s="26"/>
      <c r="U95" s="11"/>
    </row>
    <row r="96" spans="1:21" ht="12.75" customHeight="1" hidden="1">
      <c r="A96" s="33"/>
      <c r="B96" s="89"/>
      <c r="C96" s="84"/>
      <c r="D96" s="84"/>
      <c r="E96" s="84"/>
      <c r="F96" s="84"/>
      <c r="G96" s="84"/>
      <c r="H96" s="84"/>
      <c r="I96" s="85"/>
      <c r="J96" s="11">
        <v>0</v>
      </c>
      <c r="K96" s="11">
        <v>0</v>
      </c>
      <c r="L96" s="11">
        <v>0</v>
      </c>
      <c r="M96" s="11"/>
      <c r="N96" s="11">
        <v>0</v>
      </c>
      <c r="O96" s="18">
        <f t="shared" si="14"/>
        <v>0</v>
      </c>
      <c r="P96" s="19">
        <f t="shared" si="12"/>
        <v>0</v>
      </c>
      <c r="Q96" s="19">
        <f t="shared" si="13"/>
        <v>0</v>
      </c>
      <c r="R96" s="25"/>
      <c r="S96" s="11"/>
      <c r="T96" s="26"/>
      <c r="U96" s="11"/>
    </row>
    <row r="97" spans="1:21" ht="12.75" customHeight="1" hidden="1">
      <c r="A97" s="33"/>
      <c r="B97" s="89"/>
      <c r="C97" s="84"/>
      <c r="D97" s="84"/>
      <c r="E97" s="84"/>
      <c r="F97" s="84"/>
      <c r="G97" s="84"/>
      <c r="H97" s="84"/>
      <c r="I97" s="85"/>
      <c r="J97" s="11">
        <v>0</v>
      </c>
      <c r="K97" s="11">
        <v>0</v>
      </c>
      <c r="L97" s="11">
        <v>0</v>
      </c>
      <c r="M97" s="11"/>
      <c r="N97" s="11">
        <v>0</v>
      </c>
      <c r="O97" s="18">
        <f t="shared" si="14"/>
        <v>0</v>
      </c>
      <c r="P97" s="19">
        <f t="shared" si="12"/>
        <v>0</v>
      </c>
      <c r="Q97" s="19">
        <f t="shared" si="13"/>
        <v>0</v>
      </c>
      <c r="R97" s="25"/>
      <c r="S97" s="11"/>
      <c r="T97" s="26"/>
      <c r="U97" s="11"/>
    </row>
    <row r="98" spans="1:21" ht="12.75" customHeight="1" hidden="1">
      <c r="A98" s="33"/>
      <c r="B98" s="89"/>
      <c r="C98" s="84"/>
      <c r="D98" s="84"/>
      <c r="E98" s="84"/>
      <c r="F98" s="84"/>
      <c r="G98" s="84"/>
      <c r="H98" s="84"/>
      <c r="I98" s="85"/>
      <c r="J98" s="11">
        <v>0</v>
      </c>
      <c r="K98" s="11">
        <v>0</v>
      </c>
      <c r="L98" s="11">
        <v>0</v>
      </c>
      <c r="M98" s="11"/>
      <c r="N98" s="11">
        <v>0</v>
      </c>
      <c r="O98" s="18">
        <f t="shared" si="14"/>
        <v>0</v>
      </c>
      <c r="P98" s="19">
        <f t="shared" si="12"/>
        <v>0</v>
      </c>
      <c r="Q98" s="19">
        <f t="shared" si="13"/>
        <v>0</v>
      </c>
      <c r="R98" s="25"/>
      <c r="S98" s="11"/>
      <c r="T98" s="26"/>
      <c r="U98" s="11"/>
    </row>
    <row r="99" spans="1:21" ht="12.75" customHeight="1" hidden="1">
      <c r="A99" s="33"/>
      <c r="B99" s="107"/>
      <c r="C99" s="108"/>
      <c r="D99" s="108"/>
      <c r="E99" s="108"/>
      <c r="F99" s="108"/>
      <c r="G99" s="108"/>
      <c r="H99" s="108"/>
      <c r="I99" s="109"/>
      <c r="J99" s="11">
        <v>0</v>
      </c>
      <c r="K99" s="11">
        <v>0</v>
      </c>
      <c r="L99" s="11">
        <v>0</v>
      </c>
      <c r="M99" s="11"/>
      <c r="N99" s="11">
        <v>0</v>
      </c>
      <c r="O99" s="18">
        <f t="shared" si="14"/>
        <v>0</v>
      </c>
      <c r="P99" s="19">
        <f t="shared" si="12"/>
        <v>0</v>
      </c>
      <c r="Q99" s="19">
        <f t="shared" si="13"/>
        <v>0</v>
      </c>
      <c r="R99" s="25"/>
      <c r="S99" s="11"/>
      <c r="T99" s="26"/>
      <c r="U99" s="11"/>
    </row>
    <row r="100" spans="1:21" ht="12.75">
      <c r="A100" s="22" t="s">
        <v>25</v>
      </c>
      <c r="B100" s="86"/>
      <c r="C100" s="87"/>
      <c r="D100" s="87"/>
      <c r="E100" s="87"/>
      <c r="F100" s="87"/>
      <c r="G100" s="87"/>
      <c r="H100" s="87"/>
      <c r="I100" s="88"/>
      <c r="J100" s="22">
        <f aca="true" t="shared" si="15" ref="J100:Q100">SUM(J89:J99)</f>
        <v>30</v>
      </c>
      <c r="K100" s="22">
        <f t="shared" si="15"/>
        <v>6</v>
      </c>
      <c r="L100" s="22">
        <f t="shared" si="15"/>
        <v>3</v>
      </c>
      <c r="M100" s="22">
        <f t="shared" si="15"/>
        <v>1</v>
      </c>
      <c r="N100" s="22">
        <f t="shared" si="15"/>
        <v>7</v>
      </c>
      <c r="O100" s="22">
        <f t="shared" si="15"/>
        <v>17</v>
      </c>
      <c r="P100" s="22">
        <f t="shared" si="15"/>
        <v>46</v>
      </c>
      <c r="Q100" s="22">
        <f t="shared" si="15"/>
        <v>63</v>
      </c>
      <c r="R100" s="22">
        <f>COUNTIF(R89:R99,"E")</f>
        <v>3</v>
      </c>
      <c r="S100" s="22">
        <f>COUNTIF(S89:S99,"C")</f>
        <v>2</v>
      </c>
      <c r="T100" s="22">
        <f>COUNTIF(T89:T99,"VP")</f>
        <v>0</v>
      </c>
      <c r="U100" s="23"/>
    </row>
    <row r="101" ht="9" customHeight="1"/>
    <row r="102" spans="2:20" ht="12.75">
      <c r="B102" s="2"/>
      <c r="C102" s="2"/>
      <c r="D102" s="2"/>
      <c r="E102" s="2"/>
      <c r="F102" s="2"/>
      <c r="G102" s="2"/>
      <c r="N102" s="8"/>
      <c r="O102" s="8"/>
      <c r="P102" s="8"/>
      <c r="Q102" s="8"/>
      <c r="R102" s="8"/>
      <c r="S102" s="8"/>
      <c r="T102" s="8"/>
    </row>
    <row r="105" spans="1:21" ht="19.5" customHeight="1">
      <c r="A105" s="119" t="s">
        <v>47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</row>
    <row r="106" spans="1:21" ht="27.75" customHeight="1">
      <c r="A106" s="97" t="s">
        <v>27</v>
      </c>
      <c r="B106" s="99" t="s">
        <v>26</v>
      </c>
      <c r="C106" s="100"/>
      <c r="D106" s="100"/>
      <c r="E106" s="100"/>
      <c r="F106" s="100"/>
      <c r="G106" s="100"/>
      <c r="H106" s="100"/>
      <c r="I106" s="101"/>
      <c r="J106" s="92" t="s">
        <v>41</v>
      </c>
      <c r="K106" s="130" t="s">
        <v>24</v>
      </c>
      <c r="L106" s="130"/>
      <c r="M106" s="130"/>
      <c r="N106" s="130"/>
      <c r="O106" s="130" t="s">
        <v>42</v>
      </c>
      <c r="P106" s="131"/>
      <c r="Q106" s="131"/>
      <c r="R106" s="130" t="s">
        <v>23</v>
      </c>
      <c r="S106" s="130"/>
      <c r="T106" s="130"/>
      <c r="U106" s="130" t="s">
        <v>22</v>
      </c>
    </row>
    <row r="107" spans="1:21" ht="12.75" customHeight="1">
      <c r="A107" s="98"/>
      <c r="B107" s="102"/>
      <c r="C107" s="90"/>
      <c r="D107" s="90"/>
      <c r="E107" s="90"/>
      <c r="F107" s="90"/>
      <c r="G107" s="90"/>
      <c r="H107" s="90"/>
      <c r="I107" s="103"/>
      <c r="J107" s="93"/>
      <c r="K107" s="5" t="s">
        <v>28</v>
      </c>
      <c r="L107" s="5" t="s">
        <v>29</v>
      </c>
      <c r="M107" s="5" t="s">
        <v>30</v>
      </c>
      <c r="N107" s="5" t="s">
        <v>160</v>
      </c>
      <c r="O107" s="5" t="s">
        <v>34</v>
      </c>
      <c r="P107" s="5" t="s">
        <v>7</v>
      </c>
      <c r="Q107" s="5" t="s">
        <v>31</v>
      </c>
      <c r="R107" s="5" t="s">
        <v>32</v>
      </c>
      <c r="S107" s="5" t="s">
        <v>28</v>
      </c>
      <c r="T107" s="5" t="s">
        <v>33</v>
      </c>
      <c r="U107" s="130"/>
    </row>
    <row r="108" spans="1:21" ht="12.75" customHeight="1" hidden="1">
      <c r="A108" s="156" t="s">
        <v>48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8"/>
    </row>
    <row r="109" spans="1:21" ht="12.75" customHeight="1" hidden="1">
      <c r="A109" s="34"/>
      <c r="B109" s="139"/>
      <c r="C109" s="140"/>
      <c r="D109" s="140"/>
      <c r="E109" s="140"/>
      <c r="F109" s="140"/>
      <c r="G109" s="140"/>
      <c r="H109" s="140"/>
      <c r="I109" s="141"/>
      <c r="J109" s="27">
        <v>0</v>
      </c>
      <c r="K109" s="27">
        <v>0</v>
      </c>
      <c r="L109" s="27">
        <v>0</v>
      </c>
      <c r="M109" s="27"/>
      <c r="N109" s="27">
        <v>0</v>
      </c>
      <c r="O109" s="19">
        <f aca="true" t="shared" si="16" ref="O109:O114">K109+L109+N109</f>
        <v>0</v>
      </c>
      <c r="P109" s="19">
        <f aca="true" t="shared" si="17" ref="P109:P114">Q109-O109</f>
        <v>0</v>
      </c>
      <c r="Q109" s="19">
        <f aca="true" t="shared" si="18" ref="Q109:Q114">ROUND(PRODUCT(J109,25)/14,0)</f>
        <v>0</v>
      </c>
      <c r="R109" s="27"/>
      <c r="S109" s="27"/>
      <c r="T109" s="28"/>
      <c r="U109" s="11"/>
    </row>
    <row r="110" spans="1:21" ht="12.75" customHeight="1" hidden="1">
      <c r="A110" s="34"/>
      <c r="B110" s="139"/>
      <c r="C110" s="140"/>
      <c r="D110" s="140"/>
      <c r="E110" s="140"/>
      <c r="F110" s="140"/>
      <c r="G110" s="140"/>
      <c r="H110" s="140"/>
      <c r="I110" s="141"/>
      <c r="J110" s="27">
        <v>0</v>
      </c>
      <c r="K110" s="27">
        <v>0</v>
      </c>
      <c r="L110" s="27">
        <v>0</v>
      </c>
      <c r="M110" s="27"/>
      <c r="N110" s="27">
        <v>0</v>
      </c>
      <c r="O110" s="19">
        <f t="shared" si="16"/>
        <v>0</v>
      </c>
      <c r="P110" s="19">
        <f t="shared" si="17"/>
        <v>0</v>
      </c>
      <c r="Q110" s="19">
        <f t="shared" si="18"/>
        <v>0</v>
      </c>
      <c r="R110" s="27"/>
      <c r="S110" s="27"/>
      <c r="T110" s="28"/>
      <c r="U110" s="11"/>
    </row>
    <row r="111" spans="1:21" ht="12.75" customHeight="1" hidden="1">
      <c r="A111" s="34"/>
      <c r="B111" s="139"/>
      <c r="C111" s="140"/>
      <c r="D111" s="140"/>
      <c r="E111" s="140"/>
      <c r="F111" s="140"/>
      <c r="G111" s="140"/>
      <c r="H111" s="140"/>
      <c r="I111" s="141"/>
      <c r="J111" s="27">
        <v>0</v>
      </c>
      <c r="K111" s="27">
        <v>0</v>
      </c>
      <c r="L111" s="27">
        <v>0</v>
      </c>
      <c r="M111" s="27"/>
      <c r="N111" s="27">
        <v>0</v>
      </c>
      <c r="O111" s="19">
        <f t="shared" si="16"/>
        <v>0</v>
      </c>
      <c r="P111" s="19">
        <f t="shared" si="17"/>
        <v>0</v>
      </c>
      <c r="Q111" s="19">
        <f t="shared" si="18"/>
        <v>0</v>
      </c>
      <c r="R111" s="27"/>
      <c r="S111" s="27"/>
      <c r="T111" s="28"/>
      <c r="U111" s="11"/>
    </row>
    <row r="112" spans="1:21" ht="12.75" customHeight="1" hidden="1">
      <c r="A112" s="34"/>
      <c r="B112" s="139"/>
      <c r="C112" s="140"/>
      <c r="D112" s="140"/>
      <c r="E112" s="140"/>
      <c r="F112" s="140"/>
      <c r="G112" s="140"/>
      <c r="H112" s="140"/>
      <c r="I112" s="141"/>
      <c r="J112" s="27">
        <v>0</v>
      </c>
      <c r="K112" s="27">
        <v>0</v>
      </c>
      <c r="L112" s="27">
        <v>0</v>
      </c>
      <c r="M112" s="27"/>
      <c r="N112" s="27">
        <v>0</v>
      </c>
      <c r="O112" s="19">
        <f t="shared" si="16"/>
        <v>0</v>
      </c>
      <c r="P112" s="19">
        <f t="shared" si="17"/>
        <v>0</v>
      </c>
      <c r="Q112" s="19">
        <f t="shared" si="18"/>
        <v>0</v>
      </c>
      <c r="R112" s="27"/>
      <c r="S112" s="27"/>
      <c r="T112" s="28"/>
      <c r="U112" s="11"/>
    </row>
    <row r="113" spans="1:21" ht="12.75" customHeight="1" hidden="1">
      <c r="A113" s="34"/>
      <c r="B113" s="139"/>
      <c r="C113" s="140"/>
      <c r="D113" s="140"/>
      <c r="E113" s="140"/>
      <c r="F113" s="140"/>
      <c r="G113" s="140"/>
      <c r="H113" s="140"/>
      <c r="I113" s="141"/>
      <c r="J113" s="27">
        <v>0</v>
      </c>
      <c r="K113" s="27">
        <v>0</v>
      </c>
      <c r="L113" s="27">
        <v>0</v>
      </c>
      <c r="M113" s="27"/>
      <c r="N113" s="27">
        <v>0</v>
      </c>
      <c r="O113" s="19">
        <f t="shared" si="16"/>
        <v>0</v>
      </c>
      <c r="P113" s="19">
        <f t="shared" si="17"/>
        <v>0</v>
      </c>
      <c r="Q113" s="19">
        <f t="shared" si="18"/>
        <v>0</v>
      </c>
      <c r="R113" s="27"/>
      <c r="S113" s="27"/>
      <c r="T113" s="28"/>
      <c r="U113" s="11"/>
    </row>
    <row r="114" spans="1:21" ht="12.75" customHeight="1" hidden="1">
      <c r="A114" s="34"/>
      <c r="B114" s="139"/>
      <c r="C114" s="140"/>
      <c r="D114" s="140"/>
      <c r="E114" s="140"/>
      <c r="F114" s="140"/>
      <c r="G114" s="140"/>
      <c r="H114" s="140"/>
      <c r="I114" s="141"/>
      <c r="J114" s="27">
        <v>0</v>
      </c>
      <c r="K114" s="27">
        <v>0</v>
      </c>
      <c r="L114" s="27">
        <v>0</v>
      </c>
      <c r="M114" s="27"/>
      <c r="N114" s="27">
        <v>0</v>
      </c>
      <c r="O114" s="19">
        <f t="shared" si="16"/>
        <v>0</v>
      </c>
      <c r="P114" s="19">
        <f t="shared" si="17"/>
        <v>0</v>
      </c>
      <c r="Q114" s="19">
        <f t="shared" si="18"/>
        <v>0</v>
      </c>
      <c r="R114" s="27"/>
      <c r="S114" s="27"/>
      <c r="T114" s="28"/>
      <c r="U114" s="11"/>
    </row>
    <row r="115" spans="1:21" ht="12.75" customHeight="1" hidden="1">
      <c r="A115" s="136" t="s">
        <v>49</v>
      </c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8"/>
    </row>
    <row r="116" spans="1:21" ht="12.75" customHeight="1" hidden="1">
      <c r="A116" s="34"/>
      <c r="B116" s="139"/>
      <c r="C116" s="140"/>
      <c r="D116" s="140"/>
      <c r="E116" s="140"/>
      <c r="F116" s="140"/>
      <c r="G116" s="140"/>
      <c r="H116" s="140"/>
      <c r="I116" s="141"/>
      <c r="J116" s="27">
        <v>0</v>
      </c>
      <c r="K116" s="27">
        <v>0</v>
      </c>
      <c r="L116" s="27">
        <v>0</v>
      </c>
      <c r="M116" s="27"/>
      <c r="N116" s="27">
        <v>0</v>
      </c>
      <c r="O116" s="19">
        <f aca="true" t="shared" si="19" ref="O116:O121">K116+L116+N116</f>
        <v>0</v>
      </c>
      <c r="P116" s="19">
        <f aca="true" t="shared" si="20" ref="P116:P121">Q116-O116</f>
        <v>0</v>
      </c>
      <c r="Q116" s="19">
        <f aca="true" t="shared" si="21" ref="Q116:Q121">ROUND(PRODUCT(J116,25)/14,0)</f>
        <v>0</v>
      </c>
      <c r="R116" s="27"/>
      <c r="S116" s="27"/>
      <c r="T116" s="28"/>
      <c r="U116" s="11"/>
    </row>
    <row r="117" spans="1:21" ht="12.75" customHeight="1" hidden="1">
      <c r="A117" s="34"/>
      <c r="B117" s="139"/>
      <c r="C117" s="140"/>
      <c r="D117" s="140"/>
      <c r="E117" s="140"/>
      <c r="F117" s="140"/>
      <c r="G117" s="140"/>
      <c r="H117" s="140"/>
      <c r="I117" s="141"/>
      <c r="J117" s="27">
        <v>0</v>
      </c>
      <c r="K117" s="27">
        <v>0</v>
      </c>
      <c r="L117" s="27">
        <v>0</v>
      </c>
      <c r="M117" s="27"/>
      <c r="N117" s="27">
        <v>0</v>
      </c>
      <c r="O117" s="19">
        <f t="shared" si="19"/>
        <v>0</v>
      </c>
      <c r="P117" s="19">
        <f t="shared" si="20"/>
        <v>0</v>
      </c>
      <c r="Q117" s="19">
        <f t="shared" si="21"/>
        <v>0</v>
      </c>
      <c r="R117" s="27"/>
      <c r="S117" s="27"/>
      <c r="T117" s="28"/>
      <c r="U117" s="11"/>
    </row>
    <row r="118" spans="1:21" ht="12.75" customHeight="1" hidden="1">
      <c r="A118" s="34"/>
      <c r="B118" s="139"/>
      <c r="C118" s="140"/>
      <c r="D118" s="140"/>
      <c r="E118" s="140"/>
      <c r="F118" s="140"/>
      <c r="G118" s="140"/>
      <c r="H118" s="140"/>
      <c r="I118" s="141"/>
      <c r="J118" s="27">
        <v>0</v>
      </c>
      <c r="K118" s="27">
        <v>0</v>
      </c>
      <c r="L118" s="27">
        <v>0</v>
      </c>
      <c r="M118" s="27"/>
      <c r="N118" s="27">
        <v>0</v>
      </c>
      <c r="O118" s="19">
        <f t="shared" si="19"/>
        <v>0</v>
      </c>
      <c r="P118" s="19">
        <f t="shared" si="20"/>
        <v>0</v>
      </c>
      <c r="Q118" s="19">
        <f t="shared" si="21"/>
        <v>0</v>
      </c>
      <c r="R118" s="27"/>
      <c r="S118" s="27"/>
      <c r="T118" s="28"/>
      <c r="U118" s="11"/>
    </row>
    <row r="119" spans="1:21" ht="12.75" customHeight="1" hidden="1">
      <c r="A119" s="34"/>
      <c r="B119" s="139"/>
      <c r="C119" s="140"/>
      <c r="D119" s="140"/>
      <c r="E119" s="140"/>
      <c r="F119" s="140"/>
      <c r="G119" s="140"/>
      <c r="H119" s="140"/>
      <c r="I119" s="141"/>
      <c r="J119" s="27">
        <v>0</v>
      </c>
      <c r="K119" s="27">
        <v>0</v>
      </c>
      <c r="L119" s="27">
        <v>0</v>
      </c>
      <c r="M119" s="27"/>
      <c r="N119" s="27">
        <v>0</v>
      </c>
      <c r="O119" s="19">
        <f t="shared" si="19"/>
        <v>0</v>
      </c>
      <c r="P119" s="19">
        <f t="shared" si="20"/>
        <v>0</v>
      </c>
      <c r="Q119" s="19">
        <f t="shared" si="21"/>
        <v>0</v>
      </c>
      <c r="R119" s="27"/>
      <c r="S119" s="27"/>
      <c r="T119" s="28"/>
      <c r="U119" s="11"/>
    </row>
    <row r="120" spans="1:21" ht="12.75" customHeight="1" hidden="1">
      <c r="A120" s="34"/>
      <c r="B120" s="139"/>
      <c r="C120" s="140"/>
      <c r="D120" s="140"/>
      <c r="E120" s="140"/>
      <c r="F120" s="140"/>
      <c r="G120" s="140"/>
      <c r="H120" s="140"/>
      <c r="I120" s="141"/>
      <c r="J120" s="27">
        <v>0</v>
      </c>
      <c r="K120" s="27">
        <v>0</v>
      </c>
      <c r="L120" s="27">
        <v>0</v>
      </c>
      <c r="M120" s="27"/>
      <c r="N120" s="27">
        <v>0</v>
      </c>
      <c r="O120" s="19">
        <f t="shared" si="19"/>
        <v>0</v>
      </c>
      <c r="P120" s="19">
        <f t="shared" si="20"/>
        <v>0</v>
      </c>
      <c r="Q120" s="19">
        <f t="shared" si="21"/>
        <v>0</v>
      </c>
      <c r="R120" s="27"/>
      <c r="S120" s="27"/>
      <c r="T120" s="28"/>
      <c r="U120" s="11"/>
    </row>
    <row r="121" spans="1:21" ht="12.75" customHeight="1" hidden="1">
      <c r="A121" s="34"/>
      <c r="B121" s="139"/>
      <c r="C121" s="140"/>
      <c r="D121" s="140"/>
      <c r="E121" s="140"/>
      <c r="F121" s="140"/>
      <c r="G121" s="140"/>
      <c r="H121" s="140"/>
      <c r="I121" s="141"/>
      <c r="J121" s="27">
        <v>0</v>
      </c>
      <c r="K121" s="27">
        <v>0</v>
      </c>
      <c r="L121" s="27">
        <v>0</v>
      </c>
      <c r="M121" s="27"/>
      <c r="N121" s="27">
        <v>0</v>
      </c>
      <c r="O121" s="19">
        <f t="shared" si="19"/>
        <v>0</v>
      </c>
      <c r="P121" s="19">
        <f t="shared" si="20"/>
        <v>0</v>
      </c>
      <c r="Q121" s="19">
        <f t="shared" si="21"/>
        <v>0</v>
      </c>
      <c r="R121" s="27"/>
      <c r="S121" s="27"/>
      <c r="T121" s="28"/>
      <c r="U121" s="11"/>
    </row>
    <row r="122" spans="1:21" ht="12.75">
      <c r="A122" s="136" t="s">
        <v>107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8"/>
    </row>
    <row r="123" spans="1:21" ht="12.75">
      <c r="A123" s="48" t="s">
        <v>109</v>
      </c>
      <c r="B123" s="135" t="s">
        <v>112</v>
      </c>
      <c r="C123" s="135"/>
      <c r="D123" s="135"/>
      <c r="E123" s="135"/>
      <c r="F123" s="135"/>
      <c r="G123" s="135"/>
      <c r="H123" s="135"/>
      <c r="I123" s="135"/>
      <c r="J123" s="11">
        <v>8</v>
      </c>
      <c r="K123" s="11">
        <v>2</v>
      </c>
      <c r="L123" s="11">
        <v>1</v>
      </c>
      <c r="M123" s="11">
        <v>0</v>
      </c>
      <c r="N123" s="11">
        <v>1</v>
      </c>
      <c r="O123" s="19">
        <f aca="true" t="shared" si="22" ref="O123:O128">K123+L123+N123</f>
        <v>4</v>
      </c>
      <c r="P123" s="19">
        <f aca="true" t="shared" si="23" ref="P123:P128">Q123-O123</f>
        <v>10</v>
      </c>
      <c r="Q123" s="19">
        <f aca="true" t="shared" si="24" ref="Q123:Q128">ROUND(PRODUCT(J123,25)/14,0)</f>
        <v>14</v>
      </c>
      <c r="R123" s="27" t="s">
        <v>32</v>
      </c>
      <c r="S123" s="27"/>
      <c r="T123" s="28"/>
      <c r="U123" s="11" t="s">
        <v>39</v>
      </c>
    </row>
    <row r="124" spans="1:21" ht="12.75">
      <c r="A124" s="50" t="s">
        <v>158</v>
      </c>
      <c r="B124" s="135" t="s">
        <v>159</v>
      </c>
      <c r="C124" s="135"/>
      <c r="D124" s="135"/>
      <c r="E124" s="135"/>
      <c r="F124" s="135"/>
      <c r="G124" s="135"/>
      <c r="H124" s="135"/>
      <c r="I124" s="135"/>
      <c r="J124" s="11">
        <v>8</v>
      </c>
      <c r="K124" s="11">
        <v>2</v>
      </c>
      <c r="L124" s="11">
        <v>1</v>
      </c>
      <c r="M124" s="11">
        <v>0</v>
      </c>
      <c r="N124" s="11">
        <v>1</v>
      </c>
      <c r="O124" s="19">
        <f t="shared" si="22"/>
        <v>4</v>
      </c>
      <c r="P124" s="19">
        <f t="shared" si="23"/>
        <v>10</v>
      </c>
      <c r="Q124" s="19">
        <f t="shared" si="24"/>
        <v>14</v>
      </c>
      <c r="R124" s="27" t="s">
        <v>32</v>
      </c>
      <c r="S124" s="27"/>
      <c r="T124" s="28"/>
      <c r="U124" s="11" t="s">
        <v>39</v>
      </c>
    </row>
    <row r="125" spans="1:21" ht="12.75">
      <c r="A125" s="48" t="s">
        <v>117</v>
      </c>
      <c r="B125" s="69" t="s">
        <v>116</v>
      </c>
      <c r="C125" s="69"/>
      <c r="D125" s="69"/>
      <c r="E125" s="69"/>
      <c r="F125" s="69"/>
      <c r="G125" s="69"/>
      <c r="H125" s="69"/>
      <c r="I125" s="69"/>
      <c r="J125" s="11">
        <v>8</v>
      </c>
      <c r="K125" s="11">
        <v>2</v>
      </c>
      <c r="L125" s="11">
        <v>1</v>
      </c>
      <c r="M125" s="11">
        <v>0</v>
      </c>
      <c r="N125" s="11">
        <v>1</v>
      </c>
      <c r="O125" s="19">
        <f t="shared" si="22"/>
        <v>4</v>
      </c>
      <c r="P125" s="19">
        <f t="shared" si="23"/>
        <v>10</v>
      </c>
      <c r="Q125" s="19">
        <f t="shared" si="24"/>
        <v>14</v>
      </c>
      <c r="R125" s="27" t="s">
        <v>32</v>
      </c>
      <c r="S125" s="27"/>
      <c r="T125" s="28"/>
      <c r="U125" s="11" t="s">
        <v>39</v>
      </c>
    </row>
    <row r="126" spans="1:21" ht="12.75" customHeight="1" hidden="1">
      <c r="A126" s="34"/>
      <c r="B126" s="139"/>
      <c r="C126" s="140"/>
      <c r="D126" s="140"/>
      <c r="E126" s="140"/>
      <c r="F126" s="140"/>
      <c r="G126" s="140"/>
      <c r="H126" s="140"/>
      <c r="I126" s="141"/>
      <c r="J126" s="27">
        <v>0</v>
      </c>
      <c r="K126" s="27">
        <v>0</v>
      </c>
      <c r="L126" s="27">
        <v>0</v>
      </c>
      <c r="M126" s="27"/>
      <c r="N126" s="27">
        <v>0</v>
      </c>
      <c r="O126" s="19">
        <f t="shared" si="22"/>
        <v>0</v>
      </c>
      <c r="P126" s="19">
        <f t="shared" si="23"/>
        <v>0</v>
      </c>
      <c r="Q126" s="19">
        <f t="shared" si="24"/>
        <v>0</v>
      </c>
      <c r="R126" s="27"/>
      <c r="S126" s="27"/>
      <c r="T126" s="28"/>
      <c r="U126" s="11"/>
    </row>
    <row r="127" spans="1:21" ht="12.75" customHeight="1" hidden="1">
      <c r="A127" s="34"/>
      <c r="B127" s="139"/>
      <c r="C127" s="140"/>
      <c r="D127" s="140"/>
      <c r="E127" s="140"/>
      <c r="F127" s="140"/>
      <c r="G127" s="140"/>
      <c r="H127" s="140"/>
      <c r="I127" s="141"/>
      <c r="J127" s="27">
        <v>0</v>
      </c>
      <c r="K127" s="27">
        <v>0</v>
      </c>
      <c r="L127" s="27">
        <v>0</v>
      </c>
      <c r="M127" s="27"/>
      <c r="N127" s="27">
        <v>0</v>
      </c>
      <c r="O127" s="19">
        <f t="shared" si="22"/>
        <v>0</v>
      </c>
      <c r="P127" s="19">
        <f t="shared" si="23"/>
        <v>0</v>
      </c>
      <c r="Q127" s="19">
        <f t="shared" si="24"/>
        <v>0</v>
      </c>
      <c r="R127" s="27"/>
      <c r="S127" s="27"/>
      <c r="T127" s="28"/>
      <c r="U127" s="11"/>
    </row>
    <row r="128" spans="1:21" ht="12.75" customHeight="1" hidden="1">
      <c r="A128" s="34"/>
      <c r="B128" s="139"/>
      <c r="C128" s="140"/>
      <c r="D128" s="140"/>
      <c r="E128" s="140"/>
      <c r="F128" s="140"/>
      <c r="G128" s="140"/>
      <c r="H128" s="140"/>
      <c r="I128" s="141"/>
      <c r="J128" s="27">
        <v>0</v>
      </c>
      <c r="K128" s="27">
        <v>0</v>
      </c>
      <c r="L128" s="27">
        <v>0</v>
      </c>
      <c r="M128" s="27"/>
      <c r="N128" s="27">
        <v>0</v>
      </c>
      <c r="O128" s="19">
        <f t="shared" si="22"/>
        <v>0</v>
      </c>
      <c r="P128" s="19">
        <f t="shared" si="23"/>
        <v>0</v>
      </c>
      <c r="Q128" s="19">
        <f t="shared" si="24"/>
        <v>0</v>
      </c>
      <c r="R128" s="27"/>
      <c r="S128" s="27"/>
      <c r="T128" s="28"/>
      <c r="U128" s="11"/>
    </row>
    <row r="129" spans="1:21" ht="12.75">
      <c r="A129" s="136" t="s">
        <v>108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3"/>
    </row>
    <row r="130" spans="1:21" ht="12.75">
      <c r="A130" s="48" t="s">
        <v>114</v>
      </c>
      <c r="B130" s="135" t="s">
        <v>115</v>
      </c>
      <c r="C130" s="135"/>
      <c r="D130" s="135"/>
      <c r="E130" s="135"/>
      <c r="F130" s="135"/>
      <c r="G130" s="135"/>
      <c r="H130" s="135"/>
      <c r="I130" s="135"/>
      <c r="J130" s="11">
        <v>8</v>
      </c>
      <c r="K130" s="11">
        <v>2</v>
      </c>
      <c r="L130" s="11">
        <v>1</v>
      </c>
      <c r="M130" s="11">
        <v>0</v>
      </c>
      <c r="N130" s="11">
        <v>1</v>
      </c>
      <c r="O130" s="19">
        <f aca="true" t="shared" si="25" ref="O130:O135">K130+L130+N130</f>
        <v>4</v>
      </c>
      <c r="P130" s="19">
        <f aca="true" t="shared" si="26" ref="P130:P135">Q130-O130</f>
        <v>13</v>
      </c>
      <c r="Q130" s="19">
        <f aca="true" t="shared" si="27" ref="Q130:Q135">ROUND(PRODUCT(J130,25)/12,0)</f>
        <v>17</v>
      </c>
      <c r="R130" s="27" t="s">
        <v>32</v>
      </c>
      <c r="S130" s="27"/>
      <c r="T130" s="28"/>
      <c r="U130" s="11" t="s">
        <v>39</v>
      </c>
    </row>
    <row r="131" spans="1:21" ht="12.75">
      <c r="A131" s="48" t="s">
        <v>118</v>
      </c>
      <c r="B131" s="135" t="s">
        <v>147</v>
      </c>
      <c r="C131" s="135"/>
      <c r="D131" s="135"/>
      <c r="E131" s="135"/>
      <c r="F131" s="135"/>
      <c r="G131" s="135"/>
      <c r="H131" s="135"/>
      <c r="I131" s="135"/>
      <c r="J131" s="11">
        <v>8</v>
      </c>
      <c r="K131" s="11">
        <v>2</v>
      </c>
      <c r="L131" s="11">
        <v>1</v>
      </c>
      <c r="M131" s="11">
        <v>0</v>
      </c>
      <c r="N131" s="11">
        <v>1</v>
      </c>
      <c r="O131" s="19">
        <f t="shared" si="25"/>
        <v>4</v>
      </c>
      <c r="P131" s="19">
        <f t="shared" si="26"/>
        <v>13</v>
      </c>
      <c r="Q131" s="19">
        <f t="shared" si="27"/>
        <v>17</v>
      </c>
      <c r="R131" s="27" t="s">
        <v>32</v>
      </c>
      <c r="S131" s="27"/>
      <c r="T131" s="28"/>
      <c r="U131" s="11" t="s">
        <v>39</v>
      </c>
    </row>
    <row r="132" spans="1:21" ht="12.75">
      <c r="A132" s="48" t="s">
        <v>119</v>
      </c>
      <c r="B132" s="135" t="s">
        <v>120</v>
      </c>
      <c r="C132" s="135"/>
      <c r="D132" s="135"/>
      <c r="E132" s="135"/>
      <c r="F132" s="135"/>
      <c r="G132" s="135"/>
      <c r="H132" s="135"/>
      <c r="I132" s="135"/>
      <c r="J132" s="11">
        <v>8</v>
      </c>
      <c r="K132" s="11">
        <v>2</v>
      </c>
      <c r="L132" s="11">
        <v>1</v>
      </c>
      <c r="M132" s="11">
        <v>0</v>
      </c>
      <c r="N132" s="11">
        <v>1</v>
      </c>
      <c r="O132" s="19">
        <f t="shared" si="25"/>
        <v>4</v>
      </c>
      <c r="P132" s="19">
        <f t="shared" si="26"/>
        <v>13</v>
      </c>
      <c r="Q132" s="19">
        <f t="shared" si="27"/>
        <v>17</v>
      </c>
      <c r="R132" s="27" t="s">
        <v>32</v>
      </c>
      <c r="S132" s="27"/>
      <c r="T132" s="28"/>
      <c r="U132" s="11" t="s">
        <v>39</v>
      </c>
    </row>
    <row r="133" spans="1:21" ht="12.75" customHeight="1" hidden="1">
      <c r="A133" s="34"/>
      <c r="B133" s="135"/>
      <c r="C133" s="135"/>
      <c r="D133" s="135"/>
      <c r="E133" s="135"/>
      <c r="F133" s="135"/>
      <c r="G133" s="135"/>
      <c r="H133" s="135"/>
      <c r="I133" s="135"/>
      <c r="J133" s="27">
        <v>0</v>
      </c>
      <c r="K133" s="27">
        <v>0</v>
      </c>
      <c r="L133" s="27">
        <v>0</v>
      </c>
      <c r="M133" s="27"/>
      <c r="N133" s="27">
        <v>0</v>
      </c>
      <c r="O133" s="19">
        <f t="shared" si="25"/>
        <v>0</v>
      </c>
      <c r="P133" s="19">
        <f t="shared" si="26"/>
        <v>0</v>
      </c>
      <c r="Q133" s="19">
        <f t="shared" si="27"/>
        <v>0</v>
      </c>
      <c r="R133" s="27"/>
      <c r="S133" s="27"/>
      <c r="T133" s="28"/>
      <c r="U133" s="11"/>
    </row>
    <row r="134" spans="1:21" ht="12.75" customHeight="1" hidden="1">
      <c r="A134" s="34"/>
      <c r="B134" s="135"/>
      <c r="C134" s="135"/>
      <c r="D134" s="135"/>
      <c r="E134" s="135"/>
      <c r="F134" s="135"/>
      <c r="G134" s="135"/>
      <c r="H134" s="135"/>
      <c r="I134" s="135"/>
      <c r="J134" s="27">
        <v>0</v>
      </c>
      <c r="K134" s="27">
        <v>0</v>
      </c>
      <c r="L134" s="27">
        <v>0</v>
      </c>
      <c r="M134" s="27"/>
      <c r="N134" s="27">
        <v>0</v>
      </c>
      <c r="O134" s="19">
        <f t="shared" si="25"/>
        <v>0</v>
      </c>
      <c r="P134" s="19">
        <f t="shared" si="26"/>
        <v>0</v>
      </c>
      <c r="Q134" s="19">
        <f t="shared" si="27"/>
        <v>0</v>
      </c>
      <c r="R134" s="27"/>
      <c r="S134" s="27"/>
      <c r="T134" s="28"/>
      <c r="U134" s="11"/>
    </row>
    <row r="135" spans="1:21" ht="12.75" customHeight="1" hidden="1">
      <c r="A135" s="34"/>
      <c r="B135" s="135"/>
      <c r="C135" s="135"/>
      <c r="D135" s="135"/>
      <c r="E135" s="135"/>
      <c r="F135" s="135"/>
      <c r="G135" s="135"/>
      <c r="H135" s="135"/>
      <c r="I135" s="135"/>
      <c r="J135" s="27">
        <v>0</v>
      </c>
      <c r="K135" s="27">
        <v>0</v>
      </c>
      <c r="L135" s="27">
        <v>0</v>
      </c>
      <c r="M135" s="27"/>
      <c r="N135" s="27">
        <v>0</v>
      </c>
      <c r="O135" s="19">
        <f t="shared" si="25"/>
        <v>0</v>
      </c>
      <c r="P135" s="19">
        <f t="shared" si="26"/>
        <v>0</v>
      </c>
      <c r="Q135" s="19">
        <f t="shared" si="27"/>
        <v>0</v>
      </c>
      <c r="R135" s="27"/>
      <c r="S135" s="27"/>
      <c r="T135" s="28"/>
      <c r="U135" s="11"/>
    </row>
    <row r="136" spans="1:21" ht="24.75" customHeight="1">
      <c r="A136" s="76" t="s">
        <v>51</v>
      </c>
      <c r="B136" s="77"/>
      <c r="C136" s="77"/>
      <c r="D136" s="77"/>
      <c r="E136" s="77"/>
      <c r="F136" s="77"/>
      <c r="G136" s="77"/>
      <c r="H136" s="77"/>
      <c r="I136" s="78"/>
      <c r="J136" s="24">
        <f>SUM(J109,J116,J123,J130)</f>
        <v>16</v>
      </c>
      <c r="K136" s="24">
        <f aca="true" t="shared" si="28" ref="K136:Q136">SUM(K109,K116,K123,K130)</f>
        <v>4</v>
      </c>
      <c r="L136" s="24">
        <f t="shared" si="28"/>
        <v>2</v>
      </c>
      <c r="M136" s="24">
        <f t="shared" si="28"/>
        <v>0</v>
      </c>
      <c r="N136" s="24">
        <f t="shared" si="28"/>
        <v>2</v>
      </c>
      <c r="O136" s="24">
        <f t="shared" si="28"/>
        <v>8</v>
      </c>
      <c r="P136" s="24">
        <f t="shared" si="28"/>
        <v>23</v>
      </c>
      <c r="Q136" s="24">
        <f t="shared" si="28"/>
        <v>31</v>
      </c>
      <c r="R136" s="24">
        <f>COUNTIF(R109,"E")+COUNTIF(R116,"E")+COUNTIF(R123,"E")+COUNTIF(R130,"E")</f>
        <v>2</v>
      </c>
      <c r="S136" s="24">
        <f>COUNTIF(S109,"C")+COUNTIF(S116,"C")+COUNTIF(S123,"C")+COUNTIF(S130,"C")</f>
        <v>0</v>
      </c>
      <c r="T136" s="24">
        <f>COUNTIF(T109,"VP")+COUNTIF(T116,"VP")+COUNTIF(T123,"VP")+COUNTIF(T130,"VP")</f>
        <v>0</v>
      </c>
      <c r="U136" s="51">
        <f>2/17</f>
        <v>0.11764705882352941</v>
      </c>
    </row>
    <row r="137" spans="1:21" ht="13.5" customHeight="1">
      <c r="A137" s="144" t="s">
        <v>52</v>
      </c>
      <c r="B137" s="145"/>
      <c r="C137" s="145"/>
      <c r="D137" s="145"/>
      <c r="E137" s="145"/>
      <c r="F137" s="145"/>
      <c r="G137" s="145"/>
      <c r="H137" s="145"/>
      <c r="I137" s="145"/>
      <c r="J137" s="146"/>
      <c r="K137" s="24">
        <f aca="true" t="shared" si="29" ref="K137:Q137">SUM(K109,K116,K123)*14+K130*12</f>
        <v>52</v>
      </c>
      <c r="L137" s="24">
        <f t="shared" si="29"/>
        <v>26</v>
      </c>
      <c r="M137" s="24">
        <f t="shared" si="29"/>
        <v>0</v>
      </c>
      <c r="N137" s="24">
        <f t="shared" si="29"/>
        <v>26</v>
      </c>
      <c r="O137" s="24">
        <f t="shared" si="29"/>
        <v>104</v>
      </c>
      <c r="P137" s="24">
        <f t="shared" si="29"/>
        <v>296</v>
      </c>
      <c r="Q137" s="24">
        <f t="shared" si="29"/>
        <v>400</v>
      </c>
      <c r="R137" s="150"/>
      <c r="S137" s="151"/>
      <c r="T137" s="151"/>
      <c r="U137" s="152"/>
    </row>
    <row r="138" spans="1:21" ht="12.75">
      <c r="A138" s="147"/>
      <c r="B138" s="148"/>
      <c r="C138" s="148"/>
      <c r="D138" s="148"/>
      <c r="E138" s="148"/>
      <c r="F138" s="148"/>
      <c r="G138" s="148"/>
      <c r="H138" s="148"/>
      <c r="I138" s="148"/>
      <c r="J138" s="149"/>
      <c r="K138" s="73">
        <f>SUM(K137:N137)</f>
        <v>104</v>
      </c>
      <c r="L138" s="74"/>
      <c r="M138" s="74"/>
      <c r="N138" s="75"/>
      <c r="O138" s="70">
        <f>SUM(O137:P137)</f>
        <v>400</v>
      </c>
      <c r="P138" s="71"/>
      <c r="Q138" s="72"/>
      <c r="R138" s="153"/>
      <c r="S138" s="154"/>
      <c r="T138" s="154"/>
      <c r="U138" s="155"/>
    </row>
    <row r="139" spans="1:21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2:20" ht="12.75">
      <c r="B140" s="2"/>
      <c r="C140" s="2"/>
      <c r="D140" s="2"/>
      <c r="E140" s="2"/>
      <c r="F140" s="2"/>
      <c r="G140" s="2"/>
      <c r="N140" s="8"/>
      <c r="O140" s="8"/>
      <c r="P140" s="8"/>
      <c r="Q140" s="8"/>
      <c r="R140" s="8"/>
      <c r="S140" s="8"/>
      <c r="T140" s="8"/>
    </row>
    <row r="141" spans="1:21" ht="15.75" customHeight="1" hidden="1">
      <c r="A141" s="119" t="s">
        <v>53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</row>
    <row r="142" spans="1:21" ht="28.5" customHeight="1" hidden="1">
      <c r="A142" s="97" t="s">
        <v>27</v>
      </c>
      <c r="B142" s="99" t="s">
        <v>26</v>
      </c>
      <c r="C142" s="100"/>
      <c r="D142" s="100"/>
      <c r="E142" s="100"/>
      <c r="F142" s="100"/>
      <c r="G142" s="100"/>
      <c r="H142" s="100"/>
      <c r="I142" s="101"/>
      <c r="J142" s="92" t="s">
        <v>41</v>
      </c>
      <c r="K142" s="130" t="s">
        <v>24</v>
      </c>
      <c r="L142" s="130"/>
      <c r="M142" s="130"/>
      <c r="N142" s="130"/>
      <c r="O142" s="130" t="s">
        <v>42</v>
      </c>
      <c r="P142" s="131"/>
      <c r="Q142" s="131"/>
      <c r="R142" s="130" t="s">
        <v>23</v>
      </c>
      <c r="S142" s="130"/>
      <c r="T142" s="130"/>
      <c r="U142" s="130" t="s">
        <v>22</v>
      </c>
    </row>
    <row r="143" spans="1:21" ht="21.75" customHeight="1" hidden="1">
      <c r="A143" s="98"/>
      <c r="B143" s="102"/>
      <c r="C143" s="90"/>
      <c r="D143" s="90"/>
      <c r="E143" s="90"/>
      <c r="F143" s="90"/>
      <c r="G143" s="90"/>
      <c r="H143" s="90"/>
      <c r="I143" s="103"/>
      <c r="J143" s="93"/>
      <c r="K143" s="5" t="s">
        <v>28</v>
      </c>
      <c r="L143" s="5" t="s">
        <v>29</v>
      </c>
      <c r="M143" s="5"/>
      <c r="N143" s="5" t="s">
        <v>30</v>
      </c>
      <c r="O143" s="5" t="s">
        <v>34</v>
      </c>
      <c r="P143" s="5" t="s">
        <v>7</v>
      </c>
      <c r="Q143" s="5" t="s">
        <v>31</v>
      </c>
      <c r="R143" s="5" t="s">
        <v>32</v>
      </c>
      <c r="S143" s="5" t="s">
        <v>28</v>
      </c>
      <c r="T143" s="5" t="s">
        <v>33</v>
      </c>
      <c r="U143" s="130"/>
    </row>
    <row r="144" spans="1:21" ht="16.5" customHeight="1" hidden="1">
      <c r="A144" s="156" t="s">
        <v>69</v>
      </c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8"/>
    </row>
    <row r="145" spans="1:21" ht="15" customHeight="1" hidden="1">
      <c r="A145" s="34"/>
      <c r="B145" s="139"/>
      <c r="C145" s="140"/>
      <c r="D145" s="140"/>
      <c r="E145" s="140"/>
      <c r="F145" s="140"/>
      <c r="G145" s="140"/>
      <c r="H145" s="140"/>
      <c r="I145" s="141"/>
      <c r="J145" s="27">
        <v>0</v>
      </c>
      <c r="K145" s="27">
        <v>0</v>
      </c>
      <c r="L145" s="27">
        <v>0</v>
      </c>
      <c r="M145" s="27"/>
      <c r="N145" s="27">
        <v>0</v>
      </c>
      <c r="O145" s="19">
        <f>K145+L145+N145</f>
        <v>0</v>
      </c>
      <c r="P145" s="19">
        <f>Q145-O145</f>
        <v>0</v>
      </c>
      <c r="Q145" s="19">
        <f>ROUND(PRODUCT(J145,25)/14,0)</f>
        <v>0</v>
      </c>
      <c r="R145" s="27"/>
      <c r="S145" s="27"/>
      <c r="T145" s="28"/>
      <c r="U145" s="11"/>
    </row>
    <row r="146" spans="1:21" ht="12.75" customHeight="1" hidden="1">
      <c r="A146" s="34"/>
      <c r="B146" s="139"/>
      <c r="C146" s="140"/>
      <c r="D146" s="140"/>
      <c r="E146" s="140"/>
      <c r="F146" s="140"/>
      <c r="G146" s="140"/>
      <c r="H146" s="140"/>
      <c r="I146" s="141"/>
      <c r="J146" s="27">
        <v>0</v>
      </c>
      <c r="K146" s="27">
        <v>0</v>
      </c>
      <c r="L146" s="27">
        <v>0</v>
      </c>
      <c r="M146" s="27"/>
      <c r="N146" s="27">
        <v>0</v>
      </c>
      <c r="O146" s="19">
        <f>K146+L146+N146</f>
        <v>0</v>
      </c>
      <c r="P146" s="19">
        <f>Q146-O146</f>
        <v>0</v>
      </c>
      <c r="Q146" s="19">
        <f>ROUND(PRODUCT(J146,25)/14,0)</f>
        <v>0</v>
      </c>
      <c r="R146" s="27"/>
      <c r="S146" s="27"/>
      <c r="T146" s="28"/>
      <c r="U146" s="11"/>
    </row>
    <row r="147" spans="1:21" ht="12.75" customHeight="1" hidden="1">
      <c r="A147" s="34"/>
      <c r="B147" s="139"/>
      <c r="C147" s="140"/>
      <c r="D147" s="140"/>
      <c r="E147" s="140"/>
      <c r="F147" s="140"/>
      <c r="G147" s="140"/>
      <c r="H147" s="140"/>
      <c r="I147" s="141"/>
      <c r="J147" s="27">
        <v>0</v>
      </c>
      <c r="K147" s="27">
        <v>0</v>
      </c>
      <c r="L147" s="27">
        <v>0</v>
      </c>
      <c r="M147" s="27"/>
      <c r="N147" s="27">
        <v>0</v>
      </c>
      <c r="O147" s="19">
        <f>K147+L147+N147</f>
        <v>0</v>
      </c>
      <c r="P147" s="19">
        <f>Q147-O147</f>
        <v>0</v>
      </c>
      <c r="Q147" s="19">
        <f>ROUND(PRODUCT(J147,25)/14,0)</f>
        <v>0</v>
      </c>
      <c r="R147" s="27"/>
      <c r="S147" s="27"/>
      <c r="T147" s="28"/>
      <c r="U147" s="11"/>
    </row>
    <row r="148" spans="1:21" ht="12.75" customHeight="1" hidden="1">
      <c r="A148" s="34"/>
      <c r="B148" s="139"/>
      <c r="C148" s="140"/>
      <c r="D148" s="140"/>
      <c r="E148" s="140"/>
      <c r="F148" s="140"/>
      <c r="G148" s="140"/>
      <c r="H148" s="140"/>
      <c r="I148" s="141"/>
      <c r="J148" s="27">
        <v>0</v>
      </c>
      <c r="K148" s="27">
        <v>0</v>
      </c>
      <c r="L148" s="27">
        <v>0</v>
      </c>
      <c r="M148" s="27"/>
      <c r="N148" s="27">
        <v>0</v>
      </c>
      <c r="O148" s="19">
        <f>K148+L148+N148</f>
        <v>0</v>
      </c>
      <c r="P148" s="19">
        <f>Q148-O148</f>
        <v>0</v>
      </c>
      <c r="Q148" s="19">
        <f>ROUND(PRODUCT(J148,25)/14,0)</f>
        <v>0</v>
      </c>
      <c r="R148" s="27"/>
      <c r="S148" s="27"/>
      <c r="T148" s="28"/>
      <c r="U148" s="11"/>
    </row>
    <row r="149" spans="1:21" ht="12.75" customHeight="1" hidden="1">
      <c r="A149" s="34"/>
      <c r="B149" s="139"/>
      <c r="C149" s="140"/>
      <c r="D149" s="140"/>
      <c r="E149" s="140"/>
      <c r="F149" s="140"/>
      <c r="G149" s="140"/>
      <c r="H149" s="140"/>
      <c r="I149" s="141"/>
      <c r="J149" s="27">
        <v>0</v>
      </c>
      <c r="K149" s="27">
        <v>0</v>
      </c>
      <c r="L149" s="27">
        <v>0</v>
      </c>
      <c r="M149" s="27"/>
      <c r="N149" s="27">
        <v>0</v>
      </c>
      <c r="O149" s="19">
        <f>K149+L149+N149</f>
        <v>0</v>
      </c>
      <c r="P149" s="19">
        <f>Q149-O149</f>
        <v>0</v>
      </c>
      <c r="Q149" s="19">
        <f>ROUND(PRODUCT(J149,25)/14,0)</f>
        <v>0</v>
      </c>
      <c r="R149" s="27"/>
      <c r="S149" s="27"/>
      <c r="T149" s="28"/>
      <c r="U149" s="11"/>
    </row>
    <row r="150" spans="1:21" ht="12.75" customHeight="1" hidden="1">
      <c r="A150" s="136" t="s">
        <v>70</v>
      </c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8"/>
    </row>
    <row r="151" spans="1:21" ht="12.75" customHeight="1" hidden="1">
      <c r="A151" s="34"/>
      <c r="B151" s="139"/>
      <c r="C151" s="140"/>
      <c r="D151" s="140"/>
      <c r="E151" s="140"/>
      <c r="F151" s="140"/>
      <c r="G151" s="140"/>
      <c r="H151" s="140"/>
      <c r="I151" s="141"/>
      <c r="J151" s="27">
        <v>0</v>
      </c>
      <c r="K151" s="27">
        <v>0</v>
      </c>
      <c r="L151" s="27">
        <v>0</v>
      </c>
      <c r="M151" s="27"/>
      <c r="N151" s="27">
        <v>0</v>
      </c>
      <c r="O151" s="19">
        <f>K151+L151+N151</f>
        <v>0</v>
      </c>
      <c r="P151" s="19">
        <f>Q151-O151</f>
        <v>0</v>
      </c>
      <c r="Q151" s="19">
        <f>ROUND(PRODUCT(J151,25)/14,0)</f>
        <v>0</v>
      </c>
      <c r="R151" s="27"/>
      <c r="S151" s="27"/>
      <c r="T151" s="28"/>
      <c r="U151" s="11"/>
    </row>
    <row r="152" spans="1:21" ht="12.75" customHeight="1" hidden="1">
      <c r="A152" s="34"/>
      <c r="B152" s="139"/>
      <c r="C152" s="140"/>
      <c r="D152" s="140"/>
      <c r="E152" s="140"/>
      <c r="F152" s="140"/>
      <c r="G152" s="140"/>
      <c r="H152" s="140"/>
      <c r="I152" s="141"/>
      <c r="J152" s="27">
        <v>0</v>
      </c>
      <c r="K152" s="27">
        <v>0</v>
      </c>
      <c r="L152" s="27">
        <v>0</v>
      </c>
      <c r="M152" s="27"/>
      <c r="N152" s="27">
        <v>0</v>
      </c>
      <c r="O152" s="19">
        <f>K152+L152+N152</f>
        <v>0</v>
      </c>
      <c r="P152" s="19">
        <f>Q152-O152</f>
        <v>0</v>
      </c>
      <c r="Q152" s="19">
        <f>ROUND(PRODUCT(J152,25)/14,0)</f>
        <v>0</v>
      </c>
      <c r="R152" s="27"/>
      <c r="S152" s="27"/>
      <c r="T152" s="28"/>
      <c r="U152" s="11"/>
    </row>
    <row r="153" spans="1:21" ht="12.75" customHeight="1" hidden="1">
      <c r="A153" s="34"/>
      <c r="B153" s="139"/>
      <c r="C153" s="140"/>
      <c r="D153" s="140"/>
      <c r="E153" s="140"/>
      <c r="F153" s="140"/>
      <c r="G153" s="140"/>
      <c r="H153" s="140"/>
      <c r="I153" s="141"/>
      <c r="J153" s="27">
        <v>0</v>
      </c>
      <c r="K153" s="27">
        <v>0</v>
      </c>
      <c r="L153" s="27">
        <v>0</v>
      </c>
      <c r="M153" s="27"/>
      <c r="N153" s="27">
        <v>0</v>
      </c>
      <c r="O153" s="19">
        <f>K153+L153+N153</f>
        <v>0</v>
      </c>
      <c r="P153" s="19">
        <f>Q153-O153</f>
        <v>0</v>
      </c>
      <c r="Q153" s="19">
        <f>ROUND(PRODUCT(J153,25)/14,0)</f>
        <v>0</v>
      </c>
      <c r="R153" s="27"/>
      <c r="S153" s="27"/>
      <c r="T153" s="28"/>
      <c r="U153" s="11"/>
    </row>
    <row r="154" spans="1:21" ht="12.75" customHeight="1" hidden="1">
      <c r="A154" s="34"/>
      <c r="B154" s="139"/>
      <c r="C154" s="140"/>
      <c r="D154" s="140"/>
      <c r="E154" s="140"/>
      <c r="F154" s="140"/>
      <c r="G154" s="140"/>
      <c r="H154" s="140"/>
      <c r="I154" s="141"/>
      <c r="J154" s="27">
        <v>0</v>
      </c>
      <c r="K154" s="27">
        <v>0</v>
      </c>
      <c r="L154" s="27">
        <v>0</v>
      </c>
      <c r="M154" s="27"/>
      <c r="N154" s="27">
        <v>0</v>
      </c>
      <c r="O154" s="19">
        <f>K154+L154+N154</f>
        <v>0</v>
      </c>
      <c r="P154" s="19">
        <f>Q154-O154</f>
        <v>0</v>
      </c>
      <c r="Q154" s="19">
        <f>ROUND(PRODUCT(J154,25)/14,0)</f>
        <v>0</v>
      </c>
      <c r="R154" s="27"/>
      <c r="S154" s="27"/>
      <c r="T154" s="28"/>
      <c r="U154" s="11"/>
    </row>
    <row r="155" spans="1:21" ht="12.75" customHeight="1" hidden="1">
      <c r="A155" s="34"/>
      <c r="B155" s="139"/>
      <c r="C155" s="140"/>
      <c r="D155" s="140"/>
      <c r="E155" s="140"/>
      <c r="F155" s="140"/>
      <c r="G155" s="140"/>
      <c r="H155" s="140"/>
      <c r="I155" s="141"/>
      <c r="J155" s="27">
        <v>0</v>
      </c>
      <c r="K155" s="27">
        <v>0</v>
      </c>
      <c r="L155" s="27">
        <v>0</v>
      </c>
      <c r="M155" s="27"/>
      <c r="N155" s="27">
        <v>0</v>
      </c>
      <c r="O155" s="19">
        <f>K155+L155+N155</f>
        <v>0</v>
      </c>
      <c r="P155" s="19">
        <f>Q155-O155</f>
        <v>0</v>
      </c>
      <c r="Q155" s="19">
        <f>ROUND(PRODUCT(J155,25)/14,0)</f>
        <v>0</v>
      </c>
      <c r="R155" s="27"/>
      <c r="S155" s="27"/>
      <c r="T155" s="28"/>
      <c r="U155" s="11"/>
    </row>
    <row r="156" spans="1:21" ht="12.75" customHeight="1" hidden="1">
      <c r="A156" s="136" t="s">
        <v>71</v>
      </c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8"/>
    </row>
    <row r="157" spans="1:21" ht="12.75" customHeight="1" hidden="1">
      <c r="A157" s="34"/>
      <c r="B157" s="139"/>
      <c r="C157" s="140"/>
      <c r="D157" s="140"/>
      <c r="E157" s="140"/>
      <c r="F157" s="140"/>
      <c r="G157" s="140"/>
      <c r="H157" s="140"/>
      <c r="I157" s="141"/>
      <c r="J157" s="27">
        <v>0</v>
      </c>
      <c r="K157" s="27">
        <v>0</v>
      </c>
      <c r="L157" s="27">
        <v>0</v>
      </c>
      <c r="M157" s="27"/>
      <c r="N157" s="27">
        <v>0</v>
      </c>
      <c r="O157" s="19">
        <f aca="true" t="shared" si="30" ref="O157:O162">K157+L157+N157</f>
        <v>0</v>
      </c>
      <c r="P157" s="19">
        <f aca="true" t="shared" si="31" ref="P157:P162">Q157-O157</f>
        <v>0</v>
      </c>
      <c r="Q157" s="19">
        <f aca="true" t="shared" si="32" ref="Q157:Q162">ROUND(PRODUCT(J157,25)/14,0)</f>
        <v>0</v>
      </c>
      <c r="R157" s="27"/>
      <c r="S157" s="27"/>
      <c r="T157" s="28"/>
      <c r="U157" s="11"/>
    </row>
    <row r="158" spans="1:21" ht="12.75" customHeight="1" hidden="1">
      <c r="A158" s="34"/>
      <c r="B158" s="139"/>
      <c r="C158" s="140"/>
      <c r="D158" s="140"/>
      <c r="E158" s="140"/>
      <c r="F158" s="140"/>
      <c r="G158" s="140"/>
      <c r="H158" s="140"/>
      <c r="I158" s="141"/>
      <c r="J158" s="27">
        <v>0</v>
      </c>
      <c r="K158" s="27">
        <v>0</v>
      </c>
      <c r="L158" s="27">
        <v>0</v>
      </c>
      <c r="M158" s="27"/>
      <c r="N158" s="27">
        <v>0</v>
      </c>
      <c r="O158" s="19">
        <f t="shared" si="30"/>
        <v>0</v>
      </c>
      <c r="P158" s="19">
        <f t="shared" si="31"/>
        <v>0</v>
      </c>
      <c r="Q158" s="19">
        <f t="shared" si="32"/>
        <v>0</v>
      </c>
      <c r="R158" s="27"/>
      <c r="S158" s="27"/>
      <c r="T158" s="28"/>
      <c r="U158" s="11"/>
    </row>
    <row r="159" spans="1:21" ht="13.5" customHeight="1" hidden="1">
      <c r="A159" s="34"/>
      <c r="B159" s="139"/>
      <c r="C159" s="140"/>
      <c r="D159" s="140"/>
      <c r="E159" s="140"/>
      <c r="F159" s="140"/>
      <c r="G159" s="140"/>
      <c r="H159" s="140"/>
      <c r="I159" s="141"/>
      <c r="J159" s="27">
        <v>0</v>
      </c>
      <c r="K159" s="27">
        <v>0</v>
      </c>
      <c r="L159" s="27">
        <v>0</v>
      </c>
      <c r="M159" s="27"/>
      <c r="N159" s="27">
        <v>0</v>
      </c>
      <c r="O159" s="19">
        <f t="shared" si="30"/>
        <v>0</v>
      </c>
      <c r="P159" s="19">
        <f t="shared" si="31"/>
        <v>0</v>
      </c>
      <c r="Q159" s="19">
        <f t="shared" si="32"/>
        <v>0</v>
      </c>
      <c r="R159" s="27"/>
      <c r="S159" s="27"/>
      <c r="T159" s="28"/>
      <c r="U159" s="11"/>
    </row>
    <row r="160" spans="1:21" ht="12.75" customHeight="1" hidden="1">
      <c r="A160" s="34"/>
      <c r="B160" s="139"/>
      <c r="C160" s="140"/>
      <c r="D160" s="140"/>
      <c r="E160" s="140"/>
      <c r="F160" s="140"/>
      <c r="G160" s="140"/>
      <c r="H160" s="140"/>
      <c r="I160" s="141"/>
      <c r="J160" s="27">
        <v>0</v>
      </c>
      <c r="K160" s="27">
        <v>0</v>
      </c>
      <c r="L160" s="27">
        <v>0</v>
      </c>
      <c r="M160" s="27"/>
      <c r="N160" s="27">
        <v>0</v>
      </c>
      <c r="O160" s="19">
        <f t="shared" si="30"/>
        <v>0</v>
      </c>
      <c r="P160" s="19">
        <f t="shared" si="31"/>
        <v>0</v>
      </c>
      <c r="Q160" s="19">
        <f t="shared" si="32"/>
        <v>0</v>
      </c>
      <c r="R160" s="27"/>
      <c r="S160" s="27"/>
      <c r="T160" s="28"/>
      <c r="U160" s="11"/>
    </row>
    <row r="161" spans="1:21" ht="12.75" customHeight="1" hidden="1">
      <c r="A161" s="34"/>
      <c r="B161" s="139"/>
      <c r="C161" s="140"/>
      <c r="D161" s="140"/>
      <c r="E161" s="140"/>
      <c r="F161" s="140"/>
      <c r="G161" s="140"/>
      <c r="H161" s="140"/>
      <c r="I161" s="141"/>
      <c r="J161" s="27">
        <v>0</v>
      </c>
      <c r="K161" s="27">
        <v>0</v>
      </c>
      <c r="L161" s="27">
        <v>0</v>
      </c>
      <c r="M161" s="27"/>
      <c r="N161" s="27">
        <v>0</v>
      </c>
      <c r="O161" s="19">
        <f t="shared" si="30"/>
        <v>0</v>
      </c>
      <c r="P161" s="19">
        <f t="shared" si="31"/>
        <v>0</v>
      </c>
      <c r="Q161" s="19">
        <f t="shared" si="32"/>
        <v>0</v>
      </c>
      <c r="R161" s="27"/>
      <c r="S161" s="27"/>
      <c r="T161" s="28"/>
      <c r="U161" s="11"/>
    </row>
    <row r="162" spans="1:21" ht="12.75" customHeight="1" hidden="1">
      <c r="A162" s="34"/>
      <c r="B162" s="139"/>
      <c r="C162" s="140"/>
      <c r="D162" s="140"/>
      <c r="E162" s="140"/>
      <c r="F162" s="140"/>
      <c r="G162" s="140"/>
      <c r="H162" s="140"/>
      <c r="I162" s="141"/>
      <c r="J162" s="27">
        <v>0</v>
      </c>
      <c r="K162" s="27">
        <v>0</v>
      </c>
      <c r="L162" s="27">
        <v>0</v>
      </c>
      <c r="M162" s="27"/>
      <c r="N162" s="27">
        <v>0</v>
      </c>
      <c r="O162" s="19">
        <f t="shared" si="30"/>
        <v>0</v>
      </c>
      <c r="P162" s="19">
        <f t="shared" si="31"/>
        <v>0</v>
      </c>
      <c r="Q162" s="19">
        <f t="shared" si="32"/>
        <v>0</v>
      </c>
      <c r="R162" s="27"/>
      <c r="S162" s="27"/>
      <c r="T162" s="28"/>
      <c r="U162" s="11"/>
    </row>
    <row r="163" spans="1:21" ht="15.75" customHeight="1" hidden="1">
      <c r="A163" s="136" t="s">
        <v>72</v>
      </c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3"/>
    </row>
    <row r="164" spans="1:21" ht="12.75" customHeight="1" hidden="1">
      <c r="A164" s="34"/>
      <c r="B164" s="135"/>
      <c r="C164" s="135"/>
      <c r="D164" s="135"/>
      <c r="E164" s="135"/>
      <c r="F164" s="135"/>
      <c r="G164" s="135"/>
      <c r="H164" s="135"/>
      <c r="I164" s="135"/>
      <c r="J164" s="27">
        <v>0</v>
      </c>
      <c r="K164" s="27">
        <v>0</v>
      </c>
      <c r="L164" s="27">
        <v>0</v>
      </c>
      <c r="M164" s="27"/>
      <c r="N164" s="27">
        <v>0</v>
      </c>
      <c r="O164" s="19">
        <f aca="true" t="shared" si="33" ref="O164:O169">K164+L164+N164</f>
        <v>0</v>
      </c>
      <c r="P164" s="19">
        <f aca="true" t="shared" si="34" ref="P164:P169">Q164-O164</f>
        <v>0</v>
      </c>
      <c r="Q164" s="19">
        <f aca="true" t="shared" si="35" ref="Q164:Q169">ROUND(PRODUCT(J164,25)/12,0)</f>
        <v>0</v>
      </c>
      <c r="R164" s="27"/>
      <c r="S164" s="27"/>
      <c r="T164" s="28"/>
      <c r="U164" s="11"/>
    </row>
    <row r="165" spans="1:21" ht="12.75" customHeight="1" hidden="1">
      <c r="A165" s="34"/>
      <c r="B165" s="135"/>
      <c r="C165" s="135"/>
      <c r="D165" s="135"/>
      <c r="E165" s="135"/>
      <c r="F165" s="135"/>
      <c r="G165" s="135"/>
      <c r="H165" s="135"/>
      <c r="I165" s="135"/>
      <c r="J165" s="27">
        <v>0</v>
      </c>
      <c r="K165" s="27">
        <v>0</v>
      </c>
      <c r="L165" s="27">
        <v>0</v>
      </c>
      <c r="M165" s="27"/>
      <c r="N165" s="27">
        <v>0</v>
      </c>
      <c r="O165" s="19">
        <f t="shared" si="33"/>
        <v>0</v>
      </c>
      <c r="P165" s="19">
        <f t="shared" si="34"/>
        <v>0</v>
      </c>
      <c r="Q165" s="19">
        <f t="shared" si="35"/>
        <v>0</v>
      </c>
      <c r="R165" s="27"/>
      <c r="S165" s="27"/>
      <c r="T165" s="28"/>
      <c r="U165" s="11"/>
    </row>
    <row r="166" spans="1:21" ht="12.75" customHeight="1" hidden="1">
      <c r="A166" s="34"/>
      <c r="B166" s="135"/>
      <c r="C166" s="135"/>
      <c r="D166" s="135"/>
      <c r="E166" s="135"/>
      <c r="F166" s="135"/>
      <c r="G166" s="135"/>
      <c r="H166" s="135"/>
      <c r="I166" s="135"/>
      <c r="J166" s="27">
        <v>0</v>
      </c>
      <c r="K166" s="27">
        <v>0</v>
      </c>
      <c r="L166" s="27">
        <v>0</v>
      </c>
      <c r="M166" s="27"/>
      <c r="N166" s="27">
        <v>0</v>
      </c>
      <c r="O166" s="19">
        <f t="shared" si="33"/>
        <v>0</v>
      </c>
      <c r="P166" s="19">
        <f t="shared" si="34"/>
        <v>0</v>
      </c>
      <c r="Q166" s="19">
        <f t="shared" si="35"/>
        <v>0</v>
      </c>
      <c r="R166" s="27"/>
      <c r="S166" s="27"/>
      <c r="T166" s="28"/>
      <c r="U166" s="11"/>
    </row>
    <row r="167" spans="1:21" ht="13.5" customHeight="1" hidden="1">
      <c r="A167" s="34"/>
      <c r="B167" s="135"/>
      <c r="C167" s="135"/>
      <c r="D167" s="135"/>
      <c r="E167" s="135"/>
      <c r="F167" s="135"/>
      <c r="G167" s="135"/>
      <c r="H167" s="135"/>
      <c r="I167" s="135"/>
      <c r="J167" s="27">
        <v>0</v>
      </c>
      <c r="K167" s="27">
        <v>0</v>
      </c>
      <c r="L167" s="27">
        <v>0</v>
      </c>
      <c r="M167" s="27"/>
      <c r="N167" s="27">
        <v>0</v>
      </c>
      <c r="O167" s="19">
        <f t="shared" si="33"/>
        <v>0</v>
      </c>
      <c r="P167" s="19">
        <f t="shared" si="34"/>
        <v>0</v>
      </c>
      <c r="Q167" s="19">
        <f t="shared" si="35"/>
        <v>0</v>
      </c>
      <c r="R167" s="27"/>
      <c r="S167" s="27"/>
      <c r="T167" s="28"/>
      <c r="U167" s="11"/>
    </row>
    <row r="168" spans="1:21" ht="14.25" customHeight="1" hidden="1">
      <c r="A168" s="34"/>
      <c r="B168" s="135"/>
      <c r="C168" s="135"/>
      <c r="D168" s="135"/>
      <c r="E168" s="135"/>
      <c r="F168" s="135"/>
      <c r="G168" s="135"/>
      <c r="H168" s="135"/>
      <c r="I168" s="135"/>
      <c r="J168" s="27">
        <v>0</v>
      </c>
      <c r="K168" s="27">
        <v>0</v>
      </c>
      <c r="L168" s="27">
        <v>0</v>
      </c>
      <c r="M168" s="27"/>
      <c r="N168" s="27">
        <v>0</v>
      </c>
      <c r="O168" s="19">
        <f t="shared" si="33"/>
        <v>0</v>
      </c>
      <c r="P168" s="19">
        <f t="shared" si="34"/>
        <v>0</v>
      </c>
      <c r="Q168" s="19">
        <f t="shared" si="35"/>
        <v>0</v>
      </c>
      <c r="R168" s="27"/>
      <c r="S168" s="27"/>
      <c r="T168" s="28"/>
      <c r="U168" s="11"/>
    </row>
    <row r="169" spans="1:21" ht="12.75" customHeight="1" hidden="1">
      <c r="A169" s="34"/>
      <c r="B169" s="135"/>
      <c r="C169" s="135"/>
      <c r="D169" s="135"/>
      <c r="E169" s="135"/>
      <c r="F169" s="135"/>
      <c r="G169" s="135"/>
      <c r="H169" s="135"/>
      <c r="I169" s="135"/>
      <c r="J169" s="27">
        <v>0</v>
      </c>
      <c r="K169" s="27">
        <v>0</v>
      </c>
      <c r="L169" s="27">
        <v>0</v>
      </c>
      <c r="M169" s="27"/>
      <c r="N169" s="27">
        <v>0</v>
      </c>
      <c r="O169" s="19">
        <f t="shared" si="33"/>
        <v>0</v>
      </c>
      <c r="P169" s="19">
        <f t="shared" si="34"/>
        <v>0</v>
      </c>
      <c r="Q169" s="19">
        <f t="shared" si="35"/>
        <v>0</v>
      </c>
      <c r="R169" s="27"/>
      <c r="S169" s="27"/>
      <c r="T169" s="28"/>
      <c r="U169" s="11"/>
    </row>
    <row r="170" spans="1:21" ht="29.25" customHeight="1" hidden="1">
      <c r="A170" s="76" t="s">
        <v>51</v>
      </c>
      <c r="B170" s="77"/>
      <c r="C170" s="77"/>
      <c r="D170" s="77"/>
      <c r="E170" s="77"/>
      <c r="F170" s="77"/>
      <c r="G170" s="77"/>
      <c r="H170" s="77"/>
      <c r="I170" s="78"/>
      <c r="J170" s="24">
        <f aca="true" t="shared" si="36" ref="J170:Q170">SUM(J145,J151,J157,J164)</f>
        <v>0</v>
      </c>
      <c r="K170" s="24">
        <f t="shared" si="36"/>
        <v>0</v>
      </c>
      <c r="L170" s="24">
        <f t="shared" si="36"/>
        <v>0</v>
      </c>
      <c r="M170" s="24"/>
      <c r="N170" s="24">
        <f t="shared" si="36"/>
        <v>0</v>
      </c>
      <c r="O170" s="24">
        <f t="shared" si="36"/>
        <v>0</v>
      </c>
      <c r="P170" s="24">
        <f t="shared" si="36"/>
        <v>0</v>
      </c>
      <c r="Q170" s="24">
        <f t="shared" si="36"/>
        <v>0</v>
      </c>
      <c r="R170" s="24">
        <f>COUNTIF(R145,"E")+COUNTIF(R151,"E")+COUNTIF(R157,"E")+COUNTIF(R164,"E")</f>
        <v>0</v>
      </c>
      <c r="S170" s="24">
        <f>COUNTIF(S145,"C")+COUNTIF(S151,"C")+COUNTIF(S157,"C")+COUNTIF(S164,"C")</f>
        <v>0</v>
      </c>
      <c r="T170" s="24">
        <f>COUNTIF(T145,"VP")+COUNTIF(T151,"VP")+COUNTIF(T157,"VP")+COUNTIF(T164,"VP")</f>
        <v>0</v>
      </c>
      <c r="U170" s="29" t="s">
        <v>50</v>
      </c>
    </row>
    <row r="171" spans="1:21" ht="15" customHeight="1" hidden="1">
      <c r="A171" s="144" t="s">
        <v>52</v>
      </c>
      <c r="B171" s="145"/>
      <c r="C171" s="145"/>
      <c r="D171" s="145"/>
      <c r="E171" s="145"/>
      <c r="F171" s="145"/>
      <c r="G171" s="145"/>
      <c r="H171" s="145"/>
      <c r="I171" s="145"/>
      <c r="J171" s="146"/>
      <c r="K171" s="24">
        <f aca="true" t="shared" si="37" ref="K171:Q171">SUM(K145,K151,K157)*14+K164*12</f>
        <v>0</v>
      </c>
      <c r="L171" s="24">
        <f t="shared" si="37"/>
        <v>0</v>
      </c>
      <c r="M171" s="24"/>
      <c r="N171" s="24">
        <f t="shared" si="37"/>
        <v>0</v>
      </c>
      <c r="O171" s="24">
        <f t="shared" si="37"/>
        <v>0</v>
      </c>
      <c r="P171" s="24">
        <f t="shared" si="37"/>
        <v>0</v>
      </c>
      <c r="Q171" s="24">
        <f t="shared" si="37"/>
        <v>0</v>
      </c>
      <c r="R171" s="150"/>
      <c r="S171" s="151"/>
      <c r="T171" s="151"/>
      <c r="U171" s="152"/>
    </row>
    <row r="172" spans="1:21" ht="15" customHeight="1" hidden="1">
      <c r="A172" s="147"/>
      <c r="B172" s="148"/>
      <c r="C172" s="148"/>
      <c r="D172" s="148"/>
      <c r="E172" s="148"/>
      <c r="F172" s="148"/>
      <c r="G172" s="148"/>
      <c r="H172" s="148"/>
      <c r="I172" s="148"/>
      <c r="J172" s="149"/>
      <c r="K172" s="73">
        <f>SUM(K171:N171)</f>
        <v>0</v>
      </c>
      <c r="L172" s="74"/>
      <c r="M172" s="74"/>
      <c r="N172" s="75"/>
      <c r="O172" s="70">
        <f>SUM(O171:P171)</f>
        <v>0</v>
      </c>
      <c r="P172" s="71"/>
      <c r="Q172" s="72"/>
      <c r="R172" s="153"/>
      <c r="S172" s="154"/>
      <c r="T172" s="154"/>
      <c r="U172" s="155"/>
    </row>
    <row r="173" spans="1:21" ht="1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3"/>
      <c r="L173" s="13"/>
      <c r="M173" s="13"/>
      <c r="N173" s="13"/>
      <c r="O173" s="16"/>
      <c r="P173" s="16"/>
      <c r="Q173" s="16"/>
      <c r="R173" s="16"/>
      <c r="S173" s="16"/>
      <c r="T173" s="16"/>
      <c r="U173" s="16"/>
    </row>
    <row r="174" spans="1:21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3"/>
      <c r="L174" s="13"/>
      <c r="M174" s="13"/>
      <c r="N174" s="13"/>
      <c r="O174" s="16"/>
      <c r="P174" s="16"/>
      <c r="Q174" s="16"/>
      <c r="R174" s="16"/>
      <c r="S174" s="16"/>
      <c r="T174" s="16"/>
      <c r="U174" s="16"/>
    </row>
    <row r="175" spans="1:21" ht="24" customHeight="1">
      <c r="A175" s="90" t="s">
        <v>54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</row>
    <row r="176" spans="1:21" ht="16.5" customHeight="1">
      <c r="A176" s="86" t="s">
        <v>56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8"/>
    </row>
    <row r="177" spans="1:21" ht="34.5" customHeight="1">
      <c r="A177" s="79" t="s">
        <v>27</v>
      </c>
      <c r="B177" s="79" t="s">
        <v>26</v>
      </c>
      <c r="C177" s="79"/>
      <c r="D177" s="79"/>
      <c r="E177" s="79"/>
      <c r="F177" s="79"/>
      <c r="G177" s="79"/>
      <c r="H177" s="79"/>
      <c r="I177" s="79"/>
      <c r="J177" s="83" t="s">
        <v>41</v>
      </c>
      <c r="K177" s="83" t="s">
        <v>24</v>
      </c>
      <c r="L177" s="83"/>
      <c r="M177" s="83"/>
      <c r="N177" s="83"/>
      <c r="O177" s="83" t="s">
        <v>42</v>
      </c>
      <c r="P177" s="83"/>
      <c r="Q177" s="83"/>
      <c r="R177" s="83" t="s">
        <v>23</v>
      </c>
      <c r="S177" s="83"/>
      <c r="T177" s="83"/>
      <c r="U177" s="83" t="s">
        <v>22</v>
      </c>
    </row>
    <row r="178" spans="1:21" ht="12.75">
      <c r="A178" s="79"/>
      <c r="B178" s="79"/>
      <c r="C178" s="79"/>
      <c r="D178" s="79"/>
      <c r="E178" s="79"/>
      <c r="F178" s="79"/>
      <c r="G178" s="79"/>
      <c r="H178" s="79"/>
      <c r="I178" s="79"/>
      <c r="J178" s="83"/>
      <c r="K178" s="31" t="s">
        <v>28</v>
      </c>
      <c r="L178" s="31" t="s">
        <v>29</v>
      </c>
      <c r="M178" s="5" t="s">
        <v>30</v>
      </c>
      <c r="N178" s="5" t="s">
        <v>160</v>
      </c>
      <c r="O178" s="31" t="s">
        <v>34</v>
      </c>
      <c r="P178" s="31" t="s">
        <v>7</v>
      </c>
      <c r="Q178" s="31" t="s">
        <v>31</v>
      </c>
      <c r="R178" s="31" t="s">
        <v>32</v>
      </c>
      <c r="S178" s="31" t="s">
        <v>28</v>
      </c>
      <c r="T178" s="31" t="s">
        <v>33</v>
      </c>
      <c r="U178" s="83"/>
    </row>
    <row r="179" spans="1:21" ht="17.25" customHeight="1">
      <c r="A179" s="86" t="s">
        <v>73</v>
      </c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8"/>
    </row>
    <row r="180" spans="1:21" ht="12.75">
      <c r="A180" s="52" t="str">
        <f>IF(ISNA(INDEX($A$37:$U$169,MATCH($B180,$B$37:$B$169,0),1)),"",INDEX($A$37:$U$169,MATCH($B180,$B$37:$B$169,0),1))</f>
        <v>MMR8098</v>
      </c>
      <c r="B180" s="84" t="s">
        <v>130</v>
      </c>
      <c r="C180" s="84"/>
      <c r="D180" s="84"/>
      <c r="E180" s="84"/>
      <c r="F180" s="84"/>
      <c r="G180" s="84"/>
      <c r="H180" s="84"/>
      <c r="I180" s="85"/>
      <c r="J180" s="52">
        <f>IF(ISNA(INDEX($A$37:$U$169,MATCH($B180,$B$37:$B$169,0),10)),"",INDEX($A$37:$U$169,MATCH($B180,$B$37:$B$169,0),10))</f>
        <v>8</v>
      </c>
      <c r="K180" s="52">
        <f>IF(ISNA(INDEX($A$37:$U$169,MATCH($B180,$B$37:$B$169,0),11)),"",INDEX($A$37:$U$169,MATCH($B180,$B$37:$B$169,0),11))</f>
        <v>2</v>
      </c>
      <c r="L180" s="52">
        <f>IF(ISNA(INDEX($A$37:$U$169,MATCH($B180,$B$37:$B$169,0),12)),"",INDEX($A$37:$U$169,MATCH($B180,$B$37:$B$169,0),12))</f>
        <v>1</v>
      </c>
      <c r="M180" s="52">
        <f>IF(ISNA(INDEX($A$37:$U$169,MATCH($B180,$B$37:$B$169,0),13)),"",INDEX($A$37:$U$169,MATCH($B180,$B$37:$B$169,0),13))</f>
        <v>0</v>
      </c>
      <c r="N180" s="52">
        <f>IF(ISNA(INDEX($A$37:$U$169,MATCH($B180,$B$37:$B$169,0),14)),"",INDEX($A$37:$U$169,MATCH($B180,$B$37:$B$169,0),14))</f>
        <v>1</v>
      </c>
      <c r="O180" s="52">
        <f>IF(ISNA(INDEX($A$37:$U$169,MATCH($B180,$B$37:$B$169,0),15)),"",INDEX($A$37:$U$169,MATCH($B180,$B$37:$B$169,0),15))</f>
        <v>4</v>
      </c>
      <c r="P180" s="52">
        <f>IF(ISNA(INDEX($A$37:$U$169,MATCH($B180,$B$37:$B$169,0),16)),"",INDEX($A$37:$U$169,MATCH($B180,$B$37:$B$169,0),16))</f>
        <v>10</v>
      </c>
      <c r="Q180" s="52">
        <f>IF(ISNA(INDEX($A$37:$U$169,MATCH($B180,$B$37:$B$169,0),17)),"",INDEX($A$37:$U$169,MATCH($B180,$B$37:$B$169,0),17))</f>
        <v>14</v>
      </c>
      <c r="R180" s="52" t="str">
        <f>IF(ISNA(INDEX($A$37:$U$169,MATCH($B180,$B$37:$B$169,0),18)),"",INDEX($A$37:$U$169,MATCH($B180,$B$37:$B$169,0),18))</f>
        <v>E</v>
      </c>
      <c r="S180" s="52"/>
      <c r="T180" s="52"/>
      <c r="U180" s="21" t="s">
        <v>37</v>
      </c>
    </row>
    <row r="181" spans="1:21" ht="12.75">
      <c r="A181" s="52" t="str">
        <f>IF(ISNA(INDEX($A$37:$U$169,MATCH($B181,$B$37:$B$169,0),1)),"",INDEX($A$37:$U$169,MATCH($B181,$B$37:$B$169,0),1))</f>
        <v>MMR8099 </v>
      </c>
      <c r="B181" s="84" t="s">
        <v>152</v>
      </c>
      <c r="C181" s="84"/>
      <c r="D181" s="84"/>
      <c r="E181" s="84"/>
      <c r="F181" s="84"/>
      <c r="G181" s="84"/>
      <c r="H181" s="84"/>
      <c r="I181" s="85"/>
      <c r="J181" s="52">
        <f>IF(ISNA(INDEX($A$37:$U$169,MATCH($B181,$B$37:$B$169,0),10)),"",INDEX($A$37:$U$169,MATCH($B181,$B$37:$B$169,0),10))</f>
        <v>7</v>
      </c>
      <c r="K181" s="52">
        <f>IF(ISNA(INDEX($A$37:$U$169,MATCH($B181,$B$37:$B$169,0),11)),"",INDEX($A$37:$U$169,MATCH($B181,$B$37:$B$169,0),11))</f>
        <v>2</v>
      </c>
      <c r="L181" s="52">
        <f>IF(ISNA(INDEX($A$37:$U$169,MATCH($B181,$B$37:$B$169,0),12)),"",INDEX($A$37:$U$169,MATCH($B181,$B$37:$B$169,0),12))</f>
        <v>1</v>
      </c>
      <c r="M181" s="52">
        <f>IF(ISNA(INDEX($A$37:$U$169,MATCH($B181,$B$37:$B$169,0),13)),"",INDEX($A$37:$U$169,MATCH($B181,$B$37:$B$169,0),13))</f>
        <v>0</v>
      </c>
      <c r="N181" s="52">
        <f>IF(ISNA(INDEX($A$37:$U$169,MATCH($B181,$B$37:$B$169,0),14)),"",INDEX($A$37:$U$169,MATCH($B181,$B$37:$B$169,0),14))</f>
        <v>1</v>
      </c>
      <c r="O181" s="52">
        <f>IF(ISNA(INDEX($A$37:$U$169,MATCH($B181,$B$37:$B$169,0),15)),"",INDEX($A$37:$U$169,MATCH($B181,$B$37:$B$169,0),15))</f>
        <v>4</v>
      </c>
      <c r="P181" s="52">
        <f>IF(ISNA(INDEX($A$37:$U$169,MATCH($B181,$B$37:$B$169,0),16)),"",INDEX($A$37:$U$169,MATCH($B181,$B$37:$B$169,0),16))</f>
        <v>9</v>
      </c>
      <c r="Q181" s="52">
        <f>IF(ISNA(INDEX($A$37:$U$169,MATCH($B181,$B$37:$B$169,0),17)),"",INDEX($A$37:$U$169,MATCH($B181,$B$37:$B$169,0),17))</f>
        <v>13</v>
      </c>
      <c r="R181" s="52" t="str">
        <f>IF(ISNA(INDEX($A$37:$U$169,MATCH($B181,$B$37:$B$169,0),18)),"",INDEX($A$37:$U$169,MATCH($B181,$B$37:$B$169,0),18))</f>
        <v>E</v>
      </c>
      <c r="S181" s="52"/>
      <c r="T181" s="52"/>
      <c r="U181" s="21" t="s">
        <v>37</v>
      </c>
    </row>
    <row r="182" spans="1:21" ht="12.75">
      <c r="A182" s="52" t="str">
        <f>IF(ISNA(INDEX($A$37:$U$169,MATCH($B182,$B$37:$B$169,0),1)),"",INDEX($A$37:$U$169,MATCH($B182,$B$37:$B$169,0),1))</f>
        <v>MMR8100</v>
      </c>
      <c r="B182" s="84" t="s">
        <v>121</v>
      </c>
      <c r="C182" s="84"/>
      <c r="D182" s="84"/>
      <c r="E182" s="84"/>
      <c r="F182" s="84"/>
      <c r="G182" s="84"/>
      <c r="H182" s="84"/>
      <c r="I182" s="85"/>
      <c r="J182" s="52">
        <f>IF(ISNA(INDEX($A$37:$U$169,MATCH($B182,$B$37:$B$169,0),10)),"",INDEX($A$37:$U$169,MATCH($B182,$B$37:$B$169,0),10))</f>
        <v>8</v>
      </c>
      <c r="K182" s="52">
        <f>IF(ISNA(INDEX($A$37:$U$169,MATCH($B182,$B$37:$B$169,0),11)),"",INDEX($A$37:$U$169,MATCH($B182,$B$37:$B$169,0),11))</f>
        <v>2</v>
      </c>
      <c r="L182" s="52">
        <f>IF(ISNA(INDEX($A$37:$U$169,MATCH($B182,$B$37:$B$169,0),12)),"",INDEX($A$37:$U$169,MATCH($B182,$B$37:$B$169,0),12))</f>
        <v>1</v>
      </c>
      <c r="M182" s="52">
        <f>IF(ISNA(INDEX($A$37:$U$169,MATCH($B182,$B$37:$B$169,0),13)),"",INDEX($A$37:$U$169,MATCH($B182,$B$37:$B$169,0),13))</f>
        <v>0</v>
      </c>
      <c r="N182" s="52">
        <f>IF(ISNA(INDEX($A$37:$U$169,MATCH($B182,$B$37:$B$169,0),14)),"",INDEX($A$37:$U$169,MATCH($B182,$B$37:$B$169,0),14))</f>
        <v>1</v>
      </c>
      <c r="O182" s="52">
        <f>IF(ISNA(INDEX($A$37:$U$169,MATCH($B182,$B$37:$B$169,0),15)),"",INDEX($A$37:$U$169,MATCH($B182,$B$37:$B$169,0),15))</f>
        <v>4</v>
      </c>
      <c r="P182" s="52">
        <f>IF(ISNA(INDEX($A$37:$U$169,MATCH($B182,$B$37:$B$169,0),16)),"",INDEX($A$37:$U$169,MATCH($B182,$B$37:$B$169,0),16))</f>
        <v>10</v>
      </c>
      <c r="Q182" s="52">
        <f>IF(ISNA(INDEX($A$37:$U$169,MATCH($B182,$B$37:$B$169,0),17)),"",INDEX($A$37:$U$169,MATCH($B182,$B$37:$B$169,0),17))</f>
        <v>14</v>
      </c>
      <c r="R182" s="52" t="str">
        <f>IF(ISNA(INDEX($A$37:$U$169,MATCH($B182,$B$37:$B$169,0),18)),"",INDEX($A$37:$U$169,MATCH($B182,$B$37:$B$169,0),18))</f>
        <v>E</v>
      </c>
      <c r="S182" s="52"/>
      <c r="T182" s="52"/>
      <c r="U182" s="21" t="s">
        <v>37</v>
      </c>
    </row>
    <row r="183" spans="1:21" ht="12.75">
      <c r="A183" s="52" t="str">
        <f>IF(ISNA(INDEX($A$37:$U$169,MATCH($B183,$B$37:$B$169,0),1)),"",INDEX($A$37:$U$169,MATCH($B183,$B$37:$B$169,0),1))</f>
        <v>MMR8101</v>
      </c>
      <c r="B183" s="84" t="s">
        <v>129</v>
      </c>
      <c r="C183" s="84"/>
      <c r="D183" s="84"/>
      <c r="E183" s="84"/>
      <c r="F183" s="84"/>
      <c r="G183" s="84"/>
      <c r="H183" s="84"/>
      <c r="I183" s="85"/>
      <c r="J183" s="52">
        <f>IF(ISNA(INDEX($A$37:$U$169,MATCH($B183,$B$37:$B$169,0),10)),"",INDEX($A$37:$U$169,MATCH($B183,$B$37:$B$169,0),10))</f>
        <v>7</v>
      </c>
      <c r="K183" s="52">
        <f>IF(ISNA(INDEX($A$37:$U$169,MATCH($B183,$B$37:$B$169,0),11)),"",INDEX($A$37:$U$169,MATCH($B183,$B$37:$B$169,0),11))</f>
        <v>2</v>
      </c>
      <c r="L183" s="52">
        <f>IF(ISNA(INDEX($A$37:$U$169,MATCH($B183,$B$37:$B$169,0),12)),"",INDEX($A$37:$U$169,MATCH($B183,$B$37:$B$169,0),12))</f>
        <v>1</v>
      </c>
      <c r="M183" s="52">
        <f>IF(ISNA(INDEX($A$37:$U$169,MATCH($B183,$B$37:$B$169,0),13)),"",INDEX($A$37:$U$169,MATCH($B183,$B$37:$B$169,0),13))</f>
        <v>0</v>
      </c>
      <c r="N183" s="52">
        <f>IF(ISNA(INDEX($A$37:$U$169,MATCH($B183,$B$37:$B$169,0),14)),"",INDEX($A$37:$U$169,MATCH($B183,$B$37:$B$169,0),14))</f>
        <v>1</v>
      </c>
      <c r="O183" s="52">
        <f>IF(ISNA(INDEX($A$37:$U$169,MATCH($B183,$B$37:$B$169,0),15)),"",INDEX($A$37:$U$169,MATCH($B183,$B$37:$B$169,0),15))</f>
        <v>4</v>
      </c>
      <c r="P183" s="52">
        <f>IF(ISNA(INDEX($A$37:$U$169,MATCH($B183,$B$37:$B$169,0),16)),"",INDEX($A$37:$U$169,MATCH($B183,$B$37:$B$169,0),16))</f>
        <v>9</v>
      </c>
      <c r="Q183" s="52">
        <f>IF(ISNA(INDEX($A$37:$U$169,MATCH($B183,$B$37:$B$169,0),17)),"",INDEX($A$37:$U$169,MATCH($B183,$B$37:$B$169,0),17))</f>
        <v>13</v>
      </c>
      <c r="R183" s="52" t="str">
        <f>IF(ISNA(INDEX($A$37:$U$169,MATCH($B183,$B$37:$B$169,0),18)),"",INDEX($A$37:$U$169,MATCH($B183,$B$37:$B$169,0),18))</f>
        <v>E</v>
      </c>
      <c r="S183" s="52"/>
      <c r="T183" s="52"/>
      <c r="U183" s="21" t="s">
        <v>37</v>
      </c>
    </row>
    <row r="184" spans="1:21" ht="12.75">
      <c r="A184" s="52" t="str">
        <f>IF(ISNA(INDEX($A$37:$U$169,MATCH($B184,$B$37:$B$169,0),1)),"",INDEX($A$37:$U$169,MATCH($B184,$B$37:$B$169,0),1))</f>
        <v>MMR8102</v>
      </c>
      <c r="B184" s="84" t="s">
        <v>149</v>
      </c>
      <c r="C184" s="84"/>
      <c r="D184" s="84"/>
      <c r="E184" s="84"/>
      <c r="F184" s="84"/>
      <c r="G184" s="84"/>
      <c r="H184" s="84"/>
      <c r="I184" s="85"/>
      <c r="J184" s="52">
        <f>IF(ISNA(INDEX($A$37:$U$169,MATCH($B184,$B$37:$B$169,0),10)),"",INDEX($A$37:$U$169,MATCH($B184,$B$37:$B$169,0),10))</f>
        <v>7</v>
      </c>
      <c r="K184" s="52">
        <f>IF(ISNA(INDEX($A$37:$U$169,MATCH($B184,$B$37:$B$169,0),11)),"",INDEX($A$37:$U$169,MATCH($B184,$B$37:$B$169,0),11))</f>
        <v>2</v>
      </c>
      <c r="L184" s="52">
        <f>IF(ISNA(INDEX($A$37:$U$169,MATCH($B184,$B$37:$B$169,0),12)),"",INDEX($A$37:$U$169,MATCH($B184,$B$37:$B$169,0),12))</f>
        <v>1</v>
      </c>
      <c r="M184" s="52">
        <f>IF(ISNA(INDEX($A$37:$U$169,MATCH($B184,$B$37:$B$169,0),13)),"",INDEX($A$37:$U$169,MATCH($B184,$B$37:$B$169,0),13))</f>
        <v>0</v>
      </c>
      <c r="N184" s="52">
        <f>IF(ISNA(INDEX($A$37:$U$169,MATCH($B184,$B$37:$B$169,0),14)),"",INDEX($A$37:$U$169,MATCH($B184,$B$37:$B$169,0),14))</f>
        <v>1</v>
      </c>
      <c r="O184" s="52">
        <f>IF(ISNA(INDEX($A$37:$U$169,MATCH($B184,$B$37:$B$169,0),15)),"",INDEX($A$37:$U$169,MATCH($B184,$B$37:$B$169,0),15))</f>
        <v>4</v>
      </c>
      <c r="P184" s="52">
        <f>IF(ISNA(INDEX($A$37:$U$169,MATCH($B184,$B$37:$B$169,0),16)),"",INDEX($A$37:$U$169,MATCH($B184,$B$37:$B$169,0),16))</f>
        <v>9</v>
      </c>
      <c r="Q184" s="52">
        <f>IF(ISNA(INDEX($A$37:$U$169,MATCH($B184,$B$37:$B$169,0),17)),"",INDEX($A$37:$U$169,MATCH($B184,$B$37:$B$169,0),17))</f>
        <v>13</v>
      </c>
      <c r="R184" s="52" t="str">
        <f>IF(ISNA(INDEX($A$37:$U$169,MATCH($B184,$B$37:$B$169,0),18)),"",INDEX($A$37:$U$169,MATCH($B184,$B$37:$B$169,0),18))</f>
        <v>E</v>
      </c>
      <c r="S184" s="52"/>
      <c r="T184" s="52"/>
      <c r="U184" s="21" t="s">
        <v>37</v>
      </c>
    </row>
    <row r="185" spans="1:21" ht="12.75">
      <c r="A185" s="52" t="str">
        <f>IF(ISNA(INDEX($A$37:$U$169,MATCH($B185,$B$37:$B$169,0),1)),"",INDEX($A$37:$U$169,MATCH($B185,$B$37:$B$169,0),1))</f>
        <v>MMR8105</v>
      </c>
      <c r="B185" s="84" t="s">
        <v>151</v>
      </c>
      <c r="C185" s="84"/>
      <c r="D185" s="84"/>
      <c r="E185" s="84"/>
      <c r="F185" s="84"/>
      <c r="G185" s="84"/>
      <c r="H185" s="84"/>
      <c r="I185" s="85"/>
      <c r="J185" s="52">
        <f>IF(ISNA(INDEX($A$37:$U$169,MATCH($B185,$B$37:$B$169,0),10)),"",INDEX($A$37:$U$169,MATCH($B185,$B$37:$B$169,0),10))</f>
        <v>8</v>
      </c>
      <c r="K185" s="52">
        <f>IF(ISNA(INDEX($A$37:$U$169,MATCH($B185,$B$37:$B$169,0),11)),"",INDEX($A$37:$U$169,MATCH($B185,$B$37:$B$169,0),11))</f>
        <v>2</v>
      </c>
      <c r="L185" s="52">
        <f>IF(ISNA(INDEX($A$37:$U$169,MATCH($B185,$B$37:$B$169,0),12)),"",INDEX($A$37:$U$169,MATCH($B185,$B$37:$B$169,0),12))</f>
        <v>1</v>
      </c>
      <c r="M185" s="52">
        <f>IF(ISNA(INDEX($A$37:$U$169,MATCH($B185,$B$37:$B$169,0),13)),"",INDEX($A$37:$U$169,MATCH($B185,$B$37:$B$169,0),13))</f>
        <v>0</v>
      </c>
      <c r="N185" s="52">
        <f>IF(ISNA(INDEX($A$37:$U$169,MATCH($B185,$B$37:$B$169,0),14)),"",INDEX($A$37:$U$169,MATCH($B185,$B$37:$B$169,0),14))</f>
        <v>1</v>
      </c>
      <c r="O185" s="52">
        <f>IF(ISNA(INDEX($A$37:$U$169,MATCH($B185,$B$37:$B$169,0),15)),"",INDEX($A$37:$U$169,MATCH($B185,$B$37:$B$169,0),15))</f>
        <v>4</v>
      </c>
      <c r="P185" s="52">
        <f>IF(ISNA(INDEX($A$37:$U$169,MATCH($B185,$B$37:$B$169,0),16)),"",INDEX($A$37:$U$169,MATCH($B185,$B$37:$B$169,0),16))</f>
        <v>10</v>
      </c>
      <c r="Q185" s="52">
        <f>IF(ISNA(INDEX($A$37:$U$169,MATCH($B185,$B$37:$B$169,0),17)),"",INDEX($A$37:$U$169,MATCH($B185,$B$37:$B$169,0),17))</f>
        <v>14</v>
      </c>
      <c r="R185" s="52" t="str">
        <f>IF(ISNA(INDEX($A$37:$U$169,MATCH($B185,$B$37:$B$169,0),18)),"",INDEX($A$37:$U$169,MATCH($B185,$B$37:$B$169,0),18))</f>
        <v>E</v>
      </c>
      <c r="S185" s="52"/>
      <c r="T185" s="52"/>
      <c r="U185" s="21" t="s">
        <v>37</v>
      </c>
    </row>
    <row r="186" spans="1:21" ht="12.75">
      <c r="A186" s="52" t="str">
        <f>IF(ISNA(INDEX($A$37:$U$169,MATCH($B186,$B$37:$B$169,0),1)),"",INDEX($A$37:$U$169,MATCH($B186,$B$37:$B$169,0),1))</f>
        <v>MMR9001</v>
      </c>
      <c r="B186" s="84" t="s">
        <v>123</v>
      </c>
      <c r="C186" s="84"/>
      <c r="D186" s="84"/>
      <c r="E186" s="84"/>
      <c r="F186" s="84"/>
      <c r="G186" s="84"/>
      <c r="H186" s="84"/>
      <c r="I186" s="85"/>
      <c r="J186" s="52">
        <f>IF(ISNA(INDEX($A$37:$U$169,MATCH($B186,$B$37:$B$169,0),10)),"",INDEX($A$37:$U$169,MATCH($B186,$B$37:$B$169,0),10))</f>
        <v>6</v>
      </c>
      <c r="K186" s="52">
        <f>IF(ISNA(INDEX($A$37:$U$169,MATCH($B186,$B$37:$B$169,0),11)),"",INDEX($A$37:$U$169,MATCH($B186,$B$37:$B$169,0),11))</f>
        <v>2</v>
      </c>
      <c r="L186" s="52">
        <f>IF(ISNA(INDEX($A$37:$U$169,MATCH($B186,$B$37:$B$169,0),12)),"",INDEX($A$37:$U$169,MATCH($B186,$B$37:$B$169,0),12))</f>
        <v>1</v>
      </c>
      <c r="M186" s="52">
        <f>IF(ISNA(INDEX($A$37:$U$169,MATCH($B186,$B$37:$B$169,0),13)),"",INDEX($A$37:$U$169,MATCH($B186,$B$37:$B$169,0),13))</f>
        <v>0</v>
      </c>
      <c r="N186" s="52">
        <f>IF(ISNA(INDEX($A$37:$U$169,MATCH($B186,$B$37:$B$169,0),14)),"",INDEX($A$37:$U$169,MATCH($B186,$B$37:$B$169,0),14))</f>
        <v>1</v>
      </c>
      <c r="O186" s="52">
        <f>IF(ISNA(INDEX($A$37:$U$169,MATCH($B186,$B$37:$B$169,0),15)),"",INDEX($A$37:$U$169,MATCH($B186,$B$37:$B$169,0),15))</f>
        <v>4</v>
      </c>
      <c r="P186" s="52">
        <f>IF(ISNA(INDEX($A$37:$U$169,MATCH($B186,$B$37:$B$169,0),16)),"",INDEX($A$37:$U$169,MATCH($B186,$B$37:$B$169,0),16))</f>
        <v>7</v>
      </c>
      <c r="Q186" s="52">
        <f>IF(ISNA(INDEX($A$37:$U$169,MATCH($B186,$B$37:$B$169,0),17)),"",INDEX($A$37:$U$169,MATCH($B186,$B$37:$B$169,0),17))</f>
        <v>11</v>
      </c>
      <c r="R186" s="52"/>
      <c r="S186" s="52" t="str">
        <f>IF(ISNA(INDEX($A$37:$U$169,MATCH($B186,$B$37:$B$169,0),19)),"",INDEX($A$37:$U$169,MATCH($B186,$B$37:$B$169,0),19))</f>
        <v>C</v>
      </c>
      <c r="T186" s="52"/>
      <c r="U186" s="21" t="s">
        <v>37</v>
      </c>
    </row>
    <row r="187" spans="1:21" ht="12.75">
      <c r="A187" s="52" t="str">
        <f>IF(ISNA(INDEX($A$37:$U$169,MATCH($B187,$B$37:$B$169,0),1)),"",INDEX($A$37:$U$169,MATCH($B187,$B$37:$B$169,0),1))</f>
        <v>MMR8106</v>
      </c>
      <c r="B187" s="84" t="s">
        <v>124</v>
      </c>
      <c r="C187" s="84"/>
      <c r="D187" s="84"/>
      <c r="E187" s="84"/>
      <c r="F187" s="84"/>
      <c r="G187" s="84"/>
      <c r="H187" s="84"/>
      <c r="I187" s="85"/>
      <c r="J187" s="52">
        <f>IF(ISNA(INDEX($A$37:$U$169,MATCH($B187,$B$37:$B$169,0),10)),"",INDEX($A$37:$U$169,MATCH($B187,$B$37:$B$169,0),10))</f>
        <v>8</v>
      </c>
      <c r="K187" s="52">
        <f>IF(ISNA(INDEX($A$37:$U$169,MATCH($B187,$B$37:$B$169,0),11)),"",INDEX($A$37:$U$169,MATCH($B187,$B$37:$B$169,0),11))</f>
        <v>2</v>
      </c>
      <c r="L187" s="52">
        <f>IF(ISNA(INDEX($A$37:$U$169,MATCH($B187,$B$37:$B$169,0),12)),"",INDEX($A$37:$U$169,MATCH($B187,$B$37:$B$169,0),12))</f>
        <v>1</v>
      </c>
      <c r="M187" s="52">
        <f>IF(ISNA(INDEX($A$37:$U$169,MATCH($B187,$B$37:$B$169,0),13)),"",INDEX($A$37:$U$169,MATCH($B187,$B$37:$B$169,0),13))</f>
        <v>0</v>
      </c>
      <c r="N187" s="52">
        <f>IF(ISNA(INDEX($A$37:$U$169,MATCH($B187,$B$37:$B$169,0),14)),"",INDEX($A$37:$U$169,MATCH($B187,$B$37:$B$169,0),14))</f>
        <v>1</v>
      </c>
      <c r="O187" s="52">
        <f>IF(ISNA(INDEX($A$37:$U$169,MATCH($B187,$B$37:$B$169,0),15)),"",INDEX($A$37:$U$169,MATCH($B187,$B$37:$B$169,0),15))</f>
        <v>4</v>
      </c>
      <c r="P187" s="52">
        <f>IF(ISNA(INDEX($A$37:$U$169,MATCH($B187,$B$37:$B$169,0),16)),"",INDEX($A$37:$U$169,MATCH($B187,$B$37:$B$169,0),16))</f>
        <v>10</v>
      </c>
      <c r="Q187" s="52">
        <f>IF(ISNA(INDEX($A$37:$U$169,MATCH($B187,$B$37:$B$169,0),17)),"",INDEX($A$37:$U$169,MATCH($B187,$B$37:$B$169,0),17))</f>
        <v>14</v>
      </c>
      <c r="R187" s="52" t="str">
        <f>IF(ISNA(INDEX($A$37:$U$169,MATCH($B187,$B$37:$B$169,0),18)),"",INDEX($A$37:$U$169,MATCH($B187,$B$37:$B$169,0),18))</f>
        <v>E</v>
      </c>
      <c r="S187" s="52"/>
      <c r="T187" s="52"/>
      <c r="U187" s="21" t="s">
        <v>37</v>
      </c>
    </row>
    <row r="188" spans="1:21" ht="12.75" customHeight="1" hidden="1">
      <c r="A188" s="35">
        <f>IF(ISNA(INDEX($A$37:$U$169,MATCH($B188,$B$37:$B$169,0),1)),"",INDEX($A$37:$U$169,MATCH($B188,$B$37:$B$169,0),1))</f>
      </c>
      <c r="B188" s="69"/>
      <c r="C188" s="69"/>
      <c r="D188" s="69"/>
      <c r="E188" s="69"/>
      <c r="F188" s="69"/>
      <c r="G188" s="69"/>
      <c r="H188" s="69"/>
      <c r="I188" s="69"/>
      <c r="J188" s="19">
        <f>IF(ISNA(INDEX($A$37:$U$169,MATCH($B188,$B$37:$B$169,0),10)),"",INDEX($A$37:$U$169,MATCH($B188,$B$37:$B$169,0),10))</f>
      </c>
      <c r="K188" s="19">
        <f>IF(ISNA(INDEX($A$37:$U$169,MATCH($B188,$B$37:$B$169,0),11)),"",INDEX($A$37:$U$169,MATCH($B188,$B$37:$B$169,0),11))</f>
      </c>
      <c r="L188" s="19">
        <f>IF(ISNA(INDEX($A$37:$U$169,MATCH($B188,$B$37:$B$169,0),12)),"",INDEX($A$37:$U$169,MATCH($B188,$B$37:$B$169,0),12))</f>
      </c>
      <c r="M188" s="19"/>
      <c r="N188" s="19">
        <f>IF(ISNA(INDEX($A$37:$U$169,MATCH($B188,$B$37:$B$169,0),13)),"",INDEX($A$37:$U$169,MATCH($B188,$B$37:$B$169,0),13))</f>
      </c>
      <c r="O188" s="19">
        <f>IF(ISNA(INDEX($A$37:$U$169,MATCH($B188,$B$37:$B$169,0),14)),"",INDEX($A$37:$U$169,MATCH($B188,$B$37:$B$169,0),14))</f>
      </c>
      <c r="P188" s="19">
        <f>IF(ISNA(INDEX($A$37:$U$169,MATCH($B188,$B$37:$B$169,0),15)),"",INDEX($A$37:$U$169,MATCH($B188,$B$37:$B$169,0),15))</f>
      </c>
      <c r="Q188" s="19">
        <f>IF(ISNA(INDEX($A$37:$U$169,MATCH($B188,$B$37:$B$169,0),16)),"",INDEX($A$37:$U$169,MATCH($B188,$B$37:$B$169,0),16))</f>
      </c>
      <c r="R188" s="30">
        <f>IF(ISNA(INDEX($A$37:$U$169,MATCH($B188,$B$37:$B$169,0),17)),"",INDEX($A$37:$U$169,MATCH($B188,$B$37:$B$169,0),17))</f>
      </c>
      <c r="S188" s="30">
        <f>IF(ISNA(INDEX($A$37:$U$169,MATCH($B188,$B$37:$B$169,0),18)),"",INDEX($A$37:$U$169,MATCH($B188,$B$37:$B$169,0),18))</f>
      </c>
      <c r="T188" s="30">
        <f>IF(ISNA(INDEX($A$37:$U$169,MATCH($B188,$B$37:$B$169,0),19)),"",INDEX($A$37:$U$169,MATCH($B188,$B$37:$B$169,0),19))</f>
      </c>
      <c r="U188" s="21" t="s">
        <v>37</v>
      </c>
    </row>
    <row r="189" spans="1:21" ht="12.75" customHeight="1" hidden="1">
      <c r="A189" s="35">
        <f>IF(ISNA(INDEX($A$37:$U$169,MATCH($B189,$B$37:$B$169,0),1)),"",INDEX($A$37:$U$169,MATCH($B189,$B$37:$B$169,0),1))</f>
      </c>
      <c r="B189" s="69"/>
      <c r="C189" s="69"/>
      <c r="D189" s="69"/>
      <c r="E189" s="69"/>
      <c r="F189" s="69"/>
      <c r="G189" s="69"/>
      <c r="H189" s="69"/>
      <c r="I189" s="69"/>
      <c r="J189" s="19">
        <f>IF(ISNA(INDEX($A$37:$U$169,MATCH($B189,$B$37:$B$169,0),10)),"",INDEX($A$37:$U$169,MATCH($B189,$B$37:$B$169,0),10))</f>
      </c>
      <c r="K189" s="19">
        <f>IF(ISNA(INDEX($A$37:$U$169,MATCH($B189,$B$37:$B$169,0),11)),"",INDEX($A$37:$U$169,MATCH($B189,$B$37:$B$169,0),11))</f>
      </c>
      <c r="L189" s="19">
        <f>IF(ISNA(INDEX($A$37:$U$169,MATCH($B189,$B$37:$B$169,0),12)),"",INDEX($A$37:$U$169,MATCH($B189,$B$37:$B$169,0),12))</f>
      </c>
      <c r="M189" s="19"/>
      <c r="N189" s="19">
        <f>IF(ISNA(INDEX($A$37:$U$169,MATCH($B189,$B$37:$B$169,0),13)),"",INDEX($A$37:$U$169,MATCH($B189,$B$37:$B$169,0),13))</f>
      </c>
      <c r="O189" s="19">
        <f>IF(ISNA(INDEX($A$37:$U$169,MATCH($B189,$B$37:$B$169,0),14)),"",INDEX($A$37:$U$169,MATCH($B189,$B$37:$B$169,0),14))</f>
      </c>
      <c r="P189" s="19">
        <f>IF(ISNA(INDEX($A$37:$U$169,MATCH($B189,$B$37:$B$169,0),15)),"",INDEX($A$37:$U$169,MATCH($B189,$B$37:$B$169,0),15))</f>
      </c>
      <c r="Q189" s="19">
        <f>IF(ISNA(INDEX($A$37:$U$169,MATCH($B189,$B$37:$B$169,0),16)),"",INDEX($A$37:$U$169,MATCH($B189,$B$37:$B$169,0),16))</f>
      </c>
      <c r="R189" s="30">
        <f>IF(ISNA(INDEX($A$37:$U$169,MATCH($B189,$B$37:$B$169,0),17)),"",INDEX($A$37:$U$169,MATCH($B189,$B$37:$B$169,0),17))</f>
      </c>
      <c r="S189" s="30">
        <f>IF(ISNA(INDEX($A$37:$U$169,MATCH($B189,$B$37:$B$169,0),18)),"",INDEX($A$37:$U$169,MATCH($B189,$B$37:$B$169,0),18))</f>
      </c>
      <c r="T189" s="30">
        <f>IF(ISNA(INDEX($A$37:$U$169,MATCH($B189,$B$37:$B$169,0),19)),"",INDEX($A$37:$U$169,MATCH($B189,$B$37:$B$169,0),19))</f>
      </c>
      <c r="U189" s="21" t="s">
        <v>37</v>
      </c>
    </row>
    <row r="190" spans="1:21" ht="12.75" customHeight="1" hidden="1">
      <c r="A190" s="35">
        <f>IF(ISNA(INDEX($A$37:$U$169,MATCH($B190,$B$37:$B$169,0),1)),"",INDEX($A$37:$U$169,MATCH($B190,$B$37:$B$169,0),1))</f>
      </c>
      <c r="B190" s="69"/>
      <c r="C190" s="69"/>
      <c r="D190" s="69"/>
      <c r="E190" s="69"/>
      <c r="F190" s="69"/>
      <c r="G190" s="69"/>
      <c r="H190" s="69"/>
      <c r="I190" s="69"/>
      <c r="J190" s="19">
        <f>IF(ISNA(INDEX($A$37:$U$169,MATCH($B190,$B$37:$B$169,0),10)),"",INDEX($A$37:$U$169,MATCH($B190,$B$37:$B$169,0),10))</f>
      </c>
      <c r="K190" s="19">
        <f>IF(ISNA(INDEX($A$37:$U$169,MATCH($B190,$B$37:$B$169,0),11)),"",INDEX($A$37:$U$169,MATCH($B190,$B$37:$B$169,0),11))</f>
      </c>
      <c r="L190" s="19">
        <f>IF(ISNA(INDEX($A$37:$U$169,MATCH($B190,$B$37:$B$169,0),12)),"",INDEX($A$37:$U$169,MATCH($B190,$B$37:$B$169,0),12))</f>
      </c>
      <c r="M190" s="19"/>
      <c r="N190" s="19">
        <f>IF(ISNA(INDEX($A$37:$U$169,MATCH($B190,$B$37:$B$169,0),13)),"",INDEX($A$37:$U$169,MATCH($B190,$B$37:$B$169,0),13))</f>
      </c>
      <c r="O190" s="19">
        <f>IF(ISNA(INDEX($A$37:$U$169,MATCH($B190,$B$37:$B$169,0),14)),"",INDEX($A$37:$U$169,MATCH($B190,$B$37:$B$169,0),14))</f>
      </c>
      <c r="P190" s="19">
        <f>IF(ISNA(INDEX($A$37:$U$169,MATCH($B190,$B$37:$B$169,0),15)),"",INDEX($A$37:$U$169,MATCH($B190,$B$37:$B$169,0),15))</f>
      </c>
      <c r="Q190" s="19">
        <f>IF(ISNA(INDEX($A$37:$U$169,MATCH($B190,$B$37:$B$169,0),16)),"",INDEX($A$37:$U$169,MATCH($B190,$B$37:$B$169,0),16))</f>
      </c>
      <c r="R190" s="30">
        <f>IF(ISNA(INDEX($A$37:$U$169,MATCH($B190,$B$37:$B$169,0),17)),"",INDEX($A$37:$U$169,MATCH($B190,$B$37:$B$169,0),17))</f>
      </c>
      <c r="S190" s="30">
        <f>IF(ISNA(INDEX($A$37:$U$169,MATCH($B190,$B$37:$B$169,0),18)),"",INDEX($A$37:$U$169,MATCH($B190,$B$37:$B$169,0),18))</f>
      </c>
      <c r="T190" s="30">
        <f>IF(ISNA(INDEX($A$37:$U$169,MATCH($B190,$B$37:$B$169,0),19)),"",INDEX($A$37:$U$169,MATCH($B190,$B$37:$B$169,0),19))</f>
      </c>
      <c r="U190" s="21" t="s">
        <v>37</v>
      </c>
    </row>
    <row r="191" spans="1:21" ht="12.75" customHeight="1" hidden="1">
      <c r="A191" s="35">
        <f>IF(ISNA(INDEX($A$37:$U$169,MATCH($B191,$B$37:$B$169,0),1)),"",INDEX($A$37:$U$169,MATCH($B191,$B$37:$B$169,0),1))</f>
      </c>
      <c r="B191" s="69"/>
      <c r="C191" s="69"/>
      <c r="D191" s="69"/>
      <c r="E191" s="69"/>
      <c r="F191" s="69"/>
      <c r="G191" s="69"/>
      <c r="H191" s="69"/>
      <c r="I191" s="69"/>
      <c r="J191" s="19">
        <f>IF(ISNA(INDEX($A$37:$U$169,MATCH($B191,$B$37:$B$169,0),10)),"",INDEX($A$37:$U$169,MATCH($B191,$B$37:$B$169,0),10))</f>
      </c>
      <c r="K191" s="19">
        <f>IF(ISNA(INDEX($A$37:$U$169,MATCH($B191,$B$37:$B$169,0),11)),"",INDEX($A$37:$U$169,MATCH($B191,$B$37:$B$169,0),11))</f>
      </c>
      <c r="L191" s="19">
        <f>IF(ISNA(INDEX($A$37:$U$169,MATCH($B191,$B$37:$B$169,0),12)),"",INDEX($A$37:$U$169,MATCH($B191,$B$37:$B$169,0),12))</f>
      </c>
      <c r="M191" s="19"/>
      <c r="N191" s="19">
        <f>IF(ISNA(INDEX($A$37:$U$169,MATCH($B191,$B$37:$B$169,0),13)),"",INDEX($A$37:$U$169,MATCH($B191,$B$37:$B$169,0),13))</f>
      </c>
      <c r="O191" s="19">
        <f>IF(ISNA(INDEX($A$37:$U$169,MATCH($B191,$B$37:$B$169,0),14)),"",INDEX($A$37:$U$169,MATCH($B191,$B$37:$B$169,0),14))</f>
      </c>
      <c r="P191" s="19">
        <f>IF(ISNA(INDEX($A$37:$U$169,MATCH($B191,$B$37:$B$169,0),15)),"",INDEX($A$37:$U$169,MATCH($B191,$B$37:$B$169,0),15))</f>
      </c>
      <c r="Q191" s="19">
        <f>IF(ISNA(INDEX($A$37:$U$169,MATCH($B191,$B$37:$B$169,0),16)),"",INDEX($A$37:$U$169,MATCH($B191,$B$37:$B$169,0),16))</f>
      </c>
      <c r="R191" s="30">
        <f>IF(ISNA(INDEX($A$37:$U$169,MATCH($B191,$B$37:$B$169,0),17)),"",INDEX($A$37:$U$169,MATCH($B191,$B$37:$B$169,0),17))</f>
      </c>
      <c r="S191" s="30">
        <f>IF(ISNA(INDEX($A$37:$U$169,MATCH($B191,$B$37:$B$169,0),18)),"",INDEX($A$37:$U$169,MATCH($B191,$B$37:$B$169,0),18))</f>
      </c>
      <c r="T191" s="30">
        <f>IF(ISNA(INDEX($A$37:$U$169,MATCH($B191,$B$37:$B$169,0),19)),"",INDEX($A$37:$U$169,MATCH($B191,$B$37:$B$169,0),19))</f>
      </c>
      <c r="U191" s="21" t="s">
        <v>37</v>
      </c>
    </row>
    <row r="192" spans="1:21" ht="12.75" customHeight="1" hidden="1">
      <c r="A192" s="35">
        <f>IF(ISNA(INDEX($A$37:$U$169,MATCH($B192,$B$37:$B$169,0),1)),"",INDEX($A$37:$U$169,MATCH($B192,$B$37:$B$169,0),1))</f>
      </c>
      <c r="B192" s="69"/>
      <c r="C192" s="69"/>
      <c r="D192" s="69"/>
      <c r="E192" s="69"/>
      <c r="F192" s="69"/>
      <c r="G192" s="69"/>
      <c r="H192" s="69"/>
      <c r="I192" s="69"/>
      <c r="J192" s="19">
        <f>IF(ISNA(INDEX($A$37:$U$169,MATCH($B192,$B$37:$B$169,0),10)),"",INDEX($A$37:$U$169,MATCH($B192,$B$37:$B$169,0),10))</f>
      </c>
      <c r="K192" s="19">
        <f>IF(ISNA(INDEX($A$37:$U$169,MATCH($B192,$B$37:$B$169,0),11)),"",INDEX($A$37:$U$169,MATCH($B192,$B$37:$B$169,0),11))</f>
      </c>
      <c r="L192" s="19">
        <f>IF(ISNA(INDEX($A$37:$U$169,MATCH($B192,$B$37:$B$169,0),12)),"",INDEX($A$37:$U$169,MATCH($B192,$B$37:$B$169,0),12))</f>
      </c>
      <c r="M192" s="19"/>
      <c r="N192" s="19">
        <f>IF(ISNA(INDEX($A$37:$U$169,MATCH($B192,$B$37:$B$169,0),13)),"",INDEX($A$37:$U$169,MATCH($B192,$B$37:$B$169,0),13))</f>
      </c>
      <c r="O192" s="19">
        <f>IF(ISNA(INDEX($A$37:$U$169,MATCH($B192,$B$37:$B$169,0),14)),"",INDEX($A$37:$U$169,MATCH($B192,$B$37:$B$169,0),14))</f>
      </c>
      <c r="P192" s="19">
        <f>IF(ISNA(INDEX($A$37:$U$169,MATCH($B192,$B$37:$B$169,0),15)),"",INDEX($A$37:$U$169,MATCH($B192,$B$37:$B$169,0),15))</f>
      </c>
      <c r="Q192" s="19">
        <f>IF(ISNA(INDEX($A$37:$U$169,MATCH($B192,$B$37:$B$169,0),16)),"",INDEX($A$37:$U$169,MATCH($B192,$B$37:$B$169,0),16))</f>
      </c>
      <c r="R192" s="30">
        <f>IF(ISNA(INDEX($A$37:$U$169,MATCH($B192,$B$37:$B$169,0),17)),"",INDEX($A$37:$U$169,MATCH($B192,$B$37:$B$169,0),17))</f>
      </c>
      <c r="S192" s="30">
        <f>IF(ISNA(INDEX($A$37:$U$169,MATCH($B192,$B$37:$B$169,0),18)),"",INDEX($A$37:$U$169,MATCH($B192,$B$37:$B$169,0),18))</f>
      </c>
      <c r="T192" s="30">
        <f>IF(ISNA(INDEX($A$37:$U$169,MATCH($B192,$B$37:$B$169,0),19)),"",INDEX($A$37:$U$169,MATCH($B192,$B$37:$B$169,0),19))</f>
      </c>
      <c r="U192" s="21" t="s">
        <v>37</v>
      </c>
    </row>
    <row r="193" spans="1:21" ht="12.75" customHeight="1" hidden="1">
      <c r="A193" s="35">
        <f>IF(ISNA(INDEX($A$37:$U$169,MATCH($B193,$B$37:$B$169,0),1)),"",INDEX($A$37:$U$169,MATCH($B193,$B$37:$B$169,0),1))</f>
      </c>
      <c r="B193" s="69"/>
      <c r="C193" s="69"/>
      <c r="D193" s="69"/>
      <c r="E193" s="69"/>
      <c r="F193" s="69"/>
      <c r="G193" s="69"/>
      <c r="H193" s="69"/>
      <c r="I193" s="69"/>
      <c r="J193" s="19">
        <f>IF(ISNA(INDEX($A$37:$U$169,MATCH($B193,$B$37:$B$169,0),10)),"",INDEX($A$37:$U$169,MATCH($B193,$B$37:$B$169,0),10))</f>
      </c>
      <c r="K193" s="19">
        <f>IF(ISNA(INDEX($A$37:$U$169,MATCH($B193,$B$37:$B$169,0),11)),"",INDEX($A$37:$U$169,MATCH($B193,$B$37:$B$169,0),11))</f>
      </c>
      <c r="L193" s="19">
        <f>IF(ISNA(INDEX($A$37:$U$169,MATCH($B193,$B$37:$B$169,0),12)),"",INDEX($A$37:$U$169,MATCH($B193,$B$37:$B$169,0),12))</f>
      </c>
      <c r="M193" s="19"/>
      <c r="N193" s="19">
        <f>IF(ISNA(INDEX($A$37:$U$169,MATCH($B193,$B$37:$B$169,0),13)),"",INDEX($A$37:$U$169,MATCH($B193,$B$37:$B$169,0),13))</f>
      </c>
      <c r="O193" s="19">
        <f>IF(ISNA(INDEX($A$37:$U$169,MATCH($B193,$B$37:$B$169,0),14)),"",INDEX($A$37:$U$169,MATCH($B193,$B$37:$B$169,0),14))</f>
      </c>
      <c r="P193" s="19">
        <f>IF(ISNA(INDEX($A$37:$U$169,MATCH($B193,$B$37:$B$169,0),15)),"",INDEX($A$37:$U$169,MATCH($B193,$B$37:$B$169,0),15))</f>
      </c>
      <c r="Q193" s="19">
        <f>IF(ISNA(INDEX($A$37:$U$169,MATCH($B193,$B$37:$B$169,0),16)),"",INDEX($A$37:$U$169,MATCH($B193,$B$37:$B$169,0),16))</f>
      </c>
      <c r="R193" s="30">
        <f>IF(ISNA(INDEX($A$37:$U$169,MATCH($B193,$B$37:$B$169,0),17)),"",INDEX($A$37:$U$169,MATCH($B193,$B$37:$B$169,0),17))</f>
      </c>
      <c r="S193" s="30">
        <f>IF(ISNA(INDEX($A$37:$U$169,MATCH($B193,$B$37:$B$169,0),18)),"",INDEX($A$37:$U$169,MATCH($B193,$B$37:$B$169,0),18))</f>
      </c>
      <c r="T193" s="30">
        <f>IF(ISNA(INDEX($A$37:$U$169,MATCH($B193,$B$37:$B$169,0),19)),"",INDEX($A$37:$U$169,MATCH($B193,$B$37:$B$169,0),19))</f>
      </c>
      <c r="U193" s="21" t="s">
        <v>37</v>
      </c>
    </row>
    <row r="194" spans="1:21" ht="12.75" customHeight="1" hidden="1">
      <c r="A194" s="35">
        <f>IF(ISNA(INDEX($A$37:$U$169,MATCH($B194,$B$37:$B$169,0),1)),"",INDEX($A$37:$U$169,MATCH($B194,$B$37:$B$169,0),1))</f>
      </c>
      <c r="B194" s="69"/>
      <c r="C194" s="69"/>
      <c r="D194" s="69"/>
      <c r="E194" s="69"/>
      <c r="F194" s="69"/>
      <c r="G194" s="69"/>
      <c r="H194" s="69"/>
      <c r="I194" s="69"/>
      <c r="J194" s="19">
        <f>IF(ISNA(INDEX($A$37:$U$169,MATCH($B194,$B$37:$B$169,0),10)),"",INDEX($A$37:$U$169,MATCH($B194,$B$37:$B$169,0),10))</f>
      </c>
      <c r="K194" s="19">
        <f>IF(ISNA(INDEX($A$37:$U$169,MATCH($B194,$B$37:$B$169,0),11)),"",INDEX($A$37:$U$169,MATCH($B194,$B$37:$B$169,0),11))</f>
      </c>
      <c r="L194" s="19">
        <f>IF(ISNA(INDEX($A$37:$U$169,MATCH($B194,$B$37:$B$169,0),12)),"",INDEX($A$37:$U$169,MATCH($B194,$B$37:$B$169,0),12))</f>
      </c>
      <c r="M194" s="19"/>
      <c r="N194" s="19">
        <f>IF(ISNA(INDEX($A$37:$U$169,MATCH($B194,$B$37:$B$169,0),13)),"",INDEX($A$37:$U$169,MATCH($B194,$B$37:$B$169,0),13))</f>
      </c>
      <c r="O194" s="19">
        <f>IF(ISNA(INDEX($A$37:$U$169,MATCH($B194,$B$37:$B$169,0),14)),"",INDEX($A$37:$U$169,MATCH($B194,$B$37:$B$169,0),14))</f>
      </c>
      <c r="P194" s="19">
        <f>IF(ISNA(INDEX($A$37:$U$169,MATCH($B194,$B$37:$B$169,0),15)),"",INDEX($A$37:$U$169,MATCH($B194,$B$37:$B$169,0),15))</f>
      </c>
      <c r="Q194" s="19">
        <f>IF(ISNA(INDEX($A$37:$U$169,MATCH($B194,$B$37:$B$169,0),16)),"",INDEX($A$37:$U$169,MATCH($B194,$B$37:$B$169,0),16))</f>
      </c>
      <c r="R194" s="30">
        <f>IF(ISNA(INDEX($A$37:$U$169,MATCH($B194,$B$37:$B$169,0),17)),"",INDEX($A$37:$U$169,MATCH($B194,$B$37:$B$169,0),17))</f>
      </c>
      <c r="S194" s="30">
        <f>IF(ISNA(INDEX($A$37:$U$169,MATCH($B194,$B$37:$B$169,0),18)),"",INDEX($A$37:$U$169,MATCH($B194,$B$37:$B$169,0),18))</f>
      </c>
      <c r="T194" s="30">
        <f>IF(ISNA(INDEX($A$37:$U$169,MATCH($B194,$B$37:$B$169,0),19)),"",INDEX($A$37:$U$169,MATCH($B194,$B$37:$B$169,0),19))</f>
      </c>
      <c r="U194" s="21" t="s">
        <v>37</v>
      </c>
    </row>
    <row r="195" spans="1:21" ht="12.75" customHeight="1" hidden="1">
      <c r="A195" s="35">
        <f>IF(ISNA(INDEX($A$37:$U$169,MATCH($B195,$B$37:$B$169,0),1)),"",INDEX($A$37:$U$169,MATCH($B195,$B$37:$B$169,0),1))</f>
      </c>
      <c r="B195" s="69"/>
      <c r="C195" s="69"/>
      <c r="D195" s="69"/>
      <c r="E195" s="69"/>
      <c r="F195" s="69"/>
      <c r="G195" s="69"/>
      <c r="H195" s="69"/>
      <c r="I195" s="69"/>
      <c r="J195" s="19">
        <f>IF(ISNA(INDEX($A$37:$U$169,MATCH($B195,$B$37:$B$169,0),10)),"",INDEX($A$37:$U$169,MATCH($B195,$B$37:$B$169,0),10))</f>
      </c>
      <c r="K195" s="19">
        <f>IF(ISNA(INDEX($A$37:$U$169,MATCH($B195,$B$37:$B$169,0),11)),"",INDEX($A$37:$U$169,MATCH($B195,$B$37:$B$169,0),11))</f>
      </c>
      <c r="L195" s="19">
        <f>IF(ISNA(INDEX($A$37:$U$169,MATCH($B195,$B$37:$B$169,0),12)),"",INDEX($A$37:$U$169,MATCH($B195,$B$37:$B$169,0),12))</f>
      </c>
      <c r="M195" s="19"/>
      <c r="N195" s="19">
        <f>IF(ISNA(INDEX($A$37:$U$169,MATCH($B195,$B$37:$B$169,0),13)),"",INDEX($A$37:$U$169,MATCH($B195,$B$37:$B$169,0),13))</f>
      </c>
      <c r="O195" s="19">
        <f>IF(ISNA(INDEX($A$37:$U$169,MATCH($B195,$B$37:$B$169,0),14)),"",INDEX($A$37:$U$169,MATCH($B195,$B$37:$B$169,0),14))</f>
      </c>
      <c r="P195" s="19">
        <f>IF(ISNA(INDEX($A$37:$U$169,MATCH($B195,$B$37:$B$169,0),15)),"",INDEX($A$37:$U$169,MATCH($B195,$B$37:$B$169,0),15))</f>
      </c>
      <c r="Q195" s="19">
        <f>IF(ISNA(INDEX($A$37:$U$169,MATCH($B195,$B$37:$B$169,0),16)),"",INDEX($A$37:$U$169,MATCH($B195,$B$37:$B$169,0),16))</f>
      </c>
      <c r="R195" s="30">
        <f>IF(ISNA(INDEX($A$37:$U$169,MATCH($B195,$B$37:$B$169,0),17)),"",INDEX($A$37:$U$169,MATCH($B195,$B$37:$B$169,0),17))</f>
      </c>
      <c r="S195" s="30">
        <f>IF(ISNA(INDEX($A$37:$U$169,MATCH($B195,$B$37:$B$169,0),18)),"",INDEX($A$37:$U$169,MATCH($B195,$B$37:$B$169,0),18))</f>
      </c>
      <c r="T195" s="30">
        <f>IF(ISNA(INDEX($A$37:$U$169,MATCH($B195,$B$37:$B$169,0),19)),"",INDEX($A$37:$U$169,MATCH($B195,$B$37:$B$169,0),19))</f>
      </c>
      <c r="U195" s="21" t="s">
        <v>37</v>
      </c>
    </row>
    <row r="196" spans="1:21" ht="12.75">
      <c r="A196" s="22" t="s">
        <v>25</v>
      </c>
      <c r="B196" s="80"/>
      <c r="C196" s="81"/>
      <c r="D196" s="81"/>
      <c r="E196" s="81"/>
      <c r="F196" s="81"/>
      <c r="G196" s="81"/>
      <c r="H196" s="81"/>
      <c r="I196" s="82"/>
      <c r="J196" s="24">
        <f>IF(ISNA(SUM(J180:J195)),"",SUM(J180:J195))</f>
        <v>59</v>
      </c>
      <c r="K196" s="24">
        <f aca="true" t="shared" si="38" ref="K196:Q196">SUM(K180:K195)</f>
        <v>16</v>
      </c>
      <c r="L196" s="24">
        <f t="shared" si="38"/>
        <v>8</v>
      </c>
      <c r="M196" s="24">
        <f t="shared" si="38"/>
        <v>0</v>
      </c>
      <c r="N196" s="24">
        <f t="shared" si="38"/>
        <v>8</v>
      </c>
      <c r="O196" s="24">
        <f t="shared" si="38"/>
        <v>32</v>
      </c>
      <c r="P196" s="24">
        <f t="shared" si="38"/>
        <v>74</v>
      </c>
      <c r="Q196" s="24">
        <f t="shared" si="38"/>
        <v>106</v>
      </c>
      <c r="R196" s="22">
        <f>COUNTIF(R180:R195,"E")</f>
        <v>7</v>
      </c>
      <c r="S196" s="22">
        <f>COUNTIF(S180:S195,"C")</f>
        <v>1</v>
      </c>
      <c r="T196" s="22">
        <f>COUNTIF(T180:T195,"VP")</f>
        <v>0</v>
      </c>
      <c r="U196" s="21"/>
    </row>
    <row r="197" spans="1:21" ht="17.25" customHeight="1">
      <c r="A197" s="86" t="s">
        <v>74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8"/>
    </row>
    <row r="198" spans="1:21" ht="12.75">
      <c r="A198" s="35">
        <f>IF(ISNA(INDEX($A$37:$U$169,MATCH($B198,$B$37:$B$169,0),1)),"",INDEX($A$37:$U$169,MATCH($B198,$B$37:$B$169,0),1))</f>
      </c>
      <c r="B198" s="69"/>
      <c r="C198" s="69"/>
      <c r="D198" s="69"/>
      <c r="E198" s="69"/>
      <c r="F198" s="69"/>
      <c r="G198" s="69"/>
      <c r="H198" s="69"/>
      <c r="I198" s="69"/>
      <c r="J198" s="19">
        <f>IF(ISNA(INDEX($A$37:$U$169,MATCH($B198,$B$37:$B$169,0),10)),"",INDEX($A$37:$U$169,MATCH($B198,$B$37:$B$169,0),10))</f>
      </c>
      <c r="K198" s="19">
        <f>IF(ISNA(INDEX($A$37:$U$169,MATCH($B198,$B$37:$B$169,0),11)),"",INDEX($A$37:$U$169,MATCH($B198,$B$37:$B$169,0),11))</f>
      </c>
      <c r="L198" s="19">
        <f>IF(ISNA(INDEX($A$37:$U$169,MATCH($B198,$B$37:$B$169,0),12)),"",INDEX($A$37:$U$169,MATCH($B198,$B$37:$B$169,0),12))</f>
      </c>
      <c r="M198" s="19"/>
      <c r="N198" s="19">
        <f>IF(ISNA(INDEX($A$37:$U$169,MATCH($B198,$B$37:$B$169,0),13)),"",INDEX($A$37:$U$169,MATCH($B198,$B$37:$B$169,0),13))</f>
      </c>
      <c r="O198" s="19">
        <f>IF(ISNA(INDEX($A$37:$U$169,MATCH($B198,$B$37:$B$169,0),14)),"",INDEX($A$37:$U$169,MATCH($B198,$B$37:$B$169,0),14))</f>
      </c>
      <c r="P198" s="19">
        <f>IF(ISNA(INDEX($A$37:$U$169,MATCH($B198,$B$37:$B$169,0),15)),"",INDEX($A$37:$U$169,MATCH($B198,$B$37:$B$169,0),15))</f>
      </c>
      <c r="Q198" s="19">
        <f>IF(ISNA(INDEX($A$37:$U$169,MATCH($B198,$B$37:$B$169,0),16)),"",INDEX($A$37:$U$169,MATCH($B198,$B$37:$B$169,0),16))</f>
      </c>
      <c r="R198" s="30">
        <f>IF(ISNA(INDEX($A$37:$U$169,MATCH($B198,$B$37:$B$169,0),17)),"",INDEX($A$37:$U$169,MATCH($B198,$B$37:$B$169,0),17))</f>
      </c>
      <c r="S198" s="30">
        <f>IF(ISNA(INDEX($A$37:$U$169,MATCH($B198,$B$37:$B$169,0),18)),"",INDEX($A$37:$U$169,MATCH($B198,$B$37:$B$169,0),18))</f>
      </c>
      <c r="T198" s="30">
        <f>IF(ISNA(INDEX($A$37:$U$169,MATCH($B198,$B$37:$B$169,0),19)),"",INDEX($A$37:$U$169,MATCH($B198,$B$37:$B$169,0),19))</f>
      </c>
      <c r="U198" s="21"/>
    </row>
    <row r="199" spans="1:21" ht="12.75" customHeight="1" hidden="1">
      <c r="A199" s="35">
        <f>IF(ISNA(INDEX($A$37:$U$169,MATCH($B199,$B$37:$B$169,0),1)),"",INDEX($A$37:$U$169,MATCH($B199,$B$37:$B$169,0),1))</f>
      </c>
      <c r="B199" s="69"/>
      <c r="C199" s="69"/>
      <c r="D199" s="69"/>
      <c r="E199" s="69"/>
      <c r="F199" s="69"/>
      <c r="G199" s="69"/>
      <c r="H199" s="69"/>
      <c r="I199" s="69"/>
      <c r="J199" s="19">
        <f>IF(ISNA(INDEX($A$37:$U$169,MATCH($B199,$B$37:$B$169,0),10)),"",INDEX($A$37:$U$169,MATCH($B199,$B$37:$B$169,0),10))</f>
      </c>
      <c r="K199" s="19">
        <f>IF(ISNA(INDEX($A$37:$U$169,MATCH($B199,$B$37:$B$169,0),11)),"",INDEX($A$37:$U$169,MATCH($B199,$B$37:$B$169,0),11))</f>
      </c>
      <c r="L199" s="19">
        <f>IF(ISNA(INDEX($A$37:$U$169,MATCH($B199,$B$37:$B$169,0),12)),"",INDEX($A$37:$U$169,MATCH($B199,$B$37:$B$169,0),12))</f>
      </c>
      <c r="M199" s="19"/>
      <c r="N199" s="19">
        <f>IF(ISNA(INDEX($A$37:$U$169,MATCH($B199,$B$37:$B$169,0),13)),"",INDEX($A$37:$U$169,MATCH($B199,$B$37:$B$169,0),13))</f>
      </c>
      <c r="O199" s="19">
        <f>IF(ISNA(INDEX($A$37:$U$169,MATCH($B199,$B$37:$B$169,0),14)),"",INDEX($A$37:$U$169,MATCH($B199,$B$37:$B$169,0),14))</f>
      </c>
      <c r="P199" s="19">
        <f>IF(ISNA(INDEX($A$37:$U$169,MATCH($B199,$B$37:$B$169,0),15)),"",INDEX($A$37:$U$169,MATCH($B199,$B$37:$B$169,0),15))</f>
      </c>
      <c r="Q199" s="19">
        <f>IF(ISNA(INDEX($A$37:$U$169,MATCH($B199,$B$37:$B$169,0),16)),"",INDEX($A$37:$U$169,MATCH($B199,$B$37:$B$169,0),16))</f>
      </c>
      <c r="R199" s="30">
        <f>IF(ISNA(INDEX($A$37:$U$169,MATCH($B199,$B$37:$B$169,0),17)),"",INDEX($A$37:$U$169,MATCH($B199,$B$37:$B$169,0),17))</f>
      </c>
      <c r="S199" s="30">
        <f>IF(ISNA(INDEX($A$37:$U$169,MATCH($B199,$B$37:$B$169,0),18)),"",INDEX($A$37:$U$169,MATCH($B199,$B$37:$B$169,0),18))</f>
      </c>
      <c r="T199" s="30">
        <f>IF(ISNA(INDEX($A$37:$U$169,MATCH($B199,$B$37:$B$169,0),19)),"",INDEX($A$37:$U$169,MATCH($B199,$B$37:$B$169,0),19))</f>
      </c>
      <c r="U199" s="21" t="s">
        <v>37</v>
      </c>
    </row>
    <row r="200" spans="1:21" ht="12.75" customHeight="1" hidden="1">
      <c r="A200" s="35">
        <f>IF(ISNA(INDEX($A$37:$U$169,MATCH($B200,$B$37:$B$169,0),1)),"",INDEX($A$37:$U$169,MATCH($B200,$B$37:$B$169,0),1))</f>
      </c>
      <c r="B200" s="69"/>
      <c r="C200" s="69"/>
      <c r="D200" s="69"/>
      <c r="E200" s="69"/>
      <c r="F200" s="69"/>
      <c r="G200" s="69"/>
      <c r="H200" s="69"/>
      <c r="I200" s="69"/>
      <c r="J200" s="19">
        <f>IF(ISNA(INDEX($A$37:$U$169,MATCH($B200,$B$37:$B$169,0),10)),"",INDEX($A$37:$U$169,MATCH($B200,$B$37:$B$169,0),10))</f>
      </c>
      <c r="K200" s="19">
        <f>IF(ISNA(INDEX($A$37:$U$169,MATCH($B200,$B$37:$B$169,0),11)),"",INDEX($A$37:$U$169,MATCH($B200,$B$37:$B$169,0),11))</f>
      </c>
      <c r="L200" s="19">
        <f>IF(ISNA(INDEX($A$37:$U$169,MATCH($B200,$B$37:$B$169,0),12)),"",INDEX($A$37:$U$169,MATCH($B200,$B$37:$B$169,0),12))</f>
      </c>
      <c r="M200" s="19"/>
      <c r="N200" s="19">
        <f>IF(ISNA(INDEX($A$37:$U$169,MATCH($B200,$B$37:$B$169,0),13)),"",INDEX($A$37:$U$169,MATCH($B200,$B$37:$B$169,0),13))</f>
      </c>
      <c r="O200" s="19">
        <f>IF(ISNA(INDEX($A$37:$U$169,MATCH($B200,$B$37:$B$169,0),14)),"",INDEX($A$37:$U$169,MATCH($B200,$B$37:$B$169,0),14))</f>
      </c>
      <c r="P200" s="19">
        <f>IF(ISNA(INDEX($A$37:$U$169,MATCH($B200,$B$37:$B$169,0),15)),"",INDEX($A$37:$U$169,MATCH($B200,$B$37:$B$169,0),15))</f>
      </c>
      <c r="Q200" s="19">
        <f>IF(ISNA(INDEX($A$37:$U$169,MATCH($B200,$B$37:$B$169,0),16)),"",INDEX($A$37:$U$169,MATCH($B200,$B$37:$B$169,0),16))</f>
      </c>
      <c r="R200" s="30">
        <f>IF(ISNA(INDEX($A$37:$U$169,MATCH($B200,$B$37:$B$169,0),17)),"",INDEX($A$37:$U$169,MATCH($B200,$B$37:$B$169,0),17))</f>
      </c>
      <c r="S200" s="30">
        <f>IF(ISNA(INDEX($A$37:$U$169,MATCH($B200,$B$37:$B$169,0),18)),"",INDEX($A$37:$U$169,MATCH($B200,$B$37:$B$169,0),18))</f>
      </c>
      <c r="T200" s="30">
        <f>IF(ISNA(INDEX($A$37:$U$169,MATCH($B200,$B$37:$B$169,0),19)),"",INDEX($A$37:$U$169,MATCH($B200,$B$37:$B$169,0),19))</f>
      </c>
      <c r="U200" s="21" t="s">
        <v>37</v>
      </c>
    </row>
    <row r="201" spans="1:21" ht="12.75" customHeight="1" hidden="1">
      <c r="A201" s="35">
        <f>IF(ISNA(INDEX($A$37:$U$169,MATCH($B201,$B$37:$B$169,0),1)),"",INDEX($A$37:$U$169,MATCH($B201,$B$37:$B$169,0),1))</f>
      </c>
      <c r="B201" s="69"/>
      <c r="C201" s="69"/>
      <c r="D201" s="69"/>
      <c r="E201" s="69"/>
      <c r="F201" s="69"/>
      <c r="G201" s="69"/>
      <c r="H201" s="69"/>
      <c r="I201" s="69"/>
      <c r="J201" s="19">
        <f>IF(ISNA(INDEX($A$37:$U$169,MATCH($B201,$B$37:$B$169,0),10)),"",INDEX($A$37:$U$169,MATCH($B201,$B$37:$B$169,0),10))</f>
      </c>
      <c r="K201" s="19">
        <f>IF(ISNA(INDEX($A$37:$U$169,MATCH($B201,$B$37:$B$169,0),11)),"",INDEX($A$37:$U$169,MATCH($B201,$B$37:$B$169,0),11))</f>
      </c>
      <c r="L201" s="19">
        <f>IF(ISNA(INDEX($A$37:$U$169,MATCH($B201,$B$37:$B$169,0),12)),"",INDEX($A$37:$U$169,MATCH($B201,$B$37:$B$169,0),12))</f>
      </c>
      <c r="M201" s="19"/>
      <c r="N201" s="19">
        <f>IF(ISNA(INDEX($A$37:$U$169,MATCH($B201,$B$37:$B$169,0),13)),"",INDEX($A$37:$U$169,MATCH($B201,$B$37:$B$169,0),13))</f>
      </c>
      <c r="O201" s="19">
        <f>IF(ISNA(INDEX($A$37:$U$169,MATCH($B201,$B$37:$B$169,0),14)),"",INDEX($A$37:$U$169,MATCH($B201,$B$37:$B$169,0),14))</f>
      </c>
      <c r="P201" s="19">
        <f>IF(ISNA(INDEX($A$37:$U$169,MATCH($B201,$B$37:$B$169,0),15)),"",INDEX($A$37:$U$169,MATCH($B201,$B$37:$B$169,0),15))</f>
      </c>
      <c r="Q201" s="19">
        <f>IF(ISNA(INDEX($A$37:$U$169,MATCH($B201,$B$37:$B$169,0),16)),"",INDEX($A$37:$U$169,MATCH($B201,$B$37:$B$169,0),16))</f>
      </c>
      <c r="R201" s="30">
        <f>IF(ISNA(INDEX($A$37:$U$169,MATCH($B201,$B$37:$B$169,0),17)),"",INDEX($A$37:$U$169,MATCH($B201,$B$37:$B$169,0),17))</f>
      </c>
      <c r="S201" s="30">
        <f>IF(ISNA(INDEX($A$37:$U$169,MATCH($B201,$B$37:$B$169,0),18)),"",INDEX($A$37:$U$169,MATCH($B201,$B$37:$B$169,0),18))</f>
      </c>
      <c r="T201" s="30">
        <f>IF(ISNA(INDEX($A$37:$U$169,MATCH($B201,$B$37:$B$169,0),19)),"",INDEX($A$37:$U$169,MATCH($B201,$B$37:$B$169,0),19))</f>
      </c>
      <c r="U201" s="21" t="s">
        <v>37</v>
      </c>
    </row>
    <row r="202" spans="1:21" ht="12.75">
      <c r="A202" s="22" t="s">
        <v>25</v>
      </c>
      <c r="B202" s="79"/>
      <c r="C202" s="79"/>
      <c r="D202" s="79"/>
      <c r="E202" s="79"/>
      <c r="F202" s="79"/>
      <c r="G202" s="79"/>
      <c r="H202" s="79"/>
      <c r="I202" s="79"/>
      <c r="J202" s="24">
        <f aca="true" t="shared" si="39" ref="J202:Q202">SUM(J198:J201)</f>
        <v>0</v>
      </c>
      <c r="K202" s="24">
        <f t="shared" si="39"/>
        <v>0</v>
      </c>
      <c r="L202" s="24">
        <f t="shared" si="39"/>
        <v>0</v>
      </c>
      <c r="M202" s="24">
        <f t="shared" si="39"/>
        <v>0</v>
      </c>
      <c r="N202" s="24">
        <f t="shared" si="39"/>
        <v>0</v>
      </c>
      <c r="O202" s="24">
        <f t="shared" si="39"/>
        <v>0</v>
      </c>
      <c r="P202" s="24">
        <f t="shared" si="39"/>
        <v>0</v>
      </c>
      <c r="Q202" s="24">
        <f t="shared" si="39"/>
        <v>0</v>
      </c>
      <c r="R202" s="22">
        <f>COUNTIF(R198:R201,"E")</f>
        <v>0</v>
      </c>
      <c r="S202" s="22">
        <f>COUNTIF(S198:S201,"C")</f>
        <v>0</v>
      </c>
      <c r="T202" s="22">
        <f>COUNTIF(T198:T201,"VP")</f>
        <v>0</v>
      </c>
      <c r="U202" s="23"/>
    </row>
    <row r="203" spans="1:21" ht="27" customHeight="1">
      <c r="A203" s="76" t="s">
        <v>51</v>
      </c>
      <c r="B203" s="77"/>
      <c r="C203" s="77"/>
      <c r="D203" s="77"/>
      <c r="E203" s="77"/>
      <c r="F203" s="77"/>
      <c r="G203" s="77"/>
      <c r="H203" s="77"/>
      <c r="I203" s="78"/>
      <c r="J203" s="24">
        <f aca="true" t="shared" si="40" ref="J203:T203">SUM(J196,J202)</f>
        <v>59</v>
      </c>
      <c r="K203" s="24">
        <f t="shared" si="40"/>
        <v>16</v>
      </c>
      <c r="L203" s="24">
        <f t="shared" si="40"/>
        <v>8</v>
      </c>
      <c r="M203" s="24">
        <f t="shared" si="40"/>
        <v>0</v>
      </c>
      <c r="N203" s="24">
        <f t="shared" si="40"/>
        <v>8</v>
      </c>
      <c r="O203" s="24">
        <f t="shared" si="40"/>
        <v>32</v>
      </c>
      <c r="P203" s="24">
        <f t="shared" si="40"/>
        <v>74</v>
      </c>
      <c r="Q203" s="24">
        <f t="shared" si="40"/>
        <v>106</v>
      </c>
      <c r="R203" s="24">
        <f t="shared" si="40"/>
        <v>7</v>
      </c>
      <c r="S203" s="24">
        <f t="shared" si="40"/>
        <v>1</v>
      </c>
      <c r="T203" s="24">
        <f t="shared" si="40"/>
        <v>0</v>
      </c>
      <c r="U203" s="51">
        <f>COUNTIF($A$180:$V$187,"DF")/17</f>
        <v>0.47058823529411764</v>
      </c>
    </row>
    <row r="204" spans="1:21" ht="12.75">
      <c r="A204" s="144" t="s">
        <v>52</v>
      </c>
      <c r="B204" s="145"/>
      <c r="C204" s="145"/>
      <c r="D204" s="145"/>
      <c r="E204" s="145"/>
      <c r="F204" s="145"/>
      <c r="G204" s="145"/>
      <c r="H204" s="145"/>
      <c r="I204" s="145"/>
      <c r="J204" s="146"/>
      <c r="K204" s="24">
        <f aca="true" t="shared" si="41" ref="K204:Q204">K196*14+K202*12</f>
        <v>224</v>
      </c>
      <c r="L204" s="24">
        <f t="shared" si="41"/>
        <v>112</v>
      </c>
      <c r="M204" s="24">
        <f t="shared" si="41"/>
        <v>0</v>
      </c>
      <c r="N204" s="24">
        <f t="shared" si="41"/>
        <v>112</v>
      </c>
      <c r="O204" s="24">
        <f t="shared" si="41"/>
        <v>448</v>
      </c>
      <c r="P204" s="24">
        <f t="shared" si="41"/>
        <v>1036</v>
      </c>
      <c r="Q204" s="24">
        <f t="shared" si="41"/>
        <v>1484</v>
      </c>
      <c r="R204" s="150"/>
      <c r="S204" s="151"/>
      <c r="T204" s="151"/>
      <c r="U204" s="152"/>
    </row>
    <row r="205" spans="1:21" ht="12.75">
      <c r="A205" s="147"/>
      <c r="B205" s="148"/>
      <c r="C205" s="148"/>
      <c r="D205" s="148"/>
      <c r="E205" s="148"/>
      <c r="F205" s="148"/>
      <c r="G205" s="148"/>
      <c r="H205" s="148"/>
      <c r="I205" s="148"/>
      <c r="J205" s="149"/>
      <c r="K205" s="73">
        <f>SUM(K204:N204)</f>
        <v>448</v>
      </c>
      <c r="L205" s="74"/>
      <c r="M205" s="74"/>
      <c r="N205" s="75"/>
      <c r="O205" s="70">
        <f>SUM(O204:P204)</f>
        <v>1484</v>
      </c>
      <c r="P205" s="71"/>
      <c r="Q205" s="72"/>
      <c r="R205" s="153"/>
      <c r="S205" s="154"/>
      <c r="T205" s="154"/>
      <c r="U205" s="155"/>
    </row>
    <row r="213" spans="2:20" ht="12.75">
      <c r="B213" s="2"/>
      <c r="C213" s="2"/>
      <c r="D213" s="2"/>
      <c r="E213" s="2"/>
      <c r="F213" s="2"/>
      <c r="G213" s="2"/>
      <c r="N213" s="8"/>
      <c r="O213" s="8"/>
      <c r="P213" s="8"/>
      <c r="Q213" s="8"/>
      <c r="R213" s="8"/>
      <c r="S213" s="8"/>
      <c r="T213" s="8"/>
    </row>
    <row r="214" spans="2:20" ht="12.75">
      <c r="B214" s="8"/>
      <c r="C214" s="8"/>
      <c r="D214" s="8"/>
      <c r="E214" s="8"/>
      <c r="F214" s="8"/>
      <c r="G214" s="8"/>
      <c r="H214" s="17"/>
      <c r="I214" s="17"/>
      <c r="J214" s="17"/>
      <c r="N214" s="8"/>
      <c r="O214" s="8"/>
      <c r="P214" s="8"/>
      <c r="Q214" s="8"/>
      <c r="R214" s="8"/>
      <c r="S214" s="8"/>
      <c r="T214" s="8"/>
    </row>
    <row r="216" spans="1:21" ht="39.75" customHeight="1" hidden="1">
      <c r="A216" s="231" t="s">
        <v>57</v>
      </c>
      <c r="B216" s="232"/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3"/>
    </row>
    <row r="217" spans="1:21" ht="27.75" customHeight="1" hidden="1">
      <c r="A217" s="234" t="s">
        <v>27</v>
      </c>
      <c r="B217" s="235" t="s">
        <v>26</v>
      </c>
      <c r="C217" s="236"/>
      <c r="D217" s="236"/>
      <c r="E217" s="236"/>
      <c r="F217" s="236"/>
      <c r="G217" s="236"/>
      <c r="H217" s="236"/>
      <c r="I217" s="237"/>
      <c r="J217" s="238" t="s">
        <v>41</v>
      </c>
      <c r="K217" s="239" t="s">
        <v>24</v>
      </c>
      <c r="L217" s="240"/>
      <c r="M217" s="240"/>
      <c r="N217" s="241"/>
      <c r="O217" s="239" t="s">
        <v>42</v>
      </c>
      <c r="P217" s="240"/>
      <c r="Q217" s="241"/>
      <c r="R217" s="239" t="s">
        <v>23</v>
      </c>
      <c r="S217" s="240"/>
      <c r="T217" s="241"/>
      <c r="U217" s="238" t="s">
        <v>22</v>
      </c>
    </row>
    <row r="218" spans="1:21" ht="16.5" customHeight="1" hidden="1">
      <c r="A218" s="242"/>
      <c r="B218" s="243"/>
      <c r="C218" s="244"/>
      <c r="D218" s="244"/>
      <c r="E218" s="244"/>
      <c r="F218" s="244"/>
      <c r="G218" s="244"/>
      <c r="H218" s="244"/>
      <c r="I218" s="245"/>
      <c r="J218" s="246"/>
      <c r="K218" s="31" t="s">
        <v>28</v>
      </c>
      <c r="L218" s="31" t="s">
        <v>29</v>
      </c>
      <c r="M218" s="31"/>
      <c r="N218" s="31" t="s">
        <v>30</v>
      </c>
      <c r="O218" s="31" t="s">
        <v>34</v>
      </c>
      <c r="P218" s="31" t="s">
        <v>7</v>
      </c>
      <c r="Q218" s="31" t="s">
        <v>31</v>
      </c>
      <c r="R218" s="31" t="s">
        <v>32</v>
      </c>
      <c r="S218" s="31" t="s">
        <v>28</v>
      </c>
      <c r="T218" s="31" t="s">
        <v>33</v>
      </c>
      <c r="U218" s="246"/>
    </row>
    <row r="219" spans="1:21" ht="17.25" customHeight="1" hidden="1">
      <c r="A219" s="247" t="s">
        <v>73</v>
      </c>
      <c r="B219" s="248"/>
      <c r="C219" s="248"/>
      <c r="D219" s="248"/>
      <c r="E219" s="248"/>
      <c r="F219" s="248"/>
      <c r="G219" s="248"/>
      <c r="H219" s="248"/>
      <c r="I219" s="248"/>
      <c r="J219" s="248"/>
      <c r="K219" s="248"/>
      <c r="L219" s="248"/>
      <c r="M219" s="248"/>
      <c r="N219" s="248"/>
      <c r="O219" s="248"/>
      <c r="P219" s="248"/>
      <c r="Q219" s="248"/>
      <c r="R219" s="248"/>
      <c r="S219" s="248"/>
      <c r="T219" s="248"/>
      <c r="U219" s="249"/>
    </row>
    <row r="220" spans="1:21" ht="12.75" customHeight="1" hidden="1">
      <c r="A220" s="35">
        <f>IF(ISNA(INDEX($A$37:$U$169,MATCH($B220,$B$37:$B$169,0),1)),"",INDEX($A$37:$U$169,MATCH($B220,$B$37:$B$169,0),1))</f>
      </c>
      <c r="B220" s="250"/>
      <c r="C220" s="251"/>
      <c r="D220" s="251"/>
      <c r="E220" s="251"/>
      <c r="F220" s="251"/>
      <c r="G220" s="251"/>
      <c r="H220" s="251"/>
      <c r="I220" s="252"/>
      <c r="J220" s="19">
        <f>IF(ISNA(INDEX($A$37:$U$169,MATCH($B220,$B$37:$B$169,0),10)),"",INDEX($A$37:$U$169,MATCH($B220,$B$37:$B$169,0),10))</f>
      </c>
      <c r="K220" s="19">
        <f>IF(ISNA(INDEX($A$37:$U$169,MATCH($B220,$B$37:$B$169,0),11)),"",INDEX($A$37:$U$169,MATCH($B220,$B$37:$B$169,0),11))</f>
      </c>
      <c r="L220" s="19">
        <f>IF(ISNA(INDEX($A$37:$U$169,MATCH($B220,$B$37:$B$169,0),12)),"",INDEX($A$37:$U$169,MATCH($B220,$B$37:$B$169,0),12))</f>
      </c>
      <c r="M220" s="19"/>
      <c r="N220" s="19">
        <f>IF(ISNA(INDEX($A$37:$U$169,MATCH($B220,$B$37:$B$169,0),13)),"",INDEX($A$37:$U$169,MATCH($B220,$B$37:$B$169,0),13))</f>
      </c>
      <c r="O220" s="19">
        <f>IF(ISNA(INDEX($A$37:$U$169,MATCH($B220,$B$37:$B$169,0),14)),"",INDEX($A$37:$U$169,MATCH($B220,$B$37:$B$169,0),14))</f>
      </c>
      <c r="P220" s="19">
        <f>IF(ISNA(INDEX($A$37:$U$169,MATCH($B220,$B$37:$B$169,0),15)),"",INDEX($A$37:$U$169,MATCH($B220,$B$37:$B$169,0),15))</f>
      </c>
      <c r="Q220" s="19">
        <f>IF(ISNA(INDEX($A$37:$U$169,MATCH($B220,$B$37:$B$169,0),16)),"",INDEX($A$37:$U$169,MATCH($B220,$B$37:$B$169,0),16))</f>
      </c>
      <c r="R220" s="30">
        <f>IF(ISNA(INDEX($A$37:$U$169,MATCH($B220,$B$37:$B$169,0),17)),"",INDEX($A$37:$U$169,MATCH($B220,$B$37:$B$169,0),17))</f>
      </c>
      <c r="S220" s="30">
        <f>IF(ISNA(INDEX($A$37:$U$169,MATCH($B220,$B$37:$B$169,0),18)),"",INDEX($A$37:$U$169,MATCH($B220,$B$37:$B$169,0),18))</f>
      </c>
      <c r="T220" s="30">
        <f>IF(ISNA(INDEX($A$37:$U$169,MATCH($B220,$B$37:$B$169,0),19)),"",INDEX($A$37:$U$169,MATCH($B220,$B$37:$B$169,0),19))</f>
      </c>
      <c r="U220" s="21" t="s">
        <v>38</v>
      </c>
    </row>
    <row r="221" spans="1:21" ht="12.75" customHeight="1" hidden="1">
      <c r="A221" s="35">
        <f>IF(ISNA(INDEX($A$37:$U$169,MATCH($B221,$B$37:$B$169,0),1)),"",INDEX($A$37:$U$169,MATCH($B221,$B$37:$B$169,0),1))</f>
      </c>
      <c r="B221" s="250"/>
      <c r="C221" s="251"/>
      <c r="D221" s="251"/>
      <c r="E221" s="251"/>
      <c r="F221" s="251"/>
      <c r="G221" s="251"/>
      <c r="H221" s="251"/>
      <c r="I221" s="252"/>
      <c r="J221" s="19">
        <f>IF(ISNA(INDEX($A$37:$U$169,MATCH($B221,$B$37:$B$169,0),10)),"",INDEX($A$37:$U$169,MATCH($B221,$B$37:$B$169,0),10))</f>
      </c>
      <c r="K221" s="19">
        <f>IF(ISNA(INDEX($A$37:$U$169,MATCH($B221,$B$37:$B$169,0),11)),"",INDEX($A$37:$U$169,MATCH($B221,$B$37:$B$169,0),11))</f>
      </c>
      <c r="L221" s="19">
        <f>IF(ISNA(INDEX($A$37:$U$169,MATCH($B221,$B$37:$B$169,0),12)),"",INDEX($A$37:$U$169,MATCH($B221,$B$37:$B$169,0),12))</f>
      </c>
      <c r="M221" s="19"/>
      <c r="N221" s="19">
        <f>IF(ISNA(INDEX($A$37:$U$169,MATCH($B221,$B$37:$B$169,0),13)),"",INDEX($A$37:$U$169,MATCH($B221,$B$37:$B$169,0),13))</f>
      </c>
      <c r="O221" s="19">
        <f>IF(ISNA(INDEX($A$37:$U$169,MATCH($B221,$B$37:$B$169,0),14)),"",INDEX($A$37:$U$169,MATCH($B221,$B$37:$B$169,0),14))</f>
      </c>
      <c r="P221" s="19">
        <f>IF(ISNA(INDEX($A$37:$U$169,MATCH($B221,$B$37:$B$169,0),15)),"",INDEX($A$37:$U$169,MATCH($B221,$B$37:$B$169,0),15))</f>
      </c>
      <c r="Q221" s="19">
        <f>IF(ISNA(INDEX($A$37:$U$169,MATCH($B221,$B$37:$B$169,0),16)),"",INDEX($A$37:$U$169,MATCH($B221,$B$37:$B$169,0),16))</f>
      </c>
      <c r="R221" s="30">
        <f>IF(ISNA(INDEX($A$37:$U$169,MATCH($B221,$B$37:$B$169,0),17)),"",INDEX($A$37:$U$169,MATCH($B221,$B$37:$B$169,0),17))</f>
      </c>
      <c r="S221" s="30">
        <f>IF(ISNA(INDEX($A$37:$U$169,MATCH($B221,$B$37:$B$169,0),18)),"",INDEX($A$37:$U$169,MATCH($B221,$B$37:$B$169,0),18))</f>
      </c>
      <c r="T221" s="30">
        <f>IF(ISNA(INDEX($A$37:$U$169,MATCH($B221,$B$37:$B$169,0),19)),"",INDEX($A$37:$U$169,MATCH($B221,$B$37:$B$169,0),19))</f>
      </c>
      <c r="U221" s="21" t="s">
        <v>38</v>
      </c>
    </row>
    <row r="222" spans="1:21" ht="12.75" customHeight="1" hidden="1">
      <c r="A222" s="35">
        <f>IF(ISNA(INDEX($A$37:$U$169,MATCH($B222,$B$37:$B$169,0),1)),"",INDEX($A$37:$U$169,MATCH($B222,$B$37:$B$169,0),1))</f>
      </c>
      <c r="B222" s="250"/>
      <c r="C222" s="251"/>
      <c r="D222" s="251"/>
      <c r="E222" s="251"/>
      <c r="F222" s="251"/>
      <c r="G222" s="251"/>
      <c r="H222" s="251"/>
      <c r="I222" s="252"/>
      <c r="J222" s="19">
        <f>IF(ISNA(INDEX($A$37:$U$169,MATCH($B222,$B$37:$B$169,0),10)),"",INDEX($A$37:$U$169,MATCH($B222,$B$37:$B$169,0),10))</f>
      </c>
      <c r="K222" s="19">
        <f>IF(ISNA(INDEX($A$37:$U$169,MATCH($B222,$B$37:$B$169,0),11)),"",INDEX($A$37:$U$169,MATCH($B222,$B$37:$B$169,0),11))</f>
      </c>
      <c r="L222" s="19">
        <f>IF(ISNA(INDEX($A$37:$U$169,MATCH($B222,$B$37:$B$169,0),12)),"",INDEX($A$37:$U$169,MATCH($B222,$B$37:$B$169,0),12))</f>
      </c>
      <c r="M222" s="19"/>
      <c r="N222" s="19">
        <f>IF(ISNA(INDEX($A$37:$U$169,MATCH($B222,$B$37:$B$169,0),13)),"",INDEX($A$37:$U$169,MATCH($B222,$B$37:$B$169,0),13))</f>
      </c>
      <c r="O222" s="19">
        <f>IF(ISNA(INDEX($A$37:$U$169,MATCH($B222,$B$37:$B$169,0),14)),"",INDEX($A$37:$U$169,MATCH($B222,$B$37:$B$169,0),14))</f>
      </c>
      <c r="P222" s="19">
        <f>IF(ISNA(INDEX($A$37:$U$169,MATCH($B222,$B$37:$B$169,0),15)),"",INDEX($A$37:$U$169,MATCH($B222,$B$37:$B$169,0),15))</f>
      </c>
      <c r="Q222" s="19">
        <f>IF(ISNA(INDEX($A$37:$U$169,MATCH($B222,$B$37:$B$169,0),16)),"",INDEX($A$37:$U$169,MATCH($B222,$B$37:$B$169,0),16))</f>
      </c>
      <c r="R222" s="30">
        <f>IF(ISNA(INDEX($A$37:$U$169,MATCH($B222,$B$37:$B$169,0),17)),"",INDEX($A$37:$U$169,MATCH($B222,$B$37:$B$169,0),17))</f>
      </c>
      <c r="S222" s="30">
        <f>IF(ISNA(INDEX($A$37:$U$169,MATCH($B222,$B$37:$B$169,0),18)),"",INDEX($A$37:$U$169,MATCH($B222,$B$37:$B$169,0),18))</f>
      </c>
      <c r="T222" s="30">
        <f>IF(ISNA(INDEX($A$37:$U$169,MATCH($B222,$B$37:$B$169,0),19)),"",INDEX($A$37:$U$169,MATCH($B222,$B$37:$B$169,0),19))</f>
      </c>
      <c r="U222" s="21" t="s">
        <v>38</v>
      </c>
    </row>
    <row r="223" spans="1:21" ht="12.75" customHeight="1" hidden="1">
      <c r="A223" s="35">
        <f>IF(ISNA(INDEX($A$37:$U$169,MATCH($B223,$B$37:$B$169,0),1)),"",INDEX($A$37:$U$169,MATCH($B223,$B$37:$B$169,0),1))</f>
      </c>
      <c r="B223" s="250"/>
      <c r="C223" s="251"/>
      <c r="D223" s="251"/>
      <c r="E223" s="251"/>
      <c r="F223" s="251"/>
      <c r="G223" s="251"/>
      <c r="H223" s="251"/>
      <c r="I223" s="252"/>
      <c r="J223" s="19">
        <f>IF(ISNA(INDEX($A$37:$U$169,MATCH($B223,$B$37:$B$169,0),10)),"",INDEX($A$37:$U$169,MATCH($B223,$B$37:$B$169,0),10))</f>
      </c>
      <c r="K223" s="19">
        <f>IF(ISNA(INDEX($A$37:$U$169,MATCH($B223,$B$37:$B$169,0),11)),"",INDEX($A$37:$U$169,MATCH($B223,$B$37:$B$169,0),11))</f>
      </c>
      <c r="L223" s="19">
        <f>IF(ISNA(INDEX($A$37:$U$169,MATCH($B223,$B$37:$B$169,0),12)),"",INDEX($A$37:$U$169,MATCH($B223,$B$37:$B$169,0),12))</f>
      </c>
      <c r="M223" s="19"/>
      <c r="N223" s="19">
        <f>IF(ISNA(INDEX($A$37:$U$169,MATCH($B223,$B$37:$B$169,0),13)),"",INDEX($A$37:$U$169,MATCH($B223,$B$37:$B$169,0),13))</f>
      </c>
      <c r="O223" s="19">
        <f>IF(ISNA(INDEX($A$37:$U$169,MATCH($B223,$B$37:$B$169,0),14)),"",INDEX($A$37:$U$169,MATCH($B223,$B$37:$B$169,0),14))</f>
      </c>
      <c r="P223" s="19">
        <f>IF(ISNA(INDEX($A$37:$U$169,MATCH($B223,$B$37:$B$169,0),15)),"",INDEX($A$37:$U$169,MATCH($B223,$B$37:$B$169,0),15))</f>
      </c>
      <c r="Q223" s="19">
        <f>IF(ISNA(INDEX($A$37:$U$169,MATCH($B223,$B$37:$B$169,0),16)),"",INDEX($A$37:$U$169,MATCH($B223,$B$37:$B$169,0),16))</f>
      </c>
      <c r="R223" s="30">
        <f>IF(ISNA(INDEX($A$37:$U$169,MATCH($B223,$B$37:$B$169,0),17)),"",INDEX($A$37:$U$169,MATCH($B223,$B$37:$B$169,0),17))</f>
      </c>
      <c r="S223" s="30">
        <f>IF(ISNA(INDEX($A$37:$U$169,MATCH($B223,$B$37:$B$169,0),18)),"",INDEX($A$37:$U$169,MATCH($B223,$B$37:$B$169,0),18))</f>
      </c>
      <c r="T223" s="30">
        <f>IF(ISNA(INDEX($A$37:$U$169,MATCH($B223,$B$37:$B$169,0),19)),"",INDEX($A$37:$U$169,MATCH($B223,$B$37:$B$169,0),19))</f>
      </c>
      <c r="U223" s="21" t="s">
        <v>38</v>
      </c>
    </row>
    <row r="224" spans="1:21" ht="12.75" customHeight="1" hidden="1">
      <c r="A224" s="35">
        <f>IF(ISNA(INDEX($A$37:$U$169,MATCH($B224,$B$37:$B$169,0),1)),"",INDEX($A$37:$U$169,MATCH($B224,$B$37:$B$169,0),1))</f>
      </c>
      <c r="B224" s="250"/>
      <c r="C224" s="251"/>
      <c r="D224" s="251"/>
      <c r="E224" s="251"/>
      <c r="F224" s="251"/>
      <c r="G224" s="251"/>
      <c r="H224" s="251"/>
      <c r="I224" s="252"/>
      <c r="J224" s="19">
        <f>IF(ISNA(INDEX($A$37:$U$169,MATCH($B224,$B$37:$B$169,0),10)),"",INDEX($A$37:$U$169,MATCH($B224,$B$37:$B$169,0),10))</f>
      </c>
      <c r="K224" s="19">
        <f>IF(ISNA(INDEX($A$37:$U$169,MATCH($B224,$B$37:$B$169,0),11)),"",INDEX($A$37:$U$169,MATCH($B224,$B$37:$B$169,0),11))</f>
      </c>
      <c r="L224" s="19">
        <f>IF(ISNA(INDEX($A$37:$U$169,MATCH($B224,$B$37:$B$169,0),12)),"",INDEX($A$37:$U$169,MATCH($B224,$B$37:$B$169,0),12))</f>
      </c>
      <c r="M224" s="19"/>
      <c r="N224" s="19">
        <f>IF(ISNA(INDEX($A$37:$U$169,MATCH($B224,$B$37:$B$169,0),13)),"",INDEX($A$37:$U$169,MATCH($B224,$B$37:$B$169,0),13))</f>
      </c>
      <c r="O224" s="19">
        <f>IF(ISNA(INDEX($A$37:$U$169,MATCH($B224,$B$37:$B$169,0),14)),"",INDEX($A$37:$U$169,MATCH($B224,$B$37:$B$169,0),14))</f>
      </c>
      <c r="P224" s="19">
        <f>IF(ISNA(INDEX($A$37:$U$169,MATCH($B224,$B$37:$B$169,0),15)),"",INDEX($A$37:$U$169,MATCH($B224,$B$37:$B$169,0),15))</f>
      </c>
      <c r="Q224" s="19">
        <f>IF(ISNA(INDEX($A$37:$U$169,MATCH($B224,$B$37:$B$169,0),16)),"",INDEX($A$37:$U$169,MATCH($B224,$B$37:$B$169,0),16))</f>
      </c>
      <c r="R224" s="30">
        <f>IF(ISNA(INDEX($A$37:$U$169,MATCH($B224,$B$37:$B$169,0),17)),"",INDEX($A$37:$U$169,MATCH($B224,$B$37:$B$169,0),17))</f>
      </c>
      <c r="S224" s="30">
        <f>IF(ISNA(INDEX($A$37:$U$169,MATCH($B224,$B$37:$B$169,0),18)),"",INDEX($A$37:$U$169,MATCH($B224,$B$37:$B$169,0),18))</f>
      </c>
      <c r="T224" s="30">
        <f>IF(ISNA(INDEX($A$37:$U$169,MATCH($B224,$B$37:$B$169,0),19)),"",INDEX($A$37:$U$169,MATCH($B224,$B$37:$B$169,0),19))</f>
      </c>
      <c r="U224" s="21" t="s">
        <v>38</v>
      </c>
    </row>
    <row r="225" spans="1:21" ht="12.75" customHeight="1" hidden="1">
      <c r="A225" s="35">
        <f>IF(ISNA(INDEX($A$37:$U$169,MATCH($B225,$B$37:$B$169,0),1)),"",INDEX($A$37:$U$169,MATCH($B225,$B$37:$B$169,0),1))</f>
      </c>
      <c r="B225" s="250"/>
      <c r="C225" s="251"/>
      <c r="D225" s="251"/>
      <c r="E225" s="251"/>
      <c r="F225" s="251"/>
      <c r="G225" s="251"/>
      <c r="H225" s="251"/>
      <c r="I225" s="252"/>
      <c r="J225" s="19">
        <f>IF(ISNA(INDEX($A$37:$U$169,MATCH($B225,$B$37:$B$169,0),10)),"",INDEX($A$37:$U$169,MATCH($B225,$B$37:$B$169,0),10))</f>
      </c>
      <c r="K225" s="19">
        <f>IF(ISNA(INDEX($A$37:$U$169,MATCH($B225,$B$37:$B$169,0),11)),"",INDEX($A$37:$U$169,MATCH($B225,$B$37:$B$169,0),11))</f>
      </c>
      <c r="L225" s="19">
        <f>IF(ISNA(INDEX($A$37:$U$169,MATCH($B225,$B$37:$B$169,0),12)),"",INDEX($A$37:$U$169,MATCH($B225,$B$37:$B$169,0),12))</f>
      </c>
      <c r="M225" s="19"/>
      <c r="N225" s="19">
        <f>IF(ISNA(INDEX($A$37:$U$169,MATCH($B225,$B$37:$B$169,0),13)),"",INDEX($A$37:$U$169,MATCH($B225,$B$37:$B$169,0),13))</f>
      </c>
      <c r="O225" s="19">
        <f>IF(ISNA(INDEX($A$37:$U$169,MATCH($B225,$B$37:$B$169,0),14)),"",INDEX($A$37:$U$169,MATCH($B225,$B$37:$B$169,0),14))</f>
      </c>
      <c r="P225" s="19">
        <f>IF(ISNA(INDEX($A$37:$U$169,MATCH($B225,$B$37:$B$169,0),15)),"",INDEX($A$37:$U$169,MATCH($B225,$B$37:$B$169,0),15))</f>
      </c>
      <c r="Q225" s="19">
        <f>IF(ISNA(INDEX($A$37:$U$169,MATCH($B225,$B$37:$B$169,0),16)),"",INDEX($A$37:$U$169,MATCH($B225,$B$37:$B$169,0),16))</f>
      </c>
      <c r="R225" s="30">
        <f>IF(ISNA(INDEX($A$37:$U$169,MATCH($B225,$B$37:$B$169,0),17)),"",INDEX($A$37:$U$169,MATCH($B225,$B$37:$B$169,0),17))</f>
      </c>
      <c r="S225" s="30">
        <f>IF(ISNA(INDEX($A$37:$U$169,MATCH($B225,$B$37:$B$169,0),18)),"",INDEX($A$37:$U$169,MATCH($B225,$B$37:$B$169,0),18))</f>
      </c>
      <c r="T225" s="30">
        <f>IF(ISNA(INDEX($A$37:$U$169,MATCH($B225,$B$37:$B$169,0),19)),"",INDEX($A$37:$U$169,MATCH($B225,$B$37:$B$169,0),19))</f>
      </c>
      <c r="U225" s="21" t="s">
        <v>38</v>
      </c>
    </row>
    <row r="226" spans="1:21" ht="12.75" customHeight="1" hidden="1">
      <c r="A226" s="35">
        <f>IF(ISNA(INDEX($A$37:$U$169,MATCH($B226,$B$37:$B$169,0),1)),"",INDEX($A$37:$U$169,MATCH($B226,$B$37:$B$169,0),1))</f>
      </c>
      <c r="B226" s="250"/>
      <c r="C226" s="251"/>
      <c r="D226" s="251"/>
      <c r="E226" s="251"/>
      <c r="F226" s="251"/>
      <c r="G226" s="251"/>
      <c r="H226" s="251"/>
      <c r="I226" s="252"/>
      <c r="J226" s="19">
        <f>IF(ISNA(INDEX($A$37:$U$169,MATCH($B226,$B$37:$B$169,0),10)),"",INDEX($A$37:$U$169,MATCH($B226,$B$37:$B$169,0),10))</f>
      </c>
      <c r="K226" s="19">
        <f>IF(ISNA(INDEX($A$37:$U$169,MATCH($B226,$B$37:$B$169,0),11)),"",INDEX($A$37:$U$169,MATCH($B226,$B$37:$B$169,0),11))</f>
      </c>
      <c r="L226" s="19">
        <f>IF(ISNA(INDEX($A$37:$U$169,MATCH($B226,$B$37:$B$169,0),12)),"",INDEX($A$37:$U$169,MATCH($B226,$B$37:$B$169,0),12))</f>
      </c>
      <c r="M226" s="19"/>
      <c r="N226" s="19">
        <f>IF(ISNA(INDEX($A$37:$U$169,MATCH($B226,$B$37:$B$169,0),13)),"",INDEX($A$37:$U$169,MATCH($B226,$B$37:$B$169,0),13))</f>
      </c>
      <c r="O226" s="19">
        <f>IF(ISNA(INDEX($A$37:$U$169,MATCH($B226,$B$37:$B$169,0),14)),"",INDEX($A$37:$U$169,MATCH($B226,$B$37:$B$169,0),14))</f>
      </c>
      <c r="P226" s="19">
        <f>IF(ISNA(INDEX($A$37:$U$169,MATCH($B226,$B$37:$B$169,0),15)),"",INDEX($A$37:$U$169,MATCH($B226,$B$37:$B$169,0),15))</f>
      </c>
      <c r="Q226" s="19">
        <f>IF(ISNA(INDEX($A$37:$U$169,MATCH($B226,$B$37:$B$169,0),16)),"",INDEX($A$37:$U$169,MATCH($B226,$B$37:$B$169,0),16))</f>
      </c>
      <c r="R226" s="30">
        <f>IF(ISNA(INDEX($A$37:$U$169,MATCH($B226,$B$37:$B$169,0),17)),"",INDEX($A$37:$U$169,MATCH($B226,$B$37:$B$169,0),17))</f>
      </c>
      <c r="S226" s="30">
        <f>IF(ISNA(INDEX($A$37:$U$169,MATCH($B226,$B$37:$B$169,0),18)),"",INDEX($A$37:$U$169,MATCH($B226,$B$37:$B$169,0),18))</f>
      </c>
      <c r="T226" s="30">
        <f>IF(ISNA(INDEX($A$37:$U$169,MATCH($B226,$B$37:$B$169,0),19)),"",INDEX($A$37:$U$169,MATCH($B226,$B$37:$B$169,0),19))</f>
      </c>
      <c r="U226" s="21" t="s">
        <v>38</v>
      </c>
    </row>
    <row r="227" spans="1:21" ht="12.75" customHeight="1" hidden="1">
      <c r="A227" s="35">
        <f>IF(ISNA(INDEX($A$37:$U$169,MATCH($B227,$B$37:$B$169,0),1)),"",INDEX($A$37:$U$169,MATCH($B227,$B$37:$B$169,0),1))</f>
      </c>
      <c r="B227" s="250"/>
      <c r="C227" s="251"/>
      <c r="D227" s="251"/>
      <c r="E227" s="251"/>
      <c r="F227" s="251"/>
      <c r="G227" s="251"/>
      <c r="H227" s="251"/>
      <c r="I227" s="252"/>
      <c r="J227" s="19">
        <f>IF(ISNA(INDEX($A$37:$U$169,MATCH($B227,$B$37:$B$169,0),10)),"",INDEX($A$37:$U$169,MATCH($B227,$B$37:$B$169,0),10))</f>
      </c>
      <c r="K227" s="19">
        <f>IF(ISNA(INDEX($A$37:$U$169,MATCH($B227,$B$37:$B$169,0),11)),"",INDEX($A$37:$U$169,MATCH($B227,$B$37:$B$169,0),11))</f>
      </c>
      <c r="L227" s="19">
        <f>IF(ISNA(INDEX($A$37:$U$169,MATCH($B227,$B$37:$B$169,0),12)),"",INDEX($A$37:$U$169,MATCH($B227,$B$37:$B$169,0),12))</f>
      </c>
      <c r="M227" s="19"/>
      <c r="N227" s="19">
        <f>IF(ISNA(INDEX($A$37:$U$169,MATCH($B227,$B$37:$B$169,0),13)),"",INDEX($A$37:$U$169,MATCH($B227,$B$37:$B$169,0),13))</f>
      </c>
      <c r="O227" s="19">
        <f>IF(ISNA(INDEX($A$37:$U$169,MATCH($B227,$B$37:$B$169,0),14)),"",INDEX($A$37:$U$169,MATCH($B227,$B$37:$B$169,0),14))</f>
      </c>
      <c r="P227" s="19">
        <f>IF(ISNA(INDEX($A$37:$U$169,MATCH($B227,$B$37:$B$169,0),15)),"",INDEX($A$37:$U$169,MATCH($B227,$B$37:$B$169,0),15))</f>
      </c>
      <c r="Q227" s="19">
        <f>IF(ISNA(INDEX($A$37:$U$169,MATCH($B227,$B$37:$B$169,0),16)),"",INDEX($A$37:$U$169,MATCH($B227,$B$37:$B$169,0),16))</f>
      </c>
      <c r="R227" s="30">
        <f>IF(ISNA(INDEX($A$37:$U$169,MATCH($B227,$B$37:$B$169,0),17)),"",INDEX($A$37:$U$169,MATCH($B227,$B$37:$B$169,0),17))</f>
      </c>
      <c r="S227" s="30">
        <f>IF(ISNA(INDEX($A$37:$U$169,MATCH($B227,$B$37:$B$169,0),18)),"",INDEX($A$37:$U$169,MATCH($B227,$B$37:$B$169,0),18))</f>
      </c>
      <c r="T227" s="30">
        <f>IF(ISNA(INDEX($A$37:$U$169,MATCH($B227,$B$37:$B$169,0),19)),"",INDEX($A$37:$U$169,MATCH($B227,$B$37:$B$169,0),19))</f>
      </c>
      <c r="U227" s="21" t="s">
        <v>38</v>
      </c>
    </row>
    <row r="228" spans="1:21" ht="12.75" customHeight="1" hidden="1">
      <c r="A228" s="35">
        <f>IF(ISNA(INDEX($A$37:$U$169,MATCH($B228,$B$37:$B$169,0),1)),"",INDEX($A$37:$U$169,MATCH($B228,$B$37:$B$169,0),1))</f>
      </c>
      <c r="B228" s="250"/>
      <c r="C228" s="251"/>
      <c r="D228" s="251"/>
      <c r="E228" s="251"/>
      <c r="F228" s="251"/>
      <c r="G228" s="251"/>
      <c r="H228" s="251"/>
      <c r="I228" s="252"/>
      <c r="J228" s="19">
        <f>IF(ISNA(INDEX($A$37:$U$169,MATCH($B228,$B$37:$B$169,0),10)),"",INDEX($A$37:$U$169,MATCH($B228,$B$37:$B$169,0),10))</f>
      </c>
      <c r="K228" s="19">
        <f>IF(ISNA(INDEX($A$37:$U$169,MATCH($B228,$B$37:$B$169,0),11)),"",INDEX($A$37:$U$169,MATCH($B228,$B$37:$B$169,0),11))</f>
      </c>
      <c r="L228" s="19">
        <f>IF(ISNA(INDEX($A$37:$U$169,MATCH($B228,$B$37:$B$169,0),12)),"",INDEX($A$37:$U$169,MATCH($B228,$B$37:$B$169,0),12))</f>
      </c>
      <c r="M228" s="19"/>
      <c r="N228" s="19">
        <f>IF(ISNA(INDEX($A$37:$U$169,MATCH($B228,$B$37:$B$169,0),13)),"",INDEX($A$37:$U$169,MATCH($B228,$B$37:$B$169,0),13))</f>
      </c>
      <c r="O228" s="19">
        <f>IF(ISNA(INDEX($A$37:$U$169,MATCH($B228,$B$37:$B$169,0),14)),"",INDEX($A$37:$U$169,MATCH($B228,$B$37:$B$169,0),14))</f>
      </c>
      <c r="P228" s="19">
        <f>IF(ISNA(INDEX($A$37:$U$169,MATCH($B228,$B$37:$B$169,0),15)),"",INDEX($A$37:$U$169,MATCH($B228,$B$37:$B$169,0),15))</f>
      </c>
      <c r="Q228" s="19">
        <f>IF(ISNA(INDEX($A$37:$U$169,MATCH($B228,$B$37:$B$169,0),16)),"",INDEX($A$37:$U$169,MATCH($B228,$B$37:$B$169,0),16))</f>
      </c>
      <c r="R228" s="30">
        <f>IF(ISNA(INDEX($A$37:$U$169,MATCH($B228,$B$37:$B$169,0),17)),"",INDEX($A$37:$U$169,MATCH($B228,$B$37:$B$169,0),17))</f>
      </c>
      <c r="S228" s="30">
        <f>IF(ISNA(INDEX($A$37:$U$169,MATCH($B228,$B$37:$B$169,0),18)),"",INDEX($A$37:$U$169,MATCH($B228,$B$37:$B$169,0),18))</f>
      </c>
      <c r="T228" s="30">
        <f>IF(ISNA(INDEX($A$37:$U$169,MATCH($B228,$B$37:$B$169,0),19)),"",INDEX($A$37:$U$169,MATCH($B228,$B$37:$B$169,0),19))</f>
      </c>
      <c r="U228" s="21" t="s">
        <v>38</v>
      </c>
    </row>
    <row r="229" spans="1:21" ht="12.75" customHeight="1" hidden="1">
      <c r="A229" s="35">
        <f>IF(ISNA(INDEX($A$37:$U$169,MATCH($B229,$B$37:$B$169,0),1)),"",INDEX($A$37:$U$169,MATCH($B229,$B$37:$B$169,0),1))</f>
      </c>
      <c r="B229" s="250"/>
      <c r="C229" s="251"/>
      <c r="D229" s="251"/>
      <c r="E229" s="251"/>
      <c r="F229" s="251"/>
      <c r="G229" s="251"/>
      <c r="H229" s="251"/>
      <c r="I229" s="252"/>
      <c r="J229" s="19">
        <f>IF(ISNA(INDEX($A$37:$U$169,MATCH($B229,$B$37:$B$169,0),10)),"",INDEX($A$37:$U$169,MATCH($B229,$B$37:$B$169,0),10))</f>
      </c>
      <c r="K229" s="19">
        <f>IF(ISNA(INDEX($A$37:$U$169,MATCH($B229,$B$37:$B$169,0),11)),"",INDEX($A$37:$U$169,MATCH($B229,$B$37:$B$169,0),11))</f>
      </c>
      <c r="L229" s="19">
        <f>IF(ISNA(INDEX($A$37:$U$169,MATCH($B229,$B$37:$B$169,0),12)),"",INDEX($A$37:$U$169,MATCH($B229,$B$37:$B$169,0),12))</f>
      </c>
      <c r="M229" s="19"/>
      <c r="N229" s="19">
        <f>IF(ISNA(INDEX($A$37:$U$169,MATCH($B229,$B$37:$B$169,0),13)),"",INDEX($A$37:$U$169,MATCH($B229,$B$37:$B$169,0),13))</f>
      </c>
      <c r="O229" s="19">
        <f>IF(ISNA(INDEX($A$37:$U$169,MATCH($B229,$B$37:$B$169,0),14)),"",INDEX($A$37:$U$169,MATCH($B229,$B$37:$B$169,0),14))</f>
      </c>
      <c r="P229" s="19">
        <f>IF(ISNA(INDEX($A$37:$U$169,MATCH($B229,$B$37:$B$169,0),15)),"",INDEX($A$37:$U$169,MATCH($B229,$B$37:$B$169,0),15))</f>
      </c>
      <c r="Q229" s="19">
        <f>IF(ISNA(INDEX($A$37:$U$169,MATCH($B229,$B$37:$B$169,0),16)),"",INDEX($A$37:$U$169,MATCH($B229,$B$37:$B$169,0),16))</f>
      </c>
      <c r="R229" s="30">
        <f>IF(ISNA(INDEX($A$37:$U$169,MATCH($B229,$B$37:$B$169,0),17)),"",INDEX($A$37:$U$169,MATCH($B229,$B$37:$B$169,0),17))</f>
      </c>
      <c r="S229" s="30">
        <f>IF(ISNA(INDEX($A$37:$U$169,MATCH($B229,$B$37:$B$169,0),18)),"",INDEX($A$37:$U$169,MATCH($B229,$B$37:$B$169,0),18))</f>
      </c>
      <c r="T229" s="30">
        <f>IF(ISNA(INDEX($A$37:$U$169,MATCH($B229,$B$37:$B$169,0),19)),"",INDEX($A$37:$U$169,MATCH($B229,$B$37:$B$169,0),19))</f>
      </c>
      <c r="U229" s="21" t="s">
        <v>38</v>
      </c>
    </row>
    <row r="230" spans="1:21" ht="12.75" customHeight="1" hidden="1">
      <c r="A230" s="35">
        <f>IF(ISNA(INDEX($A$37:$U$169,MATCH($B230,$B$37:$B$169,0),1)),"",INDEX($A$37:$U$169,MATCH($B230,$B$37:$B$169,0),1))</f>
      </c>
      <c r="B230" s="250"/>
      <c r="C230" s="251"/>
      <c r="D230" s="251"/>
      <c r="E230" s="251"/>
      <c r="F230" s="251"/>
      <c r="G230" s="251"/>
      <c r="H230" s="251"/>
      <c r="I230" s="252"/>
      <c r="J230" s="19">
        <f>IF(ISNA(INDEX($A$37:$U$169,MATCH($B230,$B$37:$B$169,0),10)),"",INDEX($A$37:$U$169,MATCH($B230,$B$37:$B$169,0),10))</f>
      </c>
      <c r="K230" s="19">
        <f>IF(ISNA(INDEX($A$37:$U$169,MATCH($B230,$B$37:$B$169,0),11)),"",INDEX($A$37:$U$169,MATCH($B230,$B$37:$B$169,0),11))</f>
      </c>
      <c r="L230" s="19">
        <f>IF(ISNA(INDEX($A$37:$U$169,MATCH($B230,$B$37:$B$169,0),12)),"",INDEX($A$37:$U$169,MATCH($B230,$B$37:$B$169,0),12))</f>
      </c>
      <c r="M230" s="19"/>
      <c r="N230" s="19">
        <f>IF(ISNA(INDEX($A$37:$U$169,MATCH($B230,$B$37:$B$169,0),13)),"",INDEX($A$37:$U$169,MATCH($B230,$B$37:$B$169,0),13))</f>
      </c>
      <c r="O230" s="19">
        <f>IF(ISNA(INDEX($A$37:$U$169,MATCH($B230,$B$37:$B$169,0),14)),"",INDEX($A$37:$U$169,MATCH($B230,$B$37:$B$169,0),14))</f>
      </c>
      <c r="P230" s="19">
        <f>IF(ISNA(INDEX($A$37:$U$169,MATCH($B230,$B$37:$B$169,0),15)),"",INDEX($A$37:$U$169,MATCH($B230,$B$37:$B$169,0),15))</f>
      </c>
      <c r="Q230" s="19">
        <f>IF(ISNA(INDEX($A$37:$U$169,MATCH($B230,$B$37:$B$169,0),16)),"",INDEX($A$37:$U$169,MATCH($B230,$B$37:$B$169,0),16))</f>
      </c>
      <c r="R230" s="30">
        <f>IF(ISNA(INDEX($A$37:$U$169,MATCH($B230,$B$37:$B$169,0),17)),"",INDEX($A$37:$U$169,MATCH($B230,$B$37:$B$169,0),17))</f>
      </c>
      <c r="S230" s="30">
        <f>IF(ISNA(INDEX($A$37:$U$169,MATCH($B230,$B$37:$B$169,0),18)),"",INDEX($A$37:$U$169,MATCH($B230,$B$37:$B$169,0),18))</f>
      </c>
      <c r="T230" s="30">
        <f>IF(ISNA(INDEX($A$37:$U$169,MATCH($B230,$B$37:$B$169,0),19)),"",INDEX($A$37:$U$169,MATCH($B230,$B$37:$B$169,0),19))</f>
      </c>
      <c r="U230" s="21" t="s">
        <v>38</v>
      </c>
    </row>
    <row r="231" spans="1:21" ht="12.75" customHeight="1" hidden="1">
      <c r="A231" s="35">
        <f>IF(ISNA(INDEX($A$37:$U$169,MATCH($B231,$B$37:$B$169,0),1)),"",INDEX($A$37:$U$169,MATCH($B231,$B$37:$B$169,0),1))</f>
      </c>
      <c r="B231" s="250"/>
      <c r="C231" s="251"/>
      <c r="D231" s="251"/>
      <c r="E231" s="251"/>
      <c r="F231" s="251"/>
      <c r="G231" s="251"/>
      <c r="H231" s="251"/>
      <c r="I231" s="252"/>
      <c r="J231" s="19">
        <f>IF(ISNA(INDEX($A$37:$U$169,MATCH($B231,$B$37:$B$169,0),10)),"",INDEX($A$37:$U$169,MATCH($B231,$B$37:$B$169,0),10))</f>
      </c>
      <c r="K231" s="19">
        <f>IF(ISNA(INDEX($A$37:$U$169,MATCH($B231,$B$37:$B$169,0),11)),"",INDEX($A$37:$U$169,MATCH($B231,$B$37:$B$169,0),11))</f>
      </c>
      <c r="L231" s="19">
        <f>IF(ISNA(INDEX($A$37:$U$169,MATCH($B231,$B$37:$B$169,0),12)),"",INDEX($A$37:$U$169,MATCH($B231,$B$37:$B$169,0),12))</f>
      </c>
      <c r="M231" s="19"/>
      <c r="N231" s="19">
        <f>IF(ISNA(INDEX($A$37:$U$169,MATCH($B231,$B$37:$B$169,0),13)),"",INDEX($A$37:$U$169,MATCH($B231,$B$37:$B$169,0),13))</f>
      </c>
      <c r="O231" s="19">
        <f>IF(ISNA(INDEX($A$37:$U$169,MATCH($B231,$B$37:$B$169,0),14)),"",INDEX($A$37:$U$169,MATCH($B231,$B$37:$B$169,0),14))</f>
      </c>
      <c r="P231" s="19">
        <f>IF(ISNA(INDEX($A$37:$U$169,MATCH($B231,$B$37:$B$169,0),15)),"",INDEX($A$37:$U$169,MATCH($B231,$B$37:$B$169,0),15))</f>
      </c>
      <c r="Q231" s="19">
        <f>IF(ISNA(INDEX($A$37:$U$169,MATCH($B231,$B$37:$B$169,0),16)),"",INDEX($A$37:$U$169,MATCH($B231,$B$37:$B$169,0),16))</f>
      </c>
      <c r="R231" s="30">
        <f>IF(ISNA(INDEX($A$37:$U$169,MATCH($B231,$B$37:$B$169,0),17)),"",INDEX($A$37:$U$169,MATCH($B231,$B$37:$B$169,0),17))</f>
      </c>
      <c r="S231" s="30">
        <f>IF(ISNA(INDEX($A$37:$U$169,MATCH($B231,$B$37:$B$169,0),18)),"",INDEX($A$37:$U$169,MATCH($B231,$B$37:$B$169,0),18))</f>
      </c>
      <c r="T231" s="30">
        <f>IF(ISNA(INDEX($A$37:$U$169,MATCH($B231,$B$37:$B$169,0),19)),"",INDEX($A$37:$U$169,MATCH($B231,$B$37:$B$169,0),19))</f>
      </c>
      <c r="U231" s="21" t="s">
        <v>38</v>
      </c>
    </row>
    <row r="232" spans="1:21" ht="12.75" customHeight="1" hidden="1">
      <c r="A232" s="35">
        <f>IF(ISNA(INDEX($A$37:$U$169,MATCH($B232,$B$37:$B$169,0),1)),"",INDEX($A$37:$U$169,MATCH($B232,$B$37:$B$169,0),1))</f>
      </c>
      <c r="B232" s="250"/>
      <c r="C232" s="251"/>
      <c r="D232" s="251"/>
      <c r="E232" s="251"/>
      <c r="F232" s="251"/>
      <c r="G232" s="251"/>
      <c r="H232" s="251"/>
      <c r="I232" s="252"/>
      <c r="J232" s="19">
        <f>IF(ISNA(INDEX($A$37:$U$169,MATCH($B232,$B$37:$B$169,0),10)),"",INDEX($A$37:$U$169,MATCH($B232,$B$37:$B$169,0),10))</f>
      </c>
      <c r="K232" s="19">
        <f>IF(ISNA(INDEX($A$37:$U$169,MATCH($B232,$B$37:$B$169,0),11)),"",INDEX($A$37:$U$169,MATCH($B232,$B$37:$B$169,0),11))</f>
      </c>
      <c r="L232" s="19">
        <f>IF(ISNA(INDEX($A$37:$U$169,MATCH($B232,$B$37:$B$169,0),12)),"",INDEX($A$37:$U$169,MATCH($B232,$B$37:$B$169,0),12))</f>
      </c>
      <c r="M232" s="19"/>
      <c r="N232" s="19">
        <f>IF(ISNA(INDEX($A$37:$U$169,MATCH($B232,$B$37:$B$169,0),13)),"",INDEX($A$37:$U$169,MATCH($B232,$B$37:$B$169,0),13))</f>
      </c>
      <c r="O232" s="19">
        <f>IF(ISNA(INDEX($A$37:$U$169,MATCH($B232,$B$37:$B$169,0),14)),"",INDEX($A$37:$U$169,MATCH($B232,$B$37:$B$169,0),14))</f>
      </c>
      <c r="P232" s="19">
        <f>IF(ISNA(INDEX($A$37:$U$169,MATCH($B232,$B$37:$B$169,0),15)),"",INDEX($A$37:$U$169,MATCH($B232,$B$37:$B$169,0),15))</f>
      </c>
      <c r="Q232" s="19">
        <f>IF(ISNA(INDEX($A$37:$U$169,MATCH($B232,$B$37:$B$169,0),16)),"",INDEX($A$37:$U$169,MATCH($B232,$B$37:$B$169,0),16))</f>
      </c>
      <c r="R232" s="30">
        <f>IF(ISNA(INDEX($A$37:$U$169,MATCH($B232,$B$37:$B$169,0),17)),"",INDEX($A$37:$U$169,MATCH($B232,$B$37:$B$169,0),17))</f>
      </c>
      <c r="S232" s="30">
        <f>IF(ISNA(INDEX($A$37:$U$169,MATCH($B232,$B$37:$B$169,0),18)),"",INDEX($A$37:$U$169,MATCH($B232,$B$37:$B$169,0),18))</f>
      </c>
      <c r="T232" s="30">
        <f>IF(ISNA(INDEX($A$37:$U$169,MATCH($B232,$B$37:$B$169,0),19)),"",INDEX($A$37:$U$169,MATCH($B232,$B$37:$B$169,0),19))</f>
      </c>
      <c r="U232" s="21" t="s">
        <v>38</v>
      </c>
    </row>
    <row r="233" spans="1:21" ht="12.75" customHeight="1" hidden="1">
      <c r="A233" s="35">
        <f>IF(ISNA(INDEX($A$37:$U$169,MATCH($B233,$B$37:$B$169,0),1)),"",INDEX($A$37:$U$169,MATCH($B233,$B$37:$B$169,0),1))</f>
      </c>
      <c r="B233" s="250"/>
      <c r="C233" s="251"/>
      <c r="D233" s="251"/>
      <c r="E233" s="251"/>
      <c r="F233" s="251"/>
      <c r="G233" s="251"/>
      <c r="H233" s="251"/>
      <c r="I233" s="252"/>
      <c r="J233" s="19">
        <f>IF(ISNA(INDEX($A$37:$U$169,MATCH($B233,$B$37:$B$169,0),10)),"",INDEX($A$37:$U$169,MATCH($B233,$B$37:$B$169,0),10))</f>
      </c>
      <c r="K233" s="19">
        <f>IF(ISNA(INDEX($A$37:$U$169,MATCH($B233,$B$37:$B$169,0),11)),"",INDEX($A$37:$U$169,MATCH($B233,$B$37:$B$169,0),11))</f>
      </c>
      <c r="L233" s="19">
        <f>IF(ISNA(INDEX($A$37:$U$169,MATCH($B233,$B$37:$B$169,0),12)),"",INDEX($A$37:$U$169,MATCH($B233,$B$37:$B$169,0),12))</f>
      </c>
      <c r="M233" s="19"/>
      <c r="N233" s="19">
        <f>IF(ISNA(INDEX($A$37:$U$169,MATCH($B233,$B$37:$B$169,0),13)),"",INDEX($A$37:$U$169,MATCH($B233,$B$37:$B$169,0),13))</f>
      </c>
      <c r="O233" s="19">
        <f>IF(ISNA(INDEX($A$37:$U$169,MATCH($B233,$B$37:$B$169,0),14)),"",INDEX($A$37:$U$169,MATCH($B233,$B$37:$B$169,0),14))</f>
      </c>
      <c r="P233" s="19">
        <f>IF(ISNA(INDEX($A$37:$U$169,MATCH($B233,$B$37:$B$169,0),15)),"",INDEX($A$37:$U$169,MATCH($B233,$B$37:$B$169,0),15))</f>
      </c>
      <c r="Q233" s="19">
        <f>IF(ISNA(INDEX($A$37:$U$169,MATCH($B233,$B$37:$B$169,0),16)),"",INDEX($A$37:$U$169,MATCH($B233,$B$37:$B$169,0),16))</f>
      </c>
      <c r="R233" s="30">
        <f>IF(ISNA(INDEX($A$37:$U$169,MATCH($B233,$B$37:$B$169,0),17)),"",INDEX($A$37:$U$169,MATCH($B233,$B$37:$B$169,0),17))</f>
      </c>
      <c r="S233" s="30">
        <f>IF(ISNA(INDEX($A$37:$U$169,MATCH($B233,$B$37:$B$169,0),18)),"",INDEX($A$37:$U$169,MATCH($B233,$B$37:$B$169,0),18))</f>
      </c>
      <c r="T233" s="30">
        <f>IF(ISNA(INDEX($A$37:$U$169,MATCH($B233,$B$37:$B$169,0),19)),"",INDEX($A$37:$U$169,MATCH($B233,$B$37:$B$169,0),19))</f>
      </c>
      <c r="U233" s="21" t="s">
        <v>38</v>
      </c>
    </row>
    <row r="234" spans="1:21" ht="12.75" customHeight="1" hidden="1">
      <c r="A234" s="35">
        <f>IF(ISNA(INDEX($A$37:$U$169,MATCH($B234,$B$37:$B$169,0),1)),"",INDEX($A$37:$U$169,MATCH($B234,$B$37:$B$169,0),1))</f>
      </c>
      <c r="B234" s="250"/>
      <c r="C234" s="251"/>
      <c r="D234" s="251"/>
      <c r="E234" s="251"/>
      <c r="F234" s="251"/>
      <c r="G234" s="251"/>
      <c r="H234" s="251"/>
      <c r="I234" s="252"/>
      <c r="J234" s="19">
        <f>IF(ISNA(INDEX($A$37:$U$169,MATCH($B234,$B$37:$B$169,0),10)),"",INDEX($A$37:$U$169,MATCH($B234,$B$37:$B$169,0),10))</f>
      </c>
      <c r="K234" s="19">
        <f>IF(ISNA(INDEX($A$37:$U$169,MATCH($B234,$B$37:$B$169,0),11)),"",INDEX($A$37:$U$169,MATCH($B234,$B$37:$B$169,0),11))</f>
      </c>
      <c r="L234" s="19">
        <f>IF(ISNA(INDEX($A$37:$U$169,MATCH($B234,$B$37:$B$169,0),12)),"",INDEX($A$37:$U$169,MATCH($B234,$B$37:$B$169,0),12))</f>
      </c>
      <c r="M234" s="19"/>
      <c r="N234" s="19">
        <f>IF(ISNA(INDEX($A$37:$U$169,MATCH($B234,$B$37:$B$169,0),13)),"",INDEX($A$37:$U$169,MATCH($B234,$B$37:$B$169,0),13))</f>
      </c>
      <c r="O234" s="19">
        <f>IF(ISNA(INDEX($A$37:$U$169,MATCH($B234,$B$37:$B$169,0),14)),"",INDEX($A$37:$U$169,MATCH($B234,$B$37:$B$169,0),14))</f>
      </c>
      <c r="P234" s="19">
        <f>IF(ISNA(INDEX($A$37:$U$169,MATCH($B234,$B$37:$B$169,0),15)),"",INDEX($A$37:$U$169,MATCH($B234,$B$37:$B$169,0),15))</f>
      </c>
      <c r="Q234" s="19">
        <f>IF(ISNA(INDEX($A$37:$U$169,MATCH($B234,$B$37:$B$169,0),16)),"",INDEX($A$37:$U$169,MATCH($B234,$B$37:$B$169,0),16))</f>
      </c>
      <c r="R234" s="30">
        <f>IF(ISNA(INDEX($A$37:$U$169,MATCH($B234,$B$37:$B$169,0),17)),"",INDEX($A$37:$U$169,MATCH($B234,$B$37:$B$169,0),17))</f>
      </c>
      <c r="S234" s="30">
        <f>IF(ISNA(INDEX($A$37:$U$169,MATCH($B234,$B$37:$B$169,0),18)),"",INDEX($A$37:$U$169,MATCH($B234,$B$37:$B$169,0),18))</f>
      </c>
      <c r="T234" s="30">
        <f>IF(ISNA(INDEX($A$37:$U$169,MATCH($B234,$B$37:$B$169,0),19)),"",INDEX($A$37:$U$169,MATCH($B234,$B$37:$B$169,0),19))</f>
      </c>
      <c r="U234" s="21" t="s">
        <v>38</v>
      </c>
    </row>
    <row r="235" spans="1:21" ht="12.75" customHeight="1" hidden="1">
      <c r="A235" s="22" t="s">
        <v>25</v>
      </c>
      <c r="B235" s="253"/>
      <c r="C235" s="254"/>
      <c r="D235" s="254"/>
      <c r="E235" s="254"/>
      <c r="F235" s="254"/>
      <c r="G235" s="254"/>
      <c r="H235" s="254"/>
      <c r="I235" s="255"/>
      <c r="J235" s="24">
        <f aca="true" t="shared" si="42" ref="J235:Q235">SUM(J220:J234)</f>
        <v>0</v>
      </c>
      <c r="K235" s="24">
        <f t="shared" si="42"/>
        <v>0</v>
      </c>
      <c r="L235" s="24">
        <f t="shared" si="42"/>
        <v>0</v>
      </c>
      <c r="M235" s="24"/>
      <c r="N235" s="24">
        <f t="shared" si="42"/>
        <v>0</v>
      </c>
      <c r="O235" s="24">
        <f t="shared" si="42"/>
        <v>0</v>
      </c>
      <c r="P235" s="24">
        <f t="shared" si="42"/>
        <v>0</v>
      </c>
      <c r="Q235" s="24">
        <f t="shared" si="42"/>
        <v>0</v>
      </c>
      <c r="R235" s="22">
        <f>COUNTIF(R220:R234,"E")</f>
        <v>0</v>
      </c>
      <c r="S235" s="22">
        <f>COUNTIF(S220:S234,"C")</f>
        <v>0</v>
      </c>
      <c r="T235" s="22">
        <f>COUNTIF(T220:T234,"VP")</f>
        <v>0</v>
      </c>
      <c r="U235" s="18"/>
    </row>
    <row r="236" spans="1:21" ht="18.75" customHeight="1" hidden="1">
      <c r="A236" s="247" t="s">
        <v>74</v>
      </c>
      <c r="B236" s="248"/>
      <c r="C236" s="248"/>
      <c r="D236" s="248"/>
      <c r="E236" s="248"/>
      <c r="F236" s="248"/>
      <c r="G236" s="248"/>
      <c r="H236" s="248"/>
      <c r="I236" s="248"/>
      <c r="J236" s="248"/>
      <c r="K236" s="248"/>
      <c r="L236" s="248"/>
      <c r="M236" s="248"/>
      <c r="N236" s="248"/>
      <c r="O236" s="248"/>
      <c r="P236" s="248"/>
      <c r="Q236" s="248"/>
      <c r="R236" s="248"/>
      <c r="S236" s="248"/>
      <c r="T236" s="248"/>
      <c r="U236" s="249"/>
    </row>
    <row r="237" spans="1:21" ht="12.75" customHeight="1" hidden="1">
      <c r="A237" s="35">
        <f>IF(ISNA(INDEX($A$37:$U$169,MATCH($B237,$B$37:$B$169,0),1)),"",INDEX($A$37:$U$169,MATCH($B237,$B$37:$B$169,0),1))</f>
      </c>
      <c r="B237" s="250"/>
      <c r="C237" s="251"/>
      <c r="D237" s="251"/>
      <c r="E237" s="251"/>
      <c r="F237" s="251"/>
      <c r="G237" s="251"/>
      <c r="H237" s="251"/>
      <c r="I237" s="252"/>
      <c r="J237" s="19">
        <f>IF(ISNA(INDEX($A$37:$U$169,MATCH($B237,$B$37:$B$169,0),10)),"",INDEX($A$37:$U$169,MATCH($B237,$B$37:$B$169,0),10))</f>
      </c>
      <c r="K237" s="19">
        <f>IF(ISNA(INDEX($A$37:$U$169,MATCH($B237,$B$37:$B$169,0),11)),"",INDEX($A$37:$U$169,MATCH($B237,$B$37:$B$169,0),11))</f>
      </c>
      <c r="L237" s="19">
        <f>IF(ISNA(INDEX($A$37:$U$169,MATCH($B237,$B$37:$B$169,0),12)),"",INDEX($A$37:$U$169,MATCH($B237,$B$37:$B$169,0),12))</f>
      </c>
      <c r="M237" s="19"/>
      <c r="N237" s="19">
        <f>IF(ISNA(INDEX($A$37:$U$169,MATCH($B237,$B$37:$B$169,0),13)),"",INDEX($A$37:$U$169,MATCH($B237,$B$37:$B$169,0),13))</f>
      </c>
      <c r="O237" s="19">
        <f>IF(ISNA(INDEX($A$37:$U$169,MATCH($B237,$B$37:$B$169,0),14)),"",INDEX($A$37:$U$169,MATCH($B237,$B$37:$B$169,0),14))</f>
      </c>
      <c r="P237" s="19">
        <f>IF(ISNA(INDEX($A$37:$U$169,MATCH($B237,$B$37:$B$169,0),15)),"",INDEX($A$37:$U$169,MATCH($B237,$B$37:$B$169,0),15))</f>
      </c>
      <c r="Q237" s="19">
        <f>IF(ISNA(INDEX($A$37:$U$169,MATCH($B237,$B$37:$B$169,0),16)),"",INDEX($A$37:$U$169,MATCH($B237,$B$37:$B$169,0),16))</f>
      </c>
      <c r="R237" s="30">
        <f>IF(ISNA(INDEX($A$37:$U$169,MATCH($B237,$B$37:$B$169,0),17)),"",INDEX($A$37:$U$169,MATCH($B237,$B$37:$B$169,0),17))</f>
      </c>
      <c r="S237" s="30">
        <f>IF(ISNA(INDEX($A$37:$U$169,MATCH($B237,$B$37:$B$169,0),18)),"",INDEX($A$37:$U$169,MATCH($B237,$B$37:$B$169,0),18))</f>
      </c>
      <c r="T237" s="30">
        <f>IF(ISNA(INDEX($A$37:$U$169,MATCH($B237,$B$37:$B$169,0),19)),"",INDEX($A$37:$U$169,MATCH($B237,$B$37:$B$169,0),19))</f>
      </c>
      <c r="U237" s="21" t="s">
        <v>38</v>
      </c>
    </row>
    <row r="238" spans="1:21" ht="12.75" customHeight="1" hidden="1">
      <c r="A238" s="35">
        <f>IF(ISNA(INDEX($A$37:$U$169,MATCH($B238,$B$37:$B$169,0),1)),"",INDEX($A$37:$U$169,MATCH($B238,$B$37:$B$169,0),1))</f>
      </c>
      <c r="B238" s="250"/>
      <c r="C238" s="251"/>
      <c r="D238" s="251"/>
      <c r="E238" s="251"/>
      <c r="F238" s="251"/>
      <c r="G238" s="251"/>
      <c r="H238" s="251"/>
      <c r="I238" s="252"/>
      <c r="J238" s="19">
        <f>IF(ISNA(INDEX($A$37:$U$169,MATCH($B238,$B$37:$B$169,0),10)),"",INDEX($A$37:$U$169,MATCH($B238,$B$37:$B$169,0),10))</f>
      </c>
      <c r="K238" s="19">
        <f>IF(ISNA(INDEX($A$37:$U$169,MATCH($B238,$B$37:$B$169,0),11)),"",INDEX($A$37:$U$169,MATCH($B238,$B$37:$B$169,0),11))</f>
      </c>
      <c r="L238" s="19">
        <f>IF(ISNA(INDEX($A$37:$U$169,MATCH($B238,$B$37:$B$169,0),12)),"",INDEX($A$37:$U$169,MATCH($B238,$B$37:$B$169,0),12))</f>
      </c>
      <c r="M238" s="19"/>
      <c r="N238" s="19">
        <f>IF(ISNA(INDEX($A$37:$U$169,MATCH($B238,$B$37:$B$169,0),13)),"",INDEX($A$37:$U$169,MATCH($B238,$B$37:$B$169,0),13))</f>
      </c>
      <c r="O238" s="19">
        <f>IF(ISNA(INDEX($A$37:$U$169,MATCH($B238,$B$37:$B$169,0),14)),"",INDEX($A$37:$U$169,MATCH($B238,$B$37:$B$169,0),14))</f>
      </c>
      <c r="P238" s="19">
        <f>IF(ISNA(INDEX($A$37:$U$169,MATCH($B238,$B$37:$B$169,0),15)),"",INDEX($A$37:$U$169,MATCH($B238,$B$37:$B$169,0),15))</f>
      </c>
      <c r="Q238" s="19">
        <f>IF(ISNA(INDEX($A$37:$U$169,MATCH($B238,$B$37:$B$169,0),16)),"",INDEX($A$37:$U$169,MATCH($B238,$B$37:$B$169,0),16))</f>
      </c>
      <c r="R238" s="30">
        <f>IF(ISNA(INDEX($A$37:$U$169,MATCH($B238,$B$37:$B$169,0),17)),"",INDEX($A$37:$U$169,MATCH($B238,$B$37:$B$169,0),17))</f>
      </c>
      <c r="S238" s="30">
        <f>IF(ISNA(INDEX($A$37:$U$169,MATCH($B238,$B$37:$B$169,0),18)),"",INDEX($A$37:$U$169,MATCH($B238,$B$37:$B$169,0),18))</f>
      </c>
      <c r="T238" s="30">
        <f>IF(ISNA(INDEX($A$37:$U$169,MATCH($B238,$B$37:$B$169,0),19)),"",INDEX($A$37:$U$169,MATCH($B238,$B$37:$B$169,0),19))</f>
      </c>
      <c r="U238" s="21" t="s">
        <v>38</v>
      </c>
    </row>
    <row r="239" spans="1:21" ht="12.75" customHeight="1" hidden="1">
      <c r="A239" s="35">
        <f>IF(ISNA(INDEX($A$37:$U$169,MATCH($B239,$B$37:$B$169,0),1)),"",INDEX($A$37:$U$169,MATCH($B239,$B$37:$B$169,0),1))</f>
      </c>
      <c r="B239" s="250"/>
      <c r="C239" s="251"/>
      <c r="D239" s="251"/>
      <c r="E239" s="251"/>
      <c r="F239" s="251"/>
      <c r="G239" s="251"/>
      <c r="H239" s="251"/>
      <c r="I239" s="252"/>
      <c r="J239" s="19">
        <f>IF(ISNA(INDEX($A$37:$U$169,MATCH($B239,$B$37:$B$169,0),10)),"",INDEX($A$37:$U$169,MATCH($B239,$B$37:$B$169,0),10))</f>
      </c>
      <c r="K239" s="19">
        <f>IF(ISNA(INDEX($A$37:$U$169,MATCH($B239,$B$37:$B$169,0),11)),"",INDEX($A$37:$U$169,MATCH($B239,$B$37:$B$169,0),11))</f>
      </c>
      <c r="L239" s="19">
        <f>IF(ISNA(INDEX($A$37:$U$169,MATCH($B239,$B$37:$B$169,0),12)),"",INDEX($A$37:$U$169,MATCH($B239,$B$37:$B$169,0),12))</f>
      </c>
      <c r="M239" s="19"/>
      <c r="N239" s="19">
        <f>IF(ISNA(INDEX($A$37:$U$169,MATCH($B239,$B$37:$B$169,0),13)),"",INDEX($A$37:$U$169,MATCH($B239,$B$37:$B$169,0),13))</f>
      </c>
      <c r="O239" s="19">
        <f>IF(ISNA(INDEX($A$37:$U$169,MATCH($B239,$B$37:$B$169,0),14)),"",INDEX($A$37:$U$169,MATCH($B239,$B$37:$B$169,0),14))</f>
      </c>
      <c r="P239" s="19">
        <f>IF(ISNA(INDEX($A$37:$U$169,MATCH($B239,$B$37:$B$169,0),15)),"",INDEX($A$37:$U$169,MATCH($B239,$B$37:$B$169,0),15))</f>
      </c>
      <c r="Q239" s="19">
        <f>IF(ISNA(INDEX($A$37:$U$169,MATCH($B239,$B$37:$B$169,0),16)),"",INDEX($A$37:$U$169,MATCH($B239,$B$37:$B$169,0),16))</f>
      </c>
      <c r="R239" s="30">
        <f>IF(ISNA(INDEX($A$37:$U$169,MATCH($B239,$B$37:$B$169,0),17)),"",INDEX($A$37:$U$169,MATCH($B239,$B$37:$B$169,0),17))</f>
      </c>
      <c r="S239" s="30">
        <f>IF(ISNA(INDEX($A$37:$U$169,MATCH($B239,$B$37:$B$169,0),18)),"",INDEX($A$37:$U$169,MATCH($B239,$B$37:$B$169,0),18))</f>
      </c>
      <c r="T239" s="30">
        <f>IF(ISNA(INDEX($A$37:$U$169,MATCH($B239,$B$37:$B$169,0),19)),"",INDEX($A$37:$U$169,MATCH($B239,$B$37:$B$169,0),19))</f>
      </c>
      <c r="U239" s="21" t="s">
        <v>38</v>
      </c>
    </row>
    <row r="240" spans="1:21" ht="12.75" customHeight="1" hidden="1">
      <c r="A240" s="35">
        <f>IF(ISNA(INDEX($A$37:$U$169,MATCH($B240,$B$37:$B$169,0),1)),"",INDEX($A$37:$U$169,MATCH($B240,$B$37:$B$169,0),1))</f>
      </c>
      <c r="B240" s="250"/>
      <c r="C240" s="251"/>
      <c r="D240" s="251"/>
      <c r="E240" s="251"/>
      <c r="F240" s="251"/>
      <c r="G240" s="251"/>
      <c r="H240" s="251"/>
      <c r="I240" s="252"/>
      <c r="J240" s="19">
        <f>IF(ISNA(INDEX($A$37:$U$169,MATCH($B240,$B$37:$B$169,0),10)),"",INDEX($A$37:$U$169,MATCH($B240,$B$37:$B$169,0),10))</f>
      </c>
      <c r="K240" s="19">
        <f>IF(ISNA(INDEX($A$37:$U$169,MATCH($B240,$B$37:$B$169,0),11)),"",INDEX($A$37:$U$169,MATCH($B240,$B$37:$B$169,0),11))</f>
      </c>
      <c r="L240" s="19">
        <f>IF(ISNA(INDEX($A$37:$U$169,MATCH($B240,$B$37:$B$169,0),12)),"",INDEX($A$37:$U$169,MATCH($B240,$B$37:$B$169,0),12))</f>
      </c>
      <c r="M240" s="19"/>
      <c r="N240" s="19">
        <f>IF(ISNA(INDEX($A$37:$U$169,MATCH($B240,$B$37:$B$169,0),13)),"",INDEX($A$37:$U$169,MATCH($B240,$B$37:$B$169,0),13))</f>
      </c>
      <c r="O240" s="19">
        <f>IF(ISNA(INDEX($A$37:$U$169,MATCH($B240,$B$37:$B$169,0),14)),"",INDEX($A$37:$U$169,MATCH($B240,$B$37:$B$169,0),14))</f>
      </c>
      <c r="P240" s="19">
        <f>IF(ISNA(INDEX($A$37:$U$169,MATCH($B240,$B$37:$B$169,0),15)),"",INDEX($A$37:$U$169,MATCH($B240,$B$37:$B$169,0),15))</f>
      </c>
      <c r="Q240" s="19">
        <f>IF(ISNA(INDEX($A$37:$U$169,MATCH($B240,$B$37:$B$169,0),16)),"",INDEX($A$37:$U$169,MATCH($B240,$B$37:$B$169,0),16))</f>
      </c>
      <c r="R240" s="30">
        <f>IF(ISNA(INDEX($A$37:$U$169,MATCH($B240,$B$37:$B$169,0),17)),"",INDEX($A$37:$U$169,MATCH($B240,$B$37:$B$169,0),17))</f>
      </c>
      <c r="S240" s="30">
        <f>IF(ISNA(INDEX($A$37:$U$169,MATCH($B240,$B$37:$B$169,0),18)),"",INDEX($A$37:$U$169,MATCH($B240,$B$37:$B$169,0),18))</f>
      </c>
      <c r="T240" s="30">
        <f>IF(ISNA(INDEX($A$37:$U$169,MATCH($B240,$B$37:$B$169,0),19)),"",INDEX($A$37:$U$169,MATCH($B240,$B$37:$B$169,0),19))</f>
      </c>
      <c r="U240" s="21" t="s">
        <v>38</v>
      </c>
    </row>
    <row r="241" spans="1:21" ht="12.75" customHeight="1" hidden="1">
      <c r="A241" s="22" t="s">
        <v>25</v>
      </c>
      <c r="B241" s="247"/>
      <c r="C241" s="248"/>
      <c r="D241" s="248"/>
      <c r="E241" s="248"/>
      <c r="F241" s="248"/>
      <c r="G241" s="248"/>
      <c r="H241" s="248"/>
      <c r="I241" s="249"/>
      <c r="J241" s="24">
        <f aca="true" t="shared" si="43" ref="J241:Q241">SUM(J237:J240)</f>
        <v>0</v>
      </c>
      <c r="K241" s="24">
        <f t="shared" si="43"/>
        <v>0</v>
      </c>
      <c r="L241" s="24">
        <f t="shared" si="43"/>
        <v>0</v>
      </c>
      <c r="M241" s="24"/>
      <c r="N241" s="24">
        <f t="shared" si="43"/>
        <v>0</v>
      </c>
      <c r="O241" s="24">
        <f t="shared" si="43"/>
        <v>0</v>
      </c>
      <c r="P241" s="24">
        <f t="shared" si="43"/>
        <v>0</v>
      </c>
      <c r="Q241" s="24">
        <f t="shared" si="43"/>
        <v>0</v>
      </c>
      <c r="R241" s="22">
        <f>COUNTIF(R237:R240,"E")</f>
        <v>0</v>
      </c>
      <c r="S241" s="22">
        <f>COUNTIF(S237:S240,"C")</f>
        <v>0</v>
      </c>
      <c r="T241" s="22">
        <f>COUNTIF(T237:T240,"VP")</f>
        <v>0</v>
      </c>
      <c r="U241" s="23"/>
    </row>
    <row r="242" spans="1:21" ht="30.75" customHeight="1" hidden="1">
      <c r="A242" s="239" t="s">
        <v>51</v>
      </c>
      <c r="B242" s="240"/>
      <c r="C242" s="240"/>
      <c r="D242" s="240"/>
      <c r="E242" s="240"/>
      <c r="F242" s="240"/>
      <c r="G242" s="240"/>
      <c r="H242" s="240"/>
      <c r="I242" s="241"/>
      <c r="J242" s="24">
        <f aca="true" t="shared" si="44" ref="J242:T242">SUM(J235,J241)</f>
        <v>0</v>
      </c>
      <c r="K242" s="24">
        <f t="shared" si="44"/>
        <v>0</v>
      </c>
      <c r="L242" s="24">
        <f t="shared" si="44"/>
        <v>0</v>
      </c>
      <c r="M242" s="24"/>
      <c r="N242" s="24">
        <f t="shared" si="44"/>
        <v>0</v>
      </c>
      <c r="O242" s="24">
        <f t="shared" si="44"/>
        <v>0</v>
      </c>
      <c r="P242" s="24">
        <f t="shared" si="44"/>
        <v>0</v>
      </c>
      <c r="Q242" s="24">
        <f t="shared" si="44"/>
        <v>0</v>
      </c>
      <c r="R242" s="24">
        <f t="shared" si="44"/>
        <v>0</v>
      </c>
      <c r="S242" s="24">
        <f t="shared" si="44"/>
        <v>0</v>
      </c>
      <c r="T242" s="24">
        <f t="shared" si="44"/>
        <v>0</v>
      </c>
      <c r="U242" s="29" t="s">
        <v>50</v>
      </c>
    </row>
    <row r="243" spans="1:21" ht="15.75" customHeight="1" hidden="1">
      <c r="A243" s="256" t="s">
        <v>52</v>
      </c>
      <c r="B243" s="257"/>
      <c r="C243" s="257"/>
      <c r="D243" s="257"/>
      <c r="E243" s="257"/>
      <c r="F243" s="257"/>
      <c r="G243" s="257"/>
      <c r="H243" s="257"/>
      <c r="I243" s="257"/>
      <c r="J243" s="258"/>
      <c r="K243" s="24">
        <f aca="true" t="shared" si="45" ref="K243:Q243">K235*14+K241*12</f>
        <v>0</v>
      </c>
      <c r="L243" s="24">
        <f t="shared" si="45"/>
        <v>0</v>
      </c>
      <c r="M243" s="24"/>
      <c r="N243" s="24">
        <f t="shared" si="45"/>
        <v>0</v>
      </c>
      <c r="O243" s="24">
        <f t="shared" si="45"/>
        <v>0</v>
      </c>
      <c r="P243" s="24">
        <f t="shared" si="45"/>
        <v>0</v>
      </c>
      <c r="Q243" s="24">
        <f t="shared" si="45"/>
        <v>0</v>
      </c>
      <c r="R243" s="259"/>
      <c r="S243" s="260"/>
      <c r="T243" s="260"/>
      <c r="U243" s="261"/>
    </row>
    <row r="244" spans="1:21" ht="17.25" customHeight="1" hidden="1">
      <c r="A244" s="262"/>
      <c r="B244" s="263"/>
      <c r="C244" s="263"/>
      <c r="D244" s="263"/>
      <c r="E244" s="263"/>
      <c r="F244" s="263"/>
      <c r="G244" s="263"/>
      <c r="H244" s="263"/>
      <c r="I244" s="263"/>
      <c r="J244" s="264"/>
      <c r="K244" s="265">
        <f>SUM(K243:N243)</f>
        <v>0</v>
      </c>
      <c r="L244" s="266"/>
      <c r="M244" s="266"/>
      <c r="N244" s="267"/>
      <c r="O244" s="268">
        <f>SUM(O243:P243)</f>
        <v>0</v>
      </c>
      <c r="P244" s="269"/>
      <c r="Q244" s="270"/>
      <c r="R244" s="271"/>
      <c r="S244" s="272"/>
      <c r="T244" s="272"/>
      <c r="U244" s="273"/>
    </row>
    <row r="245" ht="8.25" customHeight="1"/>
    <row r="246" spans="2:20" ht="12.75">
      <c r="B246" s="2"/>
      <c r="C246" s="2"/>
      <c r="D246" s="2"/>
      <c r="E246" s="2"/>
      <c r="F246" s="2"/>
      <c r="G246" s="2"/>
      <c r="N246" s="8"/>
      <c r="O246" s="8"/>
      <c r="P246" s="8"/>
      <c r="Q246" s="8"/>
      <c r="R246" s="8"/>
      <c r="S246" s="8"/>
      <c r="T246" s="8"/>
    </row>
    <row r="247" spans="2:20" ht="12.75">
      <c r="B247" s="8"/>
      <c r="C247" s="8"/>
      <c r="D247" s="8"/>
      <c r="E247" s="8"/>
      <c r="F247" s="8"/>
      <c r="G247" s="8"/>
      <c r="H247" s="17"/>
      <c r="I247" s="17"/>
      <c r="J247" s="17"/>
      <c r="N247" s="8"/>
      <c r="O247" s="8"/>
      <c r="P247" s="8"/>
      <c r="Q247" s="8"/>
      <c r="R247" s="8"/>
      <c r="S247" s="8"/>
      <c r="T247" s="8"/>
    </row>
    <row r="248" ht="12.75" customHeight="1"/>
    <row r="249" spans="1:21" ht="23.25" customHeight="1">
      <c r="A249" s="79" t="s">
        <v>80</v>
      </c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</row>
    <row r="250" spans="1:21" ht="26.25" customHeight="1">
      <c r="A250" s="79" t="s">
        <v>27</v>
      </c>
      <c r="B250" s="79" t="s">
        <v>26</v>
      </c>
      <c r="C250" s="79"/>
      <c r="D250" s="79"/>
      <c r="E250" s="79"/>
      <c r="F250" s="79"/>
      <c r="G250" s="79"/>
      <c r="H250" s="79"/>
      <c r="I250" s="79"/>
      <c r="J250" s="83" t="s">
        <v>41</v>
      </c>
      <c r="K250" s="83" t="s">
        <v>24</v>
      </c>
      <c r="L250" s="83"/>
      <c r="M250" s="83"/>
      <c r="N250" s="83"/>
      <c r="O250" s="83" t="s">
        <v>42</v>
      </c>
      <c r="P250" s="83"/>
      <c r="Q250" s="83"/>
      <c r="R250" s="83" t="s">
        <v>23</v>
      </c>
      <c r="S250" s="83"/>
      <c r="T250" s="83"/>
      <c r="U250" s="83" t="s">
        <v>22</v>
      </c>
    </row>
    <row r="251" spans="1:21" ht="12.75">
      <c r="A251" s="79"/>
      <c r="B251" s="79"/>
      <c r="C251" s="79"/>
      <c r="D251" s="79"/>
      <c r="E251" s="79"/>
      <c r="F251" s="79"/>
      <c r="G251" s="79"/>
      <c r="H251" s="79"/>
      <c r="I251" s="79"/>
      <c r="J251" s="83"/>
      <c r="K251" s="31" t="s">
        <v>28</v>
      </c>
      <c r="L251" s="31" t="s">
        <v>29</v>
      </c>
      <c r="M251" s="31" t="s">
        <v>30</v>
      </c>
      <c r="N251" s="31" t="s">
        <v>160</v>
      </c>
      <c r="O251" s="31" t="s">
        <v>34</v>
      </c>
      <c r="P251" s="31" t="s">
        <v>7</v>
      </c>
      <c r="Q251" s="31" t="s">
        <v>31</v>
      </c>
      <c r="R251" s="31" t="s">
        <v>32</v>
      </c>
      <c r="S251" s="31" t="s">
        <v>28</v>
      </c>
      <c r="T251" s="31" t="s">
        <v>33</v>
      </c>
      <c r="U251" s="83"/>
    </row>
    <row r="252" spans="1:21" ht="18.75" customHeight="1">
      <c r="A252" s="86" t="s">
        <v>73</v>
      </c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</row>
    <row r="253" spans="1:21" ht="12.75">
      <c r="A253" s="35" t="s">
        <v>145</v>
      </c>
      <c r="B253" s="69" t="s">
        <v>105</v>
      </c>
      <c r="C253" s="69"/>
      <c r="D253" s="69"/>
      <c r="E253" s="69"/>
      <c r="F253" s="69"/>
      <c r="G253" s="69"/>
      <c r="H253" s="69"/>
      <c r="I253" s="69"/>
      <c r="J253" s="52">
        <f>IF(ISNA(INDEX($A$37:$U$169,MATCH($B253,$B$37:$B$169,0),10)),"",INDEX($A$37:$U$169,MATCH($B253,$B$37:$B$169,0),10))</f>
        <v>8</v>
      </c>
      <c r="K253" s="52">
        <f>IF(ISNA(INDEX($A$37:$U$169,MATCH($B253,$B$37:$B$169,0),11)),"",INDEX($A$37:$U$169,MATCH($B253,$B$37:$B$169,0),11))</f>
        <v>2</v>
      </c>
      <c r="L253" s="52">
        <f>IF(ISNA(INDEX($A$37:$U$169,MATCH($B253,$B$37:$B$169,0),12)),"",INDEX($A$37:$U$169,MATCH($B253,$B$37:$B$169,0),12))</f>
        <v>1</v>
      </c>
      <c r="M253" s="52">
        <f>IF(ISNA(INDEX($A$37:$U$169,MATCH($B253,$B$37:$B$169,0),13)),"",INDEX($A$37:$U$169,MATCH($B253,$B$37:$B$169,0),13))</f>
        <v>0</v>
      </c>
      <c r="N253" s="52">
        <f>IF(ISNA(INDEX($A$37:$U$169,MATCH($B253,$B$37:$B$169,0),14)),"",INDEX($A$37:$U$169,MATCH($B253,$B$37:$B$169,0),14))</f>
        <v>1</v>
      </c>
      <c r="O253" s="52">
        <f>IF(ISNA(INDEX($A$37:$U$169,MATCH($B253,$B$37:$B$169,0),15)),"",INDEX($A$37:$U$169,MATCH($B253,$B$37:$B$169,0),15))</f>
        <v>4</v>
      </c>
      <c r="P253" s="52">
        <f>IF(ISNA(INDEX($A$37:$U$169,MATCH($B253,$B$37:$B$169,0),16)),"",INDEX($A$37:$U$169,MATCH($B253,$B$37:$B$169,0),16))</f>
        <v>10</v>
      </c>
      <c r="Q253" s="52">
        <f>IF(ISNA(INDEX($A$37:$U$169,MATCH($B253,$B$37:$B$169,0),17)),"",INDEX($A$37:$U$169,MATCH($B253,$B$37:$B$169,0),17))</f>
        <v>14</v>
      </c>
      <c r="R253" s="52" t="str">
        <f>IF(ISNA(INDEX($A$37:$U$169,MATCH($B253,$B$37:$B$169,0),18)),"",INDEX($A$37:$U$169,MATCH($B253,$B$37:$B$169,0),18))</f>
        <v>E</v>
      </c>
      <c r="S253" s="52"/>
      <c r="T253" s="52"/>
      <c r="U253" s="18" t="s">
        <v>39</v>
      </c>
    </row>
    <row r="254" spans="1:21" ht="12.75" customHeight="1" hidden="1">
      <c r="A254" s="35">
        <f>IF(ISNA(INDEX($A$37:$U$169,MATCH($B254,$B$37:$B$169,0),1)),"",INDEX($A$37:$U$169,MATCH($B254,$B$37:$B$169,0),1))</f>
      </c>
      <c r="B254" s="69"/>
      <c r="C254" s="69"/>
      <c r="D254" s="69"/>
      <c r="E254" s="69"/>
      <c r="F254" s="69"/>
      <c r="G254" s="69"/>
      <c r="H254" s="69"/>
      <c r="I254" s="69"/>
      <c r="J254" s="19">
        <f>IF(ISNA(INDEX($A$37:$U$169,MATCH($B254,$B$37:$B$169,0),10)),"",INDEX($A$37:$U$169,MATCH($B254,$B$37:$B$169,0),10))</f>
      </c>
      <c r="K254" s="19">
        <f>IF(ISNA(INDEX($A$37:$U$169,MATCH($B254,$B$37:$B$169,0),11)),"",INDEX($A$37:$U$169,MATCH($B254,$B$37:$B$169,0),11))</f>
      </c>
      <c r="L254" s="19">
        <f>IF(ISNA(INDEX($A$37:$U$169,MATCH($B254,$B$37:$B$169,0),12)),"",INDEX($A$37:$U$169,MATCH($B254,$B$37:$B$169,0),12))</f>
      </c>
      <c r="M254" s="19"/>
      <c r="N254" s="19">
        <f>IF(ISNA(INDEX($A$37:$U$169,MATCH($B254,$B$37:$B$169,0),13)),"",INDEX($A$37:$U$169,MATCH($B254,$B$37:$B$169,0),13))</f>
      </c>
      <c r="O254" s="19">
        <f>IF(ISNA(INDEX($A$37:$U$169,MATCH($B254,$B$37:$B$169,0),14)),"",INDEX($A$37:$U$169,MATCH($B254,$B$37:$B$169,0),14))</f>
      </c>
      <c r="P254" s="19">
        <f>IF(ISNA(INDEX($A$37:$U$169,MATCH($B254,$B$37:$B$169,0),15)),"",INDEX($A$37:$U$169,MATCH($B254,$B$37:$B$169,0),15))</f>
      </c>
      <c r="Q254" s="19">
        <f>IF(ISNA(INDEX($A$37:$U$169,MATCH($B254,$B$37:$B$169,0),16)),"",INDEX($A$37:$U$169,MATCH($B254,$B$37:$B$169,0),16))</f>
      </c>
      <c r="R254" s="30">
        <f>IF(ISNA(INDEX($A$37:$U$169,MATCH($B254,$B$37:$B$169,0),17)),"",INDEX($A$37:$U$169,MATCH($B254,$B$37:$B$169,0),17))</f>
      </c>
      <c r="S254" s="30">
        <f>IF(ISNA(INDEX($A$37:$U$169,MATCH($B254,$B$37:$B$169,0),18)),"",INDEX($A$37:$U$169,MATCH($B254,$B$37:$B$169,0),18))</f>
      </c>
      <c r="T254" s="30">
        <f>IF(ISNA(INDEX($A$37:$U$169,MATCH($B254,$B$37:$B$169,0),19)),"",INDEX($A$37:$U$169,MATCH($B254,$B$37:$B$169,0),19))</f>
      </c>
      <c r="U254" s="18"/>
    </row>
    <row r="255" spans="1:21" ht="12.75" customHeight="1" hidden="1">
      <c r="A255" s="35">
        <f>IF(ISNA(INDEX($A$37:$U$169,MATCH($B255,$B$37:$B$169,0),1)),"",INDEX($A$37:$U$169,MATCH($B255,$B$37:$B$169,0),1))</f>
      </c>
      <c r="B255" s="69"/>
      <c r="C255" s="69"/>
      <c r="D255" s="69"/>
      <c r="E255" s="69"/>
      <c r="F255" s="69"/>
      <c r="G255" s="69"/>
      <c r="H255" s="69"/>
      <c r="I255" s="69"/>
      <c r="J255" s="19">
        <f>IF(ISNA(INDEX($A$37:$U$169,MATCH($B255,$B$37:$B$169,0),10)),"",INDEX($A$37:$U$169,MATCH($B255,$B$37:$B$169,0),10))</f>
      </c>
      <c r="K255" s="19">
        <f>IF(ISNA(INDEX($A$37:$U$169,MATCH($B255,$B$37:$B$169,0),11)),"",INDEX($A$37:$U$169,MATCH($B255,$B$37:$B$169,0),11))</f>
      </c>
      <c r="L255" s="19">
        <f>IF(ISNA(INDEX($A$37:$U$169,MATCH($B255,$B$37:$B$169,0),12)),"",INDEX($A$37:$U$169,MATCH($B255,$B$37:$B$169,0),12))</f>
      </c>
      <c r="M255" s="19"/>
      <c r="N255" s="19">
        <f>IF(ISNA(INDEX($A$37:$U$169,MATCH($B255,$B$37:$B$169,0),13)),"",INDEX($A$37:$U$169,MATCH($B255,$B$37:$B$169,0),13))</f>
      </c>
      <c r="O255" s="19">
        <f>IF(ISNA(INDEX($A$37:$U$169,MATCH($B255,$B$37:$B$169,0),14)),"",INDEX($A$37:$U$169,MATCH($B255,$B$37:$B$169,0),14))</f>
      </c>
      <c r="P255" s="19">
        <f>IF(ISNA(INDEX($A$37:$U$169,MATCH($B255,$B$37:$B$169,0),15)),"",INDEX($A$37:$U$169,MATCH($B255,$B$37:$B$169,0),15))</f>
      </c>
      <c r="Q255" s="19">
        <f>IF(ISNA(INDEX($A$37:$U$169,MATCH($B255,$B$37:$B$169,0),16)),"",INDEX($A$37:$U$169,MATCH($B255,$B$37:$B$169,0),16))</f>
      </c>
      <c r="R255" s="30">
        <f>IF(ISNA(INDEX($A$37:$U$169,MATCH($B255,$B$37:$B$169,0),17)),"",INDEX($A$37:$U$169,MATCH($B255,$B$37:$B$169,0),17))</f>
      </c>
      <c r="S255" s="30">
        <f>IF(ISNA(INDEX($A$37:$U$169,MATCH($B255,$B$37:$B$169,0),18)),"",INDEX($A$37:$U$169,MATCH($B255,$B$37:$B$169,0),18))</f>
      </c>
      <c r="T255" s="30">
        <f>IF(ISNA(INDEX($A$37:$U$169,MATCH($B255,$B$37:$B$169,0),19)),"",INDEX($A$37:$U$169,MATCH($B255,$B$37:$B$169,0),19))</f>
      </c>
      <c r="U255" s="18"/>
    </row>
    <row r="256" spans="1:21" ht="12.75" customHeight="1" hidden="1">
      <c r="A256" s="35">
        <f>IF(ISNA(INDEX($A$37:$U$169,MATCH($B256,$B$37:$B$169,0),1)),"",INDEX($A$37:$U$169,MATCH($B256,$B$37:$B$169,0),1))</f>
      </c>
      <c r="B256" s="69"/>
      <c r="C256" s="69"/>
      <c r="D256" s="69"/>
      <c r="E256" s="69"/>
      <c r="F256" s="69"/>
      <c r="G256" s="69"/>
      <c r="H256" s="69"/>
      <c r="I256" s="69"/>
      <c r="J256" s="19">
        <f>IF(ISNA(INDEX($A$37:$U$169,MATCH($B256,$B$37:$B$169,0),10)),"",INDEX($A$37:$U$169,MATCH($B256,$B$37:$B$169,0),10))</f>
      </c>
      <c r="K256" s="19">
        <f>IF(ISNA(INDEX($A$37:$U$169,MATCH($B256,$B$37:$B$169,0),11)),"",INDEX($A$37:$U$169,MATCH($B256,$B$37:$B$169,0),11))</f>
      </c>
      <c r="L256" s="19">
        <f>IF(ISNA(INDEX($A$37:$U$169,MATCH($B256,$B$37:$B$169,0),12)),"",INDEX($A$37:$U$169,MATCH($B256,$B$37:$B$169,0),12))</f>
      </c>
      <c r="M256" s="19"/>
      <c r="N256" s="19">
        <f>IF(ISNA(INDEX($A$37:$U$169,MATCH($B256,$B$37:$B$169,0),13)),"",INDEX($A$37:$U$169,MATCH($B256,$B$37:$B$169,0),13))</f>
      </c>
      <c r="O256" s="19">
        <f>IF(ISNA(INDEX($A$37:$U$169,MATCH($B256,$B$37:$B$169,0),14)),"",INDEX($A$37:$U$169,MATCH($B256,$B$37:$B$169,0),14))</f>
      </c>
      <c r="P256" s="19">
        <f>IF(ISNA(INDEX($A$37:$U$169,MATCH($B256,$B$37:$B$169,0),15)),"",INDEX($A$37:$U$169,MATCH($B256,$B$37:$B$169,0),15))</f>
      </c>
      <c r="Q256" s="19">
        <f>IF(ISNA(INDEX($A$37:$U$169,MATCH($B256,$B$37:$B$169,0),16)),"",INDEX($A$37:$U$169,MATCH($B256,$B$37:$B$169,0),16))</f>
      </c>
      <c r="R256" s="30">
        <f>IF(ISNA(INDEX($A$37:$U$169,MATCH($B256,$B$37:$B$169,0),17)),"",INDEX($A$37:$U$169,MATCH($B256,$B$37:$B$169,0),17))</f>
      </c>
      <c r="S256" s="30">
        <f>IF(ISNA(INDEX($A$37:$U$169,MATCH($B256,$B$37:$B$169,0),18)),"",INDEX($A$37:$U$169,MATCH($B256,$B$37:$B$169,0),18))</f>
      </c>
      <c r="T256" s="30">
        <f>IF(ISNA(INDEX($A$37:$U$169,MATCH($B256,$B$37:$B$169,0),19)),"",INDEX($A$37:$U$169,MATCH($B256,$B$37:$B$169,0),19))</f>
      </c>
      <c r="U256" s="18"/>
    </row>
    <row r="257" spans="1:21" ht="12.75" customHeight="1" hidden="1">
      <c r="A257" s="35">
        <f>IF(ISNA(INDEX($A$37:$U$169,MATCH($B257,$B$37:$B$169,0),1)),"",INDEX($A$37:$U$169,MATCH($B257,$B$37:$B$169,0),1))</f>
      </c>
      <c r="B257" s="69"/>
      <c r="C257" s="69"/>
      <c r="D257" s="69"/>
      <c r="E257" s="69"/>
      <c r="F257" s="69"/>
      <c r="G257" s="69"/>
      <c r="H257" s="69"/>
      <c r="I257" s="69"/>
      <c r="J257" s="19">
        <f>IF(ISNA(INDEX($A$37:$U$169,MATCH($B257,$B$37:$B$169,0),10)),"",INDEX($A$37:$U$169,MATCH($B257,$B$37:$B$169,0),10))</f>
      </c>
      <c r="K257" s="19">
        <f>IF(ISNA(INDEX($A$37:$U$169,MATCH($B257,$B$37:$B$169,0),11)),"",INDEX($A$37:$U$169,MATCH($B257,$B$37:$B$169,0),11))</f>
      </c>
      <c r="L257" s="19">
        <f>IF(ISNA(INDEX($A$37:$U$169,MATCH($B257,$B$37:$B$169,0),12)),"",INDEX($A$37:$U$169,MATCH($B257,$B$37:$B$169,0),12))</f>
      </c>
      <c r="M257" s="19"/>
      <c r="N257" s="19">
        <f>IF(ISNA(INDEX($A$37:$U$169,MATCH($B257,$B$37:$B$169,0),13)),"",INDEX($A$37:$U$169,MATCH($B257,$B$37:$B$169,0),13))</f>
      </c>
      <c r="O257" s="19">
        <f>IF(ISNA(INDEX($A$37:$U$169,MATCH($B257,$B$37:$B$169,0),14)),"",INDEX($A$37:$U$169,MATCH($B257,$B$37:$B$169,0),14))</f>
      </c>
      <c r="P257" s="19">
        <f>IF(ISNA(INDEX($A$37:$U$169,MATCH($B257,$B$37:$B$169,0),15)),"",INDEX($A$37:$U$169,MATCH($B257,$B$37:$B$169,0),15))</f>
      </c>
      <c r="Q257" s="19">
        <f>IF(ISNA(INDEX($A$37:$U$169,MATCH($B257,$B$37:$B$169,0),16)),"",INDEX($A$37:$U$169,MATCH($B257,$B$37:$B$169,0),16))</f>
      </c>
      <c r="R257" s="30">
        <f>IF(ISNA(INDEX($A$37:$U$169,MATCH($B257,$B$37:$B$169,0),17)),"",INDEX($A$37:$U$169,MATCH($B257,$B$37:$B$169,0),17))</f>
      </c>
      <c r="S257" s="30">
        <f>IF(ISNA(INDEX($A$37:$U$169,MATCH($B257,$B$37:$B$169,0),18)),"",INDEX($A$37:$U$169,MATCH($B257,$B$37:$B$169,0),18))</f>
      </c>
      <c r="T257" s="30">
        <f>IF(ISNA(INDEX($A$37:$U$169,MATCH($B257,$B$37:$B$169,0),19)),"",INDEX($A$37:$U$169,MATCH($B257,$B$37:$B$169,0),19))</f>
      </c>
      <c r="U257" s="18"/>
    </row>
    <row r="258" spans="1:21" ht="12.75" customHeight="1" hidden="1">
      <c r="A258" s="35">
        <f>IF(ISNA(INDEX($A$37:$U$169,MATCH($B258,$B$37:$B$169,0),1)),"",INDEX($A$37:$U$169,MATCH($B258,$B$37:$B$169,0),1))</f>
      </c>
      <c r="B258" s="69"/>
      <c r="C258" s="69"/>
      <c r="D258" s="69"/>
      <c r="E258" s="69"/>
      <c r="F258" s="69"/>
      <c r="G258" s="69"/>
      <c r="H258" s="69"/>
      <c r="I258" s="69"/>
      <c r="J258" s="19">
        <f>IF(ISNA(INDEX($A$37:$U$169,MATCH($B258,$B$37:$B$169,0),10)),"",INDEX($A$37:$U$169,MATCH($B258,$B$37:$B$169,0),10))</f>
      </c>
      <c r="K258" s="19">
        <f>IF(ISNA(INDEX($A$37:$U$169,MATCH($B258,$B$37:$B$169,0),11)),"",INDEX($A$37:$U$169,MATCH($B258,$B$37:$B$169,0),11))</f>
      </c>
      <c r="L258" s="19">
        <f>IF(ISNA(INDEX($A$37:$U$169,MATCH($B258,$B$37:$B$169,0),12)),"",INDEX($A$37:$U$169,MATCH($B258,$B$37:$B$169,0),12))</f>
      </c>
      <c r="M258" s="19"/>
      <c r="N258" s="19">
        <f>IF(ISNA(INDEX($A$37:$U$169,MATCH($B258,$B$37:$B$169,0),13)),"",INDEX($A$37:$U$169,MATCH($B258,$B$37:$B$169,0),13))</f>
      </c>
      <c r="O258" s="19">
        <f>IF(ISNA(INDEX($A$37:$U$169,MATCH($B258,$B$37:$B$169,0),14)),"",INDEX($A$37:$U$169,MATCH($B258,$B$37:$B$169,0),14))</f>
      </c>
      <c r="P258" s="19">
        <f>IF(ISNA(INDEX($A$37:$U$169,MATCH($B258,$B$37:$B$169,0),15)),"",INDEX($A$37:$U$169,MATCH($B258,$B$37:$B$169,0),15))</f>
      </c>
      <c r="Q258" s="19">
        <f>IF(ISNA(INDEX($A$37:$U$169,MATCH($B258,$B$37:$B$169,0),16)),"",INDEX($A$37:$U$169,MATCH($B258,$B$37:$B$169,0),16))</f>
      </c>
      <c r="R258" s="30">
        <f>IF(ISNA(INDEX($A$37:$U$169,MATCH($B258,$B$37:$B$169,0),17)),"",INDEX($A$37:$U$169,MATCH($B258,$B$37:$B$169,0),17))</f>
      </c>
      <c r="S258" s="30">
        <f>IF(ISNA(INDEX($A$37:$U$169,MATCH($B258,$B$37:$B$169,0),18)),"",INDEX($A$37:$U$169,MATCH($B258,$B$37:$B$169,0),18))</f>
      </c>
      <c r="T258" s="30">
        <f>IF(ISNA(INDEX($A$37:$U$169,MATCH($B258,$B$37:$B$169,0),19)),"",INDEX($A$37:$U$169,MATCH($B258,$B$37:$B$169,0),19))</f>
      </c>
      <c r="U258" s="18"/>
    </row>
    <row r="259" spans="1:21" ht="12.75" customHeight="1" hidden="1">
      <c r="A259" s="35">
        <f>IF(ISNA(INDEX($A$37:$U$169,MATCH($B259,$B$37:$B$169,0),1)),"",INDEX($A$37:$U$169,MATCH($B259,$B$37:$B$169,0),1))</f>
      </c>
      <c r="B259" s="69"/>
      <c r="C259" s="69"/>
      <c r="D259" s="69"/>
      <c r="E259" s="69"/>
      <c r="F259" s="69"/>
      <c r="G259" s="69"/>
      <c r="H259" s="69"/>
      <c r="I259" s="69"/>
      <c r="J259" s="19">
        <f>IF(ISNA(INDEX($A$37:$U$169,MATCH($B259,$B$37:$B$169,0),10)),"",INDEX($A$37:$U$169,MATCH($B259,$B$37:$B$169,0),10))</f>
      </c>
      <c r="K259" s="19">
        <f>IF(ISNA(INDEX($A$37:$U$169,MATCH($B259,$B$37:$B$169,0),11)),"",INDEX($A$37:$U$169,MATCH($B259,$B$37:$B$169,0),11))</f>
      </c>
      <c r="L259" s="19">
        <f>IF(ISNA(INDEX($A$37:$U$169,MATCH($B259,$B$37:$B$169,0),12)),"",INDEX($A$37:$U$169,MATCH($B259,$B$37:$B$169,0),12))</f>
      </c>
      <c r="M259" s="19"/>
      <c r="N259" s="19">
        <f>IF(ISNA(INDEX($A$37:$U$169,MATCH($B259,$B$37:$B$169,0),13)),"",INDEX($A$37:$U$169,MATCH($B259,$B$37:$B$169,0),13))</f>
      </c>
      <c r="O259" s="19">
        <f>IF(ISNA(INDEX($A$37:$U$169,MATCH($B259,$B$37:$B$169,0),14)),"",INDEX($A$37:$U$169,MATCH($B259,$B$37:$B$169,0),14))</f>
      </c>
      <c r="P259" s="19">
        <f>IF(ISNA(INDEX($A$37:$U$169,MATCH($B259,$B$37:$B$169,0),15)),"",INDEX($A$37:$U$169,MATCH($B259,$B$37:$B$169,0),15))</f>
      </c>
      <c r="Q259" s="19">
        <f>IF(ISNA(INDEX($A$37:$U$169,MATCH($B259,$B$37:$B$169,0),16)),"",INDEX($A$37:$U$169,MATCH($B259,$B$37:$B$169,0),16))</f>
      </c>
      <c r="R259" s="30">
        <f>IF(ISNA(INDEX($A$37:$U$169,MATCH($B259,$B$37:$B$169,0),17)),"",INDEX($A$37:$U$169,MATCH($B259,$B$37:$B$169,0),17))</f>
      </c>
      <c r="S259" s="30">
        <f>IF(ISNA(INDEX($A$37:$U$169,MATCH($B259,$B$37:$B$169,0),18)),"",INDEX($A$37:$U$169,MATCH($B259,$B$37:$B$169,0),18))</f>
      </c>
      <c r="T259" s="30">
        <f>IF(ISNA(INDEX($A$37:$U$169,MATCH($B259,$B$37:$B$169,0),19)),"",INDEX($A$37:$U$169,MATCH($B259,$B$37:$B$169,0),19))</f>
      </c>
      <c r="U259" s="18"/>
    </row>
    <row r="260" spans="1:21" ht="12.75" customHeight="1" hidden="1">
      <c r="A260" s="35">
        <f>IF(ISNA(INDEX($A$37:$U$169,MATCH($B260,$B$37:$B$169,0),1)),"",INDEX($A$37:$U$169,MATCH($B260,$B$37:$B$169,0),1))</f>
      </c>
      <c r="B260" s="69"/>
      <c r="C260" s="69"/>
      <c r="D260" s="69"/>
      <c r="E260" s="69"/>
      <c r="F260" s="69"/>
      <c r="G260" s="69"/>
      <c r="H260" s="69"/>
      <c r="I260" s="69"/>
      <c r="J260" s="19">
        <f>IF(ISNA(INDEX($A$37:$U$169,MATCH($B260,$B$37:$B$169,0),10)),"",INDEX($A$37:$U$169,MATCH($B260,$B$37:$B$169,0),10))</f>
      </c>
      <c r="K260" s="19">
        <f>IF(ISNA(INDEX($A$37:$U$169,MATCH($B260,$B$37:$B$169,0),11)),"",INDEX($A$37:$U$169,MATCH($B260,$B$37:$B$169,0),11))</f>
      </c>
      <c r="L260" s="19">
        <f>IF(ISNA(INDEX($A$37:$U$169,MATCH($B260,$B$37:$B$169,0),12)),"",INDEX($A$37:$U$169,MATCH($B260,$B$37:$B$169,0),12))</f>
      </c>
      <c r="M260" s="19"/>
      <c r="N260" s="19">
        <f>IF(ISNA(INDEX($A$37:$U$169,MATCH($B260,$B$37:$B$169,0),13)),"",INDEX($A$37:$U$169,MATCH($B260,$B$37:$B$169,0),13))</f>
      </c>
      <c r="O260" s="19">
        <f>IF(ISNA(INDEX($A$37:$U$169,MATCH($B260,$B$37:$B$169,0),14)),"",INDEX($A$37:$U$169,MATCH($B260,$B$37:$B$169,0),14))</f>
      </c>
      <c r="P260" s="19">
        <f>IF(ISNA(INDEX($A$37:$U$169,MATCH($B260,$B$37:$B$169,0),15)),"",INDEX($A$37:$U$169,MATCH($B260,$B$37:$B$169,0),15))</f>
      </c>
      <c r="Q260" s="19">
        <f>IF(ISNA(INDEX($A$37:$U$169,MATCH($B260,$B$37:$B$169,0),16)),"",INDEX($A$37:$U$169,MATCH($B260,$B$37:$B$169,0),16))</f>
      </c>
      <c r="R260" s="30">
        <f>IF(ISNA(INDEX($A$37:$U$169,MATCH($B260,$B$37:$B$169,0),17)),"",INDEX($A$37:$U$169,MATCH($B260,$B$37:$B$169,0),17))</f>
      </c>
      <c r="S260" s="30">
        <f>IF(ISNA(INDEX($A$37:$U$169,MATCH($B260,$B$37:$B$169,0),18)),"",INDEX($A$37:$U$169,MATCH($B260,$B$37:$B$169,0),18))</f>
      </c>
      <c r="T260" s="30">
        <f>IF(ISNA(INDEX($A$37:$U$169,MATCH($B260,$B$37:$B$169,0),19)),"",INDEX($A$37:$U$169,MATCH($B260,$B$37:$B$169,0),19))</f>
      </c>
      <c r="U260" s="18"/>
    </row>
    <row r="261" spans="1:21" ht="12.75" customHeight="1" hidden="1">
      <c r="A261" s="35">
        <f>IF(ISNA(INDEX($A$37:$U$169,MATCH($B261,$B$37:$B$169,0),1)),"",INDEX($A$37:$U$169,MATCH($B261,$B$37:$B$169,0),1))</f>
      </c>
      <c r="B261" s="69"/>
      <c r="C261" s="69"/>
      <c r="D261" s="69"/>
      <c r="E261" s="69"/>
      <c r="F261" s="69"/>
      <c r="G261" s="69"/>
      <c r="H261" s="69"/>
      <c r="I261" s="69"/>
      <c r="J261" s="19">
        <f>IF(ISNA(INDEX($A$37:$U$169,MATCH($B261,$B$37:$B$169,0),10)),"",INDEX($A$37:$U$169,MATCH($B261,$B$37:$B$169,0),10))</f>
      </c>
      <c r="K261" s="19">
        <f>IF(ISNA(INDEX($A$37:$U$169,MATCH($B261,$B$37:$B$169,0),11)),"",INDEX($A$37:$U$169,MATCH($B261,$B$37:$B$169,0),11))</f>
      </c>
      <c r="L261" s="19">
        <f>IF(ISNA(INDEX($A$37:$U$169,MATCH($B261,$B$37:$B$169,0),12)),"",INDEX($A$37:$U$169,MATCH($B261,$B$37:$B$169,0),12))</f>
      </c>
      <c r="M261" s="19"/>
      <c r="N261" s="19">
        <f>IF(ISNA(INDEX($A$37:$U$169,MATCH($B261,$B$37:$B$169,0),13)),"",INDEX($A$37:$U$169,MATCH($B261,$B$37:$B$169,0),13))</f>
      </c>
      <c r="O261" s="19">
        <f>IF(ISNA(INDEX($A$37:$U$169,MATCH($B261,$B$37:$B$169,0),14)),"",INDEX($A$37:$U$169,MATCH($B261,$B$37:$B$169,0),14))</f>
      </c>
      <c r="P261" s="19">
        <f>IF(ISNA(INDEX($A$37:$U$169,MATCH($B261,$B$37:$B$169,0),15)),"",INDEX($A$37:$U$169,MATCH($B261,$B$37:$B$169,0),15))</f>
      </c>
      <c r="Q261" s="19">
        <f>IF(ISNA(INDEX($A$37:$U$169,MATCH($B261,$B$37:$B$169,0),16)),"",INDEX($A$37:$U$169,MATCH($B261,$B$37:$B$169,0),16))</f>
      </c>
      <c r="R261" s="30">
        <f>IF(ISNA(INDEX($A$37:$U$169,MATCH($B261,$B$37:$B$169,0),17)),"",INDEX($A$37:$U$169,MATCH($B261,$B$37:$B$169,0),17))</f>
      </c>
      <c r="S261" s="30">
        <f>IF(ISNA(INDEX($A$37:$U$169,MATCH($B261,$B$37:$B$169,0),18)),"",INDEX($A$37:$U$169,MATCH($B261,$B$37:$B$169,0),18))</f>
      </c>
      <c r="T261" s="30">
        <f>IF(ISNA(INDEX($A$37:$U$169,MATCH($B261,$B$37:$B$169,0),19)),"",INDEX($A$37:$U$169,MATCH($B261,$B$37:$B$169,0),19))</f>
      </c>
      <c r="U261" s="18"/>
    </row>
    <row r="262" spans="1:21" ht="12.75" customHeight="1" hidden="1">
      <c r="A262" s="35">
        <f>IF(ISNA(INDEX($A$37:$U$169,MATCH($B262,$B$37:$B$169,0),1)),"",INDEX($A$37:$U$169,MATCH($B262,$B$37:$B$169,0),1))</f>
      </c>
      <c r="B262" s="69"/>
      <c r="C262" s="69"/>
      <c r="D262" s="69"/>
      <c r="E262" s="69"/>
      <c r="F262" s="69"/>
      <c r="G262" s="69"/>
      <c r="H262" s="69"/>
      <c r="I262" s="69"/>
      <c r="J262" s="19">
        <f>IF(ISNA(INDEX($A$37:$U$169,MATCH($B262,$B$37:$B$169,0),10)),"",INDEX($A$37:$U$169,MATCH($B262,$B$37:$B$169,0),10))</f>
      </c>
      <c r="K262" s="19">
        <f>IF(ISNA(INDEX($A$37:$U$169,MATCH($B262,$B$37:$B$169,0),11)),"",INDEX($A$37:$U$169,MATCH($B262,$B$37:$B$169,0),11))</f>
      </c>
      <c r="L262" s="19">
        <f>IF(ISNA(INDEX($A$37:$U$169,MATCH($B262,$B$37:$B$169,0),12)),"",INDEX($A$37:$U$169,MATCH($B262,$B$37:$B$169,0),12))</f>
      </c>
      <c r="M262" s="19"/>
      <c r="N262" s="19">
        <f>IF(ISNA(INDEX($A$37:$U$169,MATCH($B262,$B$37:$B$169,0),13)),"",INDEX($A$37:$U$169,MATCH($B262,$B$37:$B$169,0),13))</f>
      </c>
      <c r="O262" s="19">
        <f>IF(ISNA(INDEX($A$37:$U$169,MATCH($B262,$B$37:$B$169,0),14)),"",INDEX($A$37:$U$169,MATCH($B262,$B$37:$B$169,0),14))</f>
      </c>
      <c r="P262" s="19">
        <f>IF(ISNA(INDEX($A$37:$U$169,MATCH($B262,$B$37:$B$169,0),15)),"",INDEX($A$37:$U$169,MATCH($B262,$B$37:$B$169,0),15))</f>
      </c>
      <c r="Q262" s="19">
        <f>IF(ISNA(INDEX($A$37:$U$169,MATCH($B262,$B$37:$B$169,0),16)),"",INDEX($A$37:$U$169,MATCH($B262,$B$37:$B$169,0),16))</f>
      </c>
      <c r="R262" s="30">
        <f>IF(ISNA(INDEX($A$37:$U$169,MATCH($B262,$B$37:$B$169,0),17)),"",INDEX($A$37:$U$169,MATCH($B262,$B$37:$B$169,0),17))</f>
      </c>
      <c r="S262" s="30">
        <f>IF(ISNA(INDEX($A$37:$U$169,MATCH($B262,$B$37:$B$169,0),18)),"",INDEX($A$37:$U$169,MATCH($B262,$B$37:$B$169,0),18))</f>
      </c>
      <c r="T262" s="30">
        <f>IF(ISNA(INDEX($A$37:$U$169,MATCH($B262,$B$37:$B$169,0),19)),"",INDEX($A$37:$U$169,MATCH($B262,$B$37:$B$169,0),19))</f>
      </c>
      <c r="U262" s="18"/>
    </row>
    <row r="263" spans="1:21" ht="12.75" customHeight="1" hidden="1">
      <c r="A263" s="35">
        <f>IF(ISNA(INDEX($A$37:$U$169,MATCH($B263,$B$37:$B$169,0),1)),"",INDEX($A$37:$U$169,MATCH($B263,$B$37:$B$169,0),1))</f>
      </c>
      <c r="B263" s="69"/>
      <c r="C263" s="69"/>
      <c r="D263" s="69"/>
      <c r="E263" s="69"/>
      <c r="F263" s="69"/>
      <c r="G263" s="69"/>
      <c r="H263" s="69"/>
      <c r="I263" s="69"/>
      <c r="J263" s="19">
        <f>IF(ISNA(INDEX($A$37:$U$169,MATCH($B263,$B$37:$B$169,0),10)),"",INDEX($A$37:$U$169,MATCH($B263,$B$37:$B$169,0),10))</f>
      </c>
      <c r="K263" s="19">
        <f>IF(ISNA(INDEX($A$37:$U$169,MATCH($B263,$B$37:$B$169,0),11)),"",INDEX($A$37:$U$169,MATCH($B263,$B$37:$B$169,0),11))</f>
      </c>
      <c r="L263" s="19">
        <f>IF(ISNA(INDEX($A$37:$U$169,MATCH($B263,$B$37:$B$169,0),12)),"",INDEX($A$37:$U$169,MATCH($B263,$B$37:$B$169,0),12))</f>
      </c>
      <c r="M263" s="19"/>
      <c r="N263" s="19">
        <f>IF(ISNA(INDEX($A$37:$U$169,MATCH($B263,$B$37:$B$169,0),13)),"",INDEX($A$37:$U$169,MATCH($B263,$B$37:$B$169,0),13))</f>
      </c>
      <c r="O263" s="19">
        <f>IF(ISNA(INDEX($A$37:$U$169,MATCH($B263,$B$37:$B$169,0),14)),"",INDEX($A$37:$U$169,MATCH($B263,$B$37:$B$169,0),14))</f>
      </c>
      <c r="P263" s="19">
        <f>IF(ISNA(INDEX($A$37:$U$169,MATCH($B263,$B$37:$B$169,0),15)),"",INDEX($A$37:$U$169,MATCH($B263,$B$37:$B$169,0),15))</f>
      </c>
      <c r="Q263" s="19">
        <f>IF(ISNA(INDEX($A$37:$U$169,MATCH($B263,$B$37:$B$169,0),16)),"",INDEX($A$37:$U$169,MATCH($B263,$B$37:$B$169,0),16))</f>
      </c>
      <c r="R263" s="30">
        <f>IF(ISNA(INDEX($A$37:$U$169,MATCH($B263,$B$37:$B$169,0),17)),"",INDEX($A$37:$U$169,MATCH($B263,$B$37:$B$169,0),17))</f>
      </c>
      <c r="S263" s="30">
        <f>IF(ISNA(INDEX($A$37:$U$169,MATCH($B263,$B$37:$B$169,0),18)),"",INDEX($A$37:$U$169,MATCH($B263,$B$37:$B$169,0),18))</f>
      </c>
      <c r="T263" s="30">
        <f>IF(ISNA(INDEX($A$37:$U$169,MATCH($B263,$B$37:$B$169,0),19)),"",INDEX($A$37:$U$169,MATCH($B263,$B$37:$B$169,0),19))</f>
      </c>
      <c r="U263" s="18"/>
    </row>
    <row r="264" spans="1:21" ht="12.75" customHeight="1" hidden="1">
      <c r="A264" s="35">
        <f>IF(ISNA(INDEX($A$37:$U$169,MATCH($B264,$B$37:$B$169,0),1)),"",INDEX($A$37:$U$169,MATCH($B264,$B$37:$B$169,0),1))</f>
      </c>
      <c r="B264" s="69"/>
      <c r="C264" s="69"/>
      <c r="D264" s="69"/>
      <c r="E264" s="69"/>
      <c r="F264" s="69"/>
      <c r="G264" s="69"/>
      <c r="H264" s="69"/>
      <c r="I264" s="69"/>
      <c r="J264" s="19">
        <f>IF(ISNA(INDEX($A$37:$U$169,MATCH($B264,$B$37:$B$169,0),10)),"",INDEX($A$37:$U$169,MATCH($B264,$B$37:$B$169,0),10))</f>
      </c>
      <c r="K264" s="19">
        <f>IF(ISNA(INDEX($A$37:$U$169,MATCH($B264,$B$37:$B$169,0),11)),"",INDEX($A$37:$U$169,MATCH($B264,$B$37:$B$169,0),11))</f>
      </c>
      <c r="L264" s="19">
        <f>IF(ISNA(INDEX($A$37:$U$169,MATCH($B264,$B$37:$B$169,0),12)),"",INDEX($A$37:$U$169,MATCH($B264,$B$37:$B$169,0),12))</f>
      </c>
      <c r="M264" s="19"/>
      <c r="N264" s="19">
        <f>IF(ISNA(INDEX($A$37:$U$169,MATCH($B264,$B$37:$B$169,0),13)),"",INDEX($A$37:$U$169,MATCH($B264,$B$37:$B$169,0),13))</f>
      </c>
      <c r="O264" s="19">
        <f>IF(ISNA(INDEX($A$37:$U$169,MATCH($B264,$B$37:$B$169,0),14)),"",INDEX($A$37:$U$169,MATCH($B264,$B$37:$B$169,0),14))</f>
      </c>
      <c r="P264" s="19">
        <f>IF(ISNA(INDEX($A$37:$U$169,MATCH($B264,$B$37:$B$169,0),15)),"",INDEX($A$37:$U$169,MATCH($B264,$B$37:$B$169,0),15))</f>
      </c>
      <c r="Q264" s="19">
        <f>IF(ISNA(INDEX($A$37:$U$169,MATCH($B264,$B$37:$B$169,0),16)),"",INDEX($A$37:$U$169,MATCH($B264,$B$37:$B$169,0),16))</f>
      </c>
      <c r="R264" s="30">
        <f>IF(ISNA(INDEX($A$37:$U$169,MATCH($B264,$B$37:$B$169,0),17)),"",INDEX($A$37:$U$169,MATCH($B264,$B$37:$B$169,0),17))</f>
      </c>
      <c r="S264" s="30">
        <f>IF(ISNA(INDEX($A$37:$U$169,MATCH($B264,$B$37:$B$169,0),18)),"",INDEX($A$37:$U$169,MATCH($B264,$B$37:$B$169,0),18))</f>
      </c>
      <c r="T264" s="30">
        <f>IF(ISNA(INDEX($A$37:$U$169,MATCH($B264,$B$37:$B$169,0),19)),"",INDEX($A$37:$U$169,MATCH($B264,$B$37:$B$169,0),19))</f>
      </c>
      <c r="U264" s="18"/>
    </row>
    <row r="265" spans="1:21" ht="12.75" customHeight="1" hidden="1">
      <c r="A265" s="35">
        <f>IF(ISNA(INDEX($A$37:$U$169,MATCH($B265,$B$37:$B$169,0),1)),"",INDEX($A$37:$U$169,MATCH($B265,$B$37:$B$169,0),1))</f>
      </c>
      <c r="B265" s="69"/>
      <c r="C265" s="69"/>
      <c r="D265" s="69"/>
      <c r="E265" s="69"/>
      <c r="F265" s="69"/>
      <c r="G265" s="69"/>
      <c r="H265" s="69"/>
      <c r="I265" s="69"/>
      <c r="J265" s="19">
        <f>IF(ISNA(INDEX($A$37:$U$169,MATCH($B265,$B$37:$B$169,0),10)),"",INDEX($A$37:$U$169,MATCH($B265,$B$37:$B$169,0),10))</f>
      </c>
      <c r="K265" s="19">
        <f>IF(ISNA(INDEX($A$37:$U$169,MATCH($B265,$B$37:$B$169,0),11)),"",INDEX($A$37:$U$169,MATCH($B265,$B$37:$B$169,0),11))</f>
      </c>
      <c r="L265" s="19">
        <f>IF(ISNA(INDEX($A$37:$U$169,MATCH($B265,$B$37:$B$169,0),12)),"",INDEX($A$37:$U$169,MATCH($B265,$B$37:$B$169,0),12))</f>
      </c>
      <c r="M265" s="19"/>
      <c r="N265" s="19">
        <f>IF(ISNA(INDEX($A$37:$U$169,MATCH($B265,$B$37:$B$169,0),13)),"",INDEX($A$37:$U$169,MATCH($B265,$B$37:$B$169,0),13))</f>
      </c>
      <c r="O265" s="19">
        <f>IF(ISNA(INDEX($A$37:$U$169,MATCH($B265,$B$37:$B$169,0),14)),"",INDEX($A$37:$U$169,MATCH($B265,$B$37:$B$169,0),14))</f>
      </c>
      <c r="P265" s="19">
        <f>IF(ISNA(INDEX($A$37:$U$169,MATCH($B265,$B$37:$B$169,0),15)),"",INDEX($A$37:$U$169,MATCH($B265,$B$37:$B$169,0),15))</f>
      </c>
      <c r="Q265" s="19">
        <f>IF(ISNA(INDEX($A$37:$U$169,MATCH($B265,$B$37:$B$169,0),16)),"",INDEX($A$37:$U$169,MATCH($B265,$B$37:$B$169,0),16))</f>
      </c>
      <c r="R265" s="30">
        <f>IF(ISNA(INDEX($A$37:$U$169,MATCH($B265,$B$37:$B$169,0),17)),"",INDEX($A$37:$U$169,MATCH($B265,$B$37:$B$169,0),17))</f>
      </c>
      <c r="S265" s="30">
        <f>IF(ISNA(INDEX($A$37:$U$169,MATCH($B265,$B$37:$B$169,0),18)),"",INDEX($A$37:$U$169,MATCH($B265,$B$37:$B$169,0),18))</f>
      </c>
      <c r="T265" s="30">
        <f>IF(ISNA(INDEX($A$37:$U$169,MATCH($B265,$B$37:$B$169,0),19)),"",INDEX($A$37:$U$169,MATCH($B265,$B$37:$B$169,0),19))</f>
      </c>
      <c r="U265" s="18"/>
    </row>
    <row r="266" spans="1:21" ht="12.75" customHeight="1" hidden="1">
      <c r="A266" s="35">
        <f>IF(ISNA(INDEX($A$37:$U$169,MATCH($B266,$B$37:$B$169,0),1)),"",INDEX($A$37:$U$169,MATCH($B266,$B$37:$B$169,0),1))</f>
      </c>
      <c r="B266" s="69"/>
      <c r="C266" s="69"/>
      <c r="D266" s="69"/>
      <c r="E266" s="69"/>
      <c r="F266" s="69"/>
      <c r="G266" s="69"/>
      <c r="H266" s="69"/>
      <c r="I266" s="69"/>
      <c r="J266" s="19">
        <f>IF(ISNA(INDEX($A$37:$U$169,MATCH($B266,$B$37:$B$169,0),10)),"",INDEX($A$37:$U$169,MATCH($B266,$B$37:$B$169,0),10))</f>
      </c>
      <c r="K266" s="19">
        <f>IF(ISNA(INDEX($A$37:$U$169,MATCH($B266,$B$37:$B$169,0),11)),"",INDEX($A$37:$U$169,MATCH($B266,$B$37:$B$169,0),11))</f>
      </c>
      <c r="L266" s="19">
        <f>IF(ISNA(INDEX($A$37:$U$169,MATCH($B266,$B$37:$B$169,0),12)),"",INDEX($A$37:$U$169,MATCH($B266,$B$37:$B$169,0),12))</f>
      </c>
      <c r="M266" s="19"/>
      <c r="N266" s="19">
        <f>IF(ISNA(INDEX($A$37:$U$169,MATCH($B266,$B$37:$B$169,0),13)),"",INDEX($A$37:$U$169,MATCH($B266,$B$37:$B$169,0),13))</f>
      </c>
      <c r="O266" s="19">
        <f>IF(ISNA(INDEX($A$37:$U$169,MATCH($B266,$B$37:$B$169,0),14)),"",INDEX($A$37:$U$169,MATCH($B266,$B$37:$B$169,0),14))</f>
      </c>
      <c r="P266" s="19">
        <f>IF(ISNA(INDEX($A$37:$U$169,MATCH($B266,$B$37:$B$169,0),15)),"",INDEX($A$37:$U$169,MATCH($B266,$B$37:$B$169,0),15))</f>
      </c>
      <c r="Q266" s="19">
        <f>IF(ISNA(INDEX($A$37:$U$169,MATCH($B266,$B$37:$B$169,0),16)),"",INDEX($A$37:$U$169,MATCH($B266,$B$37:$B$169,0),16))</f>
      </c>
      <c r="R266" s="30">
        <f>IF(ISNA(INDEX($A$37:$U$169,MATCH($B266,$B$37:$B$169,0),17)),"",INDEX($A$37:$U$169,MATCH($B266,$B$37:$B$169,0),17))</f>
      </c>
      <c r="S266" s="30">
        <f>IF(ISNA(INDEX($A$37:$U$169,MATCH($B266,$B$37:$B$169,0),18)),"",INDEX($A$37:$U$169,MATCH($B266,$B$37:$B$169,0),18))</f>
      </c>
      <c r="T266" s="30">
        <f>IF(ISNA(INDEX($A$37:$U$169,MATCH($B266,$B$37:$B$169,0),19)),"",INDEX($A$37:$U$169,MATCH($B266,$B$37:$B$169,0),19))</f>
      </c>
      <c r="U266" s="18"/>
    </row>
    <row r="267" spans="1:21" ht="12.75" customHeight="1" hidden="1">
      <c r="A267" s="35">
        <f>IF(ISNA(INDEX($A$37:$U$169,MATCH($B267,$B$37:$B$169,0),1)),"",INDEX($A$37:$U$169,MATCH($B267,$B$37:$B$169,0),1))</f>
      </c>
      <c r="B267" s="69"/>
      <c r="C267" s="69"/>
      <c r="D267" s="69"/>
      <c r="E267" s="69"/>
      <c r="F267" s="69"/>
      <c r="G267" s="69"/>
      <c r="H267" s="69"/>
      <c r="I267" s="69"/>
      <c r="J267" s="19">
        <f>IF(ISNA(INDEX($A$37:$U$169,MATCH($B267,$B$37:$B$169,0),10)),"",INDEX($A$37:$U$169,MATCH($B267,$B$37:$B$169,0),10))</f>
      </c>
      <c r="K267" s="19">
        <f>IF(ISNA(INDEX($A$37:$U$169,MATCH($B267,$B$37:$B$169,0),11)),"",INDEX($A$37:$U$169,MATCH($B267,$B$37:$B$169,0),11))</f>
      </c>
      <c r="L267" s="19">
        <f>IF(ISNA(INDEX($A$37:$U$169,MATCH($B267,$B$37:$B$169,0),12)),"",INDEX($A$37:$U$169,MATCH($B267,$B$37:$B$169,0),12))</f>
      </c>
      <c r="M267" s="19"/>
      <c r="N267" s="19">
        <f>IF(ISNA(INDEX($A$37:$U$169,MATCH($B267,$B$37:$B$169,0),13)),"",INDEX($A$37:$U$169,MATCH($B267,$B$37:$B$169,0),13))</f>
      </c>
      <c r="O267" s="19">
        <f>IF(ISNA(INDEX($A$37:$U$169,MATCH($B267,$B$37:$B$169,0),14)),"",INDEX($A$37:$U$169,MATCH($B267,$B$37:$B$169,0),14))</f>
      </c>
      <c r="P267" s="19">
        <f>IF(ISNA(INDEX($A$37:$U$169,MATCH($B267,$B$37:$B$169,0),15)),"",INDEX($A$37:$U$169,MATCH($B267,$B$37:$B$169,0),15))</f>
      </c>
      <c r="Q267" s="19">
        <f>IF(ISNA(INDEX($A$37:$U$169,MATCH($B267,$B$37:$B$169,0),16)),"",INDEX($A$37:$U$169,MATCH($B267,$B$37:$B$169,0),16))</f>
      </c>
      <c r="R267" s="30">
        <f>IF(ISNA(INDEX($A$37:$U$169,MATCH($B267,$B$37:$B$169,0),17)),"",INDEX($A$37:$U$169,MATCH($B267,$B$37:$B$169,0),17))</f>
      </c>
      <c r="S267" s="30">
        <f>IF(ISNA(INDEX($A$37:$U$169,MATCH($B267,$B$37:$B$169,0),18)),"",INDEX($A$37:$U$169,MATCH($B267,$B$37:$B$169,0),18))</f>
      </c>
      <c r="T267" s="30">
        <f>IF(ISNA(INDEX($A$37:$U$169,MATCH($B267,$B$37:$B$169,0),19)),"",INDEX($A$37:$U$169,MATCH($B267,$B$37:$B$169,0),19))</f>
      </c>
      <c r="U267" s="18"/>
    </row>
    <row r="268" spans="1:21" ht="12.75" customHeight="1" hidden="1">
      <c r="A268" s="35">
        <f>IF(ISNA(INDEX($A$37:$U$169,MATCH($B268,$B$37:$B$169,0),1)),"",INDEX($A$37:$U$169,MATCH($B268,$B$37:$B$169,0),1))</f>
      </c>
      <c r="B268" s="69"/>
      <c r="C268" s="69"/>
      <c r="D268" s="69"/>
      <c r="E268" s="69"/>
      <c r="F268" s="69"/>
      <c r="G268" s="69"/>
      <c r="H268" s="69"/>
      <c r="I268" s="69"/>
      <c r="J268" s="19">
        <f>IF(ISNA(INDEX($A$37:$U$169,MATCH($B268,$B$37:$B$169,0),10)),"",INDEX($A$37:$U$169,MATCH($B268,$B$37:$B$169,0),10))</f>
      </c>
      <c r="K268" s="19">
        <f>IF(ISNA(INDEX($A$37:$U$169,MATCH($B268,$B$37:$B$169,0),11)),"",INDEX($A$37:$U$169,MATCH($B268,$B$37:$B$169,0),11))</f>
      </c>
      <c r="L268" s="19">
        <f>IF(ISNA(INDEX($A$37:$U$169,MATCH($B268,$B$37:$B$169,0),12)),"",INDEX($A$37:$U$169,MATCH($B268,$B$37:$B$169,0),12))</f>
      </c>
      <c r="M268" s="19"/>
      <c r="N268" s="19">
        <f>IF(ISNA(INDEX($A$37:$U$169,MATCH($B268,$B$37:$B$169,0),13)),"",INDEX($A$37:$U$169,MATCH($B268,$B$37:$B$169,0),13))</f>
      </c>
      <c r="O268" s="19">
        <f>IF(ISNA(INDEX($A$37:$U$169,MATCH($B268,$B$37:$B$169,0),14)),"",INDEX($A$37:$U$169,MATCH($B268,$B$37:$B$169,0),14))</f>
      </c>
      <c r="P268" s="19">
        <f>IF(ISNA(INDEX($A$37:$U$169,MATCH($B268,$B$37:$B$169,0),15)),"",INDEX($A$37:$U$169,MATCH($B268,$B$37:$B$169,0),15))</f>
      </c>
      <c r="Q268" s="19">
        <f>IF(ISNA(INDEX($A$37:$U$169,MATCH($B268,$B$37:$B$169,0),16)),"",INDEX($A$37:$U$169,MATCH($B268,$B$37:$B$169,0),16))</f>
      </c>
      <c r="R268" s="30">
        <f>IF(ISNA(INDEX($A$37:$U$169,MATCH($B268,$B$37:$B$169,0),17)),"",INDEX($A$37:$U$169,MATCH($B268,$B$37:$B$169,0),17))</f>
      </c>
      <c r="S268" s="30">
        <f>IF(ISNA(INDEX($A$37:$U$169,MATCH($B268,$B$37:$B$169,0),18)),"",INDEX($A$37:$U$169,MATCH($B268,$B$37:$B$169,0),18))</f>
      </c>
      <c r="T268" s="30">
        <f>IF(ISNA(INDEX($A$37:$U$169,MATCH($B268,$B$37:$B$169,0),19)),"",INDEX($A$37:$U$169,MATCH($B268,$B$37:$B$169,0),19))</f>
      </c>
      <c r="U268" s="18"/>
    </row>
    <row r="269" spans="1:21" ht="12.75" customHeight="1" hidden="1">
      <c r="A269" s="35">
        <f>IF(ISNA(INDEX($A$37:$U$169,MATCH($B269,$B$37:$B$169,0),1)),"",INDEX($A$37:$U$169,MATCH($B269,$B$37:$B$169,0),1))</f>
      </c>
      <c r="B269" s="69"/>
      <c r="C269" s="69"/>
      <c r="D269" s="69"/>
      <c r="E269" s="69"/>
      <c r="F269" s="69"/>
      <c r="G269" s="69"/>
      <c r="H269" s="69"/>
      <c r="I269" s="69"/>
      <c r="J269" s="19">
        <f>IF(ISNA(INDEX($A$37:$U$169,MATCH($B269,$B$37:$B$169,0),10)),"",INDEX($A$37:$U$169,MATCH($B269,$B$37:$B$169,0),10))</f>
      </c>
      <c r="K269" s="19">
        <f>IF(ISNA(INDEX($A$37:$U$169,MATCH($B269,$B$37:$B$169,0),11)),"",INDEX($A$37:$U$169,MATCH($B269,$B$37:$B$169,0),11))</f>
      </c>
      <c r="L269" s="19">
        <f>IF(ISNA(INDEX($A$37:$U$169,MATCH($B269,$B$37:$B$169,0),12)),"",INDEX($A$37:$U$169,MATCH($B269,$B$37:$B$169,0),12))</f>
      </c>
      <c r="M269" s="19"/>
      <c r="N269" s="19">
        <f>IF(ISNA(INDEX($A$37:$U$169,MATCH($B269,$B$37:$B$169,0),13)),"",INDEX($A$37:$U$169,MATCH($B269,$B$37:$B$169,0),13))</f>
      </c>
      <c r="O269" s="19">
        <f>IF(ISNA(INDEX($A$37:$U$169,MATCH($B269,$B$37:$B$169,0),14)),"",INDEX($A$37:$U$169,MATCH($B269,$B$37:$B$169,0),14))</f>
      </c>
      <c r="P269" s="19">
        <f>IF(ISNA(INDEX($A$37:$U$169,MATCH($B269,$B$37:$B$169,0),15)),"",INDEX($A$37:$U$169,MATCH($B269,$B$37:$B$169,0),15))</f>
      </c>
      <c r="Q269" s="19">
        <f>IF(ISNA(INDEX($A$37:$U$169,MATCH($B269,$B$37:$B$169,0),16)),"",INDEX($A$37:$U$169,MATCH($B269,$B$37:$B$169,0),16))</f>
      </c>
      <c r="R269" s="30">
        <f>IF(ISNA(INDEX($A$37:$U$169,MATCH($B269,$B$37:$B$169,0),17)),"",INDEX($A$37:$U$169,MATCH($B269,$B$37:$B$169,0),17))</f>
      </c>
      <c r="S269" s="30">
        <f>IF(ISNA(INDEX($A$37:$U$169,MATCH($B269,$B$37:$B$169,0),18)),"",INDEX($A$37:$U$169,MATCH($B269,$B$37:$B$169,0),18))</f>
      </c>
      <c r="T269" s="30">
        <f>IF(ISNA(INDEX($A$37:$U$169,MATCH($B269,$B$37:$B$169,0),19)),"",INDEX($A$37:$U$169,MATCH($B269,$B$37:$B$169,0),19))</f>
      </c>
      <c r="U269" s="18"/>
    </row>
    <row r="270" spans="1:21" ht="12.75">
      <c r="A270" s="22" t="s">
        <v>25</v>
      </c>
      <c r="B270" s="80"/>
      <c r="C270" s="81"/>
      <c r="D270" s="81"/>
      <c r="E270" s="81"/>
      <c r="F270" s="81"/>
      <c r="G270" s="81"/>
      <c r="H270" s="81"/>
      <c r="I270" s="82"/>
      <c r="J270" s="24">
        <f aca="true" t="shared" si="46" ref="J270:Q270">SUM(J253:J269)</f>
        <v>8</v>
      </c>
      <c r="K270" s="24">
        <f t="shared" si="46"/>
        <v>2</v>
      </c>
      <c r="L270" s="24">
        <f t="shared" si="46"/>
        <v>1</v>
      </c>
      <c r="M270" s="24">
        <f t="shared" si="46"/>
        <v>0</v>
      </c>
      <c r="N270" s="24">
        <f t="shared" si="46"/>
        <v>1</v>
      </c>
      <c r="O270" s="24">
        <f t="shared" si="46"/>
        <v>4</v>
      </c>
      <c r="P270" s="24">
        <f t="shared" si="46"/>
        <v>10</v>
      </c>
      <c r="Q270" s="24">
        <f t="shared" si="46"/>
        <v>14</v>
      </c>
      <c r="R270" s="22">
        <f>COUNTIF(R253:R269,"E")</f>
        <v>1</v>
      </c>
      <c r="S270" s="22">
        <f>COUNTIF(S253:S269,"C")</f>
        <v>0</v>
      </c>
      <c r="T270" s="22">
        <f>COUNTIF(T253:T269,"VP")</f>
        <v>0</v>
      </c>
      <c r="U270" s="18"/>
    </row>
    <row r="271" spans="1:21" ht="18" customHeight="1">
      <c r="A271" s="86" t="s">
        <v>75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8"/>
    </row>
    <row r="272" spans="1:21" ht="12.75">
      <c r="A272" s="35" t="str">
        <f>IF(ISNA(INDEX($A$37:$U$169,MATCH($B272,$B$37:$B$169,0),1)),"",INDEX($A$37:$U$169,MATCH($B272,$B$37:$B$169,0),1))</f>
        <v>MMR9013</v>
      </c>
      <c r="B272" s="84" t="s">
        <v>125</v>
      </c>
      <c r="C272" s="84"/>
      <c r="D272" s="84"/>
      <c r="E272" s="84"/>
      <c r="F272" s="84"/>
      <c r="G272" s="84"/>
      <c r="H272" s="84"/>
      <c r="I272" s="85"/>
      <c r="J272" s="52">
        <f>IF(ISNA(INDEX($A$37:$U$169,MATCH($B272,$B$37:$B$169,0),10)),"",INDEX($A$37:$U$169,MATCH($B272,$B$37:$B$169,0),10))</f>
        <v>4</v>
      </c>
      <c r="K272" s="52">
        <f>IF(ISNA(INDEX($A$37:$U$169,MATCH($B272,$B$37:$B$169,0),11)),"",INDEX($A$37:$U$169,MATCH($B272,$B$37:$B$169,0),11))</f>
        <v>0</v>
      </c>
      <c r="L272" s="52">
        <f>IF(ISNA(INDEX($A$37:$U$169,MATCH($B272,$B$37:$B$169,0),12)),"",INDEX($A$37:$U$169,MATCH($B272,$B$37:$B$169,0),12))</f>
        <v>0</v>
      </c>
      <c r="M272" s="52">
        <f>IF(ISNA(INDEX($A$37:$U$169,MATCH($B272,$B$37:$B$169,0),13)),"",INDEX($A$37:$U$169,MATCH($B272,$B$37:$B$169,0),13))</f>
        <v>1</v>
      </c>
      <c r="N272" s="52">
        <f>IF(ISNA(INDEX($A$37:$U$169,MATCH($B272,$B$37:$B$169,0),14)),"",INDEX($A$37:$U$169,MATCH($B272,$B$37:$B$169,0),14))</f>
        <v>2</v>
      </c>
      <c r="O272" s="52">
        <f>IF(ISNA(INDEX($A$37:$U$169,MATCH($B272,$B$37:$B$169,0),15)),"",INDEX($A$37:$U$169,MATCH($B272,$B$37:$B$169,0),15))</f>
        <v>3</v>
      </c>
      <c r="P272" s="52">
        <f>IF(ISNA(INDEX($A$37:$U$169,MATCH($B272,$B$37:$B$169,0),16)),"",INDEX($A$37:$U$169,MATCH($B272,$B$37:$B$169,0),16))</f>
        <v>5</v>
      </c>
      <c r="Q272" s="52">
        <f>IF(ISNA(INDEX($A$37:$U$169,MATCH($B272,$B$37:$B$169,0),17)),"",INDEX($A$37:$U$169,MATCH($B272,$B$37:$B$169,0),17))</f>
        <v>8</v>
      </c>
      <c r="R272" s="52"/>
      <c r="S272" s="52" t="str">
        <f>IF(ISNA(INDEX($A$37:$U$169,MATCH($B272,$B$37:$B$169,0),19)),"",INDEX($A$37:$U$169,MATCH($B272,$B$37:$B$169,0),19))</f>
        <v>C</v>
      </c>
      <c r="T272" s="52"/>
      <c r="U272" s="18" t="s">
        <v>39</v>
      </c>
    </row>
    <row r="273" spans="1:21" ht="12.75">
      <c r="A273" s="35" t="str">
        <f>IF(ISNA(INDEX($A$37:$U$169,MATCH($B273,$B$37:$B$169,0),1)),"",INDEX($A$37:$U$169,MATCH($B273,$B$37:$B$169,0),1))</f>
        <v>MMR8109</v>
      </c>
      <c r="B273" s="84" t="s">
        <v>126</v>
      </c>
      <c r="C273" s="84"/>
      <c r="D273" s="84"/>
      <c r="E273" s="84"/>
      <c r="F273" s="84"/>
      <c r="G273" s="84"/>
      <c r="H273" s="84"/>
      <c r="I273" s="85"/>
      <c r="J273" s="52">
        <f>IF(ISNA(INDEX($A$37:$U$169,MATCH($B273,$B$37:$B$169,0),10)),"",INDEX($A$37:$U$169,MATCH($B273,$B$37:$B$169,0),10))</f>
        <v>7</v>
      </c>
      <c r="K273" s="52">
        <f>IF(ISNA(INDEX($A$37:$U$169,MATCH($B273,$B$37:$B$169,0),11)),"",INDEX($A$37:$U$169,MATCH($B273,$B$37:$B$169,0),11))</f>
        <v>2</v>
      </c>
      <c r="L273" s="52">
        <f>IF(ISNA(INDEX($A$37:$U$169,MATCH($B273,$B$37:$B$169,0),12)),"",INDEX($A$37:$U$169,MATCH($B273,$B$37:$B$169,0),12))</f>
        <v>1</v>
      </c>
      <c r="M273" s="52">
        <f>IF(ISNA(INDEX($A$37:$U$169,MATCH($B273,$B$37:$B$169,0),13)),"",INDEX($A$37:$U$169,MATCH($B273,$B$37:$B$169,0),13))</f>
        <v>0</v>
      </c>
      <c r="N273" s="52">
        <f>IF(ISNA(INDEX($A$37:$U$169,MATCH($B273,$B$37:$B$169,0),14)),"",INDEX($A$37:$U$169,MATCH($B273,$B$37:$B$169,0),14))</f>
        <v>1</v>
      </c>
      <c r="O273" s="52">
        <f>IF(ISNA(INDEX($A$37:$U$169,MATCH($B273,$B$37:$B$169,0),15)),"",INDEX($A$37:$U$169,MATCH($B273,$B$37:$B$169,0),15))</f>
        <v>4</v>
      </c>
      <c r="P273" s="52">
        <f>IF(ISNA(INDEX($A$37:$U$169,MATCH($B273,$B$37:$B$169,0),16)),"",INDEX($A$37:$U$169,MATCH($B273,$B$37:$B$169,0),16))</f>
        <v>11</v>
      </c>
      <c r="Q273" s="52">
        <f>IF(ISNA(INDEX($A$37:$U$169,MATCH($B273,$B$37:$B$169,0),17)),"",INDEX($A$37:$U$169,MATCH($B273,$B$37:$B$169,0),17))</f>
        <v>15</v>
      </c>
      <c r="R273" s="52" t="str">
        <f>IF(ISNA(INDEX($A$37:$U$169,MATCH($B273,$B$37:$B$169,0),18)),"",INDEX($A$37:$U$169,MATCH($B273,$B$37:$B$169,0),18))</f>
        <v>E</v>
      </c>
      <c r="S273" s="52"/>
      <c r="T273" s="52"/>
      <c r="U273" s="18" t="s">
        <v>39</v>
      </c>
    </row>
    <row r="274" spans="1:21" ht="12.75">
      <c r="A274" s="35" t="str">
        <f>IF(ISNA(INDEX($A$37:$U$169,MATCH($B274,$B$37:$B$169,0),1)),"",INDEX($A$37:$U$169,MATCH($B274,$B$37:$B$169,0),1))</f>
        <v>MMR3401</v>
      </c>
      <c r="B274" s="84" t="s">
        <v>127</v>
      </c>
      <c r="C274" s="84"/>
      <c r="D274" s="84"/>
      <c r="E274" s="84"/>
      <c r="F274" s="84"/>
      <c r="G274" s="84"/>
      <c r="H274" s="84"/>
      <c r="I274" s="85"/>
      <c r="J274" s="52">
        <f>IF(ISNA(INDEX($A$37:$U$169,MATCH($B274,$B$37:$B$169,0),10)),"",INDEX($A$37:$U$169,MATCH($B274,$B$37:$B$169,0),10))</f>
        <v>4</v>
      </c>
      <c r="K274" s="52">
        <f>IF(ISNA(INDEX($A$37:$U$169,MATCH($B274,$B$37:$B$169,0),11)),"",INDEX($A$37:$U$169,MATCH($B274,$B$37:$B$169,0),11))</f>
        <v>0</v>
      </c>
      <c r="L274" s="52">
        <f>IF(ISNA(INDEX($A$37:$U$169,MATCH($B274,$B$37:$B$169,0),12)),"",INDEX($A$37:$U$169,MATCH($B274,$B$37:$B$169,0),12))</f>
        <v>0</v>
      </c>
      <c r="M274" s="52">
        <f>IF(ISNA(INDEX($A$37:$U$169,MATCH($B274,$B$37:$B$169,0),13)),"",INDEX($A$37:$U$169,MATCH($B274,$B$37:$B$169,0),13))</f>
        <v>0</v>
      </c>
      <c r="N274" s="52">
        <f>IF(ISNA(INDEX($A$37:$U$169,MATCH($B274,$B$37:$B$169,0),14)),"",INDEX($A$37:$U$169,MATCH($B274,$B$37:$B$169,0),14))</f>
        <v>2</v>
      </c>
      <c r="O274" s="52">
        <f>IF(ISNA(INDEX($A$37:$U$169,MATCH($B274,$B$37:$B$169,0),15)),"",INDEX($A$37:$U$169,MATCH($B274,$B$37:$B$169,0),15))</f>
        <v>2</v>
      </c>
      <c r="P274" s="52">
        <f>IF(ISNA(INDEX($A$37:$U$169,MATCH($B274,$B$37:$B$169,0),16)),"",INDEX($A$37:$U$169,MATCH($B274,$B$37:$B$169,0),16))</f>
        <v>6</v>
      </c>
      <c r="Q274" s="52">
        <f>IF(ISNA(INDEX($A$37:$U$169,MATCH($B274,$B$37:$B$169,0),17)),"",INDEX($A$37:$U$169,MATCH($B274,$B$37:$B$169,0),17))</f>
        <v>8</v>
      </c>
      <c r="R274" s="52"/>
      <c r="S274" s="52" t="str">
        <f>IF(ISNA(INDEX($A$37:$U$169,MATCH($B274,$B$37:$B$169,0),19)),"",INDEX($A$37:$U$169,MATCH($B274,$B$37:$B$169,0),19))</f>
        <v>C</v>
      </c>
      <c r="T274" s="52"/>
      <c r="U274" s="18" t="s">
        <v>39</v>
      </c>
    </row>
    <row r="275" spans="1:21" ht="12.75">
      <c r="A275" s="35" t="str">
        <f>IF(ISNA(INDEX($A$37:$U$169,MATCH($B275,$B$37:$B$169,0),1)),"",INDEX($A$37:$U$169,MATCH($B275,$B$37:$B$169,0),1))</f>
        <v>MMX9932</v>
      </c>
      <c r="B275" s="84" t="s">
        <v>106</v>
      </c>
      <c r="C275" s="84"/>
      <c r="D275" s="84"/>
      <c r="E275" s="84"/>
      <c r="F275" s="84"/>
      <c r="G275" s="84"/>
      <c r="H275" s="84"/>
      <c r="I275" s="85"/>
      <c r="J275" s="52">
        <f>IF(ISNA(INDEX($A$37:$U$169,MATCH($B275,$B$37:$B$169,0),10)),"",INDEX($A$37:$U$169,MATCH($B275,$B$37:$B$169,0),10))</f>
        <v>8</v>
      </c>
      <c r="K275" s="52">
        <f>IF(ISNA(INDEX($A$37:$U$169,MATCH($B275,$B$37:$B$169,0),11)),"",INDEX($A$37:$U$169,MATCH($B275,$B$37:$B$169,0),11))</f>
        <v>2</v>
      </c>
      <c r="L275" s="52">
        <f>IF(ISNA(INDEX($A$37:$U$169,MATCH($B275,$B$37:$B$169,0),12)),"",INDEX($A$37:$U$169,MATCH($B275,$B$37:$B$169,0),12))</f>
        <v>1</v>
      </c>
      <c r="M275" s="52">
        <f>IF(ISNA(INDEX($A$37:$U$169,MATCH($B275,$B$37:$B$169,0),13)),"",INDEX($A$37:$U$169,MATCH($B275,$B$37:$B$169,0),13))</f>
        <v>0</v>
      </c>
      <c r="N275" s="52">
        <f>IF(ISNA(INDEX($A$37:$U$169,MATCH($B275,$B$37:$B$169,0),14)),"",INDEX($A$37:$U$169,MATCH($B275,$B$37:$B$169,0),14))</f>
        <v>1</v>
      </c>
      <c r="O275" s="52">
        <f>IF(ISNA(INDEX($A$37:$U$169,MATCH($B275,$B$37:$B$169,0),15)),"",INDEX($A$37:$U$169,MATCH($B275,$B$37:$B$169,0),15))</f>
        <v>4</v>
      </c>
      <c r="P275" s="52">
        <f>IF(ISNA(INDEX($A$37:$U$169,MATCH($B275,$B$37:$B$169,0),16)),"",INDEX($A$37:$U$169,MATCH($B275,$B$37:$B$169,0),16))</f>
        <v>13</v>
      </c>
      <c r="Q275" s="52">
        <f>IF(ISNA(INDEX($A$37:$U$169,MATCH($B275,$B$37:$B$169,0),17)),"",INDEX($A$37:$U$169,MATCH($B275,$B$37:$B$169,0),17))</f>
        <v>17</v>
      </c>
      <c r="R275" s="52" t="str">
        <f>IF(ISNA(INDEX($A$37:$U$169,MATCH($B275,$B$37:$B$169,0),18)),"",INDEX($A$37:$U$169,MATCH($B275,$B$37:$B$169,0),18))</f>
        <v>E</v>
      </c>
      <c r="S275" s="52"/>
      <c r="T275" s="52"/>
      <c r="U275" s="18" t="s">
        <v>39</v>
      </c>
    </row>
    <row r="276" spans="1:21" ht="12.75">
      <c r="A276" s="22" t="s">
        <v>25</v>
      </c>
      <c r="B276" s="86"/>
      <c r="C276" s="87"/>
      <c r="D276" s="87"/>
      <c r="E276" s="87"/>
      <c r="F276" s="87"/>
      <c r="G276" s="87"/>
      <c r="H276" s="87"/>
      <c r="I276" s="88"/>
      <c r="J276" s="24">
        <f aca="true" t="shared" si="47" ref="J276:Q276">SUM(J272:J275)</f>
        <v>23</v>
      </c>
      <c r="K276" s="24">
        <f t="shared" si="47"/>
        <v>4</v>
      </c>
      <c r="L276" s="24">
        <f t="shared" si="47"/>
        <v>2</v>
      </c>
      <c r="M276" s="24">
        <f t="shared" si="47"/>
        <v>1</v>
      </c>
      <c r="N276" s="24">
        <f t="shared" si="47"/>
        <v>6</v>
      </c>
      <c r="O276" s="24">
        <f t="shared" si="47"/>
        <v>13</v>
      </c>
      <c r="P276" s="24">
        <f t="shared" si="47"/>
        <v>35</v>
      </c>
      <c r="Q276" s="24">
        <f t="shared" si="47"/>
        <v>48</v>
      </c>
      <c r="R276" s="22">
        <f>COUNTIF(R272:R275,"E")</f>
        <v>2</v>
      </c>
      <c r="S276" s="22">
        <f>COUNTIF(S272:S275,"C")</f>
        <v>2</v>
      </c>
      <c r="T276" s="22">
        <f>COUNTIF(T272:T275,"VP")</f>
        <v>0</v>
      </c>
      <c r="U276" s="23"/>
    </row>
    <row r="277" spans="1:21" ht="25.5" customHeight="1">
      <c r="A277" s="76" t="s">
        <v>51</v>
      </c>
      <c r="B277" s="77"/>
      <c r="C277" s="77"/>
      <c r="D277" s="77"/>
      <c r="E277" s="77"/>
      <c r="F277" s="77"/>
      <c r="G277" s="77"/>
      <c r="H277" s="77"/>
      <c r="I277" s="78"/>
      <c r="J277" s="24">
        <f aca="true" t="shared" si="48" ref="J277:T277">SUM(J270,J276)</f>
        <v>31</v>
      </c>
      <c r="K277" s="24">
        <f t="shared" si="48"/>
        <v>6</v>
      </c>
      <c r="L277" s="24">
        <f t="shared" si="48"/>
        <v>3</v>
      </c>
      <c r="M277" s="24">
        <f t="shared" si="48"/>
        <v>1</v>
      </c>
      <c r="N277" s="24">
        <f t="shared" si="48"/>
        <v>7</v>
      </c>
      <c r="O277" s="24">
        <f t="shared" si="48"/>
        <v>17</v>
      </c>
      <c r="P277" s="24">
        <f t="shared" si="48"/>
        <v>45</v>
      </c>
      <c r="Q277" s="24">
        <f t="shared" si="48"/>
        <v>62</v>
      </c>
      <c r="R277" s="24">
        <f t="shared" si="48"/>
        <v>3</v>
      </c>
      <c r="S277" s="24">
        <f t="shared" si="48"/>
        <v>2</v>
      </c>
      <c r="T277" s="24">
        <f t="shared" si="48"/>
        <v>0</v>
      </c>
      <c r="U277" s="51">
        <f>COUNTIF($A$253:$V$275,"DS")/17</f>
        <v>0.29411764705882354</v>
      </c>
    </row>
    <row r="278" spans="1:21" ht="13.5" customHeight="1">
      <c r="A278" s="144" t="s">
        <v>52</v>
      </c>
      <c r="B278" s="145"/>
      <c r="C278" s="145"/>
      <c r="D278" s="145"/>
      <c r="E278" s="145"/>
      <c r="F278" s="145"/>
      <c r="G278" s="145"/>
      <c r="H278" s="145"/>
      <c r="I278" s="145"/>
      <c r="J278" s="146"/>
      <c r="K278" s="24">
        <f aca="true" t="shared" si="49" ref="K278:Q278">K270*14+K276*12</f>
        <v>76</v>
      </c>
      <c r="L278" s="24">
        <f t="shared" si="49"/>
        <v>38</v>
      </c>
      <c r="M278" s="24">
        <f t="shared" si="49"/>
        <v>12</v>
      </c>
      <c r="N278" s="24">
        <f t="shared" si="49"/>
        <v>86</v>
      </c>
      <c r="O278" s="24">
        <f t="shared" si="49"/>
        <v>212</v>
      </c>
      <c r="P278" s="24">
        <f t="shared" si="49"/>
        <v>560</v>
      </c>
      <c r="Q278" s="24">
        <f t="shared" si="49"/>
        <v>772</v>
      </c>
      <c r="R278" s="150"/>
      <c r="S278" s="151"/>
      <c r="T278" s="151"/>
      <c r="U278" s="152"/>
    </row>
    <row r="279" spans="1:21" ht="16.5" customHeight="1">
      <c r="A279" s="147"/>
      <c r="B279" s="148"/>
      <c r="C279" s="148"/>
      <c r="D279" s="148"/>
      <c r="E279" s="148"/>
      <c r="F279" s="148"/>
      <c r="G279" s="148"/>
      <c r="H279" s="148"/>
      <c r="I279" s="148"/>
      <c r="J279" s="149"/>
      <c r="K279" s="73">
        <f>SUM(K278:N278)</f>
        <v>212</v>
      </c>
      <c r="L279" s="74"/>
      <c r="M279" s="74"/>
      <c r="N279" s="75"/>
      <c r="O279" s="70">
        <f>SUM(O278:P278)</f>
        <v>772</v>
      </c>
      <c r="P279" s="71"/>
      <c r="Q279" s="72"/>
      <c r="R279" s="153"/>
      <c r="S279" s="154"/>
      <c r="T279" s="154"/>
      <c r="U279" s="155"/>
    </row>
    <row r="280" ht="8.25" customHeight="1"/>
    <row r="281" ht="12" customHeight="1"/>
    <row r="282" spans="1:21" ht="22.5" customHeight="1">
      <c r="A282" s="79" t="s">
        <v>81</v>
      </c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</row>
    <row r="283" spans="1:21" ht="25.5" customHeight="1">
      <c r="A283" s="79" t="s">
        <v>27</v>
      </c>
      <c r="B283" s="79" t="s">
        <v>26</v>
      </c>
      <c r="C283" s="79"/>
      <c r="D283" s="79"/>
      <c r="E283" s="79"/>
      <c r="F283" s="79"/>
      <c r="G283" s="79"/>
      <c r="H283" s="79"/>
      <c r="I283" s="79"/>
      <c r="J283" s="83" t="s">
        <v>41</v>
      </c>
      <c r="K283" s="83" t="s">
        <v>24</v>
      </c>
      <c r="L283" s="83"/>
      <c r="M283" s="83"/>
      <c r="N283" s="83"/>
      <c r="O283" s="83" t="s">
        <v>42</v>
      </c>
      <c r="P283" s="83"/>
      <c r="Q283" s="83"/>
      <c r="R283" s="83" t="s">
        <v>23</v>
      </c>
      <c r="S283" s="83"/>
      <c r="T283" s="83"/>
      <c r="U283" s="83" t="s">
        <v>22</v>
      </c>
    </row>
    <row r="284" spans="1:21" ht="18" customHeight="1">
      <c r="A284" s="79"/>
      <c r="B284" s="79"/>
      <c r="C284" s="79"/>
      <c r="D284" s="79"/>
      <c r="E284" s="79"/>
      <c r="F284" s="79"/>
      <c r="G284" s="79"/>
      <c r="H284" s="79"/>
      <c r="I284" s="79"/>
      <c r="J284" s="83"/>
      <c r="K284" s="31" t="s">
        <v>28</v>
      </c>
      <c r="L284" s="31" t="s">
        <v>29</v>
      </c>
      <c r="M284" s="31" t="s">
        <v>30</v>
      </c>
      <c r="N284" s="31" t="s">
        <v>160</v>
      </c>
      <c r="O284" s="31" t="s">
        <v>34</v>
      </c>
      <c r="P284" s="31" t="s">
        <v>7</v>
      </c>
      <c r="Q284" s="31" t="s">
        <v>31</v>
      </c>
      <c r="R284" s="31" t="s">
        <v>32</v>
      </c>
      <c r="S284" s="31" t="s">
        <v>28</v>
      </c>
      <c r="T284" s="31" t="s">
        <v>33</v>
      </c>
      <c r="U284" s="83"/>
    </row>
    <row r="285" spans="1:21" ht="19.5" customHeight="1">
      <c r="A285" s="86" t="s">
        <v>73</v>
      </c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8"/>
    </row>
    <row r="286" spans="1:21" ht="12.75">
      <c r="A286" s="35" t="str">
        <f>IF(ISNA(INDEX($A$37:$U$169,MATCH($B286,$B$37:$B$169,0),1)),"",INDEX($A$37:$U$169,MATCH($B286,$B$37:$B$169,0),1))</f>
        <v>MMR8103</v>
      </c>
      <c r="B286" s="84" t="s">
        <v>153</v>
      </c>
      <c r="C286" s="84"/>
      <c r="D286" s="84"/>
      <c r="E286" s="84"/>
      <c r="F286" s="84"/>
      <c r="G286" s="84"/>
      <c r="H286" s="84"/>
      <c r="I286" s="85"/>
      <c r="J286" s="52">
        <f>IF(ISNA(INDEX($A$37:$U$169,MATCH($B286,$B$37:$B$169,0),10)),"",INDEX($A$37:$U$169,MATCH($B286,$B$37:$B$169,0),10))</f>
        <v>8</v>
      </c>
      <c r="K286" s="52">
        <f>IF(ISNA(INDEX($A$37:$U$169,MATCH($B286,$B$37:$B$169,0),11)),"",INDEX($A$37:$U$169,MATCH($B286,$B$37:$B$169,0),11))</f>
        <v>2</v>
      </c>
      <c r="L286" s="52">
        <f>IF(ISNA(INDEX($A$37:$U$169,MATCH($B286,$B$37:$B$169,0),12)),"",INDEX($A$37:$U$169,MATCH($B286,$B$37:$B$169,0),12))</f>
        <v>1</v>
      </c>
      <c r="M286" s="52">
        <f>IF(ISNA(INDEX($A$37:$U$169,MATCH($B286,$B$37:$B$169,0),13)),"",INDEX($A$37:$U$169,MATCH($B286,$B$37:$B$169,0),13))</f>
        <v>0</v>
      </c>
      <c r="N286" s="52">
        <f>IF(ISNA(INDEX($A$37:$U$169,MATCH($B286,$B$37:$B$169,0),14)),"",INDEX($A$37:$U$169,MATCH($B286,$B$37:$B$169,0),14))</f>
        <v>1</v>
      </c>
      <c r="O286" s="52">
        <f>IF(ISNA(INDEX($A$37:$U$169,MATCH($B286,$B$37:$B$169,0),15)),"",INDEX($A$37:$U$169,MATCH($B286,$B$37:$B$169,0),15))</f>
        <v>4</v>
      </c>
      <c r="P286" s="52">
        <f>IF(ISNA(INDEX($A$37:$U$169,MATCH($B286,$B$37:$B$169,0),16)),"",INDEX($A$37:$U$169,MATCH($B286,$B$37:$B$169,0),16))</f>
        <v>10</v>
      </c>
      <c r="Q286" s="52">
        <f>IF(ISNA(INDEX($A$37:$U$169,MATCH($B286,$B$37:$B$169,0),17)),"",INDEX($A$37:$U$169,MATCH($B286,$B$37:$B$169,0),17))</f>
        <v>14</v>
      </c>
      <c r="R286" s="52" t="str">
        <f>IF(ISNA(INDEX($A$37:$U$169,MATCH($B286,$B$37:$B$169,0),18)),"",INDEX($A$37:$U$169,MATCH($B286,$B$37:$B$169,0),18))</f>
        <v>E</v>
      </c>
      <c r="S286" s="52"/>
      <c r="T286" s="52"/>
      <c r="U286" s="18" t="s">
        <v>40</v>
      </c>
    </row>
    <row r="287" spans="1:21" ht="12.75">
      <c r="A287" s="35" t="str">
        <f>IF(ISNA(INDEX($A$37:$U$169,MATCH($B287,$B$37:$B$169,0),1)),"",INDEX($A$37:$U$169,MATCH($B287,$B$37:$B$169,0),1))</f>
        <v>MMR8104</v>
      </c>
      <c r="B287" s="84" t="s">
        <v>122</v>
      </c>
      <c r="C287" s="84"/>
      <c r="D287" s="84"/>
      <c r="E287" s="84"/>
      <c r="F287" s="84"/>
      <c r="G287" s="84"/>
      <c r="H287" s="84"/>
      <c r="I287" s="85"/>
      <c r="J287" s="52">
        <f>IF(ISNA(INDEX($A$37:$U$169,MATCH($B287,$B$37:$B$169,0),10)),"",INDEX($A$37:$U$169,MATCH($B287,$B$37:$B$169,0),10))</f>
        <v>7</v>
      </c>
      <c r="K287" s="52">
        <f>IF(ISNA(INDEX($A$37:$U$169,MATCH($B287,$B$37:$B$169,0),11)),"",INDEX($A$37:$U$169,MATCH($B287,$B$37:$B$169,0),11))</f>
        <v>2</v>
      </c>
      <c r="L287" s="52">
        <f>IF(ISNA(INDEX($A$37:$U$169,MATCH($B287,$B$37:$B$169,0),12)),"",INDEX($A$37:$U$169,MATCH($B287,$B$37:$B$169,0),12))</f>
        <v>1</v>
      </c>
      <c r="M287" s="52">
        <f>IF(ISNA(INDEX($A$37:$U$169,MATCH($B287,$B$37:$B$169,0),13)),"",INDEX($A$37:$U$169,MATCH($B287,$B$37:$B$169,0),13))</f>
        <v>0</v>
      </c>
      <c r="N287" s="52">
        <f>IF(ISNA(INDEX($A$37:$U$169,MATCH($B287,$B$37:$B$169,0),14)),"",INDEX($A$37:$U$169,MATCH($B287,$B$37:$B$169,0),14))</f>
        <v>1</v>
      </c>
      <c r="O287" s="52">
        <f>IF(ISNA(INDEX($A$37:$U$169,MATCH($B287,$B$37:$B$169,0),15)),"",INDEX($A$37:$U$169,MATCH($B287,$B$37:$B$169,0),15))</f>
        <v>4</v>
      </c>
      <c r="P287" s="52">
        <f>IF(ISNA(INDEX($A$37:$U$169,MATCH($B287,$B$37:$B$169,0),16)),"",INDEX($A$37:$U$169,MATCH($B287,$B$37:$B$169,0),16))</f>
        <v>9</v>
      </c>
      <c r="Q287" s="52">
        <f>IF(ISNA(INDEX($A$37:$U$169,MATCH($B287,$B$37:$B$169,0),17)),"",INDEX($A$37:$U$169,MATCH($B287,$B$37:$B$169,0),17))</f>
        <v>13</v>
      </c>
      <c r="R287" s="52" t="str">
        <f>IF(ISNA(INDEX($A$37:$U$169,MATCH($B287,$B$37:$B$169,0),18)),"",INDEX($A$37:$U$169,MATCH($B287,$B$37:$B$169,0),18))</f>
        <v>E</v>
      </c>
      <c r="S287" s="52"/>
      <c r="T287" s="52"/>
      <c r="U287" s="18" t="s">
        <v>40</v>
      </c>
    </row>
    <row r="288" spans="1:21" ht="12.75">
      <c r="A288" s="35" t="str">
        <f>IF(ISNA(INDEX($A$37:$U$169,MATCH($B288,$B$37:$B$169,0),1)),"",INDEX($A$37:$U$169,MATCH($B288,$B$37:$B$169,0),1))</f>
        <v>MMR8107</v>
      </c>
      <c r="B288" s="84" t="s">
        <v>128</v>
      </c>
      <c r="C288" s="84"/>
      <c r="D288" s="84"/>
      <c r="E288" s="84"/>
      <c r="F288" s="84"/>
      <c r="G288" s="84"/>
      <c r="H288" s="84"/>
      <c r="I288" s="85"/>
      <c r="J288" s="52">
        <f>IF(ISNA(INDEX($A$37:$U$169,MATCH($B288,$B$37:$B$169,0),10)),"",INDEX($A$37:$U$169,MATCH($B288,$B$37:$B$169,0),10))</f>
        <v>8</v>
      </c>
      <c r="K288" s="52">
        <f>IF(ISNA(INDEX($A$37:$U$169,MATCH($B288,$B$37:$B$169,0),11)),"",INDEX($A$37:$U$169,MATCH($B288,$B$37:$B$169,0),11))</f>
        <v>2</v>
      </c>
      <c r="L288" s="52">
        <f>IF(ISNA(INDEX($A$37:$U$169,MATCH($B288,$B$37:$B$169,0),12)),"",INDEX($A$37:$U$169,MATCH($B288,$B$37:$B$169,0),12))</f>
        <v>1</v>
      </c>
      <c r="M288" s="52">
        <f>IF(ISNA(INDEX($A$37:$U$169,MATCH($B288,$B$37:$B$169,0),13)),"",INDEX($A$37:$U$169,MATCH($B288,$B$37:$B$169,0),13))</f>
        <v>0</v>
      </c>
      <c r="N288" s="52">
        <f>IF(ISNA(INDEX($A$37:$U$169,MATCH($B288,$B$37:$B$169,0),14)),"",INDEX($A$37:$U$169,MATCH($B288,$B$37:$B$169,0),14))</f>
        <v>0</v>
      </c>
      <c r="O288" s="52">
        <f>IF(ISNA(INDEX($A$37:$U$169,MATCH($B288,$B$37:$B$169,0),15)),"",INDEX($A$37:$U$169,MATCH($B288,$B$37:$B$169,0),15))</f>
        <v>3</v>
      </c>
      <c r="P288" s="52">
        <f>IF(ISNA(INDEX($A$37:$U$169,MATCH($B288,$B$37:$B$169,0),16)),"",INDEX($A$37:$U$169,MATCH($B288,$B$37:$B$169,0),16))</f>
        <v>11</v>
      </c>
      <c r="Q288" s="52">
        <f>IF(ISNA(INDEX($A$37:$U$169,MATCH($B288,$B$37:$B$169,0),17)),"",INDEX($A$37:$U$169,MATCH($B288,$B$37:$B$169,0),17))</f>
        <v>14</v>
      </c>
      <c r="R288" s="52" t="str">
        <f>IF(ISNA(INDEX($A$37:$U$169,MATCH($B288,$B$37:$B$169,0),18)),"",INDEX($A$37:$U$169,MATCH($B288,$B$37:$B$169,0),18))</f>
        <v>E</v>
      </c>
      <c r="S288" s="52"/>
      <c r="T288" s="52"/>
      <c r="U288" s="18" t="s">
        <v>40</v>
      </c>
    </row>
    <row r="289" spans="1:21" ht="12.75" customHeight="1" hidden="1">
      <c r="A289" s="35">
        <f>IF(ISNA(INDEX($A$37:$U$169,MATCH($B289,$B$37:$B$169,0),1)),"",INDEX($A$37:$U$169,MATCH($B289,$B$37:$B$169,0),1))</f>
      </c>
      <c r="B289" s="69"/>
      <c r="C289" s="69"/>
      <c r="D289" s="69"/>
      <c r="E289" s="69"/>
      <c r="F289" s="69"/>
      <c r="G289" s="69"/>
      <c r="H289" s="69"/>
      <c r="I289" s="69"/>
      <c r="J289" s="19">
        <f>IF(ISNA(INDEX($A$37:$U$169,MATCH($B289,$B$37:$B$169,0),10)),"",INDEX($A$37:$U$169,MATCH($B289,$B$37:$B$169,0),10))</f>
      </c>
      <c r="K289" s="19">
        <f>IF(ISNA(INDEX($A$37:$U$169,MATCH($B289,$B$37:$B$169,0),11)),"",INDEX($A$37:$U$169,MATCH($B289,$B$37:$B$169,0),11))</f>
      </c>
      <c r="L289" s="19">
        <f>IF(ISNA(INDEX($A$37:$U$169,MATCH($B289,$B$37:$B$169,0),12)),"",INDEX($A$37:$U$169,MATCH($B289,$B$37:$B$169,0),12))</f>
      </c>
      <c r="M289" s="19"/>
      <c r="N289" s="19">
        <f>IF(ISNA(INDEX($A$37:$U$169,MATCH($B289,$B$37:$B$169,0),13)),"",INDEX($A$37:$U$169,MATCH($B289,$B$37:$B$169,0),13))</f>
      </c>
      <c r="O289" s="19">
        <f>IF(ISNA(INDEX($A$37:$U$169,MATCH($B289,$B$37:$B$169,0),14)),"",INDEX($A$37:$U$169,MATCH($B289,$B$37:$B$169,0),14))</f>
      </c>
      <c r="P289" s="19">
        <f>IF(ISNA(INDEX($A$37:$U$169,MATCH($B289,$B$37:$B$169,0),15)),"",INDEX($A$37:$U$169,MATCH($B289,$B$37:$B$169,0),15))</f>
      </c>
      <c r="Q289" s="19">
        <f>IF(ISNA(INDEX($A$37:$U$169,MATCH($B289,$B$37:$B$169,0),16)),"",INDEX($A$37:$U$169,MATCH($B289,$B$37:$B$169,0),16))</f>
      </c>
      <c r="R289" s="30">
        <f>IF(ISNA(INDEX($A$37:$U$169,MATCH($B289,$B$37:$B$169,0),17)),"",INDEX($A$37:$U$169,MATCH($B289,$B$37:$B$169,0),17))</f>
      </c>
      <c r="S289" s="30">
        <f>IF(ISNA(INDEX($A$37:$U$169,MATCH($B289,$B$37:$B$169,0),18)),"",INDEX($A$37:$U$169,MATCH($B289,$B$37:$B$169,0),18))</f>
      </c>
      <c r="T289" s="30">
        <f>IF(ISNA(INDEX($A$37:$U$169,MATCH($B289,$B$37:$B$169,0),19)),"",INDEX($A$37:$U$169,MATCH($B289,$B$37:$B$169,0),19))</f>
      </c>
      <c r="U289" s="18"/>
    </row>
    <row r="290" spans="1:21" ht="12.75" customHeight="1" hidden="1">
      <c r="A290" s="35">
        <f>IF(ISNA(INDEX($A$37:$U$169,MATCH($B290,$B$37:$B$169,0),1)),"",INDEX($A$37:$U$169,MATCH($B290,$B$37:$B$169,0),1))</f>
      </c>
      <c r="B290" s="69"/>
      <c r="C290" s="69"/>
      <c r="D290" s="69"/>
      <c r="E290" s="69"/>
      <c r="F290" s="69"/>
      <c r="G290" s="69"/>
      <c r="H290" s="69"/>
      <c r="I290" s="69"/>
      <c r="J290" s="19">
        <f>IF(ISNA(INDEX($A$37:$U$169,MATCH($B290,$B$37:$B$169,0),10)),"",INDEX($A$37:$U$169,MATCH($B290,$B$37:$B$169,0),10))</f>
      </c>
      <c r="K290" s="19">
        <f>IF(ISNA(INDEX($A$37:$U$169,MATCH($B290,$B$37:$B$169,0),11)),"",INDEX($A$37:$U$169,MATCH($B290,$B$37:$B$169,0),11))</f>
      </c>
      <c r="L290" s="19">
        <f>IF(ISNA(INDEX($A$37:$U$169,MATCH($B290,$B$37:$B$169,0),12)),"",INDEX($A$37:$U$169,MATCH($B290,$B$37:$B$169,0),12))</f>
      </c>
      <c r="M290" s="19"/>
      <c r="N290" s="19">
        <f>IF(ISNA(INDEX($A$37:$U$169,MATCH($B290,$B$37:$B$169,0),13)),"",INDEX($A$37:$U$169,MATCH($B290,$B$37:$B$169,0),13))</f>
      </c>
      <c r="O290" s="19">
        <f>IF(ISNA(INDEX($A$37:$U$169,MATCH($B290,$B$37:$B$169,0),14)),"",INDEX($A$37:$U$169,MATCH($B290,$B$37:$B$169,0),14))</f>
      </c>
      <c r="P290" s="19">
        <f>IF(ISNA(INDEX($A$37:$U$169,MATCH($B290,$B$37:$B$169,0),15)),"",INDEX($A$37:$U$169,MATCH($B290,$B$37:$B$169,0),15))</f>
      </c>
      <c r="Q290" s="19">
        <f>IF(ISNA(INDEX($A$37:$U$169,MATCH($B290,$B$37:$B$169,0),16)),"",INDEX($A$37:$U$169,MATCH($B290,$B$37:$B$169,0),16))</f>
      </c>
      <c r="R290" s="30">
        <f>IF(ISNA(INDEX($A$37:$U$169,MATCH($B290,$B$37:$B$169,0),17)),"",INDEX($A$37:$U$169,MATCH($B290,$B$37:$B$169,0),17))</f>
      </c>
      <c r="S290" s="30">
        <f>IF(ISNA(INDEX($A$37:$U$169,MATCH($B290,$B$37:$B$169,0),18)),"",INDEX($A$37:$U$169,MATCH($B290,$B$37:$B$169,0),18))</f>
      </c>
      <c r="T290" s="30">
        <f>IF(ISNA(INDEX($A$37:$U$169,MATCH($B290,$B$37:$B$169,0),19)),"",INDEX($A$37:$U$169,MATCH($B290,$B$37:$B$169,0),19))</f>
      </c>
      <c r="U290" s="18"/>
    </row>
    <row r="291" spans="1:21" ht="12.75" customHeight="1" hidden="1">
      <c r="A291" s="35">
        <f>IF(ISNA(INDEX($A$37:$U$169,MATCH($B291,$B$37:$B$169,0),1)),"",INDEX($A$37:$U$169,MATCH($B291,$B$37:$B$169,0),1))</f>
      </c>
      <c r="B291" s="69"/>
      <c r="C291" s="69"/>
      <c r="D291" s="69"/>
      <c r="E291" s="69"/>
      <c r="F291" s="69"/>
      <c r="G291" s="69"/>
      <c r="H291" s="69"/>
      <c r="I291" s="69"/>
      <c r="J291" s="19">
        <f>IF(ISNA(INDEX($A$37:$U$169,MATCH($B291,$B$37:$B$169,0),10)),"",INDEX($A$37:$U$169,MATCH($B291,$B$37:$B$169,0),10))</f>
      </c>
      <c r="K291" s="19">
        <f>IF(ISNA(INDEX($A$37:$U$169,MATCH($B291,$B$37:$B$169,0),11)),"",INDEX($A$37:$U$169,MATCH($B291,$B$37:$B$169,0),11))</f>
      </c>
      <c r="L291" s="19">
        <f>IF(ISNA(INDEX($A$37:$U$169,MATCH($B291,$B$37:$B$169,0),12)),"",INDEX($A$37:$U$169,MATCH($B291,$B$37:$B$169,0),12))</f>
      </c>
      <c r="M291" s="19"/>
      <c r="N291" s="19">
        <f>IF(ISNA(INDEX($A$37:$U$169,MATCH($B291,$B$37:$B$169,0),13)),"",INDEX($A$37:$U$169,MATCH($B291,$B$37:$B$169,0),13))</f>
      </c>
      <c r="O291" s="19">
        <f>IF(ISNA(INDEX($A$37:$U$169,MATCH($B291,$B$37:$B$169,0),14)),"",INDEX($A$37:$U$169,MATCH($B291,$B$37:$B$169,0),14))</f>
      </c>
      <c r="P291" s="19">
        <f>IF(ISNA(INDEX($A$37:$U$169,MATCH($B291,$B$37:$B$169,0),15)),"",INDEX($A$37:$U$169,MATCH($B291,$B$37:$B$169,0),15))</f>
      </c>
      <c r="Q291" s="19">
        <f>IF(ISNA(INDEX($A$37:$U$169,MATCH($B291,$B$37:$B$169,0),16)),"",INDEX($A$37:$U$169,MATCH($B291,$B$37:$B$169,0),16))</f>
      </c>
      <c r="R291" s="30">
        <f>IF(ISNA(INDEX($A$37:$U$169,MATCH($B291,$B$37:$B$169,0),17)),"",INDEX($A$37:$U$169,MATCH($B291,$B$37:$B$169,0),17))</f>
      </c>
      <c r="S291" s="30">
        <f>IF(ISNA(INDEX($A$37:$U$169,MATCH($B291,$B$37:$B$169,0),18)),"",INDEX($A$37:$U$169,MATCH($B291,$B$37:$B$169,0),18))</f>
      </c>
      <c r="T291" s="30">
        <f>IF(ISNA(INDEX($A$37:$U$169,MATCH($B291,$B$37:$B$169,0),19)),"",INDEX($A$37:$U$169,MATCH($B291,$B$37:$B$169,0),19))</f>
      </c>
      <c r="U291" s="18"/>
    </row>
    <row r="292" spans="1:21" ht="12.75" customHeight="1" hidden="1">
      <c r="A292" s="35">
        <f>IF(ISNA(INDEX($A$37:$U$169,MATCH($B292,$B$37:$B$169,0),1)),"",INDEX($A$37:$U$169,MATCH($B292,$B$37:$B$169,0),1))</f>
      </c>
      <c r="B292" s="69"/>
      <c r="C292" s="69"/>
      <c r="D292" s="69"/>
      <c r="E292" s="69"/>
      <c r="F292" s="69"/>
      <c r="G292" s="69"/>
      <c r="H292" s="69"/>
      <c r="I292" s="69"/>
      <c r="J292" s="19">
        <f>IF(ISNA(INDEX($A$37:$U$169,MATCH($B292,$B$37:$B$169,0),10)),"",INDEX($A$37:$U$169,MATCH($B292,$B$37:$B$169,0),10))</f>
      </c>
      <c r="K292" s="19">
        <f>IF(ISNA(INDEX($A$37:$U$169,MATCH($B292,$B$37:$B$169,0),11)),"",INDEX($A$37:$U$169,MATCH($B292,$B$37:$B$169,0),11))</f>
      </c>
      <c r="L292" s="19">
        <f>IF(ISNA(INDEX($A$37:$U$169,MATCH($B292,$B$37:$B$169,0),12)),"",INDEX($A$37:$U$169,MATCH($B292,$B$37:$B$169,0),12))</f>
      </c>
      <c r="M292" s="19"/>
      <c r="N292" s="19">
        <f>IF(ISNA(INDEX($A$37:$U$169,MATCH($B292,$B$37:$B$169,0),13)),"",INDEX($A$37:$U$169,MATCH($B292,$B$37:$B$169,0),13))</f>
      </c>
      <c r="O292" s="19">
        <f>IF(ISNA(INDEX($A$37:$U$169,MATCH($B292,$B$37:$B$169,0),14)),"",INDEX($A$37:$U$169,MATCH($B292,$B$37:$B$169,0),14))</f>
      </c>
      <c r="P292" s="19">
        <f>IF(ISNA(INDEX($A$37:$U$169,MATCH($B292,$B$37:$B$169,0),15)),"",INDEX($A$37:$U$169,MATCH($B292,$B$37:$B$169,0),15))</f>
      </c>
      <c r="Q292" s="19">
        <f>IF(ISNA(INDEX($A$37:$U$169,MATCH($B292,$B$37:$B$169,0),16)),"",INDEX($A$37:$U$169,MATCH($B292,$B$37:$B$169,0),16))</f>
      </c>
      <c r="R292" s="30">
        <f>IF(ISNA(INDEX($A$37:$U$169,MATCH($B292,$B$37:$B$169,0),17)),"",INDEX($A$37:$U$169,MATCH($B292,$B$37:$B$169,0),17))</f>
      </c>
      <c r="S292" s="30">
        <f>IF(ISNA(INDEX($A$37:$U$169,MATCH($B292,$B$37:$B$169,0),18)),"",INDEX($A$37:$U$169,MATCH($B292,$B$37:$B$169,0),18))</f>
      </c>
      <c r="T292" s="30">
        <f>IF(ISNA(INDEX($A$37:$U$169,MATCH($B292,$B$37:$B$169,0),19)),"",INDEX($A$37:$U$169,MATCH($B292,$B$37:$B$169,0),19))</f>
      </c>
      <c r="U292" s="18"/>
    </row>
    <row r="293" spans="1:21" ht="12.75" customHeight="1" hidden="1">
      <c r="A293" s="35">
        <f>IF(ISNA(INDEX($A$37:$U$169,MATCH($B293,$B$37:$B$169,0),1)),"",INDEX($A$37:$U$169,MATCH($B293,$B$37:$B$169,0),1))</f>
      </c>
      <c r="B293" s="69"/>
      <c r="C293" s="69"/>
      <c r="D293" s="69"/>
      <c r="E293" s="69"/>
      <c r="F293" s="69"/>
      <c r="G293" s="69"/>
      <c r="H293" s="69"/>
      <c r="I293" s="69"/>
      <c r="J293" s="19">
        <f>IF(ISNA(INDEX($A$37:$U$169,MATCH($B293,$B$37:$B$169,0),10)),"",INDEX($A$37:$U$169,MATCH($B293,$B$37:$B$169,0),10))</f>
      </c>
      <c r="K293" s="19">
        <f>IF(ISNA(INDEX($A$37:$U$169,MATCH($B293,$B$37:$B$169,0),11)),"",INDEX($A$37:$U$169,MATCH($B293,$B$37:$B$169,0),11))</f>
      </c>
      <c r="L293" s="19">
        <f>IF(ISNA(INDEX($A$37:$U$169,MATCH($B293,$B$37:$B$169,0),12)),"",INDEX($A$37:$U$169,MATCH($B293,$B$37:$B$169,0),12))</f>
      </c>
      <c r="M293" s="19"/>
      <c r="N293" s="19">
        <f>IF(ISNA(INDEX($A$37:$U$169,MATCH($B293,$B$37:$B$169,0),13)),"",INDEX($A$37:$U$169,MATCH($B293,$B$37:$B$169,0),13))</f>
      </c>
      <c r="O293" s="19">
        <f>IF(ISNA(INDEX($A$37:$U$169,MATCH($B293,$B$37:$B$169,0),14)),"",INDEX($A$37:$U$169,MATCH($B293,$B$37:$B$169,0),14))</f>
      </c>
      <c r="P293" s="19">
        <f>IF(ISNA(INDEX($A$37:$U$169,MATCH($B293,$B$37:$B$169,0),15)),"",INDEX($A$37:$U$169,MATCH($B293,$B$37:$B$169,0),15))</f>
      </c>
      <c r="Q293" s="19">
        <f>IF(ISNA(INDEX($A$37:$U$169,MATCH($B293,$B$37:$B$169,0),16)),"",INDEX($A$37:$U$169,MATCH($B293,$B$37:$B$169,0),16))</f>
      </c>
      <c r="R293" s="30">
        <f>IF(ISNA(INDEX($A$37:$U$169,MATCH($B293,$B$37:$B$169,0),17)),"",INDEX($A$37:$U$169,MATCH($B293,$B$37:$B$169,0),17))</f>
      </c>
      <c r="S293" s="30">
        <f>IF(ISNA(INDEX($A$37:$U$169,MATCH($B293,$B$37:$B$169,0),18)),"",INDEX($A$37:$U$169,MATCH($B293,$B$37:$B$169,0),18))</f>
      </c>
      <c r="T293" s="30">
        <f>IF(ISNA(INDEX($A$37:$U$169,MATCH($B293,$B$37:$B$169,0),19)),"",INDEX($A$37:$U$169,MATCH($B293,$B$37:$B$169,0),19))</f>
      </c>
      <c r="U293" s="18"/>
    </row>
    <row r="294" spans="1:21" ht="12.75" customHeight="1" hidden="1">
      <c r="A294" s="35">
        <f>IF(ISNA(INDEX($A$37:$U$169,MATCH($B294,$B$37:$B$169,0),1)),"",INDEX($A$37:$U$169,MATCH($B294,$B$37:$B$169,0),1))</f>
      </c>
      <c r="B294" s="69"/>
      <c r="C294" s="69"/>
      <c r="D294" s="69"/>
      <c r="E294" s="69"/>
      <c r="F294" s="69"/>
      <c r="G294" s="69"/>
      <c r="H294" s="69"/>
      <c r="I294" s="69"/>
      <c r="J294" s="19">
        <f>IF(ISNA(INDEX($A$37:$U$169,MATCH($B294,$B$37:$B$169,0),10)),"",INDEX($A$37:$U$169,MATCH($B294,$B$37:$B$169,0),10))</f>
      </c>
      <c r="K294" s="19">
        <f>IF(ISNA(INDEX($A$37:$U$169,MATCH($B294,$B$37:$B$169,0),11)),"",INDEX($A$37:$U$169,MATCH($B294,$B$37:$B$169,0),11))</f>
      </c>
      <c r="L294" s="19">
        <f>IF(ISNA(INDEX($A$37:$U$169,MATCH($B294,$B$37:$B$169,0),12)),"",INDEX($A$37:$U$169,MATCH($B294,$B$37:$B$169,0),12))</f>
      </c>
      <c r="M294" s="19"/>
      <c r="N294" s="19">
        <f>IF(ISNA(INDEX($A$37:$U$169,MATCH($B294,$B$37:$B$169,0),13)),"",INDEX($A$37:$U$169,MATCH($B294,$B$37:$B$169,0),13))</f>
      </c>
      <c r="O294" s="19">
        <f>IF(ISNA(INDEX($A$37:$U$169,MATCH($B294,$B$37:$B$169,0),14)),"",INDEX($A$37:$U$169,MATCH($B294,$B$37:$B$169,0),14))</f>
      </c>
      <c r="P294" s="19">
        <f>IF(ISNA(INDEX($A$37:$U$169,MATCH($B294,$B$37:$B$169,0),15)),"",INDEX($A$37:$U$169,MATCH($B294,$B$37:$B$169,0),15))</f>
      </c>
      <c r="Q294" s="19">
        <f>IF(ISNA(INDEX($A$37:$U$169,MATCH($B294,$B$37:$B$169,0),16)),"",INDEX($A$37:$U$169,MATCH($B294,$B$37:$B$169,0),16))</f>
      </c>
      <c r="R294" s="30">
        <f>IF(ISNA(INDEX($A$37:$U$169,MATCH($B294,$B$37:$B$169,0),17)),"",INDEX($A$37:$U$169,MATCH($B294,$B$37:$B$169,0),17))</f>
      </c>
      <c r="S294" s="30">
        <f>IF(ISNA(INDEX($A$37:$U$169,MATCH($B294,$B$37:$B$169,0),18)),"",INDEX($A$37:$U$169,MATCH($B294,$B$37:$B$169,0),18))</f>
      </c>
      <c r="T294" s="30">
        <f>IF(ISNA(INDEX($A$37:$U$169,MATCH($B294,$B$37:$B$169,0),19)),"",INDEX($A$37:$U$169,MATCH($B294,$B$37:$B$169,0),19))</f>
      </c>
      <c r="U294" s="18"/>
    </row>
    <row r="295" spans="1:21" ht="12.75" customHeight="1" hidden="1">
      <c r="A295" s="35">
        <f>IF(ISNA(INDEX($A$37:$U$169,MATCH($B295,$B$37:$B$169,0),1)),"",INDEX($A$37:$U$169,MATCH($B295,$B$37:$B$169,0),1))</f>
      </c>
      <c r="B295" s="69"/>
      <c r="C295" s="69"/>
      <c r="D295" s="69"/>
      <c r="E295" s="69"/>
      <c r="F295" s="69"/>
      <c r="G295" s="69"/>
      <c r="H295" s="69"/>
      <c r="I295" s="69"/>
      <c r="J295" s="19">
        <f>IF(ISNA(INDEX($A$37:$U$169,MATCH($B295,$B$37:$B$169,0),10)),"",INDEX($A$37:$U$169,MATCH($B295,$B$37:$B$169,0),10))</f>
      </c>
      <c r="K295" s="19">
        <f>IF(ISNA(INDEX($A$37:$U$169,MATCH($B295,$B$37:$B$169,0),11)),"",INDEX($A$37:$U$169,MATCH($B295,$B$37:$B$169,0),11))</f>
      </c>
      <c r="L295" s="19">
        <f>IF(ISNA(INDEX($A$37:$U$169,MATCH($B295,$B$37:$B$169,0),12)),"",INDEX($A$37:$U$169,MATCH($B295,$B$37:$B$169,0),12))</f>
      </c>
      <c r="M295" s="19"/>
      <c r="N295" s="19">
        <f>IF(ISNA(INDEX($A$37:$U$169,MATCH($B295,$B$37:$B$169,0),13)),"",INDEX($A$37:$U$169,MATCH($B295,$B$37:$B$169,0),13))</f>
      </c>
      <c r="O295" s="19">
        <f>IF(ISNA(INDEX($A$37:$U$169,MATCH($B295,$B$37:$B$169,0),14)),"",INDEX($A$37:$U$169,MATCH($B295,$B$37:$B$169,0),14))</f>
      </c>
      <c r="P295" s="19">
        <f>IF(ISNA(INDEX($A$37:$U$169,MATCH($B295,$B$37:$B$169,0),15)),"",INDEX($A$37:$U$169,MATCH($B295,$B$37:$B$169,0),15))</f>
      </c>
      <c r="Q295" s="19">
        <f>IF(ISNA(INDEX($A$37:$U$169,MATCH($B295,$B$37:$B$169,0),16)),"",INDEX($A$37:$U$169,MATCH($B295,$B$37:$B$169,0),16))</f>
      </c>
      <c r="R295" s="30">
        <f>IF(ISNA(INDEX($A$37:$U$169,MATCH($B295,$B$37:$B$169,0),17)),"",INDEX($A$37:$U$169,MATCH($B295,$B$37:$B$169,0),17))</f>
      </c>
      <c r="S295" s="30">
        <f>IF(ISNA(INDEX($A$37:$U$169,MATCH($B295,$B$37:$B$169,0),18)),"",INDEX($A$37:$U$169,MATCH($B295,$B$37:$B$169,0),18))</f>
      </c>
      <c r="T295" s="30">
        <f>IF(ISNA(INDEX($A$37:$U$169,MATCH($B295,$B$37:$B$169,0),19)),"",INDEX($A$37:$U$169,MATCH($B295,$B$37:$B$169,0),19))</f>
      </c>
      <c r="U295" s="18"/>
    </row>
    <row r="296" spans="1:21" ht="12.75" customHeight="1" hidden="1">
      <c r="A296" s="35">
        <f>IF(ISNA(INDEX($A$37:$U$169,MATCH($B296,$B$37:$B$169,0),1)),"",INDEX($A$37:$U$169,MATCH($B296,$B$37:$B$169,0),1))</f>
      </c>
      <c r="B296" s="69"/>
      <c r="C296" s="69"/>
      <c r="D296" s="69"/>
      <c r="E296" s="69"/>
      <c r="F296" s="69"/>
      <c r="G296" s="69"/>
      <c r="H296" s="69"/>
      <c r="I296" s="69"/>
      <c r="J296" s="19">
        <f>IF(ISNA(INDEX($A$37:$U$169,MATCH($B296,$B$37:$B$169,0),10)),"",INDEX($A$37:$U$169,MATCH($B296,$B$37:$B$169,0),10))</f>
      </c>
      <c r="K296" s="19">
        <f>IF(ISNA(INDEX($A$37:$U$169,MATCH($B296,$B$37:$B$169,0),11)),"",INDEX($A$37:$U$169,MATCH($B296,$B$37:$B$169,0),11))</f>
      </c>
      <c r="L296" s="19">
        <f>IF(ISNA(INDEX($A$37:$U$169,MATCH($B296,$B$37:$B$169,0),12)),"",INDEX($A$37:$U$169,MATCH($B296,$B$37:$B$169,0),12))</f>
      </c>
      <c r="M296" s="19"/>
      <c r="N296" s="19">
        <f>IF(ISNA(INDEX($A$37:$U$169,MATCH($B296,$B$37:$B$169,0),13)),"",INDEX($A$37:$U$169,MATCH($B296,$B$37:$B$169,0),13))</f>
      </c>
      <c r="O296" s="19">
        <f>IF(ISNA(INDEX($A$37:$U$169,MATCH($B296,$B$37:$B$169,0),14)),"",INDEX($A$37:$U$169,MATCH($B296,$B$37:$B$169,0),14))</f>
      </c>
      <c r="P296" s="19">
        <f>IF(ISNA(INDEX($A$37:$U$169,MATCH($B296,$B$37:$B$169,0),15)),"",INDEX($A$37:$U$169,MATCH($B296,$B$37:$B$169,0),15))</f>
      </c>
      <c r="Q296" s="19">
        <f>IF(ISNA(INDEX($A$37:$U$169,MATCH($B296,$B$37:$B$169,0),16)),"",INDEX($A$37:$U$169,MATCH($B296,$B$37:$B$169,0),16))</f>
      </c>
      <c r="R296" s="30">
        <f>IF(ISNA(INDEX($A$37:$U$169,MATCH($B296,$B$37:$B$169,0),17)),"",INDEX($A$37:$U$169,MATCH($B296,$B$37:$B$169,0),17))</f>
      </c>
      <c r="S296" s="30">
        <f>IF(ISNA(INDEX($A$37:$U$169,MATCH($B296,$B$37:$B$169,0),18)),"",INDEX($A$37:$U$169,MATCH($B296,$B$37:$B$169,0),18))</f>
      </c>
      <c r="T296" s="30">
        <f>IF(ISNA(INDEX($A$37:$U$169,MATCH($B296,$B$37:$B$169,0),19)),"",INDEX($A$37:$U$169,MATCH($B296,$B$37:$B$169,0),19))</f>
      </c>
      <c r="U296" s="18"/>
    </row>
    <row r="297" spans="1:21" ht="12.75" customHeight="1" hidden="1">
      <c r="A297" s="35">
        <f>IF(ISNA(INDEX($A$37:$U$169,MATCH($B297,$B$37:$B$169,0),1)),"",INDEX($A$37:$U$169,MATCH($B297,$B$37:$B$169,0),1))</f>
      </c>
      <c r="B297" s="69"/>
      <c r="C297" s="69"/>
      <c r="D297" s="69"/>
      <c r="E297" s="69"/>
      <c r="F297" s="69"/>
      <c r="G297" s="69"/>
      <c r="H297" s="69"/>
      <c r="I297" s="69"/>
      <c r="J297" s="19">
        <f>IF(ISNA(INDEX($A$37:$U$169,MATCH($B297,$B$37:$B$169,0),10)),"",INDEX($A$37:$U$169,MATCH($B297,$B$37:$B$169,0),10))</f>
      </c>
      <c r="K297" s="19">
        <f>IF(ISNA(INDEX($A$37:$U$169,MATCH($B297,$B$37:$B$169,0),11)),"",INDEX($A$37:$U$169,MATCH($B297,$B$37:$B$169,0),11))</f>
      </c>
      <c r="L297" s="19">
        <f>IF(ISNA(INDEX($A$37:$U$169,MATCH($B297,$B$37:$B$169,0),12)),"",INDEX($A$37:$U$169,MATCH($B297,$B$37:$B$169,0),12))</f>
      </c>
      <c r="M297" s="19"/>
      <c r="N297" s="19">
        <f>IF(ISNA(INDEX($A$37:$U$169,MATCH($B297,$B$37:$B$169,0),13)),"",INDEX($A$37:$U$169,MATCH($B297,$B$37:$B$169,0),13))</f>
      </c>
      <c r="O297" s="19">
        <f>IF(ISNA(INDEX($A$37:$U$169,MATCH($B297,$B$37:$B$169,0),14)),"",INDEX($A$37:$U$169,MATCH($B297,$B$37:$B$169,0),14))</f>
      </c>
      <c r="P297" s="19">
        <f>IF(ISNA(INDEX($A$37:$U$169,MATCH($B297,$B$37:$B$169,0),15)),"",INDEX($A$37:$U$169,MATCH($B297,$B$37:$B$169,0),15))</f>
      </c>
      <c r="Q297" s="19">
        <f>IF(ISNA(INDEX($A$37:$U$169,MATCH($B297,$B$37:$B$169,0),16)),"",INDEX($A$37:$U$169,MATCH($B297,$B$37:$B$169,0),16))</f>
      </c>
      <c r="R297" s="30">
        <f>IF(ISNA(INDEX($A$37:$U$169,MATCH($B297,$B$37:$B$169,0),17)),"",INDEX($A$37:$U$169,MATCH($B297,$B$37:$B$169,0),17))</f>
      </c>
      <c r="S297" s="30">
        <f>IF(ISNA(INDEX($A$37:$U$169,MATCH($B297,$B$37:$B$169,0),18)),"",INDEX($A$37:$U$169,MATCH($B297,$B$37:$B$169,0),18))</f>
      </c>
      <c r="T297" s="30">
        <f>IF(ISNA(INDEX($A$37:$U$169,MATCH($B297,$B$37:$B$169,0),19)),"",INDEX($A$37:$U$169,MATCH($B297,$B$37:$B$169,0),19))</f>
      </c>
      <c r="U297" s="18"/>
    </row>
    <row r="298" spans="1:21" ht="12.75" customHeight="1" hidden="1">
      <c r="A298" s="35">
        <f>IF(ISNA(INDEX($A$37:$U$169,MATCH($B298,$B$37:$B$169,0),1)),"",INDEX($A$37:$U$169,MATCH($B298,$B$37:$B$169,0),1))</f>
      </c>
      <c r="B298" s="69"/>
      <c r="C298" s="69"/>
      <c r="D298" s="69"/>
      <c r="E298" s="69"/>
      <c r="F298" s="69"/>
      <c r="G298" s="69"/>
      <c r="H298" s="69"/>
      <c r="I298" s="69"/>
      <c r="J298" s="19">
        <f>IF(ISNA(INDEX($A$37:$U$169,MATCH($B298,$B$37:$B$169,0),10)),"",INDEX($A$37:$U$169,MATCH($B298,$B$37:$B$169,0),10))</f>
      </c>
      <c r="K298" s="19">
        <f>IF(ISNA(INDEX($A$37:$U$169,MATCH($B298,$B$37:$B$169,0),11)),"",INDEX($A$37:$U$169,MATCH($B298,$B$37:$B$169,0),11))</f>
      </c>
      <c r="L298" s="19">
        <f>IF(ISNA(INDEX($A$37:$U$169,MATCH($B298,$B$37:$B$169,0),12)),"",INDEX($A$37:$U$169,MATCH($B298,$B$37:$B$169,0),12))</f>
      </c>
      <c r="M298" s="19"/>
      <c r="N298" s="19">
        <f>IF(ISNA(INDEX($A$37:$U$169,MATCH($B298,$B$37:$B$169,0),13)),"",INDEX($A$37:$U$169,MATCH($B298,$B$37:$B$169,0),13))</f>
      </c>
      <c r="O298" s="19">
        <f>IF(ISNA(INDEX($A$37:$U$169,MATCH($B298,$B$37:$B$169,0),14)),"",INDEX($A$37:$U$169,MATCH($B298,$B$37:$B$169,0),14))</f>
      </c>
      <c r="P298" s="19">
        <f>IF(ISNA(INDEX($A$37:$U$169,MATCH($B298,$B$37:$B$169,0),15)),"",INDEX($A$37:$U$169,MATCH($B298,$B$37:$B$169,0),15))</f>
      </c>
      <c r="Q298" s="19">
        <f>IF(ISNA(INDEX($A$37:$U$169,MATCH($B298,$B$37:$B$169,0),16)),"",INDEX($A$37:$U$169,MATCH($B298,$B$37:$B$169,0),16))</f>
      </c>
      <c r="R298" s="30">
        <f>IF(ISNA(INDEX($A$37:$U$169,MATCH($B298,$B$37:$B$169,0),17)),"",INDEX($A$37:$U$169,MATCH($B298,$B$37:$B$169,0),17))</f>
      </c>
      <c r="S298" s="30">
        <f>IF(ISNA(INDEX($A$37:$U$169,MATCH($B298,$B$37:$B$169,0),18)),"",INDEX($A$37:$U$169,MATCH($B298,$B$37:$B$169,0),18))</f>
      </c>
      <c r="T298" s="30">
        <f>IF(ISNA(INDEX($A$37:$U$169,MATCH($B298,$B$37:$B$169,0),19)),"",INDEX($A$37:$U$169,MATCH($B298,$B$37:$B$169,0),19))</f>
      </c>
      <c r="U298" s="18"/>
    </row>
    <row r="299" spans="1:21" ht="12.75" customHeight="1" hidden="1">
      <c r="A299" s="35">
        <f>IF(ISNA(INDEX($A$37:$U$169,MATCH($B299,$B$37:$B$169,0),1)),"",INDEX($A$37:$U$169,MATCH($B299,$B$37:$B$169,0),1))</f>
      </c>
      <c r="B299" s="69"/>
      <c r="C299" s="69"/>
      <c r="D299" s="69"/>
      <c r="E299" s="69"/>
      <c r="F299" s="69"/>
      <c r="G299" s="69"/>
      <c r="H299" s="69"/>
      <c r="I299" s="69"/>
      <c r="J299" s="19">
        <f>IF(ISNA(INDEX($A$37:$U$169,MATCH($B299,$B$37:$B$169,0),10)),"",INDEX($A$37:$U$169,MATCH($B299,$B$37:$B$169,0),10))</f>
      </c>
      <c r="K299" s="19">
        <f>IF(ISNA(INDEX($A$37:$U$169,MATCH($B299,$B$37:$B$169,0),11)),"",INDEX($A$37:$U$169,MATCH($B299,$B$37:$B$169,0),11))</f>
      </c>
      <c r="L299" s="19">
        <f>IF(ISNA(INDEX($A$37:$U$169,MATCH($B299,$B$37:$B$169,0),12)),"",INDEX($A$37:$U$169,MATCH($B299,$B$37:$B$169,0),12))</f>
      </c>
      <c r="M299" s="19"/>
      <c r="N299" s="19">
        <f>IF(ISNA(INDEX($A$37:$U$169,MATCH($B299,$B$37:$B$169,0),13)),"",INDEX($A$37:$U$169,MATCH($B299,$B$37:$B$169,0),13))</f>
      </c>
      <c r="O299" s="19">
        <f>IF(ISNA(INDEX($A$37:$U$169,MATCH($B299,$B$37:$B$169,0),14)),"",INDEX($A$37:$U$169,MATCH($B299,$B$37:$B$169,0),14))</f>
      </c>
      <c r="P299" s="19">
        <f>IF(ISNA(INDEX($A$37:$U$169,MATCH($B299,$B$37:$B$169,0),15)),"",INDEX($A$37:$U$169,MATCH($B299,$B$37:$B$169,0),15))</f>
      </c>
      <c r="Q299" s="19">
        <f>IF(ISNA(INDEX($A$37:$U$169,MATCH($B299,$B$37:$B$169,0),16)),"",INDEX($A$37:$U$169,MATCH($B299,$B$37:$B$169,0),16))</f>
      </c>
      <c r="R299" s="30">
        <f>IF(ISNA(INDEX($A$37:$U$169,MATCH($B299,$B$37:$B$169,0),17)),"",INDEX($A$37:$U$169,MATCH($B299,$B$37:$B$169,0),17))</f>
      </c>
      <c r="S299" s="30">
        <f>IF(ISNA(INDEX($A$37:$U$169,MATCH($B299,$B$37:$B$169,0),18)),"",INDEX($A$37:$U$169,MATCH($B299,$B$37:$B$169,0),18))</f>
      </c>
      <c r="T299" s="30">
        <f>IF(ISNA(INDEX($A$37:$U$169,MATCH($B299,$B$37:$B$169,0),19)),"",INDEX($A$37:$U$169,MATCH($B299,$B$37:$B$169,0),19))</f>
      </c>
      <c r="U299" s="18"/>
    </row>
    <row r="300" spans="1:21" ht="12.75" customHeight="1" hidden="1">
      <c r="A300" s="35">
        <f>IF(ISNA(INDEX($A$37:$U$169,MATCH($B300,$B$37:$B$169,0),1)),"",INDEX($A$37:$U$169,MATCH($B300,$B$37:$B$169,0),1))</f>
      </c>
      <c r="B300" s="69"/>
      <c r="C300" s="69"/>
      <c r="D300" s="69"/>
      <c r="E300" s="69"/>
      <c r="F300" s="69"/>
      <c r="G300" s="69"/>
      <c r="H300" s="69"/>
      <c r="I300" s="69"/>
      <c r="J300" s="19">
        <f>IF(ISNA(INDEX($A$37:$U$169,MATCH($B300,$B$37:$B$169,0),10)),"",INDEX($A$37:$U$169,MATCH($B300,$B$37:$B$169,0),10))</f>
      </c>
      <c r="K300" s="19">
        <f>IF(ISNA(INDEX($A$37:$U$169,MATCH($B300,$B$37:$B$169,0),11)),"",INDEX($A$37:$U$169,MATCH($B300,$B$37:$B$169,0),11))</f>
      </c>
      <c r="L300" s="19">
        <f>IF(ISNA(INDEX($A$37:$U$169,MATCH($B300,$B$37:$B$169,0),12)),"",INDEX($A$37:$U$169,MATCH($B300,$B$37:$B$169,0),12))</f>
      </c>
      <c r="M300" s="19"/>
      <c r="N300" s="19">
        <f>IF(ISNA(INDEX($A$37:$U$169,MATCH($B300,$B$37:$B$169,0),13)),"",INDEX($A$37:$U$169,MATCH($B300,$B$37:$B$169,0),13))</f>
      </c>
      <c r="O300" s="19">
        <f>IF(ISNA(INDEX($A$37:$U$169,MATCH($B300,$B$37:$B$169,0),14)),"",INDEX($A$37:$U$169,MATCH($B300,$B$37:$B$169,0),14))</f>
      </c>
      <c r="P300" s="19">
        <f>IF(ISNA(INDEX($A$37:$U$169,MATCH($B300,$B$37:$B$169,0),15)),"",INDEX($A$37:$U$169,MATCH($B300,$B$37:$B$169,0),15))</f>
      </c>
      <c r="Q300" s="19">
        <f>IF(ISNA(INDEX($A$37:$U$169,MATCH($B300,$B$37:$B$169,0),16)),"",INDEX($A$37:$U$169,MATCH($B300,$B$37:$B$169,0),16))</f>
      </c>
      <c r="R300" s="30">
        <f>IF(ISNA(INDEX($A$37:$U$169,MATCH($B300,$B$37:$B$169,0),17)),"",INDEX($A$37:$U$169,MATCH($B300,$B$37:$B$169,0),17))</f>
      </c>
      <c r="S300" s="30">
        <f>IF(ISNA(INDEX($A$37:$U$169,MATCH($B300,$B$37:$B$169,0),18)),"",INDEX($A$37:$U$169,MATCH($B300,$B$37:$B$169,0),18))</f>
      </c>
      <c r="T300" s="30">
        <f>IF(ISNA(INDEX($A$37:$U$169,MATCH($B300,$B$37:$B$169,0),19)),"",INDEX($A$37:$U$169,MATCH($B300,$B$37:$B$169,0),19))</f>
      </c>
      <c r="U300" s="18"/>
    </row>
    <row r="301" spans="1:21" ht="12.75" customHeight="1" hidden="1">
      <c r="A301" s="35">
        <f>IF(ISNA(INDEX($A$37:$U$169,MATCH($B301,$B$37:$B$169,0),1)),"",INDEX($A$37:$U$169,MATCH($B301,$B$37:$B$169,0),1))</f>
      </c>
      <c r="B301" s="69"/>
      <c r="C301" s="69"/>
      <c r="D301" s="69"/>
      <c r="E301" s="69"/>
      <c r="F301" s="69"/>
      <c r="G301" s="69"/>
      <c r="H301" s="69"/>
      <c r="I301" s="69"/>
      <c r="J301" s="19">
        <f>IF(ISNA(INDEX($A$37:$U$169,MATCH($B301,$B$37:$B$169,0),10)),"",INDEX($A$37:$U$169,MATCH($B301,$B$37:$B$169,0),10))</f>
      </c>
      <c r="K301" s="19">
        <f>IF(ISNA(INDEX($A$37:$U$169,MATCH($B301,$B$37:$B$169,0),11)),"",INDEX($A$37:$U$169,MATCH($B301,$B$37:$B$169,0),11))</f>
      </c>
      <c r="L301" s="19">
        <f>IF(ISNA(INDEX($A$37:$U$169,MATCH($B301,$B$37:$B$169,0),12)),"",INDEX($A$37:$U$169,MATCH($B301,$B$37:$B$169,0),12))</f>
      </c>
      <c r="M301" s="19"/>
      <c r="N301" s="19">
        <f>IF(ISNA(INDEX($A$37:$U$169,MATCH($B301,$B$37:$B$169,0),13)),"",INDEX($A$37:$U$169,MATCH($B301,$B$37:$B$169,0),13))</f>
      </c>
      <c r="O301" s="19">
        <f>IF(ISNA(INDEX($A$37:$U$169,MATCH($B301,$B$37:$B$169,0),14)),"",INDEX($A$37:$U$169,MATCH($B301,$B$37:$B$169,0),14))</f>
      </c>
      <c r="P301" s="19">
        <f>IF(ISNA(INDEX($A$37:$U$169,MATCH($B301,$B$37:$B$169,0),15)),"",INDEX($A$37:$U$169,MATCH($B301,$B$37:$B$169,0),15))</f>
      </c>
      <c r="Q301" s="19">
        <f>IF(ISNA(INDEX($A$37:$U$169,MATCH($B301,$B$37:$B$169,0),16)),"",INDEX($A$37:$U$169,MATCH($B301,$B$37:$B$169,0),16))</f>
      </c>
      <c r="R301" s="30">
        <f>IF(ISNA(INDEX($A$37:$U$169,MATCH($B301,$B$37:$B$169,0),17)),"",INDEX($A$37:$U$169,MATCH($B301,$B$37:$B$169,0),17))</f>
      </c>
      <c r="S301" s="30">
        <f>IF(ISNA(INDEX($A$37:$U$169,MATCH($B301,$B$37:$B$169,0),18)),"",INDEX($A$37:$U$169,MATCH($B301,$B$37:$B$169,0),18))</f>
      </c>
      <c r="T301" s="30">
        <f>IF(ISNA(INDEX($A$37:$U$169,MATCH($B301,$B$37:$B$169,0),19)),"",INDEX($A$37:$U$169,MATCH($B301,$B$37:$B$169,0),19))</f>
      </c>
      <c r="U301" s="18"/>
    </row>
    <row r="302" spans="1:21" ht="12.75" customHeight="1" hidden="1">
      <c r="A302" s="35">
        <f>IF(ISNA(INDEX($A$37:$U$169,MATCH($B302,$B$37:$B$169,0),1)),"",INDEX($A$37:$U$169,MATCH($B302,$B$37:$B$169,0),1))</f>
      </c>
      <c r="B302" s="69"/>
      <c r="C302" s="69"/>
      <c r="D302" s="69"/>
      <c r="E302" s="69"/>
      <c r="F302" s="69"/>
      <c r="G302" s="69"/>
      <c r="H302" s="69"/>
      <c r="I302" s="69"/>
      <c r="J302" s="19">
        <f>IF(ISNA(INDEX($A$37:$U$169,MATCH($B302,$B$37:$B$169,0),10)),"",INDEX($A$37:$U$169,MATCH($B302,$B$37:$B$169,0),10))</f>
      </c>
      <c r="K302" s="19">
        <f>IF(ISNA(INDEX($A$37:$U$169,MATCH($B302,$B$37:$B$169,0),11)),"",INDEX($A$37:$U$169,MATCH($B302,$B$37:$B$169,0),11))</f>
      </c>
      <c r="L302" s="19">
        <f>IF(ISNA(INDEX($A$37:$U$169,MATCH($B302,$B$37:$B$169,0),12)),"",INDEX($A$37:$U$169,MATCH($B302,$B$37:$B$169,0),12))</f>
      </c>
      <c r="M302" s="19"/>
      <c r="N302" s="19">
        <f>IF(ISNA(INDEX($A$37:$U$169,MATCH($B302,$B$37:$B$169,0),13)),"",INDEX($A$37:$U$169,MATCH($B302,$B$37:$B$169,0),13))</f>
      </c>
      <c r="O302" s="19">
        <f>IF(ISNA(INDEX($A$37:$U$169,MATCH($B302,$B$37:$B$169,0),14)),"",INDEX($A$37:$U$169,MATCH($B302,$B$37:$B$169,0),14))</f>
      </c>
      <c r="P302" s="19">
        <f>IF(ISNA(INDEX($A$37:$U$169,MATCH($B302,$B$37:$B$169,0),15)),"",INDEX($A$37:$U$169,MATCH($B302,$B$37:$B$169,0),15))</f>
      </c>
      <c r="Q302" s="19">
        <f>IF(ISNA(INDEX($A$37:$U$169,MATCH($B302,$B$37:$B$169,0),16)),"",INDEX($A$37:$U$169,MATCH($B302,$B$37:$B$169,0),16))</f>
      </c>
      <c r="R302" s="30">
        <f>IF(ISNA(INDEX($A$37:$U$169,MATCH($B302,$B$37:$B$169,0),17)),"",INDEX($A$37:$U$169,MATCH($B302,$B$37:$B$169,0),17))</f>
      </c>
      <c r="S302" s="30">
        <f>IF(ISNA(INDEX($A$37:$U$169,MATCH($B302,$B$37:$B$169,0),18)),"",INDEX($A$37:$U$169,MATCH($B302,$B$37:$B$169,0),18))</f>
      </c>
      <c r="T302" s="30">
        <f>IF(ISNA(INDEX($A$37:$U$169,MATCH($B302,$B$37:$B$169,0),19)),"",INDEX($A$37:$U$169,MATCH($B302,$B$37:$B$169,0),19))</f>
      </c>
      <c r="U302" s="18"/>
    </row>
    <row r="303" spans="1:21" ht="12.75">
      <c r="A303" s="22" t="s">
        <v>25</v>
      </c>
      <c r="B303" s="80"/>
      <c r="C303" s="81"/>
      <c r="D303" s="81"/>
      <c r="E303" s="81"/>
      <c r="F303" s="81"/>
      <c r="G303" s="81"/>
      <c r="H303" s="81"/>
      <c r="I303" s="82"/>
      <c r="J303" s="24">
        <f aca="true" t="shared" si="50" ref="J303:Q303">SUM(J286:J302)</f>
        <v>23</v>
      </c>
      <c r="K303" s="24">
        <f t="shared" si="50"/>
        <v>6</v>
      </c>
      <c r="L303" s="24">
        <f t="shared" si="50"/>
        <v>3</v>
      </c>
      <c r="M303" s="24">
        <f t="shared" si="50"/>
        <v>0</v>
      </c>
      <c r="N303" s="24">
        <f t="shared" si="50"/>
        <v>2</v>
      </c>
      <c r="O303" s="24">
        <f t="shared" si="50"/>
        <v>11</v>
      </c>
      <c r="P303" s="24">
        <f t="shared" si="50"/>
        <v>30</v>
      </c>
      <c r="Q303" s="24">
        <f t="shared" si="50"/>
        <v>41</v>
      </c>
      <c r="R303" s="22">
        <f>COUNTIF(R286:R302,"E")</f>
        <v>3</v>
      </c>
      <c r="S303" s="22">
        <f>COUNTIF(S286:S302,"C")</f>
        <v>0</v>
      </c>
      <c r="T303" s="22">
        <f>COUNTIF(T286:T302,"VP")</f>
        <v>0</v>
      </c>
      <c r="U303" s="18"/>
    </row>
    <row r="304" spans="1:21" ht="19.5" customHeight="1">
      <c r="A304" s="86" t="s">
        <v>75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8"/>
    </row>
    <row r="305" spans="1:21" ht="12.75">
      <c r="A305" s="35" t="str">
        <f>IF(ISNA(INDEX($A$37:$U$169,MATCH($B305,$B$37:$B$169,0),1)),"",INDEX($A$37:$U$169,MATCH($B305,$B$37:$B$169,0),1))</f>
        <v>MMR8108</v>
      </c>
      <c r="B305" s="84" t="s">
        <v>150</v>
      </c>
      <c r="C305" s="84"/>
      <c r="D305" s="84"/>
      <c r="E305" s="84"/>
      <c r="F305" s="84"/>
      <c r="G305" s="84"/>
      <c r="H305" s="84"/>
      <c r="I305" s="85"/>
      <c r="J305" s="52">
        <f>IF(ISNA(INDEX($A$37:$U$169,MATCH($B305,$B$37:$B$169,0),10)),"",INDEX($A$37:$U$169,MATCH($B305,$B$37:$B$169,0),10))</f>
        <v>7</v>
      </c>
      <c r="K305" s="52">
        <f>IF(ISNA(INDEX($A$37:$U$169,MATCH($B305,$B$37:$B$169,0),11)),"",INDEX($A$37:$U$169,MATCH($B305,$B$37:$B$169,0),11))</f>
        <v>2</v>
      </c>
      <c r="L305" s="52">
        <f>IF(ISNA(INDEX($A$37:$U$169,MATCH($B305,$B$37:$B$169,0),12)),"",INDEX($A$37:$U$169,MATCH($B305,$B$37:$B$169,0),12))</f>
        <v>1</v>
      </c>
      <c r="M305" s="52">
        <f>IF(ISNA(INDEX($A$37:$U$169,MATCH($B305,$B$37:$B$169,0),13)),"",INDEX($A$37:$U$169,MATCH($B305,$B$37:$B$169,0),13))</f>
        <v>0</v>
      </c>
      <c r="N305" s="52">
        <f>IF(ISNA(INDEX($A$37:$U$169,MATCH($B305,$B$37:$B$169,0),14)),"",INDEX($A$37:$U$169,MATCH($B305,$B$37:$B$169,0),14))</f>
        <v>1</v>
      </c>
      <c r="O305" s="52">
        <f>IF(ISNA(INDEX($A$37:$U$169,MATCH($B305,$B$37:$B$169,0),15)),"",INDEX($A$37:$U$169,MATCH($B305,$B$37:$B$169,0),15))</f>
        <v>4</v>
      </c>
      <c r="P305" s="52">
        <f>IF(ISNA(INDEX($A$37:$U$169,MATCH($B305,$B$37:$B$169,0),16)),"",INDEX($A$37:$U$169,MATCH($B305,$B$37:$B$169,0),16))</f>
        <v>11</v>
      </c>
      <c r="Q305" s="52">
        <f>IF(ISNA(INDEX($A$37:$U$169,MATCH($B305,$B$37:$B$169,0),17)),"",INDEX($A$37:$U$169,MATCH($B305,$B$37:$B$169,0),17))</f>
        <v>15</v>
      </c>
      <c r="R305" s="52" t="str">
        <f>IF(ISNA(INDEX($A$37:$U$169,MATCH($B305,$B$37:$B$169,0),18)),"",INDEX($A$37:$U$169,MATCH($B305,$B$37:$B$169,0),18))</f>
        <v>E</v>
      </c>
      <c r="S305" s="52"/>
      <c r="T305" s="52"/>
      <c r="U305" s="18" t="s">
        <v>40</v>
      </c>
    </row>
    <row r="306" spans="1:21" ht="12.75" customHeight="1" hidden="1">
      <c r="A306" s="35">
        <f>IF(ISNA(INDEX($A$37:$U$169,MATCH($B306,$B$37:$B$169,0),1)),"",INDEX($A$37:$U$169,MATCH($B306,$B$37:$B$169,0),1))</f>
      </c>
      <c r="B306" s="69"/>
      <c r="C306" s="69"/>
      <c r="D306" s="69"/>
      <c r="E306" s="69"/>
      <c r="F306" s="69"/>
      <c r="G306" s="69"/>
      <c r="H306" s="69"/>
      <c r="I306" s="69"/>
      <c r="J306" s="19">
        <f>IF(ISNA(INDEX($A$37:$U$169,MATCH($B306,$B$37:$B$169,0),10)),"",INDEX($A$37:$U$169,MATCH($B306,$B$37:$B$169,0),10))</f>
      </c>
      <c r="K306" s="19">
        <f>IF(ISNA(INDEX($A$37:$U$169,MATCH($B306,$B$37:$B$169,0),11)),"",INDEX($A$37:$U$169,MATCH($B306,$B$37:$B$169,0),11))</f>
      </c>
      <c r="L306" s="19">
        <f>IF(ISNA(INDEX($A$37:$U$169,MATCH($B306,$B$37:$B$169,0),12)),"",INDEX($A$37:$U$169,MATCH($B306,$B$37:$B$169,0),12))</f>
      </c>
      <c r="M306" s="19"/>
      <c r="N306" s="19">
        <f>IF(ISNA(INDEX($A$37:$U$169,MATCH($B306,$B$37:$B$169,0),13)),"",INDEX($A$37:$U$169,MATCH($B306,$B$37:$B$169,0),13))</f>
      </c>
      <c r="O306" s="19">
        <f>IF(ISNA(INDEX($A$37:$U$169,MATCH($B306,$B$37:$B$169,0),14)),"",INDEX($A$37:$U$169,MATCH($B306,$B$37:$B$169,0),14))</f>
      </c>
      <c r="P306" s="19">
        <f>IF(ISNA(INDEX($A$37:$U$169,MATCH($B306,$B$37:$B$169,0),15)),"",INDEX($A$37:$U$169,MATCH($B306,$B$37:$B$169,0),15))</f>
      </c>
      <c r="Q306" s="19">
        <f>IF(ISNA(INDEX($A$37:$U$169,MATCH($B306,$B$37:$B$169,0),16)),"",INDEX($A$37:$U$169,MATCH($B306,$B$37:$B$169,0),16))</f>
      </c>
      <c r="R306" s="30">
        <f>IF(ISNA(INDEX($A$37:$U$169,MATCH($B306,$B$37:$B$169,0),17)),"",INDEX($A$37:$U$169,MATCH($B306,$B$37:$B$169,0),17))</f>
      </c>
      <c r="S306" s="30">
        <f>IF(ISNA(INDEX($A$37:$U$169,MATCH($B306,$B$37:$B$169,0),18)),"",INDEX($A$37:$U$169,MATCH($B306,$B$37:$B$169,0),18))</f>
      </c>
      <c r="T306" s="30">
        <f>IF(ISNA(INDEX($A$37:$U$169,MATCH($B306,$B$37:$B$169,0),19)),"",INDEX($A$37:$U$169,MATCH($B306,$B$37:$B$169,0),19))</f>
      </c>
      <c r="U306" s="18"/>
    </row>
    <row r="307" spans="1:21" ht="12.75" customHeight="1" hidden="1">
      <c r="A307" s="35">
        <f>IF(ISNA(INDEX($A$37:$U$169,MATCH($B307,$B$37:$B$169,0),1)),"",INDEX($A$37:$U$169,MATCH($B307,$B$37:$B$169,0),1))</f>
      </c>
      <c r="B307" s="69"/>
      <c r="C307" s="69"/>
      <c r="D307" s="69"/>
      <c r="E307" s="69"/>
      <c r="F307" s="69"/>
      <c r="G307" s="69"/>
      <c r="H307" s="69"/>
      <c r="I307" s="69"/>
      <c r="J307" s="19">
        <f>IF(ISNA(INDEX($A$37:$U$169,MATCH($B307,$B$37:$B$169,0),10)),"",INDEX($A$37:$U$169,MATCH($B307,$B$37:$B$169,0),10))</f>
      </c>
      <c r="K307" s="19">
        <f>IF(ISNA(INDEX($A$37:$U$169,MATCH($B307,$B$37:$B$169,0),11)),"",INDEX($A$37:$U$169,MATCH($B307,$B$37:$B$169,0),11))</f>
      </c>
      <c r="L307" s="19">
        <f>IF(ISNA(INDEX($A$37:$U$169,MATCH($B307,$B$37:$B$169,0),12)),"",INDEX($A$37:$U$169,MATCH($B307,$B$37:$B$169,0),12))</f>
      </c>
      <c r="M307" s="19"/>
      <c r="N307" s="19">
        <f>IF(ISNA(INDEX($A$37:$U$169,MATCH($B307,$B$37:$B$169,0),13)),"",INDEX($A$37:$U$169,MATCH($B307,$B$37:$B$169,0),13))</f>
      </c>
      <c r="O307" s="19">
        <f>IF(ISNA(INDEX($A$37:$U$169,MATCH($B307,$B$37:$B$169,0),14)),"",INDEX($A$37:$U$169,MATCH($B307,$B$37:$B$169,0),14))</f>
      </c>
      <c r="P307" s="19">
        <f>IF(ISNA(INDEX($A$37:$U$169,MATCH($B307,$B$37:$B$169,0),15)),"",INDEX($A$37:$U$169,MATCH($B307,$B$37:$B$169,0),15))</f>
      </c>
      <c r="Q307" s="19">
        <f>IF(ISNA(INDEX($A$37:$U$169,MATCH($B307,$B$37:$B$169,0),16)),"",INDEX($A$37:$U$169,MATCH($B307,$B$37:$B$169,0),16))</f>
      </c>
      <c r="R307" s="30">
        <f>IF(ISNA(INDEX($A$37:$U$169,MATCH($B307,$B$37:$B$169,0),17)),"",INDEX($A$37:$U$169,MATCH($B307,$B$37:$B$169,0),17))</f>
      </c>
      <c r="S307" s="30">
        <f>IF(ISNA(INDEX($A$37:$U$169,MATCH($B307,$B$37:$B$169,0),18)),"",INDEX($A$37:$U$169,MATCH($B307,$B$37:$B$169,0),18))</f>
      </c>
      <c r="T307" s="30">
        <f>IF(ISNA(INDEX($A$37:$U$169,MATCH($B307,$B$37:$B$169,0),19)),"",INDEX($A$37:$U$169,MATCH($B307,$B$37:$B$169,0),19))</f>
      </c>
      <c r="U307" s="18"/>
    </row>
    <row r="308" spans="1:21" ht="12.75" customHeight="1" hidden="1">
      <c r="A308" s="35">
        <f>IF(ISNA(INDEX($A$37:$U$169,MATCH($B308,$B$37:$B$169,0),1)),"",INDEX($A$37:$U$169,MATCH($B308,$B$37:$B$169,0),1))</f>
      </c>
      <c r="B308" s="69"/>
      <c r="C308" s="69"/>
      <c r="D308" s="69"/>
      <c r="E308" s="69"/>
      <c r="F308" s="69"/>
      <c r="G308" s="69"/>
      <c r="H308" s="69"/>
      <c r="I308" s="69"/>
      <c r="J308" s="19">
        <f>IF(ISNA(INDEX($A$37:$U$169,MATCH($B308,$B$37:$B$169,0),10)),"",INDEX($A$37:$U$169,MATCH($B308,$B$37:$B$169,0),10))</f>
      </c>
      <c r="K308" s="19">
        <f>IF(ISNA(INDEX($A$37:$U$169,MATCH($B308,$B$37:$B$169,0),11)),"",INDEX($A$37:$U$169,MATCH($B308,$B$37:$B$169,0),11))</f>
      </c>
      <c r="L308" s="19">
        <f>IF(ISNA(INDEX($A$37:$U$169,MATCH($B308,$B$37:$B$169,0),12)),"",INDEX($A$37:$U$169,MATCH($B308,$B$37:$B$169,0),12))</f>
      </c>
      <c r="M308" s="19"/>
      <c r="N308" s="19">
        <f>IF(ISNA(INDEX($A$37:$U$169,MATCH($B308,$B$37:$B$169,0),13)),"",INDEX($A$37:$U$169,MATCH($B308,$B$37:$B$169,0),13))</f>
      </c>
      <c r="O308" s="19">
        <f>IF(ISNA(INDEX($A$37:$U$169,MATCH($B308,$B$37:$B$169,0),14)),"",INDEX($A$37:$U$169,MATCH($B308,$B$37:$B$169,0),14))</f>
      </c>
      <c r="P308" s="19">
        <f>IF(ISNA(INDEX($A$37:$U$169,MATCH($B308,$B$37:$B$169,0),15)),"",INDEX($A$37:$U$169,MATCH($B308,$B$37:$B$169,0),15))</f>
      </c>
      <c r="Q308" s="19">
        <f>IF(ISNA(INDEX($A$37:$U$169,MATCH($B308,$B$37:$B$169,0),16)),"",INDEX($A$37:$U$169,MATCH($B308,$B$37:$B$169,0),16))</f>
      </c>
      <c r="R308" s="30">
        <f>IF(ISNA(INDEX($A$37:$U$169,MATCH($B308,$B$37:$B$169,0),17)),"",INDEX($A$37:$U$169,MATCH($B308,$B$37:$B$169,0),17))</f>
      </c>
      <c r="S308" s="30">
        <f>IF(ISNA(INDEX($A$37:$U$169,MATCH($B308,$B$37:$B$169,0),18)),"",INDEX($A$37:$U$169,MATCH($B308,$B$37:$B$169,0),18))</f>
      </c>
      <c r="T308" s="30">
        <f>IF(ISNA(INDEX($A$37:$U$169,MATCH($B308,$B$37:$B$169,0),19)),"",INDEX($A$37:$U$169,MATCH($B308,$B$37:$B$169,0),19))</f>
      </c>
      <c r="U308" s="18"/>
    </row>
    <row r="309" spans="1:21" ht="12.75">
      <c r="A309" s="22" t="s">
        <v>25</v>
      </c>
      <c r="B309" s="79"/>
      <c r="C309" s="79"/>
      <c r="D309" s="79"/>
      <c r="E309" s="79"/>
      <c r="F309" s="79"/>
      <c r="G309" s="79"/>
      <c r="H309" s="79"/>
      <c r="I309" s="79"/>
      <c r="J309" s="24">
        <f aca="true" t="shared" si="51" ref="J309:Q309">SUM(J305:J308)</f>
        <v>7</v>
      </c>
      <c r="K309" s="24">
        <f t="shared" si="51"/>
        <v>2</v>
      </c>
      <c r="L309" s="24">
        <f t="shared" si="51"/>
        <v>1</v>
      </c>
      <c r="M309" s="24">
        <f t="shared" si="51"/>
        <v>0</v>
      </c>
      <c r="N309" s="24">
        <f t="shared" si="51"/>
        <v>1</v>
      </c>
      <c r="O309" s="24">
        <f t="shared" si="51"/>
        <v>4</v>
      </c>
      <c r="P309" s="24">
        <f t="shared" si="51"/>
        <v>11</v>
      </c>
      <c r="Q309" s="24">
        <f t="shared" si="51"/>
        <v>15</v>
      </c>
      <c r="R309" s="22">
        <f>COUNTIF(R305:R308,"E")</f>
        <v>1</v>
      </c>
      <c r="S309" s="22">
        <f>COUNTIF(S305:S308,"C")</f>
        <v>0</v>
      </c>
      <c r="T309" s="22">
        <f>COUNTIF(T305:T308,"VP")</f>
        <v>0</v>
      </c>
      <c r="U309" s="23"/>
    </row>
    <row r="310" spans="1:21" ht="27.75" customHeight="1">
      <c r="A310" s="76" t="s">
        <v>51</v>
      </c>
      <c r="B310" s="77"/>
      <c r="C310" s="77"/>
      <c r="D310" s="77"/>
      <c r="E310" s="77"/>
      <c r="F310" s="77"/>
      <c r="G310" s="77"/>
      <c r="H310" s="77"/>
      <c r="I310" s="78"/>
      <c r="J310" s="24">
        <f aca="true" t="shared" si="52" ref="J310:T310">SUM(J303,J309)</f>
        <v>30</v>
      </c>
      <c r="K310" s="24">
        <f t="shared" si="52"/>
        <v>8</v>
      </c>
      <c r="L310" s="24">
        <f t="shared" si="52"/>
        <v>4</v>
      </c>
      <c r="M310" s="24">
        <f t="shared" si="52"/>
        <v>0</v>
      </c>
      <c r="N310" s="24">
        <f t="shared" si="52"/>
        <v>3</v>
      </c>
      <c r="O310" s="24">
        <f t="shared" si="52"/>
        <v>15</v>
      </c>
      <c r="P310" s="24">
        <f t="shared" si="52"/>
        <v>41</v>
      </c>
      <c r="Q310" s="24">
        <f t="shared" si="52"/>
        <v>56</v>
      </c>
      <c r="R310" s="24">
        <f t="shared" si="52"/>
        <v>4</v>
      </c>
      <c r="S310" s="24">
        <f t="shared" si="52"/>
        <v>0</v>
      </c>
      <c r="T310" s="24">
        <f t="shared" si="52"/>
        <v>0</v>
      </c>
      <c r="U310" s="51">
        <f>COUNTIF($A$286:$V$305,"DC")/17</f>
        <v>0.23529411764705882</v>
      </c>
    </row>
    <row r="311" spans="1:21" ht="17.25" customHeight="1">
      <c r="A311" s="144" t="s">
        <v>52</v>
      </c>
      <c r="B311" s="145"/>
      <c r="C311" s="145"/>
      <c r="D311" s="145"/>
      <c r="E311" s="145"/>
      <c r="F311" s="145"/>
      <c r="G311" s="145"/>
      <c r="H311" s="145"/>
      <c r="I311" s="145"/>
      <c r="J311" s="146"/>
      <c r="K311" s="24">
        <f aca="true" t="shared" si="53" ref="K311:Q311">K303*14+K309*12</f>
        <v>108</v>
      </c>
      <c r="L311" s="24">
        <f t="shared" si="53"/>
        <v>54</v>
      </c>
      <c r="M311" s="24">
        <f t="shared" si="53"/>
        <v>0</v>
      </c>
      <c r="N311" s="24">
        <f t="shared" si="53"/>
        <v>40</v>
      </c>
      <c r="O311" s="24">
        <f t="shared" si="53"/>
        <v>202</v>
      </c>
      <c r="P311" s="24">
        <f t="shared" si="53"/>
        <v>552</v>
      </c>
      <c r="Q311" s="24">
        <f t="shared" si="53"/>
        <v>754</v>
      </c>
      <c r="R311" s="150"/>
      <c r="S311" s="151"/>
      <c r="T311" s="151"/>
      <c r="U311" s="152"/>
    </row>
    <row r="312" spans="1:21" ht="12.75">
      <c r="A312" s="147"/>
      <c r="B312" s="148"/>
      <c r="C312" s="148"/>
      <c r="D312" s="148"/>
      <c r="E312" s="148"/>
      <c r="F312" s="148"/>
      <c r="G312" s="148"/>
      <c r="H312" s="148"/>
      <c r="I312" s="148"/>
      <c r="J312" s="149"/>
      <c r="K312" s="73">
        <f>SUM(K311:N311)</f>
        <v>202</v>
      </c>
      <c r="L312" s="74"/>
      <c r="M312" s="74"/>
      <c r="N312" s="75"/>
      <c r="O312" s="70">
        <f>SUM(O311:P311)</f>
        <v>754</v>
      </c>
      <c r="P312" s="71"/>
      <c r="Q312" s="72"/>
      <c r="R312" s="153"/>
      <c r="S312" s="154"/>
      <c r="T312" s="154"/>
      <c r="U312" s="155"/>
    </row>
    <row r="313" ht="8.25" customHeight="1"/>
    <row r="314" spans="1:21" ht="22.5" customHeight="1" hidden="1">
      <c r="A314" s="160" t="s">
        <v>53</v>
      </c>
      <c r="B314" s="161"/>
      <c r="C314" s="161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2"/>
    </row>
    <row r="315" spans="1:21" ht="27.75" customHeight="1" hidden="1">
      <c r="A315" s="97" t="s">
        <v>27</v>
      </c>
      <c r="B315" s="99" t="s">
        <v>26</v>
      </c>
      <c r="C315" s="100"/>
      <c r="D315" s="100"/>
      <c r="E315" s="100"/>
      <c r="F315" s="100"/>
      <c r="G315" s="100"/>
      <c r="H315" s="100"/>
      <c r="I315" s="101"/>
      <c r="J315" s="92" t="s">
        <v>41</v>
      </c>
      <c r="K315" s="130" t="s">
        <v>24</v>
      </c>
      <c r="L315" s="130"/>
      <c r="M315" s="130"/>
      <c r="N315" s="130"/>
      <c r="O315" s="130" t="s">
        <v>42</v>
      </c>
      <c r="P315" s="131"/>
      <c r="Q315" s="131"/>
      <c r="R315" s="130" t="s">
        <v>23</v>
      </c>
      <c r="S315" s="130"/>
      <c r="T315" s="130"/>
      <c r="U315" s="130" t="s">
        <v>22</v>
      </c>
    </row>
    <row r="316" spans="1:21" ht="12.75" customHeight="1" hidden="1">
      <c r="A316" s="98"/>
      <c r="B316" s="102"/>
      <c r="C316" s="90"/>
      <c r="D316" s="90"/>
      <c r="E316" s="90"/>
      <c r="F316" s="90"/>
      <c r="G316" s="90"/>
      <c r="H316" s="90"/>
      <c r="I316" s="103"/>
      <c r="J316" s="93"/>
      <c r="K316" s="5" t="s">
        <v>28</v>
      </c>
      <c r="L316" s="5" t="s">
        <v>29</v>
      </c>
      <c r="M316" s="5"/>
      <c r="N316" s="5" t="s">
        <v>30</v>
      </c>
      <c r="O316" s="5" t="s">
        <v>34</v>
      </c>
      <c r="P316" s="5" t="s">
        <v>7</v>
      </c>
      <c r="Q316" s="5" t="s">
        <v>31</v>
      </c>
      <c r="R316" s="5" t="s">
        <v>32</v>
      </c>
      <c r="S316" s="5" t="s">
        <v>28</v>
      </c>
      <c r="T316" s="5" t="s">
        <v>33</v>
      </c>
      <c r="U316" s="130"/>
    </row>
    <row r="317" spans="1:21" ht="12.75" customHeight="1" hidden="1">
      <c r="A317" s="136" t="s">
        <v>73</v>
      </c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3"/>
    </row>
    <row r="318" spans="1:21" ht="12.75" customHeight="1" hidden="1">
      <c r="A318" s="33"/>
      <c r="B318" s="89"/>
      <c r="C318" s="84"/>
      <c r="D318" s="84"/>
      <c r="E318" s="84"/>
      <c r="F318" s="84"/>
      <c r="G318" s="84"/>
      <c r="H318" s="84"/>
      <c r="I318" s="85"/>
      <c r="J318" s="27">
        <v>0</v>
      </c>
      <c r="K318" s="27">
        <v>0</v>
      </c>
      <c r="L318" s="27">
        <v>0</v>
      </c>
      <c r="M318" s="27"/>
      <c r="N318" s="27">
        <v>0</v>
      </c>
      <c r="O318" s="19">
        <f>K318+L318+N318</f>
        <v>0</v>
      </c>
      <c r="P318" s="19">
        <f>Q318-O318</f>
        <v>0</v>
      </c>
      <c r="Q318" s="19">
        <f>ROUND(PRODUCT(J318,25)/14,0)</f>
        <v>0</v>
      </c>
      <c r="R318" s="25"/>
      <c r="S318" s="11"/>
      <c r="T318" s="26"/>
      <c r="U318" s="11"/>
    </row>
    <row r="319" spans="1:21" ht="12.75" customHeight="1" hidden="1">
      <c r="A319" s="33"/>
      <c r="B319" s="69"/>
      <c r="C319" s="69"/>
      <c r="D319" s="69"/>
      <c r="E319" s="69"/>
      <c r="F319" s="69"/>
      <c r="G319" s="69"/>
      <c r="H319" s="69"/>
      <c r="I319" s="69"/>
      <c r="J319" s="27">
        <v>0</v>
      </c>
      <c r="K319" s="27">
        <v>0</v>
      </c>
      <c r="L319" s="27">
        <v>0</v>
      </c>
      <c r="M319" s="27"/>
      <c r="N319" s="27">
        <v>0</v>
      </c>
      <c r="O319" s="19">
        <f>K319+L319+N319</f>
        <v>0</v>
      </c>
      <c r="P319" s="19">
        <f>Q319-O319</f>
        <v>0</v>
      </c>
      <c r="Q319" s="19">
        <f>ROUND(PRODUCT(J319,25)/14,0)</f>
        <v>0</v>
      </c>
      <c r="R319" s="25"/>
      <c r="S319" s="11"/>
      <c r="T319" s="26"/>
      <c r="U319" s="11"/>
    </row>
    <row r="320" spans="1:21" ht="12.75" customHeight="1" hidden="1">
      <c r="A320" s="33"/>
      <c r="B320" s="69"/>
      <c r="C320" s="69"/>
      <c r="D320" s="69"/>
      <c r="E320" s="69"/>
      <c r="F320" s="69"/>
      <c r="G320" s="69"/>
      <c r="H320" s="69"/>
      <c r="I320" s="69"/>
      <c r="J320" s="27">
        <v>0</v>
      </c>
      <c r="K320" s="27">
        <v>0</v>
      </c>
      <c r="L320" s="27"/>
      <c r="M320" s="27"/>
      <c r="N320" s="27">
        <v>0</v>
      </c>
      <c r="O320" s="19">
        <f>K320+L320+N320</f>
        <v>0</v>
      </c>
      <c r="P320" s="19">
        <f>Q320-O320</f>
        <v>0</v>
      </c>
      <c r="Q320" s="19">
        <f>ROUND(PRODUCT(J320,25)/14,0)</f>
        <v>0</v>
      </c>
      <c r="R320" s="25"/>
      <c r="S320" s="11"/>
      <c r="T320" s="26"/>
      <c r="U320" s="11"/>
    </row>
    <row r="321" spans="1:21" ht="12.75" customHeight="1" hidden="1">
      <c r="A321" s="33"/>
      <c r="B321" s="89"/>
      <c r="C321" s="84"/>
      <c r="D321" s="84"/>
      <c r="E321" s="84"/>
      <c r="F321" s="84"/>
      <c r="G321" s="84"/>
      <c r="H321" s="84"/>
      <c r="I321" s="85"/>
      <c r="J321" s="27">
        <v>0</v>
      </c>
      <c r="K321" s="27">
        <v>0</v>
      </c>
      <c r="L321" s="27">
        <v>0</v>
      </c>
      <c r="M321" s="27"/>
      <c r="N321" s="27">
        <v>0</v>
      </c>
      <c r="O321" s="19">
        <f>K321+L321+N321</f>
        <v>0</v>
      </c>
      <c r="P321" s="19">
        <f>Q321-O321</f>
        <v>0</v>
      </c>
      <c r="Q321" s="19">
        <f>ROUND(PRODUCT(J321,25)/14,0)</f>
        <v>0</v>
      </c>
      <c r="R321" s="25"/>
      <c r="S321" s="11"/>
      <c r="T321" s="26"/>
      <c r="U321" s="11"/>
    </row>
    <row r="322" spans="1:21" ht="12.75" customHeight="1" hidden="1">
      <c r="A322" s="20" t="s">
        <v>25</v>
      </c>
      <c r="B322" s="163"/>
      <c r="C322" s="164"/>
      <c r="D322" s="164"/>
      <c r="E322" s="164"/>
      <c r="F322" s="164"/>
      <c r="G322" s="164"/>
      <c r="H322" s="164"/>
      <c r="I322" s="165"/>
      <c r="J322" s="32">
        <f aca="true" t="shared" si="54" ref="J322:Q322">SUM(J318:J321)</f>
        <v>0</v>
      </c>
      <c r="K322" s="32">
        <f t="shared" si="54"/>
        <v>0</v>
      </c>
      <c r="L322" s="32">
        <f t="shared" si="54"/>
        <v>0</v>
      </c>
      <c r="M322" s="32"/>
      <c r="N322" s="32">
        <f t="shared" si="54"/>
        <v>0</v>
      </c>
      <c r="O322" s="24">
        <f t="shared" si="54"/>
        <v>0</v>
      </c>
      <c r="P322" s="24">
        <f t="shared" si="54"/>
        <v>0</v>
      </c>
      <c r="Q322" s="24">
        <f t="shared" si="54"/>
        <v>0</v>
      </c>
      <c r="R322" s="22">
        <f>COUNTIF(R318:R321,"E")</f>
        <v>0</v>
      </c>
      <c r="S322" s="22">
        <f>COUNTIF(S318:S321,"C")</f>
        <v>0</v>
      </c>
      <c r="T322" s="22">
        <f>COUNTIF(T318:T321,"VP")</f>
        <v>0</v>
      </c>
      <c r="U322" s="18"/>
    </row>
    <row r="323" spans="1:21" ht="12.75" customHeight="1" hidden="1">
      <c r="A323" s="160" t="s">
        <v>75</v>
      </c>
      <c r="B323" s="161"/>
      <c r="C323" s="161"/>
      <c r="D323" s="161"/>
      <c r="E323" s="161"/>
      <c r="F323" s="161"/>
      <c r="G323" s="161"/>
      <c r="H323" s="161"/>
      <c r="I323" s="161"/>
      <c r="J323" s="161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2"/>
    </row>
    <row r="324" spans="1:21" ht="12.75" customHeight="1" hidden="1">
      <c r="A324" s="33"/>
      <c r="B324" s="107"/>
      <c r="C324" s="108"/>
      <c r="D324" s="108"/>
      <c r="E324" s="108"/>
      <c r="F324" s="108"/>
      <c r="G324" s="108"/>
      <c r="H324" s="108"/>
      <c r="I324" s="109"/>
      <c r="J324" s="27">
        <v>0</v>
      </c>
      <c r="K324" s="27">
        <v>0</v>
      </c>
      <c r="L324" s="27">
        <v>0</v>
      </c>
      <c r="M324" s="27"/>
      <c r="N324" s="27">
        <v>0</v>
      </c>
      <c r="O324" s="19">
        <f>K324+L324+N324</f>
        <v>0</v>
      </c>
      <c r="P324" s="19">
        <f>Q324-O324</f>
        <v>0</v>
      </c>
      <c r="Q324" s="19">
        <f>ROUND(PRODUCT(J324,25)/12,0)</f>
        <v>0</v>
      </c>
      <c r="R324" s="25"/>
      <c r="S324" s="11"/>
      <c r="T324" s="26"/>
      <c r="U324" s="11"/>
    </row>
    <row r="325" spans="1:21" ht="12.75" customHeight="1" hidden="1">
      <c r="A325" s="33"/>
      <c r="B325" s="107"/>
      <c r="C325" s="108"/>
      <c r="D325" s="108"/>
      <c r="E325" s="108"/>
      <c r="F325" s="108"/>
      <c r="G325" s="108"/>
      <c r="H325" s="108"/>
      <c r="I325" s="109"/>
      <c r="J325" s="27">
        <v>0</v>
      </c>
      <c r="K325" s="27">
        <v>0</v>
      </c>
      <c r="L325" s="27">
        <v>0</v>
      </c>
      <c r="M325" s="27"/>
      <c r="N325" s="27">
        <v>0</v>
      </c>
      <c r="O325" s="19">
        <f>K325+L325+N325</f>
        <v>0</v>
      </c>
      <c r="P325" s="19">
        <f>Q325-O325</f>
        <v>0</v>
      </c>
      <c r="Q325" s="19">
        <f>ROUND(PRODUCT(J325,25)/12,0)</f>
        <v>0</v>
      </c>
      <c r="R325" s="25"/>
      <c r="S325" s="11"/>
      <c r="T325" s="26"/>
      <c r="U325" s="11"/>
    </row>
    <row r="326" spans="1:21" ht="12.75" customHeight="1" hidden="1">
      <c r="A326" s="33"/>
      <c r="B326" s="107"/>
      <c r="C326" s="108"/>
      <c r="D326" s="108"/>
      <c r="E326" s="108"/>
      <c r="F326" s="108"/>
      <c r="G326" s="108"/>
      <c r="H326" s="108"/>
      <c r="I326" s="109"/>
      <c r="J326" s="27">
        <v>0</v>
      </c>
      <c r="K326" s="27">
        <v>0</v>
      </c>
      <c r="L326" s="27">
        <v>0</v>
      </c>
      <c r="M326" s="27"/>
      <c r="N326" s="27">
        <v>0</v>
      </c>
      <c r="O326" s="19">
        <f>K326+L326+N326</f>
        <v>0</v>
      </c>
      <c r="P326" s="19">
        <f>Q326-O326</f>
        <v>0</v>
      </c>
      <c r="Q326" s="19">
        <f>ROUND(PRODUCT(J326,25)/12,0)</f>
        <v>0</v>
      </c>
      <c r="R326" s="25"/>
      <c r="S326" s="11"/>
      <c r="T326" s="26"/>
      <c r="U326" s="11"/>
    </row>
    <row r="327" spans="1:21" ht="12.75" customHeight="1" hidden="1">
      <c r="A327" s="22" t="s">
        <v>25</v>
      </c>
      <c r="B327" s="79"/>
      <c r="C327" s="79"/>
      <c r="D327" s="79"/>
      <c r="E327" s="79"/>
      <c r="F327" s="79"/>
      <c r="G327" s="79"/>
      <c r="H327" s="79"/>
      <c r="I327" s="79"/>
      <c r="J327" s="24">
        <f aca="true" t="shared" si="55" ref="J327:Q327">SUM(J324:J326)</f>
        <v>0</v>
      </c>
      <c r="K327" s="24">
        <f t="shared" si="55"/>
        <v>0</v>
      </c>
      <c r="L327" s="24">
        <f t="shared" si="55"/>
        <v>0</v>
      </c>
      <c r="M327" s="24"/>
      <c r="N327" s="24">
        <f t="shared" si="55"/>
        <v>0</v>
      </c>
      <c r="O327" s="24">
        <f t="shared" si="55"/>
        <v>0</v>
      </c>
      <c r="P327" s="24">
        <f t="shared" si="55"/>
        <v>0</v>
      </c>
      <c r="Q327" s="24">
        <f t="shared" si="55"/>
        <v>0</v>
      </c>
      <c r="R327" s="22">
        <f>COUNTIF(R324:R326,"E")</f>
        <v>0</v>
      </c>
      <c r="S327" s="22">
        <f>COUNTIF(S324:S326,"C")</f>
        <v>0</v>
      </c>
      <c r="T327" s="22">
        <f>COUNTIF(T324:T326,"VP")</f>
        <v>0</v>
      </c>
      <c r="U327" s="23"/>
    </row>
    <row r="328" spans="1:21" ht="30.75" customHeight="1" hidden="1">
      <c r="A328" s="76" t="s">
        <v>51</v>
      </c>
      <c r="B328" s="77"/>
      <c r="C328" s="77"/>
      <c r="D328" s="77"/>
      <c r="E328" s="77"/>
      <c r="F328" s="77"/>
      <c r="G328" s="77"/>
      <c r="H328" s="77"/>
      <c r="I328" s="78"/>
      <c r="J328" s="24">
        <f aca="true" t="shared" si="56" ref="J328:T328">SUM(J322,J327)</f>
        <v>0</v>
      </c>
      <c r="K328" s="24">
        <f t="shared" si="56"/>
        <v>0</v>
      </c>
      <c r="L328" s="24">
        <f t="shared" si="56"/>
        <v>0</v>
      </c>
      <c r="M328" s="24"/>
      <c r="N328" s="24">
        <f t="shared" si="56"/>
        <v>0</v>
      </c>
      <c r="O328" s="24">
        <f t="shared" si="56"/>
        <v>0</v>
      </c>
      <c r="P328" s="24">
        <f t="shared" si="56"/>
        <v>0</v>
      </c>
      <c r="Q328" s="24">
        <f t="shared" si="56"/>
        <v>0</v>
      </c>
      <c r="R328" s="24">
        <f t="shared" si="56"/>
        <v>0</v>
      </c>
      <c r="S328" s="24">
        <f t="shared" si="56"/>
        <v>0</v>
      </c>
      <c r="T328" s="24">
        <f t="shared" si="56"/>
        <v>0</v>
      </c>
      <c r="U328" s="29" t="s">
        <v>50</v>
      </c>
    </row>
    <row r="329" spans="1:21" ht="12.75" customHeight="1" hidden="1">
      <c r="A329" s="144" t="s">
        <v>52</v>
      </c>
      <c r="B329" s="145"/>
      <c r="C329" s="145"/>
      <c r="D329" s="145"/>
      <c r="E329" s="145"/>
      <c r="F329" s="145"/>
      <c r="G329" s="145"/>
      <c r="H329" s="145"/>
      <c r="I329" s="145"/>
      <c r="J329" s="146"/>
      <c r="K329" s="24">
        <f aca="true" t="shared" si="57" ref="K329:Q329">K322*14+K327*12</f>
        <v>0</v>
      </c>
      <c r="L329" s="24">
        <f t="shared" si="57"/>
        <v>0</v>
      </c>
      <c r="M329" s="24"/>
      <c r="N329" s="24">
        <f t="shared" si="57"/>
        <v>0</v>
      </c>
      <c r="O329" s="24">
        <f t="shared" si="57"/>
        <v>0</v>
      </c>
      <c r="P329" s="24">
        <f t="shared" si="57"/>
        <v>0</v>
      </c>
      <c r="Q329" s="24">
        <f t="shared" si="57"/>
        <v>0</v>
      </c>
      <c r="R329" s="150"/>
      <c r="S329" s="151"/>
      <c r="T329" s="151"/>
      <c r="U329" s="152"/>
    </row>
    <row r="330" spans="1:21" ht="12.75" customHeight="1" hidden="1">
      <c r="A330" s="147"/>
      <c r="B330" s="148"/>
      <c r="C330" s="148"/>
      <c r="D330" s="148"/>
      <c r="E330" s="148"/>
      <c r="F330" s="148"/>
      <c r="G330" s="148"/>
      <c r="H330" s="148"/>
      <c r="I330" s="148"/>
      <c r="J330" s="149"/>
      <c r="K330" s="73">
        <f>SUM(K329:N329)</f>
        <v>0</v>
      </c>
      <c r="L330" s="74"/>
      <c r="M330" s="74"/>
      <c r="N330" s="75"/>
      <c r="O330" s="70">
        <f>SUM(O329:P329)</f>
        <v>0</v>
      </c>
      <c r="P330" s="71"/>
      <c r="Q330" s="72"/>
      <c r="R330" s="153"/>
      <c r="S330" s="154"/>
      <c r="T330" s="154"/>
      <c r="U330" s="155"/>
    </row>
    <row r="331" spans="1:21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3"/>
      <c r="L331" s="13"/>
      <c r="M331" s="13"/>
      <c r="N331" s="13"/>
      <c r="O331" s="14"/>
      <c r="P331" s="14"/>
      <c r="Q331" s="14"/>
      <c r="R331" s="15"/>
      <c r="S331" s="15"/>
      <c r="T331" s="15"/>
      <c r="U331" s="15"/>
    </row>
    <row r="333" spans="1:2" ht="12.75">
      <c r="A333" s="116" t="s">
        <v>66</v>
      </c>
      <c r="B333" s="116"/>
    </row>
    <row r="334" spans="1:21" ht="12.75">
      <c r="A334" s="170" t="s">
        <v>27</v>
      </c>
      <c r="B334" s="166" t="s">
        <v>58</v>
      </c>
      <c r="C334" s="172"/>
      <c r="D334" s="172"/>
      <c r="E334" s="172"/>
      <c r="F334" s="172"/>
      <c r="G334" s="167"/>
      <c r="H334" s="166" t="s">
        <v>61</v>
      </c>
      <c r="I334" s="167"/>
      <c r="J334" s="174" t="s">
        <v>62</v>
      </c>
      <c r="K334" s="175"/>
      <c r="L334" s="175"/>
      <c r="M334" s="175"/>
      <c r="N334" s="175"/>
      <c r="O334" s="175"/>
      <c r="P334" s="176"/>
      <c r="Q334" s="166" t="s">
        <v>50</v>
      </c>
      <c r="R334" s="167"/>
      <c r="S334" s="174" t="s">
        <v>63</v>
      </c>
      <c r="T334" s="175"/>
      <c r="U334" s="176"/>
    </row>
    <row r="335" spans="1:21" ht="12.75">
      <c r="A335" s="171"/>
      <c r="B335" s="168"/>
      <c r="C335" s="173"/>
      <c r="D335" s="173"/>
      <c r="E335" s="173"/>
      <c r="F335" s="173"/>
      <c r="G335" s="169"/>
      <c r="H335" s="168"/>
      <c r="I335" s="169"/>
      <c r="J335" s="174" t="s">
        <v>34</v>
      </c>
      <c r="K335" s="176"/>
      <c r="L335" s="174" t="s">
        <v>7</v>
      </c>
      <c r="M335" s="175"/>
      <c r="N335" s="176"/>
      <c r="O335" s="174" t="s">
        <v>31</v>
      </c>
      <c r="P335" s="176"/>
      <c r="Q335" s="168"/>
      <c r="R335" s="169"/>
      <c r="S335" s="40" t="s">
        <v>64</v>
      </c>
      <c r="T335" s="174" t="s">
        <v>65</v>
      </c>
      <c r="U335" s="176"/>
    </row>
    <row r="336" spans="1:21" ht="12.75">
      <c r="A336" s="40">
        <v>1</v>
      </c>
      <c r="B336" s="174" t="s">
        <v>59</v>
      </c>
      <c r="C336" s="175"/>
      <c r="D336" s="175"/>
      <c r="E336" s="175"/>
      <c r="F336" s="175"/>
      <c r="G336" s="176"/>
      <c r="H336" s="181">
        <f>J336</f>
        <v>56</v>
      </c>
      <c r="I336" s="181"/>
      <c r="J336" s="182">
        <f>O51+O67+O84+O100-J337</f>
        <v>56</v>
      </c>
      <c r="K336" s="183"/>
      <c r="L336" s="182">
        <f>P51+P67+P84+P100-L337</f>
        <v>137</v>
      </c>
      <c r="M336" s="184"/>
      <c r="N336" s="183"/>
      <c r="O336" s="185">
        <f>SUM(J336:N336)</f>
        <v>193</v>
      </c>
      <c r="P336" s="186"/>
      <c r="Q336" s="187">
        <f>H336/H338</f>
        <v>0.875</v>
      </c>
      <c r="R336" s="188"/>
      <c r="S336" s="41">
        <f>J51+J67-S337</f>
        <v>60</v>
      </c>
      <c r="T336" s="189">
        <f>J84+J100-T337</f>
        <v>44</v>
      </c>
      <c r="U336" s="190"/>
    </row>
    <row r="337" spans="1:21" ht="12.75">
      <c r="A337" s="40">
        <v>2</v>
      </c>
      <c r="B337" s="174" t="s">
        <v>60</v>
      </c>
      <c r="C337" s="175"/>
      <c r="D337" s="175"/>
      <c r="E337" s="175"/>
      <c r="F337" s="175"/>
      <c r="G337" s="176"/>
      <c r="H337" s="181">
        <f>J337</f>
        <v>8</v>
      </c>
      <c r="I337" s="181"/>
      <c r="J337" s="193">
        <f>O136</f>
        <v>8</v>
      </c>
      <c r="K337" s="194"/>
      <c r="L337" s="193">
        <f>P136</f>
        <v>23</v>
      </c>
      <c r="M337" s="195"/>
      <c r="N337" s="194"/>
      <c r="O337" s="185">
        <f>SUM(J337:N337)</f>
        <v>31</v>
      </c>
      <c r="P337" s="186"/>
      <c r="Q337" s="187">
        <f>H337/H338</f>
        <v>0.125</v>
      </c>
      <c r="R337" s="188"/>
      <c r="S337" s="11">
        <v>0</v>
      </c>
      <c r="T337" s="191">
        <v>16</v>
      </c>
      <c r="U337" s="192"/>
    </row>
    <row r="338" spans="1:21" ht="12.75">
      <c r="A338" s="174" t="s">
        <v>25</v>
      </c>
      <c r="B338" s="175"/>
      <c r="C338" s="175"/>
      <c r="D338" s="175"/>
      <c r="E338" s="175"/>
      <c r="F338" s="175"/>
      <c r="G338" s="176"/>
      <c r="H338" s="83">
        <f>SUM(H336:I337)</f>
        <v>64</v>
      </c>
      <c r="I338" s="83"/>
      <c r="J338" s="83">
        <f>SUM(J336:K337)</f>
        <v>64</v>
      </c>
      <c r="K338" s="83"/>
      <c r="L338" s="86">
        <f>SUM(L336:N337)</f>
        <v>160</v>
      </c>
      <c r="M338" s="87"/>
      <c r="N338" s="88"/>
      <c r="O338" s="86">
        <f>SUM(O336:P337)</f>
        <v>224</v>
      </c>
      <c r="P338" s="88"/>
      <c r="Q338" s="177">
        <f>SUM(Q336:R337)</f>
        <v>1</v>
      </c>
      <c r="R338" s="178"/>
      <c r="S338" s="42">
        <f>SUM(S336:S337)</f>
        <v>60</v>
      </c>
      <c r="T338" s="179">
        <f>SUM(T336:U337)</f>
        <v>60</v>
      </c>
      <c r="U338" s="180"/>
    </row>
    <row r="341" ht="21.75" customHeight="1"/>
    <row r="343" spans="1:20" ht="12.75">
      <c r="A343" s="125" t="s">
        <v>163</v>
      </c>
      <c r="B343" s="125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</row>
    <row r="345" spans="1:20" ht="12.75">
      <c r="A345" s="91" t="s">
        <v>89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</row>
    <row r="346" spans="1:20" ht="12.75">
      <c r="A346" s="91" t="s">
        <v>27</v>
      </c>
      <c r="B346" s="91" t="s">
        <v>26</v>
      </c>
      <c r="C346" s="91"/>
      <c r="D346" s="91"/>
      <c r="E346" s="91"/>
      <c r="F346" s="91"/>
      <c r="G346" s="91"/>
      <c r="H346" s="91"/>
      <c r="I346" s="91"/>
      <c r="J346" s="130" t="s">
        <v>41</v>
      </c>
      <c r="K346" s="130" t="s">
        <v>24</v>
      </c>
      <c r="L346" s="130"/>
      <c r="M346" s="130"/>
      <c r="N346" s="130" t="s">
        <v>42</v>
      </c>
      <c r="O346" s="131"/>
      <c r="P346" s="131"/>
      <c r="Q346" s="130" t="s">
        <v>23</v>
      </c>
      <c r="R346" s="130"/>
      <c r="S346" s="130"/>
      <c r="T346" s="130" t="s">
        <v>22</v>
      </c>
    </row>
    <row r="347" spans="1:20" ht="12.75">
      <c r="A347" s="91"/>
      <c r="B347" s="91"/>
      <c r="C347" s="91"/>
      <c r="D347" s="91"/>
      <c r="E347" s="91"/>
      <c r="F347" s="91"/>
      <c r="G347" s="91"/>
      <c r="H347" s="91"/>
      <c r="I347" s="91"/>
      <c r="J347" s="130"/>
      <c r="K347" s="5" t="s">
        <v>28</v>
      </c>
      <c r="L347" s="5" t="s">
        <v>29</v>
      </c>
      <c r="M347" s="5" t="s">
        <v>30</v>
      </c>
      <c r="N347" s="5" t="s">
        <v>34</v>
      </c>
      <c r="O347" s="5" t="s">
        <v>7</v>
      </c>
      <c r="P347" s="5" t="s">
        <v>31</v>
      </c>
      <c r="Q347" s="5" t="s">
        <v>32</v>
      </c>
      <c r="R347" s="5" t="s">
        <v>28</v>
      </c>
      <c r="S347" s="5" t="s">
        <v>33</v>
      </c>
      <c r="T347" s="130"/>
    </row>
    <row r="348" spans="1:20" ht="12.75">
      <c r="A348" s="197" t="s">
        <v>90</v>
      </c>
      <c r="B348" s="197"/>
      <c r="C348" s="197"/>
      <c r="D348" s="197"/>
      <c r="E348" s="197"/>
      <c r="F348" s="197"/>
      <c r="G348" s="197"/>
      <c r="H348" s="197"/>
      <c r="I348" s="197"/>
      <c r="J348" s="197"/>
      <c r="K348" s="197"/>
      <c r="L348" s="197"/>
      <c r="M348" s="197"/>
      <c r="N348" s="197"/>
      <c r="O348" s="197"/>
      <c r="P348" s="197"/>
      <c r="Q348" s="197"/>
      <c r="R348" s="197"/>
      <c r="S348" s="197"/>
      <c r="T348" s="197"/>
    </row>
    <row r="349" spans="1:20" ht="12.75">
      <c r="A349" s="55" t="s">
        <v>82</v>
      </c>
      <c r="B349" s="196" t="s">
        <v>96</v>
      </c>
      <c r="C349" s="196"/>
      <c r="D349" s="196"/>
      <c r="E349" s="196"/>
      <c r="F349" s="196"/>
      <c r="G349" s="196"/>
      <c r="H349" s="196"/>
      <c r="I349" s="196"/>
      <c r="J349" s="56">
        <v>5</v>
      </c>
      <c r="K349" s="56">
        <v>2</v>
      </c>
      <c r="L349" s="56">
        <v>1</v>
      </c>
      <c r="M349" s="56">
        <v>0</v>
      </c>
      <c r="N349" s="57">
        <f>K349+L349+M349</f>
        <v>3</v>
      </c>
      <c r="O349" s="57">
        <f>P349-N349</f>
        <v>6</v>
      </c>
      <c r="P349" s="57">
        <f>ROUND(PRODUCT(J349,25)/14,0)</f>
        <v>9</v>
      </c>
      <c r="Q349" s="56" t="s">
        <v>32</v>
      </c>
      <c r="R349" s="56"/>
      <c r="S349" s="58"/>
      <c r="T349" s="58" t="s">
        <v>37</v>
      </c>
    </row>
    <row r="350" spans="1:20" ht="12.75">
      <c r="A350" s="55" t="s">
        <v>83</v>
      </c>
      <c r="B350" s="196" t="s">
        <v>97</v>
      </c>
      <c r="C350" s="196"/>
      <c r="D350" s="196"/>
      <c r="E350" s="196"/>
      <c r="F350" s="196"/>
      <c r="G350" s="196"/>
      <c r="H350" s="196"/>
      <c r="I350" s="196"/>
      <c r="J350" s="56">
        <v>5</v>
      </c>
      <c r="K350" s="56">
        <v>2</v>
      </c>
      <c r="L350" s="56">
        <v>1</v>
      </c>
      <c r="M350" s="56">
        <v>0</v>
      </c>
      <c r="N350" s="57">
        <f>K350+L350+M350</f>
        <v>3</v>
      </c>
      <c r="O350" s="57">
        <f>P350-N350</f>
        <v>6</v>
      </c>
      <c r="P350" s="57">
        <f>ROUND(PRODUCT(J350,25)/14,0)</f>
        <v>9</v>
      </c>
      <c r="Q350" s="56" t="s">
        <v>32</v>
      </c>
      <c r="R350" s="56"/>
      <c r="S350" s="58"/>
      <c r="T350" s="58" t="s">
        <v>37</v>
      </c>
    </row>
    <row r="351" spans="1:20" ht="12.75">
      <c r="A351" s="207" t="s">
        <v>91</v>
      </c>
      <c r="B351" s="208"/>
      <c r="C351" s="208"/>
      <c r="D351" s="208"/>
      <c r="E351" s="208"/>
      <c r="F351" s="208"/>
      <c r="G351" s="208"/>
      <c r="H351" s="208"/>
      <c r="I351" s="208"/>
      <c r="J351" s="208"/>
      <c r="K351" s="208"/>
      <c r="L351" s="208"/>
      <c r="M351" s="208"/>
      <c r="N351" s="208"/>
      <c r="O351" s="208"/>
      <c r="P351" s="208"/>
      <c r="Q351" s="208"/>
      <c r="R351" s="208"/>
      <c r="S351" s="208"/>
      <c r="T351" s="209"/>
    </row>
    <row r="352" spans="1:20" ht="12.75">
      <c r="A352" s="55" t="s">
        <v>84</v>
      </c>
      <c r="B352" s="198" t="s">
        <v>164</v>
      </c>
      <c r="C352" s="199"/>
      <c r="D352" s="199"/>
      <c r="E352" s="199"/>
      <c r="F352" s="199"/>
      <c r="G352" s="199"/>
      <c r="H352" s="199"/>
      <c r="I352" s="200"/>
      <c r="J352" s="56">
        <v>5</v>
      </c>
      <c r="K352" s="56">
        <v>2</v>
      </c>
      <c r="L352" s="56">
        <v>1</v>
      </c>
      <c r="M352" s="56">
        <v>0</v>
      </c>
      <c r="N352" s="57">
        <f>K352+L352+M352</f>
        <v>3</v>
      </c>
      <c r="O352" s="57">
        <f>P352-N352</f>
        <v>6</v>
      </c>
      <c r="P352" s="57">
        <f>ROUND(PRODUCT(J352,25)/14,0)</f>
        <v>9</v>
      </c>
      <c r="Q352" s="56" t="s">
        <v>32</v>
      </c>
      <c r="R352" s="56"/>
      <c r="S352" s="58"/>
      <c r="T352" s="58" t="s">
        <v>98</v>
      </c>
    </row>
    <row r="353" spans="1:20" ht="12.75">
      <c r="A353" s="55" t="s">
        <v>85</v>
      </c>
      <c r="B353" s="201" t="s">
        <v>165</v>
      </c>
      <c r="C353" s="202"/>
      <c r="D353" s="202"/>
      <c r="E353" s="202"/>
      <c r="F353" s="202"/>
      <c r="G353" s="202"/>
      <c r="H353" s="202"/>
      <c r="I353" s="203"/>
      <c r="J353" s="56">
        <v>5</v>
      </c>
      <c r="K353" s="56">
        <v>1</v>
      </c>
      <c r="L353" s="56">
        <v>2</v>
      </c>
      <c r="M353" s="56">
        <v>0</v>
      </c>
      <c r="N353" s="57">
        <f>K353+L353+M353</f>
        <v>3</v>
      </c>
      <c r="O353" s="57">
        <f>P353-N353</f>
        <v>6</v>
      </c>
      <c r="P353" s="57">
        <f>ROUND(PRODUCT(J353,25)/14,0)</f>
        <v>9</v>
      </c>
      <c r="Q353" s="56" t="s">
        <v>32</v>
      </c>
      <c r="R353" s="56"/>
      <c r="S353" s="58"/>
      <c r="T353" s="58" t="s">
        <v>99</v>
      </c>
    </row>
    <row r="354" spans="1:20" ht="12.75">
      <c r="A354" s="207" t="s">
        <v>92</v>
      </c>
      <c r="B354" s="208"/>
      <c r="C354" s="208"/>
      <c r="D354" s="208"/>
      <c r="E354" s="208"/>
      <c r="F354" s="208"/>
      <c r="G354" s="208"/>
      <c r="H354" s="208"/>
      <c r="I354" s="208"/>
      <c r="J354" s="208"/>
      <c r="K354" s="208"/>
      <c r="L354" s="208"/>
      <c r="M354" s="208"/>
      <c r="N354" s="208"/>
      <c r="O354" s="208"/>
      <c r="P354" s="208"/>
      <c r="Q354" s="208"/>
      <c r="R354" s="208"/>
      <c r="S354" s="208"/>
      <c r="T354" s="209"/>
    </row>
    <row r="355" spans="1:20" ht="12.75">
      <c r="A355" s="55" t="s">
        <v>100</v>
      </c>
      <c r="B355" s="198" t="s">
        <v>166</v>
      </c>
      <c r="C355" s="199"/>
      <c r="D355" s="199"/>
      <c r="E355" s="199"/>
      <c r="F355" s="199"/>
      <c r="G355" s="199"/>
      <c r="H355" s="199"/>
      <c r="I355" s="200"/>
      <c r="J355" s="56">
        <v>5</v>
      </c>
      <c r="K355" s="56">
        <v>0</v>
      </c>
      <c r="L355" s="56">
        <v>0</v>
      </c>
      <c r="M355" s="56">
        <v>3</v>
      </c>
      <c r="N355" s="57">
        <f>K355+L355+M355</f>
        <v>3</v>
      </c>
      <c r="O355" s="57">
        <f>P355-N355</f>
        <v>6</v>
      </c>
      <c r="P355" s="57">
        <f>ROUND(PRODUCT(J355,25)/14,0)</f>
        <v>9</v>
      </c>
      <c r="Q355" s="56"/>
      <c r="R355" s="56" t="s">
        <v>28</v>
      </c>
      <c r="S355" s="58"/>
      <c r="T355" s="58" t="s">
        <v>98</v>
      </c>
    </row>
    <row r="356" spans="1:20" ht="12.75">
      <c r="A356" s="55" t="s">
        <v>101</v>
      </c>
      <c r="B356" s="201" t="s">
        <v>167</v>
      </c>
      <c r="C356" s="202"/>
      <c r="D356" s="202"/>
      <c r="E356" s="202"/>
      <c r="F356" s="202"/>
      <c r="G356" s="202"/>
      <c r="H356" s="202"/>
      <c r="I356" s="203"/>
      <c r="J356" s="56">
        <v>5</v>
      </c>
      <c r="K356" s="56">
        <v>1</v>
      </c>
      <c r="L356" s="56">
        <v>2</v>
      </c>
      <c r="M356" s="56">
        <v>0</v>
      </c>
      <c r="N356" s="57">
        <f>K356+L356+M356</f>
        <v>3</v>
      </c>
      <c r="O356" s="57">
        <f>P356-N356</f>
        <v>6</v>
      </c>
      <c r="P356" s="57">
        <f>ROUND(PRODUCT(J356,25)/14,0)</f>
        <v>9</v>
      </c>
      <c r="Q356" s="56" t="s">
        <v>32</v>
      </c>
      <c r="R356" s="56"/>
      <c r="S356" s="58"/>
      <c r="T356" s="58" t="s">
        <v>99</v>
      </c>
    </row>
    <row r="357" spans="1:20" ht="12.75">
      <c r="A357" s="136" t="s">
        <v>93</v>
      </c>
      <c r="B357" s="142"/>
      <c r="C357" s="142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3"/>
    </row>
    <row r="358" spans="1:20" ht="12.75">
      <c r="A358" s="55"/>
      <c r="B358" s="204" t="s">
        <v>86</v>
      </c>
      <c r="C358" s="205"/>
      <c r="D358" s="205"/>
      <c r="E358" s="205"/>
      <c r="F358" s="205"/>
      <c r="G358" s="205"/>
      <c r="H358" s="205"/>
      <c r="I358" s="206"/>
      <c r="J358" s="56">
        <v>5</v>
      </c>
      <c r="K358" s="56"/>
      <c r="L358" s="56"/>
      <c r="M358" s="56"/>
      <c r="N358" s="57"/>
      <c r="O358" s="57"/>
      <c r="P358" s="57"/>
      <c r="Q358" s="56"/>
      <c r="R358" s="56"/>
      <c r="S358" s="58"/>
      <c r="T358" s="59"/>
    </row>
    <row r="359" spans="1:20" ht="12.75">
      <c r="A359" s="219" t="s">
        <v>88</v>
      </c>
      <c r="B359" s="220"/>
      <c r="C359" s="220"/>
      <c r="D359" s="220"/>
      <c r="E359" s="220"/>
      <c r="F359" s="220"/>
      <c r="G359" s="220"/>
      <c r="H359" s="220"/>
      <c r="I359" s="221"/>
      <c r="J359" s="60">
        <f>SUM(J349:J350,J352:J353,J355:J356,J358)</f>
        <v>35</v>
      </c>
      <c r="K359" s="60">
        <f aca="true" t="shared" si="58" ref="K359:P359">SUM(K349:K350,K352:K353,K355:K356,K358)</f>
        <v>8</v>
      </c>
      <c r="L359" s="60">
        <f t="shared" si="58"/>
        <v>7</v>
      </c>
      <c r="M359" s="60">
        <f t="shared" si="58"/>
        <v>3</v>
      </c>
      <c r="N359" s="60">
        <f t="shared" si="58"/>
        <v>18</v>
      </c>
      <c r="O359" s="60">
        <f t="shared" si="58"/>
        <v>36</v>
      </c>
      <c r="P359" s="60">
        <f t="shared" si="58"/>
        <v>54</v>
      </c>
      <c r="Q359" s="61">
        <f>COUNTIF(Q349:Q350,"E")+COUNTIF(Q352:Q353,"E")+COUNTIF(Q355:Q356,"E")+COUNTIF(Q358,"E")</f>
        <v>5</v>
      </c>
      <c r="R359" s="61">
        <f>COUNTIF(R349:R350,"C")+COUNTIF(R352:R353,"C")+COUNTIF(R355:R356,"C")+COUNTIF(R358,"C")</f>
        <v>1</v>
      </c>
      <c r="S359" s="61">
        <f>COUNTIF(S349:S350,"VP")+COUNTIF(S352:S353,"VP")+COUNTIF(S355:S356,"VP")+COUNTIF(S358,"VP")</f>
        <v>0</v>
      </c>
      <c r="T359" s="62"/>
    </row>
    <row r="360" spans="1:20" ht="12.75">
      <c r="A360" s="222" t="s">
        <v>52</v>
      </c>
      <c r="B360" s="223"/>
      <c r="C360" s="223"/>
      <c r="D360" s="223"/>
      <c r="E360" s="223"/>
      <c r="F360" s="223"/>
      <c r="G360" s="223"/>
      <c r="H360" s="223"/>
      <c r="I360" s="223"/>
      <c r="J360" s="224"/>
      <c r="K360" s="60">
        <f aca="true" t="shared" si="59" ref="K360:P360">SUM(K349:K350,K352:K353,K355:K356)*14</f>
        <v>112</v>
      </c>
      <c r="L360" s="60">
        <f t="shared" si="59"/>
        <v>98</v>
      </c>
      <c r="M360" s="60">
        <f t="shared" si="59"/>
        <v>42</v>
      </c>
      <c r="N360" s="60">
        <f t="shared" si="59"/>
        <v>252</v>
      </c>
      <c r="O360" s="60">
        <f t="shared" si="59"/>
        <v>504</v>
      </c>
      <c r="P360" s="60">
        <f t="shared" si="59"/>
        <v>756</v>
      </c>
      <c r="Q360" s="210"/>
      <c r="R360" s="211"/>
      <c r="S360" s="211"/>
      <c r="T360" s="212"/>
    </row>
    <row r="361" spans="1:20" ht="12.75">
      <c r="A361" s="225"/>
      <c r="B361" s="226"/>
      <c r="C361" s="226"/>
      <c r="D361" s="226"/>
      <c r="E361" s="226"/>
      <c r="F361" s="226"/>
      <c r="G361" s="226"/>
      <c r="H361" s="226"/>
      <c r="I361" s="226"/>
      <c r="J361" s="227"/>
      <c r="K361" s="216">
        <f>SUM(K360:M360)</f>
        <v>252</v>
      </c>
      <c r="L361" s="217"/>
      <c r="M361" s="218"/>
      <c r="N361" s="216">
        <f>SUM(N360:O360)</f>
        <v>756</v>
      </c>
      <c r="O361" s="217"/>
      <c r="P361" s="218"/>
      <c r="Q361" s="213"/>
      <c r="R361" s="214"/>
      <c r="S361" s="214"/>
      <c r="T361" s="215"/>
    </row>
    <row r="363" ht="12.75">
      <c r="A363" s="1" t="s">
        <v>102</v>
      </c>
    </row>
    <row r="364" ht="12.75">
      <c r="A364" s="1" t="s">
        <v>103</v>
      </c>
    </row>
    <row r="365" ht="12.75">
      <c r="A365" s="1" t="s">
        <v>104</v>
      </c>
    </row>
  </sheetData>
  <sheetProtection formatCells="0" formatRows="0" insertRows="0"/>
  <mergeCells count="403">
    <mergeCell ref="Q360:T361"/>
    <mergeCell ref="K361:M361"/>
    <mergeCell ref="N361:P361"/>
    <mergeCell ref="B353:I353"/>
    <mergeCell ref="A359:I359"/>
    <mergeCell ref="A360:J361"/>
    <mergeCell ref="A343:T343"/>
    <mergeCell ref="A345:T345"/>
    <mergeCell ref="A346:A347"/>
    <mergeCell ref="B346:I347"/>
    <mergeCell ref="J346:J347"/>
    <mergeCell ref="K346:M346"/>
    <mergeCell ref="N346:P346"/>
    <mergeCell ref="Q346:S346"/>
    <mergeCell ref="T346:T347"/>
    <mergeCell ref="B350:I350"/>
    <mergeCell ref="A348:T348"/>
    <mergeCell ref="B349:I349"/>
    <mergeCell ref="B352:I352"/>
    <mergeCell ref="B356:I356"/>
    <mergeCell ref="B358:I358"/>
    <mergeCell ref="B355:I355"/>
    <mergeCell ref="A351:T351"/>
    <mergeCell ref="A354:T354"/>
    <mergeCell ref="A357:T357"/>
    <mergeCell ref="O337:P337"/>
    <mergeCell ref="Q337:R337"/>
    <mergeCell ref="T337:U337"/>
    <mergeCell ref="B337:G337"/>
    <mergeCell ref="H337:I337"/>
    <mergeCell ref="J337:K337"/>
    <mergeCell ref="L337:N337"/>
    <mergeCell ref="O338:P338"/>
    <mergeCell ref="Q338:R338"/>
    <mergeCell ref="T338:U338"/>
    <mergeCell ref="B336:G336"/>
    <mergeCell ref="H336:I336"/>
    <mergeCell ref="J336:K336"/>
    <mergeCell ref="L336:N336"/>
    <mergeCell ref="O336:P336"/>
    <mergeCell ref="Q336:R336"/>
    <mergeCell ref="T336:U336"/>
    <mergeCell ref="A338:G338"/>
    <mergeCell ref="H338:I338"/>
    <mergeCell ref="S334:U334"/>
    <mergeCell ref="O335:P335"/>
    <mergeCell ref="T335:U335"/>
    <mergeCell ref="J338:K338"/>
    <mergeCell ref="L338:N338"/>
    <mergeCell ref="K172:N172"/>
    <mergeCell ref="J335:K335"/>
    <mergeCell ref="L335:N335"/>
    <mergeCell ref="A317:U317"/>
    <mergeCell ref="J315:J316"/>
    <mergeCell ref="A163:U163"/>
    <mergeCell ref="B164:I164"/>
    <mergeCell ref="O172:Q172"/>
    <mergeCell ref="Q334:R335"/>
    <mergeCell ref="R329:U330"/>
    <mergeCell ref="A150:U150"/>
    <mergeCell ref="A334:A335"/>
    <mergeCell ref="B334:G335"/>
    <mergeCell ref="H334:I335"/>
    <mergeCell ref="J334:P334"/>
    <mergeCell ref="B157:I157"/>
    <mergeCell ref="B158:I158"/>
    <mergeCell ref="B159:I159"/>
    <mergeCell ref="K330:N330"/>
    <mergeCell ref="O330:Q330"/>
    <mergeCell ref="B160:I160"/>
    <mergeCell ref="B161:I161"/>
    <mergeCell ref="B162:I162"/>
    <mergeCell ref="B165:I165"/>
    <mergeCell ref="B166:I166"/>
    <mergeCell ref="A144:U144"/>
    <mergeCell ref="A156:U156"/>
    <mergeCell ref="B151:I151"/>
    <mergeCell ref="B148:I148"/>
    <mergeCell ref="B154:I154"/>
    <mergeCell ref="B147:I147"/>
    <mergeCell ref="B145:I145"/>
    <mergeCell ref="B153:I153"/>
    <mergeCell ref="B152:I152"/>
    <mergeCell ref="B155:I155"/>
    <mergeCell ref="B168:I168"/>
    <mergeCell ref="B169:I169"/>
    <mergeCell ref="A170:I170"/>
    <mergeCell ref="A171:J172"/>
    <mergeCell ref="B167:I167"/>
    <mergeCell ref="R171:U172"/>
    <mergeCell ref="O315:Q315"/>
    <mergeCell ref="R315:T315"/>
    <mergeCell ref="A315:A316"/>
    <mergeCell ref="A329:J330"/>
    <mergeCell ref="B318:I318"/>
    <mergeCell ref="A314:U314"/>
    <mergeCell ref="B319:I319"/>
    <mergeCell ref="B320:I320"/>
    <mergeCell ref="B321:I321"/>
    <mergeCell ref="B327:I327"/>
    <mergeCell ref="B315:I316"/>
    <mergeCell ref="K315:N315"/>
    <mergeCell ref="A333:B333"/>
    <mergeCell ref="B322:I322"/>
    <mergeCell ref="B324:I324"/>
    <mergeCell ref="B326:I326"/>
    <mergeCell ref="A328:I328"/>
    <mergeCell ref="B325:I325"/>
    <mergeCell ref="A323:U323"/>
    <mergeCell ref="U315:U316"/>
    <mergeCell ref="B309:I309"/>
    <mergeCell ref="A310:I310"/>
    <mergeCell ref="A311:J312"/>
    <mergeCell ref="B305:I305"/>
    <mergeCell ref="B300:I300"/>
    <mergeCell ref="R311:U312"/>
    <mergeCell ref="K312:N312"/>
    <mergeCell ref="O312:Q312"/>
    <mergeCell ref="B301:I301"/>
    <mergeCell ref="B302:I302"/>
    <mergeCell ref="B303:I303"/>
    <mergeCell ref="A304:U304"/>
    <mergeCell ref="B307:I307"/>
    <mergeCell ref="B308:I308"/>
    <mergeCell ref="B295:I295"/>
    <mergeCell ref="B296:I296"/>
    <mergeCell ref="B306:I306"/>
    <mergeCell ref="B289:I289"/>
    <mergeCell ref="B290:I290"/>
    <mergeCell ref="B291:I291"/>
    <mergeCell ref="B292:I292"/>
    <mergeCell ref="B297:I297"/>
    <mergeCell ref="B298:I298"/>
    <mergeCell ref="B299:I299"/>
    <mergeCell ref="A283:A284"/>
    <mergeCell ref="B283:I284"/>
    <mergeCell ref="J283:J284"/>
    <mergeCell ref="K283:N283"/>
    <mergeCell ref="B293:I293"/>
    <mergeCell ref="B294:I294"/>
    <mergeCell ref="A285:U285"/>
    <mergeCell ref="B286:I286"/>
    <mergeCell ref="B287:I287"/>
    <mergeCell ref="B288:I288"/>
    <mergeCell ref="B263:I263"/>
    <mergeCell ref="B264:I264"/>
    <mergeCell ref="B258:I258"/>
    <mergeCell ref="B259:I259"/>
    <mergeCell ref="U283:U284"/>
    <mergeCell ref="A282:U282"/>
    <mergeCell ref="A278:J279"/>
    <mergeCell ref="R278:U279"/>
    <mergeCell ref="O283:Q283"/>
    <mergeCell ref="R283:T283"/>
    <mergeCell ref="B275:I275"/>
    <mergeCell ref="B276:I276"/>
    <mergeCell ref="B272:I272"/>
    <mergeCell ref="A277:I277"/>
    <mergeCell ref="K279:N279"/>
    <mergeCell ref="O279:Q279"/>
    <mergeCell ref="B273:I273"/>
    <mergeCell ref="B250:I251"/>
    <mergeCell ref="R250:T250"/>
    <mergeCell ref="U250:U251"/>
    <mergeCell ref="B274:I274"/>
    <mergeCell ref="B257:I257"/>
    <mergeCell ref="B268:I268"/>
    <mergeCell ref="B260:I260"/>
    <mergeCell ref="B262:I262"/>
    <mergeCell ref="B254:I254"/>
    <mergeCell ref="B269:I269"/>
    <mergeCell ref="B270:I270"/>
    <mergeCell ref="A271:U271"/>
    <mergeCell ref="B255:I255"/>
    <mergeCell ref="B256:I256"/>
    <mergeCell ref="B261:I261"/>
    <mergeCell ref="B265:I265"/>
    <mergeCell ref="B266:I266"/>
    <mergeCell ref="B267:I267"/>
    <mergeCell ref="A252:U252"/>
    <mergeCell ref="B253:I253"/>
    <mergeCell ref="A250:A251"/>
    <mergeCell ref="A249:U249"/>
    <mergeCell ref="J250:J251"/>
    <mergeCell ref="K250:N250"/>
    <mergeCell ref="O250:Q250"/>
    <mergeCell ref="N14:U14"/>
    <mergeCell ref="N16:U16"/>
    <mergeCell ref="B200:I200"/>
    <mergeCell ref="A197:U197"/>
    <mergeCell ref="R204:U205"/>
    <mergeCell ref="B187:I187"/>
    <mergeCell ref="A204:J205"/>
    <mergeCell ref="B188:I188"/>
    <mergeCell ref="B189:I189"/>
    <mergeCell ref="B190:I190"/>
    <mergeCell ref="B191:I191"/>
    <mergeCell ref="B192:I192"/>
    <mergeCell ref="B194:I194"/>
    <mergeCell ref="B195:I195"/>
    <mergeCell ref="B198:I198"/>
    <mergeCell ref="B142:I143"/>
    <mergeCell ref="J142:J143"/>
    <mergeCell ref="K142:N142"/>
    <mergeCell ref="U142:U143"/>
    <mergeCell ref="O142:Q142"/>
    <mergeCell ref="R142:T142"/>
    <mergeCell ref="K138:N138"/>
    <mergeCell ref="O138:Q138"/>
    <mergeCell ref="R137:U138"/>
    <mergeCell ref="U106:U107"/>
    <mergeCell ref="A141:U141"/>
    <mergeCell ref="B109:I109"/>
    <mergeCell ref="B110:I110"/>
    <mergeCell ref="A108:U108"/>
    <mergeCell ref="A115:U115"/>
    <mergeCell ref="B130:I130"/>
    <mergeCell ref="B126:I126"/>
    <mergeCell ref="B131:I131"/>
    <mergeCell ref="B149:I149"/>
    <mergeCell ref="B146:I146"/>
    <mergeCell ref="A136:I136"/>
    <mergeCell ref="A137:J138"/>
    <mergeCell ref="B135:I135"/>
    <mergeCell ref="B127:I127"/>
    <mergeCell ref="B128:I128"/>
    <mergeCell ref="A142:A143"/>
    <mergeCell ref="B119:I119"/>
    <mergeCell ref="B112:I112"/>
    <mergeCell ref="B118:I118"/>
    <mergeCell ref="B111:I111"/>
    <mergeCell ref="B123:I123"/>
    <mergeCell ref="B114:I114"/>
    <mergeCell ref="B113:I113"/>
    <mergeCell ref="B117:I117"/>
    <mergeCell ref="B124:I124"/>
    <mergeCell ref="B125:I125"/>
    <mergeCell ref="B134:I134"/>
    <mergeCell ref="A122:U122"/>
    <mergeCell ref="B116:I116"/>
    <mergeCell ref="B121:I121"/>
    <mergeCell ref="B132:I132"/>
    <mergeCell ref="B133:I133"/>
    <mergeCell ref="A129:U129"/>
    <mergeCell ref="B120:I120"/>
    <mergeCell ref="A1:K1"/>
    <mergeCell ref="A3:K3"/>
    <mergeCell ref="K54:N54"/>
    <mergeCell ref="N19:U19"/>
    <mergeCell ref="B46:I46"/>
    <mergeCell ref="B47:I47"/>
    <mergeCell ref="N1:U1"/>
    <mergeCell ref="A4:K5"/>
    <mergeCell ref="R38:T38"/>
    <mergeCell ref="A53:U53"/>
    <mergeCell ref="J106:J107"/>
    <mergeCell ref="K106:N106"/>
    <mergeCell ref="O106:Q106"/>
    <mergeCell ref="A106:A107"/>
    <mergeCell ref="B106:I107"/>
    <mergeCell ref="B100:I100"/>
    <mergeCell ref="A105:U105"/>
    <mergeCell ref="R106:T106"/>
    <mergeCell ref="J54:J55"/>
    <mergeCell ref="A54:A55"/>
    <mergeCell ref="A38:A39"/>
    <mergeCell ref="O54:Q54"/>
    <mergeCell ref="B41:I41"/>
    <mergeCell ref="U38:U39"/>
    <mergeCell ref="R54:T54"/>
    <mergeCell ref="U54:U55"/>
    <mergeCell ref="K87:N87"/>
    <mergeCell ref="O87:Q87"/>
    <mergeCell ref="R87:T87"/>
    <mergeCell ref="A87:A88"/>
    <mergeCell ref="B73:I73"/>
    <mergeCell ref="O38:Q38"/>
    <mergeCell ref="K38:N38"/>
    <mergeCell ref="B75:I75"/>
    <mergeCell ref="B76:I76"/>
    <mergeCell ref="B77:I77"/>
    <mergeCell ref="U87:U88"/>
    <mergeCell ref="B79:I79"/>
    <mergeCell ref="B80:I80"/>
    <mergeCell ref="B84:I84"/>
    <mergeCell ref="B87:I88"/>
    <mergeCell ref="B82:I82"/>
    <mergeCell ref="B83:I83"/>
    <mergeCell ref="A86:U86"/>
    <mergeCell ref="J87:J88"/>
    <mergeCell ref="B81:I81"/>
    <mergeCell ref="B78:I78"/>
    <mergeCell ref="B64:I64"/>
    <mergeCell ref="B65:I65"/>
    <mergeCell ref="A10:K10"/>
    <mergeCell ref="N6:O6"/>
    <mergeCell ref="A7:K7"/>
    <mergeCell ref="A8:K8"/>
    <mergeCell ref="A9:K9"/>
    <mergeCell ref="B51:I51"/>
    <mergeCell ref="B49:I49"/>
    <mergeCell ref="S4:U4"/>
    <mergeCell ref="S5:U5"/>
    <mergeCell ref="A2:K2"/>
    <mergeCell ref="A6:K6"/>
    <mergeCell ref="P5:R5"/>
    <mergeCell ref="P6:R6"/>
    <mergeCell ref="P3:R3"/>
    <mergeCell ref="P4:R4"/>
    <mergeCell ref="N4:O4"/>
    <mergeCell ref="N3:O3"/>
    <mergeCell ref="N5:O5"/>
    <mergeCell ref="B57:I57"/>
    <mergeCell ref="B66:I66"/>
    <mergeCell ref="B43:I43"/>
    <mergeCell ref="B44:I44"/>
    <mergeCell ref="B54:I55"/>
    <mergeCell ref="B45:I45"/>
    <mergeCell ref="B48:I48"/>
    <mergeCell ref="B50:I50"/>
    <mergeCell ref="B60:I60"/>
    <mergeCell ref="B56:I56"/>
    <mergeCell ref="A11:K11"/>
    <mergeCell ref="A12:K12"/>
    <mergeCell ref="B42:I42"/>
    <mergeCell ref="B40:I40"/>
    <mergeCell ref="A13:K13"/>
    <mergeCell ref="A14:K14"/>
    <mergeCell ref="A16:K16"/>
    <mergeCell ref="B38:I39"/>
    <mergeCell ref="A35:U35"/>
    <mergeCell ref="B67:I67"/>
    <mergeCell ref="B58:I58"/>
    <mergeCell ref="B59:I59"/>
    <mergeCell ref="B62:I62"/>
    <mergeCell ref="B63:I63"/>
    <mergeCell ref="B61:I61"/>
    <mergeCell ref="A17:K17"/>
    <mergeCell ref="D26:F26"/>
    <mergeCell ref="A18:K18"/>
    <mergeCell ref="I26:K26"/>
    <mergeCell ref="B26:C26"/>
    <mergeCell ref="H26:H27"/>
    <mergeCell ref="A25:G25"/>
    <mergeCell ref="G26:G27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A19:K19"/>
    <mergeCell ref="B96:I96"/>
    <mergeCell ref="B99:I99"/>
    <mergeCell ref="B97:I97"/>
    <mergeCell ref="B89:I89"/>
    <mergeCell ref="B91:I91"/>
    <mergeCell ref="B92:I92"/>
    <mergeCell ref="B93:I93"/>
    <mergeCell ref="B90:I90"/>
    <mergeCell ref="B94:I94"/>
    <mergeCell ref="B98:I98"/>
    <mergeCell ref="A70:U70"/>
    <mergeCell ref="J71:J72"/>
    <mergeCell ref="K71:N71"/>
    <mergeCell ref="A71:A72"/>
    <mergeCell ref="B71:I72"/>
    <mergeCell ref="O71:Q71"/>
    <mergeCell ref="R71:T71"/>
    <mergeCell ref="U71:U72"/>
    <mergeCell ref="B95:I95"/>
    <mergeCell ref="B184:I184"/>
    <mergeCell ref="A176:U176"/>
    <mergeCell ref="A175:U175"/>
    <mergeCell ref="B199:I199"/>
    <mergeCell ref="K177:N177"/>
    <mergeCell ref="O177:Q177"/>
    <mergeCell ref="B185:I185"/>
    <mergeCell ref="A177:A178"/>
    <mergeCell ref="B177:I178"/>
    <mergeCell ref="B196:I196"/>
    <mergeCell ref="J177:J178"/>
    <mergeCell ref="R177:T177"/>
    <mergeCell ref="B181:I181"/>
    <mergeCell ref="B182:I182"/>
    <mergeCell ref="B183:I183"/>
    <mergeCell ref="B180:I180"/>
    <mergeCell ref="A179:U179"/>
    <mergeCell ref="U177:U178"/>
    <mergeCell ref="B186:I186"/>
    <mergeCell ref="N17:U17"/>
    <mergeCell ref="N18:U18"/>
    <mergeCell ref="N13:U13"/>
    <mergeCell ref="S3:U3"/>
    <mergeCell ref="B193:I193"/>
    <mergeCell ref="O205:Q205"/>
    <mergeCell ref="K205:N205"/>
    <mergeCell ref="A203:I203"/>
    <mergeCell ref="B202:I202"/>
    <mergeCell ref="B201:I201"/>
  </mergeCells>
  <dataValidations count="7">
    <dataValidation type="list" allowBlank="1" showInputMessage="1" showErrorMessage="1" sqref="S318:S321 S324:S326 S352:S353 S358 S349:S350 S355:S356 S145:S149 S130:S135 S89:S99 S73:S83 S116:S121 S157:S162 S109:S114 S151:S155 S123:S128 S164:S169 S56:S66 S40:S50">
      <formula1>$S$39</formula1>
    </dataValidation>
    <dataValidation type="list" allowBlank="1" showInputMessage="1" showErrorMessage="1" sqref="R318:R321 R324:R326 R352:R353 R358 R349:R350 R355:R356 R145:R149 R130:R135 R89:R99 R73:R83 R116:R121 R157:R162 R109:R114 R151:R155 R123:R128 R164:R169 R56:R66 R40:R50">
      <formula1>$R$39</formula1>
    </dataValidation>
    <dataValidation type="list" allowBlank="1" showInputMessage="1" showErrorMessage="1" sqref="T318:T321 T324:T326 T151:T155 T145:T149 T130:T135 T89:T99 T123:T128 T157:T162 T109:T114 T116:T121 T73:T83 T164:T169 T56:T66 T40:T50">
      <formula1>$T$39</formula1>
    </dataValidation>
    <dataValidation type="list" allowBlank="1" showInputMessage="1" showErrorMessage="1" sqref="U324:U326 U318:U321 U180:U195 U151:U155 U145:U149 U130:U135 U73:U83 U123:U128 U116:U121 U157:U162 U109:U114 U89:U99 U164:U169 U253:U269 U272:U275 U220:U234 U198:U201 U237:U240 U56:U66 U40:U50 U286:U302 U305:U308">
      <formula1>$P$36:$T$36</formula1>
    </dataValidation>
    <dataValidation type="list" allowBlank="1" showInputMessage="1" showErrorMessage="1" sqref="U322 U235 U270 U196 U303">
      <formula1>$Q$36:$T$36</formula1>
    </dataValidation>
    <dataValidation type="list" allowBlank="1" showInputMessage="1" showErrorMessage="1" sqref="Q358 Q349:Q350 Q355:Q356 Q352:Q353">
      <formula1>$Q$39</formula1>
    </dataValidation>
    <dataValidation type="list" allowBlank="1" showInputMessage="1" showErrorMessage="1" sqref="B286:I302 B180:I195 B198:I201 B220:I234 B237:I240 B253:I269 B272:I275 B305:I308">
      <formula1>$B$38:$B$169</formula1>
    </dataValidation>
  </dataValidations>
  <printOptions/>
  <pageMargins left="0.5" right="0.5" top="0.75" bottom="0.75" header="0.3" footer="0.3"/>
  <pageSetup blackAndWhite="1" horizontalDpi="600" verticalDpi="600" orientation="landscape" paperSize="9" r:id="rId1"/>
  <headerFooter>
    <oddHeader>&amp;C
</oddHeader>
    <oddFooter>&amp;LRECTOR,
Acad.Prof.univ.dr. Ioan Aurel POP&amp;CPag. &amp;P/&amp;N&amp;RDECAN,
Prof.univ.dr. Adrian Olimpiu PETRUȘEL</oddFooter>
  </headerFooter>
  <ignoredErrors>
    <ignoredError sqref="R51" formula="1"/>
    <ignoredError sqref="K1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2016-02-01T20:07:31Z</cp:lastPrinted>
  <dcterms:created xsi:type="dcterms:W3CDTF">2013-06-27T08:19:59Z</dcterms:created>
  <dcterms:modified xsi:type="dcterms:W3CDTF">2016-05-17T07:16:07Z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