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24" i="1"/>
  <c r="L224"/>
  <c r="K224"/>
  <c r="K225" s="1"/>
  <c r="S223"/>
  <c r="R223"/>
  <c r="Q223"/>
  <c r="M223"/>
  <c r="L223"/>
  <c r="K223"/>
  <c r="J223"/>
  <c r="P220"/>
  <c r="N220"/>
  <c r="O220" s="1"/>
  <c r="P219"/>
  <c r="N219"/>
  <c r="P217"/>
  <c r="N217"/>
  <c r="O217" s="1"/>
  <c r="P216"/>
  <c r="N216"/>
  <c r="P214"/>
  <c r="N214"/>
  <c r="P213"/>
  <c r="N213"/>
  <c r="N224" l="1"/>
  <c r="O219"/>
  <c r="O214"/>
  <c r="P224"/>
  <c r="O213"/>
  <c r="N223"/>
  <c r="O216"/>
  <c r="P223"/>
  <c r="O224" l="1"/>
  <c r="N225" s="1"/>
  <c r="O223"/>
  <c r="Q90" l="1"/>
  <c r="Q92"/>
  <c r="Q89"/>
  <c r="L94"/>
  <c r="M94"/>
  <c r="N94"/>
  <c r="K94"/>
  <c r="T93"/>
  <c r="S93"/>
  <c r="R93"/>
  <c r="K93"/>
  <c r="L93"/>
  <c r="M93"/>
  <c r="N93"/>
  <c r="J93"/>
  <c r="U185" l="1"/>
  <c r="U154"/>
  <c r="U118"/>
  <c r="U93"/>
  <c r="N112"/>
  <c r="M112"/>
  <c r="L112"/>
  <c r="K112"/>
  <c r="J112"/>
  <c r="A112"/>
  <c r="N111"/>
  <c r="M111"/>
  <c r="L111"/>
  <c r="K111"/>
  <c r="J111"/>
  <c r="A111"/>
  <c r="N110"/>
  <c r="M110"/>
  <c r="L110"/>
  <c r="K110"/>
  <c r="J110"/>
  <c r="A110"/>
  <c r="N109"/>
  <c r="M109"/>
  <c r="L109"/>
  <c r="K109"/>
  <c r="J109"/>
  <c r="A109"/>
  <c r="N108"/>
  <c r="M108"/>
  <c r="L108"/>
  <c r="K108"/>
  <c r="J108"/>
  <c r="A108"/>
  <c r="O87"/>
  <c r="Q87"/>
  <c r="Q93" s="1"/>
  <c r="O91"/>
  <c r="Q91"/>
  <c r="S183"/>
  <c r="R183"/>
  <c r="Q183"/>
  <c r="P183"/>
  <c r="O183"/>
  <c r="N183"/>
  <c r="M183"/>
  <c r="T180"/>
  <c r="S180"/>
  <c r="R180"/>
  <c r="N180"/>
  <c r="M180"/>
  <c r="T179"/>
  <c r="S179"/>
  <c r="R179"/>
  <c r="N179"/>
  <c r="M179"/>
  <c r="T151"/>
  <c r="T152"/>
  <c r="S151"/>
  <c r="S152"/>
  <c r="R151"/>
  <c r="R152"/>
  <c r="N151"/>
  <c r="N152"/>
  <c r="M151"/>
  <c r="M152"/>
  <c r="T150"/>
  <c r="S150"/>
  <c r="R150"/>
  <c r="N150"/>
  <c r="M150"/>
  <c r="T144"/>
  <c r="T145"/>
  <c r="T146"/>
  <c r="T147"/>
  <c r="S144"/>
  <c r="S145"/>
  <c r="S146"/>
  <c r="S147"/>
  <c r="R144"/>
  <c r="R145"/>
  <c r="R146"/>
  <c r="R147"/>
  <c r="N144"/>
  <c r="N145"/>
  <c r="N146"/>
  <c r="N147"/>
  <c r="M144"/>
  <c r="M145"/>
  <c r="M146"/>
  <c r="M147"/>
  <c r="T143"/>
  <c r="S143"/>
  <c r="R143"/>
  <c r="N143"/>
  <c r="M143"/>
  <c r="T116"/>
  <c r="S116"/>
  <c r="R116"/>
  <c r="N116"/>
  <c r="M116"/>
  <c r="T115"/>
  <c r="S115"/>
  <c r="R115"/>
  <c r="N115"/>
  <c r="M115"/>
  <c r="T109"/>
  <c r="T110"/>
  <c r="T111"/>
  <c r="T112"/>
  <c r="S109"/>
  <c r="S110"/>
  <c r="S111"/>
  <c r="S112"/>
  <c r="R109"/>
  <c r="R110"/>
  <c r="R111"/>
  <c r="R112"/>
  <c r="T108"/>
  <c r="S108"/>
  <c r="R108"/>
  <c r="O90"/>
  <c r="O92"/>
  <c r="O89"/>
  <c r="O94" s="1"/>
  <c r="O74"/>
  <c r="O151" s="1"/>
  <c r="O75"/>
  <c r="O115" s="1"/>
  <c r="O76"/>
  <c r="O116" s="1"/>
  <c r="O77"/>
  <c r="O152" s="1"/>
  <c r="O73"/>
  <c r="O150" s="1"/>
  <c r="M78"/>
  <c r="O62"/>
  <c r="O112" s="1"/>
  <c r="O63"/>
  <c r="O180" s="1"/>
  <c r="O64"/>
  <c r="O147" s="1"/>
  <c r="O61"/>
  <c r="M65"/>
  <c r="O51"/>
  <c r="O145" s="1"/>
  <c r="O52"/>
  <c r="O146" s="1"/>
  <c r="O53"/>
  <c r="O110" s="1"/>
  <c r="O50"/>
  <c r="M54"/>
  <c r="O42"/>
  <c r="O43"/>
  <c r="O109" s="1"/>
  <c r="O44"/>
  <c r="O41"/>
  <c r="M45"/>
  <c r="O93" l="1"/>
  <c r="Q94"/>
  <c r="O108"/>
  <c r="O179"/>
  <c r="O143"/>
  <c r="O144"/>
  <c r="O111"/>
  <c r="P87"/>
  <c r="P91"/>
  <c r="M117"/>
  <c r="M148"/>
  <c r="M153"/>
  <c r="M181"/>
  <c r="M184"/>
  <c r="M113"/>
  <c r="M118" l="1"/>
  <c r="M155"/>
  <c r="M154"/>
  <c r="M185"/>
  <c r="M186"/>
  <c r="M119"/>
  <c r="Q77"/>
  <c r="Q152" s="1"/>
  <c r="Q76"/>
  <c r="Q116" s="1"/>
  <c r="Q75"/>
  <c r="Q115" s="1"/>
  <c r="Q74"/>
  <c r="Q151" s="1"/>
  <c r="Q73"/>
  <c r="Q150" s="1"/>
  <c r="P90" l="1"/>
  <c r="P92"/>
  <c r="T183"/>
  <c r="L183"/>
  <c r="K183"/>
  <c r="J183"/>
  <c r="A183"/>
  <c r="L180"/>
  <c r="K180"/>
  <c r="J180"/>
  <c r="A180"/>
  <c r="L179"/>
  <c r="K179"/>
  <c r="J179"/>
  <c r="A179"/>
  <c r="L152"/>
  <c r="K152"/>
  <c r="J152"/>
  <c r="A152"/>
  <c r="L151"/>
  <c r="K151"/>
  <c r="J151"/>
  <c r="A151"/>
  <c r="L150"/>
  <c r="K150"/>
  <c r="J150"/>
  <c r="A150"/>
  <c r="L147"/>
  <c r="K147"/>
  <c r="J147"/>
  <c r="A147"/>
  <c r="L146"/>
  <c r="K146"/>
  <c r="J146"/>
  <c r="A146"/>
  <c r="L145"/>
  <c r="K145"/>
  <c r="J145"/>
  <c r="A145"/>
  <c r="L144"/>
  <c r="K144"/>
  <c r="J144"/>
  <c r="A144"/>
  <c r="L143"/>
  <c r="K143"/>
  <c r="J143"/>
  <c r="A143"/>
  <c r="L116"/>
  <c r="K116"/>
  <c r="J116"/>
  <c r="A116"/>
  <c r="L115"/>
  <c r="K115"/>
  <c r="J115"/>
  <c r="A115"/>
  <c r="Q44" l="1"/>
  <c r="T184"/>
  <c r="S184"/>
  <c r="R184"/>
  <c r="N184"/>
  <c r="L184"/>
  <c r="K184"/>
  <c r="J184"/>
  <c r="T181"/>
  <c r="S181"/>
  <c r="N181"/>
  <c r="L181"/>
  <c r="K181"/>
  <c r="J181"/>
  <c r="T153"/>
  <c r="S153"/>
  <c r="R153"/>
  <c r="N153"/>
  <c r="L153"/>
  <c r="K153"/>
  <c r="J153"/>
  <c r="T148"/>
  <c r="S148"/>
  <c r="N148"/>
  <c r="L148"/>
  <c r="K148"/>
  <c r="J148"/>
  <c r="T117"/>
  <c r="S117"/>
  <c r="R117"/>
  <c r="N117"/>
  <c r="L117"/>
  <c r="K117"/>
  <c r="J117"/>
  <c r="T78"/>
  <c r="S78"/>
  <c r="R78"/>
  <c r="N78"/>
  <c r="L78"/>
  <c r="K78"/>
  <c r="J78"/>
  <c r="T65"/>
  <c r="S65"/>
  <c r="R65"/>
  <c r="N65"/>
  <c r="L65"/>
  <c r="K65"/>
  <c r="J65"/>
  <c r="Q64"/>
  <c r="Q147" s="1"/>
  <c r="Q63"/>
  <c r="Q180" s="1"/>
  <c r="Q62"/>
  <c r="Q112" s="1"/>
  <c r="Q61"/>
  <c r="Q111" s="1"/>
  <c r="O65"/>
  <c r="T54"/>
  <c r="S54"/>
  <c r="R54"/>
  <c r="N54"/>
  <c r="L54"/>
  <c r="K54"/>
  <c r="J54"/>
  <c r="Q53"/>
  <c r="Q110" s="1"/>
  <c r="Q52"/>
  <c r="Q146" s="1"/>
  <c r="Q51"/>
  <c r="Q145" s="1"/>
  <c r="Q50"/>
  <c r="Q144" s="1"/>
  <c r="K45"/>
  <c r="Q43"/>
  <c r="Q109" s="1"/>
  <c r="Q42"/>
  <c r="T45"/>
  <c r="S45"/>
  <c r="R45"/>
  <c r="Q41"/>
  <c r="N45"/>
  <c r="L45"/>
  <c r="J45"/>
  <c r="Q108" l="1"/>
  <c r="R148"/>
  <c r="R154" s="1"/>
  <c r="Q143"/>
  <c r="R181"/>
  <c r="R185" s="1"/>
  <c r="Q179"/>
  <c r="T196"/>
  <c r="T198" s="1"/>
  <c r="S196"/>
  <c r="S198" s="1"/>
  <c r="J197"/>
  <c r="J185"/>
  <c r="Q65"/>
  <c r="P51"/>
  <c r="P145" s="1"/>
  <c r="P52"/>
  <c r="P146" s="1"/>
  <c r="P53"/>
  <c r="P110" s="1"/>
  <c r="P63"/>
  <c r="P180" s="1"/>
  <c r="P64"/>
  <c r="P147" s="1"/>
  <c r="P89"/>
  <c r="N185"/>
  <c r="K185"/>
  <c r="S185"/>
  <c r="L154"/>
  <c r="K186"/>
  <c r="N155"/>
  <c r="S154"/>
  <c r="N186"/>
  <c r="O153"/>
  <c r="O148"/>
  <c r="O184"/>
  <c r="O181"/>
  <c r="O117"/>
  <c r="Q54"/>
  <c r="P74"/>
  <c r="P151" s="1"/>
  <c r="P76"/>
  <c r="P116" s="1"/>
  <c r="Q153"/>
  <c r="Q184"/>
  <c r="Q117"/>
  <c r="P44"/>
  <c r="O45"/>
  <c r="P41"/>
  <c r="J154"/>
  <c r="L155"/>
  <c r="T154"/>
  <c r="N113"/>
  <c r="N118" s="1"/>
  <c r="K113"/>
  <c r="K118" s="1"/>
  <c r="S113"/>
  <c r="S118" s="1"/>
  <c r="L113"/>
  <c r="L118" s="1"/>
  <c r="R113"/>
  <c r="R118" s="1"/>
  <c r="T113"/>
  <c r="T118" s="1"/>
  <c r="P61"/>
  <c r="J113"/>
  <c r="J118" s="1"/>
  <c r="P43"/>
  <c r="P109" s="1"/>
  <c r="T185"/>
  <c r="O78"/>
  <c r="Q45"/>
  <c r="P50"/>
  <c r="P42"/>
  <c r="O54"/>
  <c r="P62"/>
  <c r="P112" s="1"/>
  <c r="P73"/>
  <c r="P150" s="1"/>
  <c r="P75"/>
  <c r="P115" s="1"/>
  <c r="P77"/>
  <c r="P152" s="1"/>
  <c r="K95"/>
  <c r="Q78"/>
  <c r="N154"/>
  <c r="K155"/>
  <c r="K154"/>
  <c r="L185"/>
  <c r="L186"/>
  <c r="P93" l="1"/>
  <c r="P94"/>
  <c r="O95" s="1"/>
  <c r="P143"/>
  <c r="P144"/>
  <c r="P108"/>
  <c r="P179"/>
  <c r="P181" s="1"/>
  <c r="P111"/>
  <c r="H197"/>
  <c r="Q181"/>
  <c r="Q185" s="1"/>
  <c r="Q148"/>
  <c r="Q154" s="1"/>
  <c r="J196"/>
  <c r="L197"/>
  <c r="O197" s="1"/>
  <c r="K187"/>
  <c r="K156"/>
  <c r="O186"/>
  <c r="Q113"/>
  <c r="Q119" s="1"/>
  <c r="K119"/>
  <c r="O185"/>
  <c r="P184"/>
  <c r="P153"/>
  <c r="P117"/>
  <c r="O154"/>
  <c r="O155"/>
  <c r="O113"/>
  <c r="O118" s="1"/>
  <c r="N119"/>
  <c r="L119"/>
  <c r="P54"/>
  <c r="P45"/>
  <c r="P78"/>
  <c r="P65"/>
  <c r="P148" l="1"/>
  <c r="P155" s="1"/>
  <c r="O156" s="1"/>
  <c r="Q186"/>
  <c r="Q155"/>
  <c r="Q118"/>
  <c r="H196"/>
  <c r="J198"/>
  <c r="L196"/>
  <c r="L198" s="1"/>
  <c r="K120"/>
  <c r="P113"/>
  <c r="P119" s="1"/>
  <c r="P186"/>
  <c r="O187" s="1"/>
  <c r="P185"/>
  <c r="O119"/>
  <c r="P154" l="1"/>
  <c r="O120"/>
  <c r="O196"/>
  <c r="O198" s="1"/>
  <c r="H198"/>
  <c r="Q197" s="1"/>
  <c r="P118"/>
  <c r="Q196" l="1"/>
  <c r="Q198" s="1"/>
</calcChain>
</file>

<file path=xl/sharedStrings.xml><?xml version="1.0" encoding="utf-8"?>
<sst xmlns="http://schemas.openxmlformats.org/spreadsheetml/2006/main" count="413" uniqueCount="161">
  <si>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</si>
  <si>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</si>
  <si>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</si>
  <si>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</si>
  <si>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</si>
  <si>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</si>
  <si>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</si>
  <si>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</si>
  <si>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</si>
  <si>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</si>
  <si>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</si>
  <si>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</si>
  <si>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</si>
  <si>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</si>
  <si>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</si>
  <si>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</si>
  <si>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</si>
  <si>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</si>
  <si>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</si>
  <si>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</si>
  <si>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</si>
  <si>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</si>
  <si>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</si>
  <si>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</si>
  <si>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</si>
  <si>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</si>
  <si>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</si>
  <si>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</si>
  <si>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</si>
  <si>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</si>
  <si>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</si>
  <si>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</si>
  <si>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</si>
  <si>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</si>
  <si>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</si>
  <si>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</si>
  <si>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</si>
  <si>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</si>
  <si>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</si>
  <si>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</si>
  <si>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</si>
  <si>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</si>
  <si>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</si>
  <si>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</si>
  <si>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</si>
  <si>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</si>
  <si>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</si>
  <si>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</si>
  <si>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</si>
  <si>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</si>
  <si>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</si>
  <si>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</si>
  <si>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</si>
  <si>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</si>
  <si>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</si>
  <si>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</si>
  <si>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</si>
  <si>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</si>
  <si>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</si>
  <si>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</si>
  <si>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</si>
  <si>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</si>
  <si>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</si>
  <si>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</si>
  <si>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</si>
  <si>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</si>
  <si>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</si>
  <si>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</si>
  <si>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</si>
  <si>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L</t>
  </si>
  <si>
    <t>P</t>
  </si>
  <si>
    <t>DISCIPLINE DE SPECIALITATE (DS)</t>
  </si>
  <si>
    <t>DISCIPLINE COMPLEMENTARE (DC)</t>
  </si>
  <si>
    <t>FACULTATEA DE MATEMATICA SI INFORMATICA</t>
  </si>
  <si>
    <t>Domeniul: Informatică</t>
  </si>
  <si>
    <t>Specializarea/Programul de studiu: BAZE DE DATE</t>
  </si>
  <si>
    <t>Limba de predare: ROMÂNĂ</t>
  </si>
  <si>
    <t>Titlul absolventului: Master's Degree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</si>
  <si>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Univ.of Maryland, University of Westminster
Planul reflectă recomandările Association of Computing Machinery şi IEEE Computer Society</t>
    </r>
  </si>
  <si>
    <t>MME8056</t>
  </si>
  <si>
    <t>Data mining</t>
  </si>
  <si>
    <t>MMR8012</t>
  </si>
  <si>
    <t>Tehnologii si platforme Java pentru aplicatii distribuite</t>
  </si>
  <si>
    <t>MMR3051</t>
  </si>
  <si>
    <t>Aritmetică modulară şi criptografie</t>
  </si>
  <si>
    <t>MMR8035</t>
  </si>
  <si>
    <t>Servere de date</t>
  </si>
  <si>
    <t>MME8037</t>
  </si>
  <si>
    <t>Implementarea sistemelor de gestiune a bazelor de date</t>
  </si>
  <si>
    <t>MMR8004</t>
  </si>
  <si>
    <t>Grid, Cluster si Cloud Computing</t>
  </si>
  <si>
    <t>MMR8001</t>
  </si>
  <si>
    <t>Protocoale de securitate în comunicaţii</t>
  </si>
  <si>
    <t>MMR8002</t>
  </si>
  <si>
    <t>Modele formale de concurenţă şi comunicaţii</t>
  </si>
  <si>
    <t>MMR8030</t>
  </si>
  <si>
    <t>Computer Vison şi procesare avansată de imagini în medii virtuale distribuite</t>
  </si>
  <si>
    <t>MMR9001</t>
  </si>
  <si>
    <t>Metodologia cercetării ştiinţifice de informatică</t>
  </si>
  <si>
    <t>MMX9301</t>
  </si>
  <si>
    <t>Curs opţional 1</t>
  </si>
  <si>
    <t>MMR8040</t>
  </si>
  <si>
    <t>Baze de date deductive</t>
  </si>
  <si>
    <t>MMR8057</t>
  </si>
  <si>
    <t>Capitole avansate de baze de date</t>
  </si>
  <si>
    <t>MMR9004</t>
  </si>
  <si>
    <t>Proiect de cercetare în baze de date</t>
  </si>
  <si>
    <t>MMR3401</t>
  </si>
  <si>
    <t>Finalizarea lucrării de disertaţie</t>
  </si>
  <si>
    <t>MMX9302</t>
  </si>
  <si>
    <t>Curs opţional 2</t>
  </si>
  <si>
    <t>MME8050</t>
  </si>
  <si>
    <t>Sisteme workflow</t>
  </si>
  <si>
    <t>MMR8087</t>
  </si>
  <si>
    <t>Fluxuri de date</t>
  </si>
  <si>
    <t>CURS OPȚIONAL 1 (An II, Semestrul 3)</t>
  </si>
  <si>
    <t>CURS OPȚIONAL 2 (An II, Semestrul 4)</t>
  </si>
  <si>
    <t>Algoritmi, modele si concepte in sisteme distribuite</t>
  </si>
  <si>
    <t>MME8110</t>
  </si>
  <si>
    <t>MME8111</t>
  </si>
  <si>
    <t>Programare pe arhitecturi GPU si distribuite</t>
  </si>
  <si>
    <t>În contul a cel mult o disciplină opţională, studentul are dreptul să aleagă o disciplină de la alte specializări ale facultăţilor din Universitatea „Babeş-Bolyai”.</t>
  </si>
  <si>
    <r>
      <rPr>
        <b/>
        <sz val="10"/>
        <color indexed="8"/>
        <rFont val="Times New Roman"/>
        <family val="1"/>
      </rPr>
      <t xml:space="preserve">   16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</si>
  <si>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104 </t>
    </r>
    <r>
      <rPr>
        <sz val="10"/>
        <color indexed="8"/>
        <rFont val="Times New Roman"/>
        <family val="1"/>
      </rPr>
      <t>de credite la disciplinele obligatorii;</t>
    </r>
  </si>
  <si>
    <t>MME8120</t>
  </si>
  <si>
    <t>Adaptive Web Design</t>
  </si>
  <si>
    <r>
      <t xml:space="preserve">Sem. 3: Se alege  o disciplină din pachetul Curs Opţional 1 </t>
    </r>
    <r>
      <rPr>
        <b/>
        <sz val="10"/>
        <color indexed="8"/>
        <rFont val="Times New Roman"/>
        <family val="1"/>
        <charset val="238"/>
      </rPr>
      <t>MMX9301</t>
    </r>
    <r>
      <rPr>
        <sz val="10"/>
        <color indexed="8"/>
        <rFont val="Times New Roman"/>
        <family val="1"/>
      </rPr>
      <t xml:space="preserve">: </t>
    </r>
  </si>
  <si>
    <r>
      <t xml:space="preserve">Sem. 4: Se alege  o disciplină din pachetul Curs Opţional 2 </t>
    </r>
    <r>
      <rPr>
        <b/>
        <sz val="10"/>
        <color indexed="8"/>
        <rFont val="Times New Roman"/>
        <family val="1"/>
        <charset val="238"/>
      </rPr>
      <t>MMX9302</t>
    </r>
    <r>
      <rPr>
        <sz val="10"/>
        <color indexed="8"/>
        <rFont val="Times New Roman"/>
        <family val="1"/>
      </rPr>
      <t xml:space="preserve">: </t>
    </r>
  </si>
  <si>
    <t>PLAN DE ÎNVĂŢĂMÂNT  valabil începând din anul universitar 2016-2017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</si>
  <si>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 - iulie
Proba 1: Prezentarea şi susţinerea lucrării de disertație - 10 credite</t>
    </r>
  </si>
  <si>
    <t>Metodologii Agile de Dezvoltare a Aplicatiilor Software</t>
  </si>
  <si>
    <t>MME8143</t>
  </si>
  <si>
    <t>MODUL PEDAGOCIC - Nivelul II: 30 de credite ECTS  + 5 credite ECTS aferente examenului de absolvire</t>
  </si>
  <si>
    <t xml:space="preserve">PROGRAM DE STUDII PSIHOPEDAGOGICE </t>
  </si>
  <si>
    <t>LP</t>
  </si>
  <si>
    <t>An I, Semestrul 1</t>
  </si>
  <si>
    <t>XND 1101</t>
  </si>
  <si>
    <t>Psihopedagogia adolescenţilor, tinerilor şi adulţilor</t>
  </si>
  <si>
    <t>XND 1102</t>
  </si>
  <si>
    <t>Proiectarea şi managementul programelor educaţionale</t>
  </si>
  <si>
    <t>An I, Semestrul 2</t>
  </si>
  <si>
    <t>XND 1203</t>
  </si>
  <si>
    <t xml:space="preserve">Didactica domeniului şi dezvoltăriI în didactica specialităţii (învăţământ liceal, postliceal, universitar)
</t>
  </si>
  <si>
    <t>DP</t>
  </si>
  <si>
    <t>XND 1204</t>
  </si>
  <si>
    <t>DO</t>
  </si>
  <si>
    <t>An II, Semestrul 3</t>
  </si>
  <si>
    <t>XND 2305</t>
  </si>
  <si>
    <t xml:space="preserve">Practică pedagogică (în învăţământul liceal, postliceal şi universitar)
</t>
  </si>
  <si>
    <t>XND 2306</t>
  </si>
  <si>
    <t>An II, Semestrul 4</t>
  </si>
  <si>
    <t>Examen de absolvire: Nivelul II</t>
  </si>
  <si>
    <t xml:space="preserve">TOTAL CREDITE / ORE PE SĂPTĂMÂNĂ / EVALUĂRI </t>
  </si>
  <si>
    <r>
      <t>Disciplină opțională 1</t>
    </r>
    <r>
      <rPr>
        <i/>
        <sz val="10"/>
        <color rgb="FFFF0000"/>
        <rFont val="Times New Roman"/>
        <family val="1"/>
      </rPr>
      <t xml:space="preserve">
</t>
    </r>
  </si>
  <si>
    <t>Disciplină opțională 2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</si>
  <si>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</si>
  <si>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</si>
  <si>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</si>
  <si>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 xml:space="preserve">              MME8111</t>
  </si>
  <si>
    <t xml:space="preserve">              MME8110, MME8120, MME8050, MMR8087</t>
  </si>
  <si>
    <t>NOTĂ:
1. Disciplina Finalizarea lucrării de disertaţie se compune din două ore proiect pe parcursul semestrului şi  2 săptămâni comasate in finalul semestrului (6 ore/zi, 5 zile/săptămână)
2.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</si>
</sst>
</file>

<file path=xl/styles.xml><?xml version="1.0" encoding="utf-8"?>
<styleSheet xmlns="http://schemas.openxmlformats.org/spreadsheetml/2006/main">
  <numFmts count="1">
    <numFmt numFmtId="164" formatCode="0;\-0;;@"/>
  </numFmts>
  <fonts count="14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  <charset val="238"/>
    </font>
    <font>
      <i/>
      <sz val="10"/>
      <color rgb="FFFF000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1" fontId="13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9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left" vertical="top" wrapText="1"/>
      <protection locked="0"/>
    </xf>
    <xf numFmtId="1" fontId="1" fillId="4" borderId="5" xfId="0" applyNumberFormat="1" applyFont="1" applyFill="1" applyBorder="1" applyAlignment="1" applyProtection="1">
      <alignment horizontal="left" vertical="top"/>
      <protection locked="0"/>
    </xf>
    <xf numFmtId="1" fontId="1" fillId="4" borderId="6" xfId="0" applyNumberFormat="1" applyFont="1" applyFill="1" applyBorder="1" applyAlignment="1" applyProtection="1">
      <alignment horizontal="left" vertical="top"/>
      <protection locked="0"/>
    </xf>
    <xf numFmtId="1" fontId="1" fillId="3" borderId="2" xfId="0" applyNumberFormat="1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left" vertical="top"/>
      <protection locked="0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99"/>
  <sheetViews>
    <sheetView tabSelected="1" view="pageLayout" topLeftCell="A4" zoomScaleNormal="100" workbookViewId="0">
      <selection activeCell="A19" sqref="A19:K25"/>
    </sheetView>
  </sheetViews>
  <sheetFormatPr defaultColWidth="9.140625"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37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5" ht="15.75" customHeight="1">
      <c r="A1" s="156" t="s">
        <v>128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N1" s="162" t="s">
        <v>19</v>
      </c>
      <c r="O1" s="162"/>
      <c r="P1" s="162"/>
      <c r="Q1" s="162"/>
      <c r="R1" s="162"/>
      <c r="S1" s="162"/>
      <c r="T1" s="162"/>
      <c r="U1" s="162"/>
    </row>
    <row r="2" spans="1:25" ht="6.7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25" ht="18" customHeight="1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N3" s="166"/>
      <c r="O3" s="167"/>
      <c r="P3" s="170" t="s">
        <v>34</v>
      </c>
      <c r="Q3" s="171"/>
      <c r="R3" s="172"/>
      <c r="S3" s="170" t="s">
        <v>35</v>
      </c>
      <c r="T3" s="171"/>
      <c r="U3" s="172"/>
      <c r="V3" s="55"/>
      <c r="W3" s="55"/>
      <c r="X3" s="55"/>
      <c r="Y3" s="55"/>
    </row>
    <row r="4" spans="1:25" ht="17.25" customHeight="1">
      <c r="A4" s="157" t="s">
        <v>73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N4" s="168" t="s">
        <v>14</v>
      </c>
      <c r="O4" s="169"/>
      <c r="P4" s="175">
        <v>16</v>
      </c>
      <c r="Q4" s="176"/>
      <c r="R4" s="177"/>
      <c r="S4" s="175">
        <v>16</v>
      </c>
      <c r="T4" s="176"/>
      <c r="U4" s="177"/>
      <c r="V4" s="55"/>
      <c r="W4" s="55"/>
      <c r="X4" s="55"/>
      <c r="Y4" s="55"/>
    </row>
    <row r="5" spans="1:25" ht="16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N5" s="168" t="s">
        <v>15</v>
      </c>
      <c r="O5" s="169"/>
      <c r="P5" s="175">
        <v>15</v>
      </c>
      <c r="Q5" s="176"/>
      <c r="R5" s="177"/>
      <c r="S5" s="175">
        <v>17</v>
      </c>
      <c r="T5" s="176"/>
      <c r="U5" s="177"/>
      <c r="V5" s="55"/>
      <c r="W5" s="55"/>
      <c r="X5" s="55"/>
      <c r="Y5" s="55"/>
    </row>
    <row r="6" spans="1:25" ht="15" customHeight="1">
      <c r="A6" s="180" t="s">
        <v>74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N6" s="182"/>
      <c r="O6" s="182"/>
      <c r="P6" s="181"/>
      <c r="Q6" s="181"/>
      <c r="R6" s="181"/>
      <c r="S6" s="181"/>
      <c r="T6" s="181"/>
      <c r="U6" s="181"/>
      <c r="V6" s="55"/>
      <c r="W6" s="55"/>
      <c r="X6" s="55"/>
      <c r="Y6" s="55"/>
    </row>
    <row r="7" spans="1:25" ht="18" customHeight="1">
      <c r="A7" s="183" t="s">
        <v>75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V7" s="55"/>
      <c r="W7" s="55"/>
      <c r="X7" s="55"/>
      <c r="Y7" s="55"/>
    </row>
    <row r="8" spans="1:25" ht="18.75" customHeight="1">
      <c r="A8" s="184" t="s">
        <v>76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N8" s="183" t="s">
        <v>129</v>
      </c>
      <c r="O8" s="183"/>
      <c r="P8" s="183"/>
      <c r="Q8" s="183"/>
      <c r="R8" s="183"/>
      <c r="S8" s="183"/>
      <c r="T8" s="183"/>
      <c r="U8" s="183"/>
      <c r="V8" s="55"/>
      <c r="W8" s="55"/>
      <c r="X8" s="55"/>
      <c r="Y8" s="55"/>
    </row>
    <row r="9" spans="1:25" ht="15" customHeight="1">
      <c r="A9" s="184" t="s">
        <v>77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N9" s="183"/>
      <c r="O9" s="183"/>
      <c r="P9" s="183"/>
      <c r="Q9" s="183"/>
      <c r="R9" s="183"/>
      <c r="S9" s="183"/>
      <c r="T9" s="183"/>
      <c r="U9" s="183"/>
    </row>
    <row r="10" spans="1:25" ht="16.5" customHeight="1">
      <c r="A10" s="165" t="s">
        <v>62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N10" s="183"/>
      <c r="O10" s="183"/>
      <c r="P10" s="183"/>
      <c r="Q10" s="183"/>
      <c r="R10" s="183"/>
      <c r="S10" s="183"/>
      <c r="T10" s="183"/>
      <c r="U10" s="183"/>
    </row>
    <row r="11" spans="1:25">
      <c r="A11" s="165" t="s">
        <v>17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N11" s="183"/>
      <c r="O11" s="183"/>
      <c r="P11" s="183"/>
      <c r="Q11" s="183"/>
      <c r="R11" s="183"/>
      <c r="S11" s="183"/>
      <c r="T11" s="183"/>
      <c r="U11" s="183"/>
    </row>
    <row r="12" spans="1:25" ht="10.5" customHeigh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N12" s="2"/>
      <c r="O12" s="2"/>
      <c r="P12" s="2"/>
      <c r="Q12" s="2"/>
      <c r="R12" s="2"/>
      <c r="S12" s="2"/>
    </row>
    <row r="13" spans="1:25">
      <c r="A13" s="187" t="s">
        <v>67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N13" s="188" t="s">
        <v>20</v>
      </c>
      <c r="O13" s="188"/>
      <c r="P13" s="188"/>
      <c r="Q13" s="188"/>
      <c r="R13" s="188"/>
      <c r="S13" s="188"/>
      <c r="T13" s="188"/>
      <c r="U13" s="188"/>
    </row>
    <row r="14" spans="1:25" ht="12.75" customHeight="1">
      <c r="A14" s="187" t="s">
        <v>63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N14" s="163" t="s">
        <v>126</v>
      </c>
      <c r="O14" s="163"/>
      <c r="P14" s="163"/>
      <c r="Q14" s="163"/>
      <c r="R14" s="163"/>
      <c r="S14" s="163"/>
      <c r="T14" s="163"/>
      <c r="U14" s="163"/>
    </row>
    <row r="15" spans="1:25" ht="12.75" customHeight="1">
      <c r="A15" s="165" t="s">
        <v>123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N15" s="161" t="s">
        <v>158</v>
      </c>
      <c r="O15" s="161"/>
      <c r="P15" s="161"/>
      <c r="Q15" s="161"/>
      <c r="R15" s="161"/>
      <c r="S15" s="161"/>
      <c r="T15" s="161"/>
      <c r="U15" s="161"/>
    </row>
    <row r="16" spans="1:25" ht="12.75" customHeight="1">
      <c r="A16" s="165" t="s">
        <v>122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N16" s="189" t="s">
        <v>127</v>
      </c>
      <c r="O16" s="189"/>
      <c r="P16" s="189"/>
      <c r="Q16" s="189"/>
      <c r="R16" s="189"/>
      <c r="S16" s="189"/>
      <c r="T16" s="189"/>
      <c r="U16" s="189"/>
    </row>
    <row r="17" spans="1:27" ht="12.75" customHeight="1">
      <c r="A17" s="165" t="s">
        <v>1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N17" s="161" t="s">
        <v>159</v>
      </c>
      <c r="O17" s="161"/>
      <c r="P17" s="161"/>
      <c r="Q17" s="161"/>
      <c r="R17" s="161"/>
      <c r="S17" s="161"/>
      <c r="T17" s="161"/>
      <c r="U17" s="161"/>
    </row>
    <row r="18" spans="1:27" ht="14.25" customHeight="1">
      <c r="A18" s="165" t="s">
        <v>68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N18" s="161"/>
      <c r="O18" s="161"/>
      <c r="P18" s="161"/>
      <c r="Q18" s="161"/>
      <c r="R18" s="161"/>
      <c r="S18" s="161"/>
      <c r="T18" s="161"/>
      <c r="U18" s="161"/>
    </row>
    <row r="19" spans="1:27" ht="15" customHeight="1">
      <c r="A19" s="180" t="s">
        <v>160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N19" s="161"/>
      <c r="O19" s="161"/>
      <c r="P19" s="161"/>
      <c r="Q19" s="161"/>
      <c r="R19" s="161"/>
      <c r="S19" s="161"/>
      <c r="T19" s="161"/>
      <c r="U19" s="161"/>
    </row>
    <row r="20" spans="1:27" ht="7.5" customHeight="1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N20" s="2"/>
      <c r="O20" s="2"/>
      <c r="P20" s="2"/>
      <c r="Q20" s="2"/>
      <c r="R20" s="2"/>
      <c r="S20" s="2"/>
    </row>
    <row r="21" spans="1:27" ht="15" customHeight="1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N21" s="186" t="s">
        <v>121</v>
      </c>
      <c r="O21" s="186"/>
      <c r="P21" s="186"/>
      <c r="Q21" s="186"/>
      <c r="R21" s="186"/>
      <c r="S21" s="186"/>
      <c r="T21" s="186"/>
      <c r="U21" s="186"/>
    </row>
    <row r="22" spans="1:27" ht="15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N22" s="186"/>
      <c r="O22" s="186"/>
      <c r="P22" s="186"/>
      <c r="Q22" s="186"/>
      <c r="R22" s="186"/>
      <c r="S22" s="186"/>
      <c r="T22" s="186"/>
      <c r="U22" s="186"/>
    </row>
    <row r="23" spans="1:27" ht="13.5" customHeight="1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N23" s="186"/>
      <c r="O23" s="186"/>
      <c r="P23" s="186"/>
      <c r="Q23" s="186"/>
      <c r="R23" s="186"/>
      <c r="S23" s="186"/>
      <c r="T23" s="186"/>
      <c r="U23" s="186"/>
    </row>
    <row r="24" spans="1:27" s="55" customFormat="1" ht="13.5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N24" s="65"/>
      <c r="O24" s="65"/>
      <c r="P24" s="65"/>
      <c r="Q24" s="65"/>
      <c r="R24" s="65"/>
      <c r="S24" s="65"/>
      <c r="T24" s="65"/>
      <c r="U24" s="65"/>
    </row>
    <row r="25" spans="1:27" s="55" customFormat="1" ht="13.5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N25" s="65"/>
      <c r="O25" s="65"/>
      <c r="P25" s="65"/>
      <c r="Q25" s="65"/>
      <c r="R25" s="65"/>
      <c r="S25" s="65"/>
      <c r="T25" s="65"/>
      <c r="U25" s="65"/>
    </row>
    <row r="26" spans="1:27" s="55" customFormat="1" ht="13.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N26" s="65"/>
      <c r="O26" s="65"/>
      <c r="P26" s="65"/>
      <c r="Q26" s="65"/>
      <c r="R26" s="65"/>
      <c r="S26" s="65"/>
      <c r="T26" s="65"/>
      <c r="U26" s="65"/>
    </row>
    <row r="27" spans="1: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N27" s="3"/>
      <c r="O27" s="3"/>
      <c r="P27" s="3"/>
      <c r="Q27" s="3"/>
      <c r="R27" s="3"/>
      <c r="S27" s="3"/>
    </row>
    <row r="28" spans="1:27">
      <c r="A28" s="116" t="s">
        <v>16</v>
      </c>
      <c r="B28" s="116"/>
      <c r="C28" s="116"/>
      <c r="D28" s="116"/>
      <c r="E28" s="116"/>
      <c r="F28" s="116"/>
      <c r="G28" s="116"/>
      <c r="N28" s="185" t="s">
        <v>78</v>
      </c>
      <c r="O28" s="185"/>
      <c r="P28" s="185"/>
      <c r="Q28" s="185"/>
      <c r="R28" s="185"/>
      <c r="S28" s="185"/>
      <c r="T28" s="185"/>
      <c r="U28" s="185"/>
    </row>
    <row r="29" spans="1:27" ht="26.25" customHeight="1">
      <c r="A29" s="4"/>
      <c r="B29" s="170" t="s">
        <v>2</v>
      </c>
      <c r="C29" s="172"/>
      <c r="D29" s="170" t="s">
        <v>3</v>
      </c>
      <c r="E29" s="171"/>
      <c r="F29" s="172"/>
      <c r="G29" s="151" t="s">
        <v>18</v>
      </c>
      <c r="H29" s="151" t="s">
        <v>10</v>
      </c>
      <c r="I29" s="170" t="s">
        <v>4</v>
      </c>
      <c r="J29" s="171"/>
      <c r="K29" s="172"/>
      <c r="N29" s="185"/>
      <c r="O29" s="185"/>
      <c r="P29" s="185"/>
      <c r="Q29" s="185"/>
      <c r="R29" s="185"/>
      <c r="S29" s="185"/>
      <c r="T29" s="185"/>
      <c r="U29" s="185"/>
    </row>
    <row r="30" spans="1:27" ht="14.25" customHeight="1">
      <c r="A30" s="4"/>
      <c r="B30" s="5" t="s">
        <v>5</v>
      </c>
      <c r="C30" s="5" t="s">
        <v>6</v>
      </c>
      <c r="D30" s="5" t="s">
        <v>7</v>
      </c>
      <c r="E30" s="5" t="s">
        <v>8</v>
      </c>
      <c r="F30" s="5" t="s">
        <v>9</v>
      </c>
      <c r="G30" s="152"/>
      <c r="H30" s="152"/>
      <c r="I30" s="5" t="s">
        <v>11</v>
      </c>
      <c r="J30" s="5" t="s">
        <v>12</v>
      </c>
      <c r="K30" s="5" t="s">
        <v>13</v>
      </c>
      <c r="N30" s="185"/>
      <c r="O30" s="185"/>
      <c r="P30" s="185"/>
      <c r="Q30" s="185"/>
      <c r="R30" s="185"/>
      <c r="S30" s="185"/>
      <c r="T30" s="185"/>
      <c r="U30" s="185"/>
      <c r="V30" s="55"/>
      <c r="W30" s="55"/>
      <c r="X30" s="55"/>
      <c r="Y30" s="55"/>
      <c r="Z30" s="55"/>
      <c r="AA30" s="55"/>
    </row>
    <row r="31" spans="1:27" ht="17.25" customHeight="1">
      <c r="A31" s="6" t="s">
        <v>14</v>
      </c>
      <c r="B31" s="7">
        <v>14</v>
      </c>
      <c r="C31" s="7">
        <v>14</v>
      </c>
      <c r="D31" s="41">
        <v>3</v>
      </c>
      <c r="E31" s="41">
        <v>3</v>
      </c>
      <c r="F31" s="41">
        <v>2</v>
      </c>
      <c r="G31" s="41"/>
      <c r="H31" s="42"/>
      <c r="I31" s="41">
        <v>3</v>
      </c>
      <c r="J31" s="41">
        <v>1</v>
      </c>
      <c r="K31" s="41">
        <v>12</v>
      </c>
      <c r="N31" s="185"/>
      <c r="O31" s="185"/>
      <c r="P31" s="185"/>
      <c r="Q31" s="185"/>
      <c r="R31" s="185"/>
      <c r="S31" s="185"/>
      <c r="T31" s="185"/>
      <c r="U31" s="185"/>
      <c r="V31" s="55"/>
      <c r="W31" s="55"/>
      <c r="X31" s="55"/>
      <c r="Y31" s="55"/>
      <c r="Z31" s="55"/>
      <c r="AA31" s="55"/>
    </row>
    <row r="32" spans="1:27" ht="15" customHeight="1">
      <c r="A32" s="6" t="s">
        <v>15</v>
      </c>
      <c r="B32" s="7">
        <v>14</v>
      </c>
      <c r="C32" s="7">
        <v>12</v>
      </c>
      <c r="D32" s="41">
        <v>3</v>
      </c>
      <c r="E32" s="41">
        <v>3</v>
      </c>
      <c r="F32" s="41">
        <v>2</v>
      </c>
      <c r="G32" s="41">
        <v>2</v>
      </c>
      <c r="H32" s="41"/>
      <c r="I32" s="41">
        <v>3</v>
      </c>
      <c r="J32" s="41">
        <v>1</v>
      </c>
      <c r="K32" s="41">
        <v>12</v>
      </c>
      <c r="N32" s="185"/>
      <c r="O32" s="185"/>
      <c r="P32" s="185"/>
      <c r="Q32" s="185"/>
      <c r="R32" s="185"/>
      <c r="S32" s="185"/>
      <c r="T32" s="185"/>
      <c r="U32" s="185"/>
      <c r="V32" s="55"/>
      <c r="W32" s="55"/>
      <c r="X32" s="55"/>
      <c r="Y32" s="55"/>
      <c r="Z32" s="55"/>
      <c r="AA32" s="55"/>
    </row>
    <row r="33" spans="1:27" ht="15" customHeight="1">
      <c r="B33" s="2"/>
      <c r="C33" s="2"/>
      <c r="D33" s="2"/>
      <c r="E33" s="2"/>
      <c r="F33" s="2"/>
      <c r="G33" s="2"/>
      <c r="N33" s="8"/>
      <c r="O33" s="8"/>
      <c r="P33" s="8"/>
      <c r="Q33" s="8"/>
      <c r="R33" s="8"/>
      <c r="S33" s="8"/>
      <c r="T33" s="8"/>
      <c r="V33" s="55"/>
      <c r="W33" s="55"/>
      <c r="X33" s="55"/>
      <c r="Y33" s="55"/>
      <c r="Z33" s="55"/>
      <c r="AA33" s="55"/>
    </row>
    <row r="34" spans="1:27">
      <c r="B34" s="8"/>
      <c r="C34" s="8"/>
      <c r="D34" s="8"/>
      <c r="E34" s="8"/>
      <c r="F34" s="8"/>
      <c r="G34" s="8"/>
      <c r="N34" s="8"/>
      <c r="O34" s="8"/>
      <c r="P34" s="8"/>
      <c r="Q34" s="8"/>
      <c r="R34" s="8"/>
      <c r="S34" s="8"/>
      <c r="T34" s="8"/>
      <c r="V34" s="55"/>
      <c r="W34" s="55"/>
      <c r="X34" s="55"/>
      <c r="Y34" s="55"/>
      <c r="Z34" s="55"/>
      <c r="AA34" s="55"/>
    </row>
    <row r="35" spans="1:27">
      <c r="V35" s="55"/>
      <c r="W35" s="55"/>
      <c r="X35" s="55"/>
      <c r="Y35" s="55"/>
      <c r="Z35" s="55"/>
      <c r="AA35" s="55"/>
    </row>
    <row r="36" spans="1:27" ht="16.5" customHeight="1">
      <c r="A36" s="164" t="s">
        <v>21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55"/>
      <c r="W36" s="55"/>
      <c r="X36" s="55"/>
      <c r="Y36" s="55"/>
      <c r="Z36" s="55"/>
      <c r="AA36" s="55"/>
    </row>
    <row r="37" spans="1:27" ht="8.25" hidden="1" customHeight="1">
      <c r="O37" s="9"/>
      <c r="P37" s="10" t="s">
        <v>36</v>
      </c>
      <c r="Q37" s="10" t="s">
        <v>37</v>
      </c>
      <c r="R37" s="10" t="s">
        <v>38</v>
      </c>
      <c r="S37" s="10" t="s">
        <v>39</v>
      </c>
      <c r="T37" s="10" t="s">
        <v>51</v>
      </c>
      <c r="U37" s="10"/>
      <c r="V37" s="55"/>
      <c r="W37" s="55"/>
      <c r="X37" s="55"/>
      <c r="Y37" s="55"/>
      <c r="Z37" s="55"/>
      <c r="AA37" s="55"/>
    </row>
    <row r="38" spans="1:27" ht="17.25" customHeight="1">
      <c r="A38" s="179" t="s">
        <v>42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55"/>
      <c r="W38" s="55"/>
      <c r="X38" s="55"/>
      <c r="Y38" s="55"/>
      <c r="Z38" s="55"/>
      <c r="AA38" s="55"/>
    </row>
    <row r="39" spans="1:27" ht="25.5" customHeight="1">
      <c r="A39" s="154" t="s">
        <v>27</v>
      </c>
      <c r="B39" s="137" t="s">
        <v>26</v>
      </c>
      <c r="C39" s="138"/>
      <c r="D39" s="138"/>
      <c r="E39" s="138"/>
      <c r="F39" s="138"/>
      <c r="G39" s="138"/>
      <c r="H39" s="138"/>
      <c r="I39" s="139"/>
      <c r="J39" s="151" t="s">
        <v>40</v>
      </c>
      <c r="K39" s="158" t="s">
        <v>24</v>
      </c>
      <c r="L39" s="159"/>
      <c r="M39" s="159"/>
      <c r="N39" s="160"/>
      <c r="O39" s="158" t="s">
        <v>41</v>
      </c>
      <c r="P39" s="173"/>
      <c r="Q39" s="174"/>
      <c r="R39" s="158" t="s">
        <v>23</v>
      </c>
      <c r="S39" s="159"/>
      <c r="T39" s="160"/>
      <c r="U39" s="178" t="s">
        <v>22</v>
      </c>
      <c r="V39" s="55"/>
      <c r="W39" s="55"/>
      <c r="X39" s="55"/>
      <c r="Y39" s="55"/>
      <c r="Z39" s="55"/>
      <c r="AA39" s="55"/>
    </row>
    <row r="40" spans="1:27" ht="13.5" customHeight="1">
      <c r="A40" s="155"/>
      <c r="B40" s="140"/>
      <c r="C40" s="141"/>
      <c r="D40" s="141"/>
      <c r="E40" s="141"/>
      <c r="F40" s="141"/>
      <c r="G40" s="141"/>
      <c r="H40" s="141"/>
      <c r="I40" s="142"/>
      <c r="J40" s="152"/>
      <c r="K40" s="5" t="s">
        <v>28</v>
      </c>
      <c r="L40" s="5" t="s">
        <v>29</v>
      </c>
      <c r="M40" s="34" t="s">
        <v>69</v>
      </c>
      <c r="N40" s="34" t="s">
        <v>70</v>
      </c>
      <c r="O40" s="5" t="s">
        <v>33</v>
      </c>
      <c r="P40" s="5" t="s">
        <v>7</v>
      </c>
      <c r="Q40" s="5" t="s">
        <v>30</v>
      </c>
      <c r="R40" s="5" t="s">
        <v>31</v>
      </c>
      <c r="S40" s="5" t="s">
        <v>28</v>
      </c>
      <c r="T40" s="5" t="s">
        <v>32</v>
      </c>
      <c r="U40" s="152"/>
      <c r="V40" s="55"/>
      <c r="W40" s="55"/>
      <c r="X40" s="55"/>
      <c r="Y40" s="55"/>
      <c r="Z40" s="55"/>
      <c r="AA40" s="55"/>
    </row>
    <row r="41" spans="1:27">
      <c r="A41" s="43" t="s">
        <v>79</v>
      </c>
      <c r="B41" s="133" t="s">
        <v>80</v>
      </c>
      <c r="C41" s="134"/>
      <c r="D41" s="134"/>
      <c r="E41" s="134"/>
      <c r="F41" s="134"/>
      <c r="G41" s="134"/>
      <c r="H41" s="134"/>
      <c r="I41" s="135"/>
      <c r="J41" s="11">
        <v>8</v>
      </c>
      <c r="K41" s="44">
        <v>2</v>
      </c>
      <c r="L41" s="44">
        <v>1</v>
      </c>
      <c r="M41" s="44">
        <v>0</v>
      </c>
      <c r="N41" s="44">
        <v>1</v>
      </c>
      <c r="O41" s="19">
        <f>K41+L41+M41+N41</f>
        <v>4</v>
      </c>
      <c r="P41" s="20">
        <f>Q41-O41</f>
        <v>10</v>
      </c>
      <c r="Q41" s="20">
        <f>ROUND(PRODUCT(J41,25)/14,0)</f>
        <v>14</v>
      </c>
      <c r="R41" s="25" t="s">
        <v>31</v>
      </c>
      <c r="S41" s="11"/>
      <c r="T41" s="26"/>
      <c r="U41" s="11" t="s">
        <v>38</v>
      </c>
      <c r="V41" s="55"/>
      <c r="W41" s="55"/>
      <c r="X41" s="55"/>
      <c r="Y41" s="55"/>
      <c r="Z41" s="55"/>
      <c r="AA41" s="55"/>
    </row>
    <row r="42" spans="1:27">
      <c r="A42" s="45" t="s">
        <v>81</v>
      </c>
      <c r="B42" s="115" t="s">
        <v>82</v>
      </c>
      <c r="C42" s="115"/>
      <c r="D42" s="115"/>
      <c r="E42" s="115"/>
      <c r="F42" s="115"/>
      <c r="G42" s="115"/>
      <c r="H42" s="115"/>
      <c r="I42" s="115"/>
      <c r="J42" s="46">
        <v>8</v>
      </c>
      <c r="K42" s="46">
        <v>2</v>
      </c>
      <c r="L42" s="46">
        <v>1</v>
      </c>
      <c r="M42" s="46">
        <v>0</v>
      </c>
      <c r="N42" s="46">
        <v>1</v>
      </c>
      <c r="O42" s="36">
        <f t="shared" ref="O42:O44" si="0">K42+L42+M42+N42</f>
        <v>4</v>
      </c>
      <c r="P42" s="20">
        <f t="shared" ref="P42:P44" si="1">Q42-O42</f>
        <v>10</v>
      </c>
      <c r="Q42" s="20">
        <f t="shared" ref="Q42:Q44" si="2">ROUND(PRODUCT(J42,25)/14,0)</f>
        <v>14</v>
      </c>
      <c r="R42" s="25" t="s">
        <v>31</v>
      </c>
      <c r="S42" s="11"/>
      <c r="T42" s="26"/>
      <c r="U42" s="18" t="s">
        <v>36</v>
      </c>
      <c r="V42" s="55"/>
      <c r="W42" s="55"/>
      <c r="X42" s="55"/>
      <c r="Y42" s="55"/>
      <c r="Z42" s="55"/>
      <c r="AA42" s="55"/>
    </row>
    <row r="43" spans="1:27">
      <c r="A43" s="45" t="s">
        <v>131</v>
      </c>
      <c r="B43" s="115" t="s">
        <v>130</v>
      </c>
      <c r="C43" s="115"/>
      <c r="D43" s="115"/>
      <c r="E43" s="115"/>
      <c r="F43" s="115"/>
      <c r="G43" s="115"/>
      <c r="H43" s="115"/>
      <c r="I43" s="115"/>
      <c r="J43" s="46">
        <v>7</v>
      </c>
      <c r="K43" s="46">
        <v>2</v>
      </c>
      <c r="L43" s="46">
        <v>1</v>
      </c>
      <c r="M43" s="46">
        <v>0</v>
      </c>
      <c r="N43" s="46">
        <v>1</v>
      </c>
      <c r="O43" s="36">
        <f t="shared" si="0"/>
        <v>4</v>
      </c>
      <c r="P43" s="20">
        <f t="shared" si="1"/>
        <v>9</v>
      </c>
      <c r="Q43" s="20">
        <f t="shared" si="2"/>
        <v>13</v>
      </c>
      <c r="R43" s="25" t="s">
        <v>31</v>
      </c>
      <c r="S43" s="11"/>
      <c r="T43" s="26"/>
      <c r="U43" s="18" t="s">
        <v>36</v>
      </c>
      <c r="V43" s="55"/>
      <c r="W43" s="55"/>
      <c r="X43" s="55"/>
      <c r="Y43" s="55"/>
      <c r="Z43" s="55"/>
      <c r="AA43" s="55"/>
    </row>
    <row r="44" spans="1:27">
      <c r="A44" s="45" t="s">
        <v>83</v>
      </c>
      <c r="B44" s="115" t="s">
        <v>84</v>
      </c>
      <c r="C44" s="115"/>
      <c r="D44" s="115"/>
      <c r="E44" s="115"/>
      <c r="F44" s="115"/>
      <c r="G44" s="115"/>
      <c r="H44" s="115"/>
      <c r="I44" s="115"/>
      <c r="J44" s="46">
        <v>7</v>
      </c>
      <c r="K44" s="46">
        <v>2</v>
      </c>
      <c r="L44" s="46">
        <v>1</v>
      </c>
      <c r="M44" s="46">
        <v>0</v>
      </c>
      <c r="N44" s="46">
        <v>1</v>
      </c>
      <c r="O44" s="36">
        <f t="shared" si="0"/>
        <v>4</v>
      </c>
      <c r="P44" s="20">
        <f t="shared" si="1"/>
        <v>9</v>
      </c>
      <c r="Q44" s="20">
        <f t="shared" si="2"/>
        <v>13</v>
      </c>
      <c r="R44" s="25" t="s">
        <v>31</v>
      </c>
      <c r="S44" s="11"/>
      <c r="T44" s="26"/>
      <c r="U44" s="18" t="s">
        <v>39</v>
      </c>
      <c r="V44" s="55"/>
      <c r="W44" s="55"/>
      <c r="X44" s="55"/>
      <c r="Y44" s="55"/>
      <c r="Z44" s="55"/>
      <c r="AA44" s="55"/>
    </row>
    <row r="45" spans="1:27">
      <c r="A45" s="22" t="s">
        <v>25</v>
      </c>
      <c r="B45" s="75"/>
      <c r="C45" s="76"/>
      <c r="D45" s="76"/>
      <c r="E45" s="76"/>
      <c r="F45" s="76"/>
      <c r="G45" s="76"/>
      <c r="H45" s="76"/>
      <c r="I45" s="77"/>
      <c r="J45" s="22">
        <f t="shared" ref="J45:Q45" si="3">SUM(J41:J44)</f>
        <v>30</v>
      </c>
      <c r="K45" s="22">
        <f t="shared" si="3"/>
        <v>8</v>
      </c>
      <c r="L45" s="22">
        <f t="shared" si="3"/>
        <v>4</v>
      </c>
      <c r="M45" s="35">
        <f t="shared" si="3"/>
        <v>0</v>
      </c>
      <c r="N45" s="22">
        <f t="shared" si="3"/>
        <v>4</v>
      </c>
      <c r="O45" s="22">
        <f t="shared" si="3"/>
        <v>16</v>
      </c>
      <c r="P45" s="22">
        <f t="shared" si="3"/>
        <v>38</v>
      </c>
      <c r="Q45" s="22">
        <f t="shared" si="3"/>
        <v>54</v>
      </c>
      <c r="R45" s="22">
        <f>COUNTIF(R41:R44,"E")</f>
        <v>4</v>
      </c>
      <c r="S45" s="22">
        <f>COUNTIF(S41:S44,"C")</f>
        <v>0</v>
      </c>
      <c r="T45" s="22">
        <f>COUNTIF(T41:T44,"VP")</f>
        <v>0</v>
      </c>
      <c r="U45" s="23"/>
      <c r="V45" s="55"/>
      <c r="W45" s="55"/>
      <c r="X45" s="55"/>
      <c r="Y45" s="55"/>
      <c r="Z45" s="55"/>
      <c r="AA45" s="55"/>
    </row>
    <row r="46" spans="1:27" ht="19.5" customHeight="1">
      <c r="V46" s="55"/>
      <c r="W46" s="55"/>
      <c r="X46" s="55"/>
      <c r="Y46" s="55"/>
      <c r="Z46" s="55"/>
      <c r="AA46" s="55"/>
    </row>
    <row r="47" spans="1:27" ht="16.5" customHeight="1">
      <c r="A47" s="179" t="s">
        <v>43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55"/>
      <c r="W47" s="55"/>
      <c r="X47" s="55"/>
      <c r="Y47" s="55"/>
      <c r="Z47" s="55"/>
      <c r="AA47" s="55"/>
    </row>
    <row r="48" spans="1:27" ht="26.25" customHeight="1">
      <c r="A48" s="154" t="s">
        <v>27</v>
      </c>
      <c r="B48" s="137" t="s">
        <v>26</v>
      </c>
      <c r="C48" s="138"/>
      <c r="D48" s="138"/>
      <c r="E48" s="138"/>
      <c r="F48" s="138"/>
      <c r="G48" s="138"/>
      <c r="H48" s="138"/>
      <c r="I48" s="139"/>
      <c r="J48" s="151" t="s">
        <v>40</v>
      </c>
      <c r="K48" s="158" t="s">
        <v>24</v>
      </c>
      <c r="L48" s="159"/>
      <c r="M48" s="159"/>
      <c r="N48" s="160"/>
      <c r="O48" s="158" t="s">
        <v>41</v>
      </c>
      <c r="P48" s="173"/>
      <c r="Q48" s="174"/>
      <c r="R48" s="158" t="s">
        <v>23</v>
      </c>
      <c r="S48" s="159"/>
      <c r="T48" s="160"/>
      <c r="U48" s="178" t="s">
        <v>22</v>
      </c>
      <c r="V48" s="55"/>
      <c r="W48" s="55"/>
      <c r="X48" s="55"/>
      <c r="Y48" s="55"/>
      <c r="Z48" s="55"/>
      <c r="AA48" s="55"/>
    </row>
    <row r="49" spans="1:27" ht="12.75" customHeight="1">
      <c r="A49" s="155"/>
      <c r="B49" s="140"/>
      <c r="C49" s="141"/>
      <c r="D49" s="141"/>
      <c r="E49" s="141"/>
      <c r="F49" s="141"/>
      <c r="G49" s="141"/>
      <c r="H49" s="141"/>
      <c r="I49" s="142"/>
      <c r="J49" s="152"/>
      <c r="K49" s="5" t="s">
        <v>28</v>
      </c>
      <c r="L49" s="5" t="s">
        <v>29</v>
      </c>
      <c r="M49" s="34" t="s">
        <v>69</v>
      </c>
      <c r="N49" s="34" t="s">
        <v>70</v>
      </c>
      <c r="O49" s="5" t="s">
        <v>33</v>
      </c>
      <c r="P49" s="5" t="s">
        <v>7</v>
      </c>
      <c r="Q49" s="5" t="s">
        <v>30</v>
      </c>
      <c r="R49" s="5" t="s">
        <v>31</v>
      </c>
      <c r="S49" s="5" t="s">
        <v>28</v>
      </c>
      <c r="T49" s="5" t="s">
        <v>32</v>
      </c>
      <c r="U49" s="152"/>
      <c r="V49" s="55"/>
      <c r="W49" s="55"/>
      <c r="X49" s="55"/>
      <c r="Y49" s="55"/>
      <c r="Z49" s="55"/>
      <c r="AA49" s="55"/>
    </row>
    <row r="50" spans="1:27">
      <c r="A50" s="45" t="s">
        <v>85</v>
      </c>
      <c r="B50" s="115" t="s">
        <v>86</v>
      </c>
      <c r="C50" s="115"/>
      <c r="D50" s="115"/>
      <c r="E50" s="115"/>
      <c r="F50" s="115"/>
      <c r="G50" s="115"/>
      <c r="H50" s="115"/>
      <c r="I50" s="115"/>
      <c r="J50" s="46">
        <v>8</v>
      </c>
      <c r="K50" s="46">
        <v>2</v>
      </c>
      <c r="L50" s="46">
        <v>1</v>
      </c>
      <c r="M50" s="46">
        <v>0</v>
      </c>
      <c r="N50" s="46">
        <v>1</v>
      </c>
      <c r="O50" s="19">
        <f>K50+L50+M50+N50</f>
        <v>4</v>
      </c>
      <c r="P50" s="20">
        <f>Q50-O50</f>
        <v>10</v>
      </c>
      <c r="Q50" s="20">
        <f>ROUND(PRODUCT(J50,25)/14,0)</f>
        <v>14</v>
      </c>
      <c r="R50" s="47" t="s">
        <v>31</v>
      </c>
      <c r="S50" s="11"/>
      <c r="T50" s="26"/>
      <c r="U50" s="18" t="s">
        <v>38</v>
      </c>
      <c r="V50" s="55"/>
      <c r="W50" s="55"/>
      <c r="X50" s="55"/>
      <c r="Y50" s="55"/>
      <c r="Z50" s="55"/>
      <c r="AA50" s="55"/>
    </row>
    <row r="51" spans="1:27">
      <c r="A51" s="45" t="s">
        <v>87</v>
      </c>
      <c r="B51" s="115" t="s">
        <v>88</v>
      </c>
      <c r="C51" s="115"/>
      <c r="D51" s="115"/>
      <c r="E51" s="115"/>
      <c r="F51" s="115"/>
      <c r="G51" s="115"/>
      <c r="H51" s="115"/>
      <c r="I51" s="115"/>
      <c r="J51" s="46">
        <v>8</v>
      </c>
      <c r="K51" s="46">
        <v>2</v>
      </c>
      <c r="L51" s="46">
        <v>1</v>
      </c>
      <c r="M51" s="46">
        <v>0</v>
      </c>
      <c r="N51" s="46">
        <v>1</v>
      </c>
      <c r="O51" s="36">
        <f t="shared" ref="O51:O53" si="4">K51+L51+M51+N51</f>
        <v>4</v>
      </c>
      <c r="P51" s="20">
        <f t="shared" ref="P51:P53" si="5">Q51-O51</f>
        <v>10</v>
      </c>
      <c r="Q51" s="20">
        <f t="shared" ref="Q51:Q53" si="6">ROUND(PRODUCT(J51,25)/14,0)</f>
        <v>14</v>
      </c>
      <c r="R51" s="47" t="s">
        <v>31</v>
      </c>
      <c r="S51" s="11"/>
      <c r="T51" s="26"/>
      <c r="U51" s="18" t="s">
        <v>38</v>
      </c>
      <c r="V51" s="55"/>
      <c r="W51" s="55"/>
      <c r="X51" s="55"/>
      <c r="Y51" s="55"/>
      <c r="Z51" s="55"/>
      <c r="AA51" s="55"/>
    </row>
    <row r="52" spans="1:27">
      <c r="A52" s="45" t="s">
        <v>89</v>
      </c>
      <c r="B52" s="115" t="s">
        <v>90</v>
      </c>
      <c r="C52" s="115"/>
      <c r="D52" s="115"/>
      <c r="E52" s="115"/>
      <c r="F52" s="115"/>
      <c r="G52" s="115"/>
      <c r="H52" s="115"/>
      <c r="I52" s="115"/>
      <c r="J52" s="46">
        <v>7</v>
      </c>
      <c r="K52" s="46">
        <v>2</v>
      </c>
      <c r="L52" s="46">
        <v>1</v>
      </c>
      <c r="M52" s="46">
        <v>0</v>
      </c>
      <c r="N52" s="46">
        <v>1</v>
      </c>
      <c r="O52" s="36">
        <f t="shared" si="4"/>
        <v>4</v>
      </c>
      <c r="P52" s="20">
        <f t="shared" si="5"/>
        <v>9</v>
      </c>
      <c r="Q52" s="20">
        <f t="shared" si="6"/>
        <v>13</v>
      </c>
      <c r="R52" s="47" t="s">
        <v>31</v>
      </c>
      <c r="S52" s="11"/>
      <c r="T52" s="26"/>
      <c r="U52" s="18" t="s">
        <v>38</v>
      </c>
      <c r="V52" s="55"/>
      <c r="W52" s="55"/>
      <c r="X52" s="55"/>
      <c r="Y52" s="55"/>
      <c r="Z52" s="55"/>
      <c r="AA52" s="55"/>
    </row>
    <row r="53" spans="1:27">
      <c r="A53" s="45" t="s">
        <v>91</v>
      </c>
      <c r="B53" s="115" t="s">
        <v>92</v>
      </c>
      <c r="C53" s="115"/>
      <c r="D53" s="115"/>
      <c r="E53" s="115"/>
      <c r="F53" s="115"/>
      <c r="G53" s="115"/>
      <c r="H53" s="115"/>
      <c r="I53" s="115"/>
      <c r="J53" s="46">
        <v>7</v>
      </c>
      <c r="K53" s="46">
        <v>2</v>
      </c>
      <c r="L53" s="46">
        <v>1</v>
      </c>
      <c r="M53" s="46">
        <v>0</v>
      </c>
      <c r="N53" s="46">
        <v>1</v>
      </c>
      <c r="O53" s="36">
        <f t="shared" si="4"/>
        <v>4</v>
      </c>
      <c r="P53" s="20">
        <f t="shared" si="5"/>
        <v>9</v>
      </c>
      <c r="Q53" s="20">
        <f t="shared" si="6"/>
        <v>13</v>
      </c>
      <c r="R53" s="47" t="s">
        <v>31</v>
      </c>
      <c r="S53" s="11"/>
      <c r="T53" s="26"/>
      <c r="U53" s="18" t="s">
        <v>36</v>
      </c>
      <c r="V53" s="55"/>
      <c r="W53" s="55"/>
      <c r="X53" s="55"/>
      <c r="Y53" s="55"/>
      <c r="Z53" s="55"/>
      <c r="AA53" s="55"/>
    </row>
    <row r="54" spans="1:27">
      <c r="A54" s="22" t="s">
        <v>25</v>
      </c>
      <c r="B54" s="75"/>
      <c r="C54" s="76"/>
      <c r="D54" s="76"/>
      <c r="E54" s="76"/>
      <c r="F54" s="76"/>
      <c r="G54" s="76"/>
      <c r="H54" s="76"/>
      <c r="I54" s="77"/>
      <c r="J54" s="22">
        <f t="shared" ref="J54:Q54" si="7">SUM(J50:J53)</f>
        <v>30</v>
      </c>
      <c r="K54" s="22">
        <f t="shared" si="7"/>
        <v>8</v>
      </c>
      <c r="L54" s="22">
        <f t="shared" si="7"/>
        <v>4</v>
      </c>
      <c r="M54" s="35">
        <f t="shared" si="7"/>
        <v>0</v>
      </c>
      <c r="N54" s="22">
        <f t="shared" si="7"/>
        <v>4</v>
      </c>
      <c r="O54" s="22">
        <f t="shared" si="7"/>
        <v>16</v>
      </c>
      <c r="P54" s="22">
        <f t="shared" si="7"/>
        <v>38</v>
      </c>
      <c r="Q54" s="22">
        <f t="shared" si="7"/>
        <v>54</v>
      </c>
      <c r="R54" s="22">
        <f>COUNTIF(R50:R53,"E")</f>
        <v>4</v>
      </c>
      <c r="S54" s="22">
        <f>COUNTIF(S50:S53,"C")</f>
        <v>0</v>
      </c>
      <c r="T54" s="22">
        <f>COUNTIF(T50:T53,"VP")</f>
        <v>0</v>
      </c>
      <c r="U54" s="23"/>
      <c r="V54" s="55"/>
      <c r="W54" s="55"/>
      <c r="X54" s="55"/>
      <c r="Y54" s="55"/>
      <c r="Z54" s="55"/>
      <c r="AA54" s="55"/>
    </row>
    <row r="55" spans="1:27" ht="11.25" customHeight="1">
      <c r="V55" s="55"/>
      <c r="W55" s="55"/>
      <c r="X55" s="55"/>
      <c r="Y55" s="55"/>
      <c r="Z55" s="55"/>
      <c r="AA55" s="55"/>
    </row>
    <row r="56" spans="1:27">
      <c r="B56" s="8"/>
      <c r="C56" s="8"/>
      <c r="D56" s="8"/>
      <c r="E56" s="8"/>
      <c r="F56" s="8"/>
      <c r="G56" s="8"/>
      <c r="N56" s="8"/>
      <c r="O56" s="8"/>
      <c r="P56" s="8"/>
      <c r="Q56" s="8"/>
      <c r="R56" s="8"/>
      <c r="S56" s="8"/>
      <c r="T56" s="8"/>
      <c r="V56" s="55"/>
      <c r="W56" s="55"/>
      <c r="X56" s="55"/>
      <c r="Y56" s="55"/>
      <c r="Z56" s="55"/>
      <c r="AA56" s="55"/>
    </row>
    <row r="57" spans="1:27">
      <c r="V57" s="55"/>
      <c r="W57" s="55"/>
      <c r="X57" s="55"/>
      <c r="Y57" s="55"/>
      <c r="Z57" s="55"/>
      <c r="AA57" s="55"/>
    </row>
    <row r="58" spans="1:27" ht="18" customHeight="1">
      <c r="A58" s="179" t="s">
        <v>44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55"/>
      <c r="W58" s="55"/>
      <c r="X58" s="55"/>
      <c r="Y58" s="55"/>
      <c r="Z58" s="55"/>
      <c r="AA58" s="55"/>
    </row>
    <row r="59" spans="1:27" ht="25.5" customHeight="1">
      <c r="A59" s="154" t="s">
        <v>27</v>
      </c>
      <c r="B59" s="137" t="s">
        <v>26</v>
      </c>
      <c r="C59" s="138"/>
      <c r="D59" s="138"/>
      <c r="E59" s="138"/>
      <c r="F59" s="138"/>
      <c r="G59" s="138"/>
      <c r="H59" s="138"/>
      <c r="I59" s="139"/>
      <c r="J59" s="151" t="s">
        <v>40</v>
      </c>
      <c r="K59" s="158" t="s">
        <v>24</v>
      </c>
      <c r="L59" s="159"/>
      <c r="M59" s="159"/>
      <c r="N59" s="160"/>
      <c r="O59" s="158" t="s">
        <v>41</v>
      </c>
      <c r="P59" s="173"/>
      <c r="Q59" s="174"/>
      <c r="R59" s="158" t="s">
        <v>23</v>
      </c>
      <c r="S59" s="159"/>
      <c r="T59" s="160"/>
      <c r="U59" s="178" t="s">
        <v>22</v>
      </c>
      <c r="V59" s="55"/>
      <c r="W59" s="55"/>
      <c r="X59" s="55"/>
      <c r="Y59" s="55"/>
      <c r="Z59" s="55"/>
      <c r="AA59" s="55"/>
    </row>
    <row r="60" spans="1:27" ht="16.5" customHeight="1">
      <c r="A60" s="155"/>
      <c r="B60" s="140"/>
      <c r="C60" s="141"/>
      <c r="D60" s="141"/>
      <c r="E60" s="141"/>
      <c r="F60" s="141"/>
      <c r="G60" s="141"/>
      <c r="H60" s="141"/>
      <c r="I60" s="142"/>
      <c r="J60" s="152"/>
      <c r="K60" s="5" t="s">
        <v>28</v>
      </c>
      <c r="L60" s="5" t="s">
        <v>29</v>
      </c>
      <c r="M60" s="34" t="s">
        <v>69</v>
      </c>
      <c r="N60" s="34" t="s">
        <v>70</v>
      </c>
      <c r="O60" s="5" t="s">
        <v>33</v>
      </c>
      <c r="P60" s="5" t="s">
        <v>7</v>
      </c>
      <c r="Q60" s="5" t="s">
        <v>30</v>
      </c>
      <c r="R60" s="5" t="s">
        <v>31</v>
      </c>
      <c r="S60" s="5" t="s">
        <v>28</v>
      </c>
      <c r="T60" s="5" t="s">
        <v>32</v>
      </c>
      <c r="U60" s="152"/>
      <c r="V60" s="55"/>
      <c r="W60" s="55"/>
      <c r="X60" s="55"/>
      <c r="Y60" s="55"/>
      <c r="Z60" s="55"/>
      <c r="AA60" s="55"/>
    </row>
    <row r="61" spans="1:27">
      <c r="A61" s="45" t="s">
        <v>93</v>
      </c>
      <c r="B61" s="115" t="s">
        <v>94</v>
      </c>
      <c r="C61" s="115"/>
      <c r="D61" s="115"/>
      <c r="E61" s="115"/>
      <c r="F61" s="115"/>
      <c r="G61" s="115"/>
      <c r="H61" s="115"/>
      <c r="I61" s="115"/>
      <c r="J61" s="46">
        <v>8</v>
      </c>
      <c r="K61" s="46">
        <v>2</v>
      </c>
      <c r="L61" s="46">
        <v>1</v>
      </c>
      <c r="M61" s="46">
        <v>0</v>
      </c>
      <c r="N61" s="46">
        <v>1</v>
      </c>
      <c r="O61" s="19">
        <f>K61+L61+M61+N61</f>
        <v>4</v>
      </c>
      <c r="P61" s="20">
        <f>Q61-O61</f>
        <v>10</v>
      </c>
      <c r="Q61" s="20">
        <f>ROUND(PRODUCT(J61,25)/14,0)</f>
        <v>14</v>
      </c>
      <c r="R61" s="47" t="s">
        <v>31</v>
      </c>
      <c r="S61" s="18"/>
      <c r="T61" s="41" t="s">
        <v>32</v>
      </c>
      <c r="U61" s="18" t="s">
        <v>36</v>
      </c>
      <c r="V61" s="55"/>
      <c r="W61" s="55"/>
      <c r="X61" s="55"/>
      <c r="Y61" s="55"/>
      <c r="Z61" s="55"/>
      <c r="AA61" s="55"/>
    </row>
    <row r="62" spans="1:27">
      <c r="A62" s="45" t="s">
        <v>95</v>
      </c>
      <c r="B62" s="115" t="s">
        <v>96</v>
      </c>
      <c r="C62" s="115"/>
      <c r="D62" s="115"/>
      <c r="E62" s="115"/>
      <c r="F62" s="115"/>
      <c r="G62" s="115"/>
      <c r="H62" s="115"/>
      <c r="I62" s="115"/>
      <c r="J62" s="46">
        <v>8</v>
      </c>
      <c r="K62" s="46">
        <v>2</v>
      </c>
      <c r="L62" s="46">
        <v>1</v>
      </c>
      <c r="M62" s="46">
        <v>0</v>
      </c>
      <c r="N62" s="46">
        <v>1</v>
      </c>
      <c r="O62" s="36">
        <f t="shared" ref="O62:O64" si="8">K62+L62+M62+N62</f>
        <v>4</v>
      </c>
      <c r="P62" s="20">
        <f t="shared" ref="P62:P64" si="9">Q62-O62</f>
        <v>10</v>
      </c>
      <c r="Q62" s="20">
        <f t="shared" ref="Q62:Q64" si="10">ROUND(PRODUCT(J62,25)/14,0)</f>
        <v>14</v>
      </c>
      <c r="R62" s="47" t="s">
        <v>31</v>
      </c>
      <c r="S62" s="18"/>
      <c r="T62" s="41"/>
      <c r="U62" s="18" t="s">
        <v>36</v>
      </c>
      <c r="V62" s="55"/>
      <c r="W62" s="55"/>
      <c r="X62" s="55"/>
      <c r="Y62" s="55"/>
      <c r="Z62" s="55"/>
      <c r="AA62" s="55"/>
    </row>
    <row r="63" spans="1:27">
      <c r="A63" s="45" t="s">
        <v>97</v>
      </c>
      <c r="B63" s="115" t="s">
        <v>98</v>
      </c>
      <c r="C63" s="115"/>
      <c r="D63" s="115"/>
      <c r="E63" s="115"/>
      <c r="F63" s="115"/>
      <c r="G63" s="115"/>
      <c r="H63" s="115"/>
      <c r="I63" s="115"/>
      <c r="J63" s="46">
        <v>6</v>
      </c>
      <c r="K63" s="46">
        <v>2</v>
      </c>
      <c r="L63" s="46">
        <v>1</v>
      </c>
      <c r="M63" s="46">
        <v>0</v>
      </c>
      <c r="N63" s="46">
        <v>0</v>
      </c>
      <c r="O63" s="36">
        <f t="shared" si="8"/>
        <v>3</v>
      </c>
      <c r="P63" s="20">
        <f t="shared" si="9"/>
        <v>8</v>
      </c>
      <c r="Q63" s="20">
        <f t="shared" si="10"/>
        <v>11</v>
      </c>
      <c r="R63" s="47"/>
      <c r="S63" s="18" t="s">
        <v>28</v>
      </c>
      <c r="T63" s="41"/>
      <c r="U63" s="18" t="s">
        <v>39</v>
      </c>
      <c r="V63" s="55"/>
      <c r="W63" s="55"/>
      <c r="X63" s="55"/>
      <c r="Y63" s="55"/>
      <c r="Z63" s="55"/>
      <c r="AA63" s="55"/>
    </row>
    <row r="64" spans="1:27">
      <c r="A64" s="45" t="s">
        <v>99</v>
      </c>
      <c r="B64" s="115" t="s">
        <v>100</v>
      </c>
      <c r="C64" s="115"/>
      <c r="D64" s="115"/>
      <c r="E64" s="115"/>
      <c r="F64" s="115"/>
      <c r="G64" s="115"/>
      <c r="H64" s="115"/>
      <c r="I64" s="115"/>
      <c r="J64" s="18">
        <v>8</v>
      </c>
      <c r="K64" s="18">
        <v>2</v>
      </c>
      <c r="L64" s="18">
        <v>1</v>
      </c>
      <c r="M64" s="18">
        <v>0</v>
      </c>
      <c r="N64" s="18">
        <v>1</v>
      </c>
      <c r="O64" s="36">
        <f t="shared" si="8"/>
        <v>4</v>
      </c>
      <c r="P64" s="20">
        <f t="shared" si="9"/>
        <v>10</v>
      </c>
      <c r="Q64" s="20">
        <f t="shared" si="10"/>
        <v>14</v>
      </c>
      <c r="R64" s="47" t="s">
        <v>31</v>
      </c>
      <c r="S64" s="18"/>
      <c r="T64" s="41"/>
      <c r="U64" s="18" t="s">
        <v>38</v>
      </c>
      <c r="V64" s="55"/>
      <c r="W64" s="55"/>
      <c r="X64" s="55"/>
      <c r="Y64" s="55"/>
      <c r="Z64" s="55"/>
      <c r="AA64" s="55"/>
    </row>
    <row r="65" spans="1:27">
      <c r="A65" s="22" t="s">
        <v>25</v>
      </c>
      <c r="B65" s="75"/>
      <c r="C65" s="76"/>
      <c r="D65" s="76"/>
      <c r="E65" s="76"/>
      <c r="F65" s="76"/>
      <c r="G65" s="76"/>
      <c r="H65" s="76"/>
      <c r="I65" s="77"/>
      <c r="J65" s="22">
        <f t="shared" ref="J65:Q65" si="11">SUM(J61:J64)</f>
        <v>30</v>
      </c>
      <c r="K65" s="22">
        <f t="shared" si="11"/>
        <v>8</v>
      </c>
      <c r="L65" s="22">
        <f t="shared" si="11"/>
        <v>4</v>
      </c>
      <c r="M65" s="35">
        <f t="shared" si="11"/>
        <v>0</v>
      </c>
      <c r="N65" s="22">
        <f t="shared" si="11"/>
        <v>3</v>
      </c>
      <c r="O65" s="22">
        <f t="shared" si="11"/>
        <v>15</v>
      </c>
      <c r="P65" s="22">
        <f t="shared" si="11"/>
        <v>38</v>
      </c>
      <c r="Q65" s="22">
        <f t="shared" si="11"/>
        <v>53</v>
      </c>
      <c r="R65" s="22">
        <f>COUNTIF(R61:R64,"E")</f>
        <v>3</v>
      </c>
      <c r="S65" s="22">
        <f>COUNTIF(S61:S64,"C")</f>
        <v>1</v>
      </c>
      <c r="T65" s="22">
        <f>COUNTIF(T61:T64,"VP")</f>
        <v>1</v>
      </c>
      <c r="U65" s="23"/>
      <c r="V65" s="55"/>
      <c r="W65" s="55"/>
      <c r="X65" s="55"/>
      <c r="Y65" s="55"/>
      <c r="Z65" s="55"/>
      <c r="AA65" s="55"/>
    </row>
    <row r="66" spans="1:27" s="40" customForma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4"/>
      <c r="V66" s="55"/>
      <c r="W66" s="55"/>
      <c r="X66" s="55"/>
      <c r="Y66" s="55"/>
      <c r="Z66" s="55"/>
      <c r="AA66" s="55"/>
    </row>
    <row r="67" spans="1:27" s="40" customForma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4"/>
      <c r="V67" s="55"/>
      <c r="W67" s="55"/>
      <c r="X67" s="55"/>
      <c r="Y67" s="55"/>
      <c r="Z67" s="55"/>
      <c r="AA67" s="55"/>
    </row>
    <row r="68" spans="1:27" s="40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4"/>
      <c r="V68" s="55"/>
      <c r="W68" s="55"/>
      <c r="X68" s="55"/>
      <c r="Y68" s="55"/>
      <c r="Z68" s="55"/>
      <c r="AA68" s="55"/>
    </row>
    <row r="69" spans="1:27" ht="21.75" customHeight="1">
      <c r="V69" s="55"/>
      <c r="W69" s="55"/>
      <c r="X69" s="55"/>
      <c r="Y69" s="55"/>
      <c r="Z69" s="55"/>
      <c r="AA69" s="55"/>
    </row>
    <row r="70" spans="1:27" ht="18.75" customHeight="1">
      <c r="A70" s="179" t="s">
        <v>45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55"/>
      <c r="W70" s="55"/>
      <c r="X70" s="55"/>
      <c r="Y70" s="55"/>
      <c r="Z70" s="55"/>
      <c r="AA70" s="55"/>
    </row>
    <row r="71" spans="1:27" ht="24.75" customHeight="1">
      <c r="A71" s="154" t="s">
        <v>27</v>
      </c>
      <c r="B71" s="137" t="s">
        <v>26</v>
      </c>
      <c r="C71" s="138"/>
      <c r="D71" s="138"/>
      <c r="E71" s="138"/>
      <c r="F71" s="138"/>
      <c r="G71" s="138"/>
      <c r="H71" s="138"/>
      <c r="I71" s="139"/>
      <c r="J71" s="151" t="s">
        <v>40</v>
      </c>
      <c r="K71" s="158" t="s">
        <v>24</v>
      </c>
      <c r="L71" s="159"/>
      <c r="M71" s="159"/>
      <c r="N71" s="160"/>
      <c r="O71" s="158" t="s">
        <v>41</v>
      </c>
      <c r="P71" s="173"/>
      <c r="Q71" s="174"/>
      <c r="R71" s="158" t="s">
        <v>23</v>
      </c>
      <c r="S71" s="159"/>
      <c r="T71" s="160"/>
      <c r="U71" s="178" t="s">
        <v>22</v>
      </c>
      <c r="V71" s="55"/>
      <c r="W71" s="55"/>
      <c r="X71" s="55"/>
      <c r="Y71" s="55"/>
      <c r="Z71" s="55"/>
      <c r="AA71" s="55"/>
    </row>
    <row r="72" spans="1:27">
      <c r="A72" s="155"/>
      <c r="B72" s="140"/>
      <c r="C72" s="141"/>
      <c r="D72" s="141"/>
      <c r="E72" s="141"/>
      <c r="F72" s="141"/>
      <c r="G72" s="141"/>
      <c r="H72" s="141"/>
      <c r="I72" s="142"/>
      <c r="J72" s="152"/>
      <c r="K72" s="5" t="s">
        <v>28</v>
      </c>
      <c r="L72" s="5" t="s">
        <v>29</v>
      </c>
      <c r="M72" s="34" t="s">
        <v>69</v>
      </c>
      <c r="N72" s="34" t="s">
        <v>70</v>
      </c>
      <c r="O72" s="5" t="s">
        <v>33</v>
      </c>
      <c r="P72" s="5" t="s">
        <v>7</v>
      </c>
      <c r="Q72" s="5" t="s">
        <v>30</v>
      </c>
      <c r="R72" s="5" t="s">
        <v>31</v>
      </c>
      <c r="S72" s="5" t="s">
        <v>28</v>
      </c>
      <c r="T72" s="5" t="s">
        <v>32</v>
      </c>
      <c r="U72" s="152"/>
      <c r="V72" s="55"/>
      <c r="W72" s="55"/>
      <c r="X72" s="55"/>
      <c r="Y72" s="55"/>
      <c r="Z72" s="55"/>
      <c r="AA72" s="55"/>
    </row>
    <row r="73" spans="1:27">
      <c r="A73" s="38" t="s">
        <v>101</v>
      </c>
      <c r="B73" s="190" t="s">
        <v>102</v>
      </c>
      <c r="C73" s="191"/>
      <c r="D73" s="191"/>
      <c r="E73" s="191"/>
      <c r="F73" s="191"/>
      <c r="G73" s="191"/>
      <c r="H73" s="191"/>
      <c r="I73" s="192"/>
      <c r="J73" s="18">
        <v>7</v>
      </c>
      <c r="K73" s="18">
        <v>2</v>
      </c>
      <c r="L73" s="18">
        <v>1</v>
      </c>
      <c r="M73" s="18">
        <v>0</v>
      </c>
      <c r="N73" s="18">
        <v>1</v>
      </c>
      <c r="O73" s="19">
        <f>K73+L73+M73+N73</f>
        <v>4</v>
      </c>
      <c r="P73" s="20">
        <f>Q73-O73</f>
        <v>11</v>
      </c>
      <c r="Q73" s="20">
        <f>ROUND(PRODUCT(J73,25)/12,0)</f>
        <v>15</v>
      </c>
      <c r="R73" s="47" t="s">
        <v>31</v>
      </c>
      <c r="S73" s="18"/>
      <c r="T73" s="41"/>
      <c r="U73" s="18" t="s">
        <v>38</v>
      </c>
      <c r="V73" s="55"/>
      <c r="W73" s="55"/>
      <c r="X73" s="55"/>
      <c r="Y73" s="55"/>
      <c r="Z73" s="55"/>
      <c r="AA73" s="55"/>
    </row>
    <row r="74" spans="1:27">
      <c r="A74" s="38" t="s">
        <v>103</v>
      </c>
      <c r="B74" s="190" t="s">
        <v>104</v>
      </c>
      <c r="C74" s="191"/>
      <c r="D74" s="191"/>
      <c r="E74" s="191"/>
      <c r="F74" s="191"/>
      <c r="G74" s="191"/>
      <c r="H74" s="191"/>
      <c r="I74" s="192"/>
      <c r="J74" s="18">
        <v>7</v>
      </c>
      <c r="K74" s="18">
        <v>2</v>
      </c>
      <c r="L74" s="18">
        <v>1</v>
      </c>
      <c r="M74" s="18">
        <v>0</v>
      </c>
      <c r="N74" s="18">
        <v>1</v>
      </c>
      <c r="O74" s="36">
        <f t="shared" ref="O74:O77" si="12">K74+L74+M74+N74</f>
        <v>4</v>
      </c>
      <c r="P74" s="20">
        <f t="shared" ref="P74:P77" si="13">Q74-O74</f>
        <v>11</v>
      </c>
      <c r="Q74" s="20">
        <f t="shared" ref="Q74:Q77" si="14">ROUND(PRODUCT(J74,25)/12,0)</f>
        <v>15</v>
      </c>
      <c r="R74" s="47" t="s">
        <v>31</v>
      </c>
      <c r="S74" s="18"/>
      <c r="T74" s="41"/>
      <c r="U74" s="18" t="s">
        <v>38</v>
      </c>
      <c r="V74" s="55"/>
      <c r="W74" s="55"/>
      <c r="X74" s="55"/>
      <c r="Y74" s="55"/>
      <c r="Z74" s="55"/>
      <c r="AA74" s="55"/>
    </row>
    <row r="75" spans="1:27">
      <c r="A75" s="38" t="s">
        <v>105</v>
      </c>
      <c r="B75" s="190" t="s">
        <v>106</v>
      </c>
      <c r="C75" s="191"/>
      <c r="D75" s="191"/>
      <c r="E75" s="191"/>
      <c r="F75" s="191"/>
      <c r="G75" s="191"/>
      <c r="H75" s="191"/>
      <c r="I75" s="192"/>
      <c r="J75" s="18">
        <v>4</v>
      </c>
      <c r="K75" s="18">
        <v>0</v>
      </c>
      <c r="L75" s="18">
        <v>0</v>
      </c>
      <c r="M75" s="18">
        <v>1</v>
      </c>
      <c r="N75" s="18">
        <v>2</v>
      </c>
      <c r="O75" s="36">
        <f t="shared" si="12"/>
        <v>3</v>
      </c>
      <c r="P75" s="20">
        <f t="shared" si="13"/>
        <v>5</v>
      </c>
      <c r="Q75" s="20">
        <f t="shared" si="14"/>
        <v>8</v>
      </c>
      <c r="R75" s="47"/>
      <c r="S75" s="18"/>
      <c r="T75" s="41" t="s">
        <v>32</v>
      </c>
      <c r="U75" s="18" t="s">
        <v>36</v>
      </c>
      <c r="V75" s="55"/>
      <c r="W75" s="55"/>
      <c r="X75" s="55"/>
      <c r="Y75" s="55"/>
      <c r="Z75" s="55"/>
      <c r="AA75" s="55"/>
    </row>
    <row r="76" spans="1:27">
      <c r="A76" s="38" t="s">
        <v>107</v>
      </c>
      <c r="B76" s="190" t="s">
        <v>108</v>
      </c>
      <c r="C76" s="191"/>
      <c r="D76" s="191"/>
      <c r="E76" s="191"/>
      <c r="F76" s="191"/>
      <c r="G76" s="191"/>
      <c r="H76" s="191"/>
      <c r="I76" s="192"/>
      <c r="J76" s="18">
        <v>4</v>
      </c>
      <c r="K76" s="18">
        <v>0</v>
      </c>
      <c r="L76" s="18">
        <v>0</v>
      </c>
      <c r="M76" s="18">
        <v>0</v>
      </c>
      <c r="N76" s="18">
        <v>2</v>
      </c>
      <c r="O76" s="36">
        <f t="shared" si="12"/>
        <v>2</v>
      </c>
      <c r="P76" s="20">
        <f t="shared" si="13"/>
        <v>6</v>
      </c>
      <c r="Q76" s="20">
        <f t="shared" si="14"/>
        <v>8</v>
      </c>
      <c r="R76" s="47"/>
      <c r="S76" s="18" t="s">
        <v>28</v>
      </c>
      <c r="T76" s="41"/>
      <c r="U76" s="18" t="s">
        <v>36</v>
      </c>
      <c r="V76" s="55"/>
      <c r="W76" s="55"/>
      <c r="X76" s="55"/>
      <c r="Y76" s="55"/>
      <c r="Z76" s="55"/>
      <c r="AA76" s="55"/>
    </row>
    <row r="77" spans="1:27">
      <c r="A77" s="38" t="s">
        <v>109</v>
      </c>
      <c r="B77" s="190" t="s">
        <v>110</v>
      </c>
      <c r="C77" s="191"/>
      <c r="D77" s="191"/>
      <c r="E77" s="191"/>
      <c r="F77" s="191"/>
      <c r="G77" s="191"/>
      <c r="H77" s="191"/>
      <c r="I77" s="192"/>
      <c r="J77" s="18">
        <v>8</v>
      </c>
      <c r="K77" s="18">
        <v>2</v>
      </c>
      <c r="L77" s="18">
        <v>1</v>
      </c>
      <c r="M77" s="18">
        <v>0</v>
      </c>
      <c r="N77" s="18">
        <v>1</v>
      </c>
      <c r="O77" s="36">
        <f t="shared" si="12"/>
        <v>4</v>
      </c>
      <c r="P77" s="20">
        <f t="shared" si="13"/>
        <v>13</v>
      </c>
      <c r="Q77" s="20">
        <f t="shared" si="14"/>
        <v>17</v>
      </c>
      <c r="R77" s="47" t="s">
        <v>31</v>
      </c>
      <c r="S77" s="18"/>
      <c r="T77" s="41"/>
      <c r="U77" s="18" t="s">
        <v>38</v>
      </c>
      <c r="V77" s="55"/>
      <c r="W77" s="55"/>
      <c r="X77" s="55"/>
      <c r="Y77" s="55"/>
      <c r="Z77" s="55"/>
      <c r="AA77" s="55"/>
    </row>
    <row r="78" spans="1:27">
      <c r="A78" s="22" t="s">
        <v>25</v>
      </c>
      <c r="B78" s="75"/>
      <c r="C78" s="76"/>
      <c r="D78" s="76"/>
      <c r="E78" s="76"/>
      <c r="F78" s="76"/>
      <c r="G78" s="76"/>
      <c r="H78" s="76"/>
      <c r="I78" s="77"/>
      <c r="J78" s="22">
        <f t="shared" ref="J78:Q78" si="15">SUM(J73:J77)</f>
        <v>30</v>
      </c>
      <c r="K78" s="22">
        <f t="shared" si="15"/>
        <v>6</v>
      </c>
      <c r="L78" s="22">
        <f t="shared" si="15"/>
        <v>3</v>
      </c>
      <c r="M78" s="35">
        <f t="shared" si="15"/>
        <v>1</v>
      </c>
      <c r="N78" s="22">
        <f t="shared" si="15"/>
        <v>7</v>
      </c>
      <c r="O78" s="22">
        <f t="shared" si="15"/>
        <v>17</v>
      </c>
      <c r="P78" s="22">
        <f t="shared" si="15"/>
        <v>46</v>
      </c>
      <c r="Q78" s="22">
        <f t="shared" si="15"/>
        <v>63</v>
      </c>
      <c r="R78" s="22">
        <f>COUNTIF(R73:R77,"E")</f>
        <v>3</v>
      </c>
      <c r="S78" s="22">
        <f>COUNTIF(S73:S77,"C")</f>
        <v>1</v>
      </c>
      <c r="T78" s="22">
        <f>COUNTIF(T73:T77,"VP")</f>
        <v>1</v>
      </c>
      <c r="U78" s="23"/>
      <c r="V78" s="55"/>
      <c r="W78" s="55"/>
      <c r="X78" s="55"/>
      <c r="Y78" s="55"/>
      <c r="Z78" s="55"/>
      <c r="AA78" s="55"/>
    </row>
    <row r="79" spans="1:27" ht="9" customHeight="1">
      <c r="V79" s="55"/>
      <c r="W79" s="55"/>
      <c r="X79" s="55"/>
      <c r="Y79" s="55"/>
      <c r="Z79" s="55"/>
      <c r="AA79" s="55"/>
    </row>
    <row r="80" spans="1:27">
      <c r="B80" s="2"/>
      <c r="C80" s="2"/>
      <c r="D80" s="2"/>
      <c r="E80" s="2"/>
      <c r="F80" s="2"/>
      <c r="G80" s="2"/>
      <c r="N80" s="8"/>
      <c r="O80" s="8"/>
      <c r="P80" s="8"/>
      <c r="Q80" s="8"/>
      <c r="R80" s="8"/>
      <c r="S80" s="8"/>
      <c r="T80" s="8"/>
      <c r="V80" s="55"/>
      <c r="W80" s="55"/>
      <c r="X80" s="55"/>
      <c r="Y80" s="55"/>
      <c r="Z80" s="55"/>
      <c r="AA80" s="55"/>
    </row>
    <row r="81" spans="1:27">
      <c r="V81" s="55"/>
      <c r="W81" s="55"/>
      <c r="X81" s="55"/>
      <c r="Y81" s="55"/>
      <c r="Z81" s="55"/>
      <c r="AA81" s="55"/>
    </row>
    <row r="82" spans="1:27">
      <c r="V82" s="55"/>
      <c r="W82" s="55"/>
      <c r="X82" s="55"/>
      <c r="Y82" s="55"/>
      <c r="Z82" s="55"/>
      <c r="AA82" s="55"/>
    </row>
    <row r="83" spans="1:27" ht="19.5" customHeight="1">
      <c r="A83" s="143" t="s">
        <v>46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55"/>
      <c r="W83" s="55"/>
      <c r="X83" s="55"/>
      <c r="Y83" s="55"/>
      <c r="Z83" s="55"/>
      <c r="AA83" s="55"/>
    </row>
    <row r="84" spans="1:27" ht="27.75" customHeight="1">
      <c r="A84" s="154" t="s">
        <v>27</v>
      </c>
      <c r="B84" s="137" t="s">
        <v>26</v>
      </c>
      <c r="C84" s="138"/>
      <c r="D84" s="138"/>
      <c r="E84" s="138"/>
      <c r="F84" s="138"/>
      <c r="G84" s="138"/>
      <c r="H84" s="138"/>
      <c r="I84" s="139"/>
      <c r="J84" s="151" t="s">
        <v>40</v>
      </c>
      <c r="K84" s="136" t="s">
        <v>24</v>
      </c>
      <c r="L84" s="136"/>
      <c r="M84" s="136"/>
      <c r="N84" s="136"/>
      <c r="O84" s="136" t="s">
        <v>41</v>
      </c>
      <c r="P84" s="153"/>
      <c r="Q84" s="153"/>
      <c r="R84" s="136" t="s">
        <v>23</v>
      </c>
      <c r="S84" s="136"/>
      <c r="T84" s="136"/>
      <c r="U84" s="136" t="s">
        <v>22</v>
      </c>
      <c r="V84" s="55"/>
      <c r="W84" s="55"/>
      <c r="X84" s="55"/>
      <c r="Y84" s="55"/>
      <c r="Z84" s="55"/>
      <c r="AA84" s="55"/>
    </row>
    <row r="85" spans="1:27" ht="12.75" customHeight="1">
      <c r="A85" s="155"/>
      <c r="B85" s="140"/>
      <c r="C85" s="141"/>
      <c r="D85" s="141"/>
      <c r="E85" s="141"/>
      <c r="F85" s="141"/>
      <c r="G85" s="141"/>
      <c r="H85" s="141"/>
      <c r="I85" s="142"/>
      <c r="J85" s="152"/>
      <c r="K85" s="5" t="s">
        <v>28</v>
      </c>
      <c r="L85" s="5" t="s">
        <v>29</v>
      </c>
      <c r="M85" s="34" t="s">
        <v>69</v>
      </c>
      <c r="N85" s="34" t="s">
        <v>70</v>
      </c>
      <c r="O85" s="5" t="s">
        <v>33</v>
      </c>
      <c r="P85" s="5" t="s">
        <v>7</v>
      </c>
      <c r="Q85" s="5" t="s">
        <v>30</v>
      </c>
      <c r="R85" s="5" t="s">
        <v>31</v>
      </c>
      <c r="S85" s="5" t="s">
        <v>28</v>
      </c>
      <c r="T85" s="5" t="s">
        <v>32</v>
      </c>
      <c r="U85" s="136"/>
      <c r="V85" s="55"/>
      <c r="W85" s="55"/>
      <c r="X85" s="55"/>
      <c r="Y85" s="55"/>
      <c r="Z85" s="55"/>
      <c r="AA85" s="55"/>
    </row>
    <row r="86" spans="1:27">
      <c r="A86" s="144" t="s">
        <v>115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6"/>
      <c r="V86" s="55"/>
      <c r="W86" s="55"/>
      <c r="X86" s="55"/>
      <c r="Y86" s="55"/>
      <c r="Z86" s="55"/>
      <c r="AA86" s="55"/>
    </row>
    <row r="87" spans="1:27" ht="12.75" customHeight="1">
      <c r="A87" s="43" t="s">
        <v>119</v>
      </c>
      <c r="B87" s="49" t="s">
        <v>120</v>
      </c>
      <c r="C87" s="50"/>
      <c r="D87" s="50"/>
      <c r="E87" s="50"/>
      <c r="F87" s="50"/>
      <c r="G87" s="50"/>
      <c r="H87" s="50"/>
      <c r="I87" s="51"/>
      <c r="J87" s="44">
        <v>8</v>
      </c>
      <c r="K87" s="44">
        <v>2</v>
      </c>
      <c r="L87" s="44">
        <v>1</v>
      </c>
      <c r="M87" s="44">
        <v>0</v>
      </c>
      <c r="N87" s="44">
        <v>1</v>
      </c>
      <c r="O87" s="20">
        <f>K87+L87+M87+N87</f>
        <v>4</v>
      </c>
      <c r="P87" s="20">
        <f>Q87-O87</f>
        <v>10</v>
      </c>
      <c r="Q87" s="20">
        <f>ROUND(PRODUCT(J87,25)/14,0)</f>
        <v>14</v>
      </c>
      <c r="R87" s="44" t="s">
        <v>31</v>
      </c>
      <c r="S87" s="44"/>
      <c r="T87" s="48"/>
      <c r="U87" s="18" t="s">
        <v>38</v>
      </c>
      <c r="V87" s="55"/>
      <c r="W87" s="55"/>
      <c r="X87" s="55"/>
      <c r="Y87" s="55"/>
      <c r="Z87" s="55"/>
      <c r="AA87" s="55"/>
    </row>
    <row r="88" spans="1:27">
      <c r="A88" s="147" t="s">
        <v>116</v>
      </c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9"/>
      <c r="V88" s="55"/>
      <c r="W88" s="55"/>
      <c r="X88" s="55"/>
      <c r="Y88" s="55"/>
      <c r="Z88" s="55"/>
      <c r="AA88" s="55"/>
    </row>
    <row r="89" spans="1:27">
      <c r="A89" s="43" t="s">
        <v>118</v>
      </c>
      <c r="B89" s="150" t="s">
        <v>117</v>
      </c>
      <c r="C89" s="150"/>
      <c r="D89" s="150"/>
      <c r="E89" s="150"/>
      <c r="F89" s="150"/>
      <c r="G89" s="150"/>
      <c r="H89" s="150"/>
      <c r="I89" s="150"/>
      <c r="J89" s="44">
        <v>8</v>
      </c>
      <c r="K89" s="44">
        <v>2</v>
      </c>
      <c r="L89" s="44">
        <v>1</v>
      </c>
      <c r="M89" s="44">
        <v>0</v>
      </c>
      <c r="N89" s="44">
        <v>1</v>
      </c>
      <c r="O89" s="20">
        <f>K89+L89+M89+N89</f>
        <v>4</v>
      </c>
      <c r="P89" s="20">
        <f t="shared" ref="P89" si="16">Q89-O89</f>
        <v>13</v>
      </c>
      <c r="Q89" s="20">
        <f>ROUND(PRODUCT(J89,25)/12,0)</f>
        <v>17</v>
      </c>
      <c r="R89" s="44" t="s">
        <v>31</v>
      </c>
      <c r="S89" s="44"/>
      <c r="T89" s="48"/>
      <c r="U89" s="18" t="s">
        <v>38</v>
      </c>
      <c r="V89" s="55"/>
      <c r="W89" s="55"/>
      <c r="X89" s="55"/>
      <c r="Y89" s="55"/>
      <c r="Z89" s="55"/>
      <c r="AA89" s="55"/>
    </row>
    <row r="90" spans="1:27">
      <c r="A90" s="43" t="s">
        <v>124</v>
      </c>
      <c r="B90" s="150" t="s">
        <v>125</v>
      </c>
      <c r="C90" s="150"/>
      <c r="D90" s="150"/>
      <c r="E90" s="150"/>
      <c r="F90" s="150"/>
      <c r="G90" s="150"/>
      <c r="H90" s="150"/>
      <c r="I90" s="150"/>
      <c r="J90" s="44">
        <v>8</v>
      </c>
      <c r="K90" s="44">
        <v>2</v>
      </c>
      <c r="L90" s="44">
        <v>1</v>
      </c>
      <c r="M90" s="44">
        <v>0</v>
      </c>
      <c r="N90" s="44">
        <v>1</v>
      </c>
      <c r="O90" s="20">
        <f t="shared" ref="O90:O92" si="17">K90+L90+M90+N90</f>
        <v>4</v>
      </c>
      <c r="P90" s="20">
        <f t="shared" ref="P90:P92" si="18">Q90-O90</f>
        <v>13</v>
      </c>
      <c r="Q90" s="20">
        <f t="shared" ref="Q90:Q92" si="19">ROUND(PRODUCT(J90,25)/12,0)</f>
        <v>17</v>
      </c>
      <c r="R90" s="44" t="s">
        <v>31</v>
      </c>
      <c r="S90" s="44"/>
      <c r="T90" s="48"/>
      <c r="U90" s="18" t="s">
        <v>38</v>
      </c>
      <c r="V90" s="55"/>
      <c r="W90" s="55"/>
      <c r="X90" s="55"/>
      <c r="Y90" s="55"/>
      <c r="Z90" s="55"/>
      <c r="AA90" s="55"/>
    </row>
    <row r="91" spans="1:27" ht="12.75" customHeight="1">
      <c r="A91" s="43" t="s">
        <v>111</v>
      </c>
      <c r="B91" s="133" t="s">
        <v>112</v>
      </c>
      <c r="C91" s="134"/>
      <c r="D91" s="134"/>
      <c r="E91" s="134"/>
      <c r="F91" s="134"/>
      <c r="G91" s="134"/>
      <c r="H91" s="134"/>
      <c r="I91" s="135"/>
      <c r="J91" s="44">
        <v>8</v>
      </c>
      <c r="K91" s="44">
        <v>2</v>
      </c>
      <c r="L91" s="44">
        <v>1</v>
      </c>
      <c r="M91" s="44">
        <v>0</v>
      </c>
      <c r="N91" s="44">
        <v>1</v>
      </c>
      <c r="O91" s="20">
        <f>K91+L91+M91+N91</f>
        <v>4</v>
      </c>
      <c r="P91" s="20">
        <f>Q91-O91</f>
        <v>10</v>
      </c>
      <c r="Q91" s="20">
        <f>ROUND(PRODUCT(J91,25)/14,0)</f>
        <v>14</v>
      </c>
      <c r="R91" s="44" t="s">
        <v>31</v>
      </c>
      <c r="S91" s="44"/>
      <c r="T91" s="48"/>
      <c r="U91" s="18" t="s">
        <v>38</v>
      </c>
      <c r="V91" s="55"/>
      <c r="W91" s="55"/>
      <c r="X91" s="55"/>
      <c r="Y91" s="55"/>
      <c r="Z91" s="55"/>
      <c r="AA91" s="55"/>
    </row>
    <row r="92" spans="1:27">
      <c r="A92" s="43" t="s">
        <v>113</v>
      </c>
      <c r="B92" s="150" t="s">
        <v>114</v>
      </c>
      <c r="C92" s="150"/>
      <c r="D92" s="150"/>
      <c r="E92" s="150"/>
      <c r="F92" s="150"/>
      <c r="G92" s="150"/>
      <c r="H92" s="150"/>
      <c r="I92" s="150"/>
      <c r="J92" s="44">
        <v>8</v>
      </c>
      <c r="K92" s="44">
        <v>2</v>
      </c>
      <c r="L92" s="44">
        <v>1</v>
      </c>
      <c r="M92" s="44">
        <v>0</v>
      </c>
      <c r="N92" s="44">
        <v>1</v>
      </c>
      <c r="O92" s="20">
        <f t="shared" si="17"/>
        <v>4</v>
      </c>
      <c r="P92" s="20">
        <f t="shared" si="18"/>
        <v>13</v>
      </c>
      <c r="Q92" s="20">
        <f t="shared" si="19"/>
        <v>17</v>
      </c>
      <c r="R92" s="44" t="s">
        <v>31</v>
      </c>
      <c r="S92" s="44"/>
      <c r="T92" s="48"/>
      <c r="U92" s="18" t="s">
        <v>38</v>
      </c>
      <c r="V92" s="55"/>
      <c r="W92" s="55"/>
      <c r="X92" s="55"/>
      <c r="Y92" s="55"/>
      <c r="Z92" s="55"/>
      <c r="AA92" s="55"/>
    </row>
    <row r="93" spans="1:27" ht="24.75" customHeight="1">
      <c r="A93" s="106" t="s">
        <v>48</v>
      </c>
      <c r="B93" s="107"/>
      <c r="C93" s="107"/>
      <c r="D93" s="107"/>
      <c r="E93" s="107"/>
      <c r="F93" s="107"/>
      <c r="G93" s="107"/>
      <c r="H93" s="107"/>
      <c r="I93" s="108"/>
      <c r="J93" s="24">
        <f t="shared" ref="J93:Q93" si="20">SUM(J87,J89)</f>
        <v>16</v>
      </c>
      <c r="K93" s="24">
        <f t="shared" si="20"/>
        <v>4</v>
      </c>
      <c r="L93" s="24">
        <f t="shared" si="20"/>
        <v>2</v>
      </c>
      <c r="M93" s="24">
        <f t="shared" si="20"/>
        <v>0</v>
      </c>
      <c r="N93" s="24">
        <f t="shared" si="20"/>
        <v>2</v>
      </c>
      <c r="O93" s="24">
        <f t="shared" si="20"/>
        <v>8</v>
      </c>
      <c r="P93" s="24">
        <f t="shared" si="20"/>
        <v>23</v>
      </c>
      <c r="Q93" s="24">
        <f t="shared" si="20"/>
        <v>31</v>
      </c>
      <c r="R93" s="24">
        <f>COUNTIF(R87,"E")+COUNTIF(R89,"E")</f>
        <v>2</v>
      </c>
      <c r="S93" s="24">
        <f>COUNTIF(S87,"C")+COUNTIF(S89,"C")</f>
        <v>0</v>
      </c>
      <c r="T93" s="24">
        <f>COUNTIF(T87,"VP")+COUNTIF(T89,"VP")</f>
        <v>0</v>
      </c>
      <c r="U93" s="52">
        <f>2/17</f>
        <v>0.11764705882352941</v>
      </c>
      <c r="V93" s="55"/>
      <c r="W93" s="55"/>
      <c r="X93" s="55"/>
      <c r="Y93" s="55"/>
      <c r="Z93" s="55"/>
      <c r="AA93" s="55"/>
    </row>
    <row r="94" spans="1:27" ht="13.5" customHeight="1">
      <c r="A94" s="109" t="s">
        <v>49</v>
      </c>
      <c r="B94" s="110"/>
      <c r="C94" s="110"/>
      <c r="D94" s="110"/>
      <c r="E94" s="110"/>
      <c r="F94" s="110"/>
      <c r="G94" s="110"/>
      <c r="H94" s="110"/>
      <c r="I94" s="110"/>
      <c r="J94" s="111"/>
      <c r="K94" s="24">
        <f t="shared" ref="K94:Q94" si="21">SUM(K87)*14+K89*12</f>
        <v>52</v>
      </c>
      <c r="L94" s="24">
        <f t="shared" si="21"/>
        <v>26</v>
      </c>
      <c r="M94" s="24">
        <f t="shared" si="21"/>
        <v>0</v>
      </c>
      <c r="N94" s="24">
        <f t="shared" si="21"/>
        <v>26</v>
      </c>
      <c r="O94" s="24">
        <f t="shared" si="21"/>
        <v>104</v>
      </c>
      <c r="P94" s="24">
        <f t="shared" si="21"/>
        <v>296</v>
      </c>
      <c r="Q94" s="24">
        <f t="shared" si="21"/>
        <v>400</v>
      </c>
      <c r="R94" s="117"/>
      <c r="S94" s="118"/>
      <c r="T94" s="118"/>
      <c r="U94" s="119"/>
      <c r="V94" s="55"/>
      <c r="W94" s="55"/>
      <c r="X94" s="55"/>
      <c r="Y94" s="55"/>
      <c r="Z94" s="55"/>
      <c r="AA94" s="55"/>
    </row>
    <row r="95" spans="1:27">
      <c r="A95" s="112"/>
      <c r="B95" s="113"/>
      <c r="C95" s="113"/>
      <c r="D95" s="113"/>
      <c r="E95" s="113"/>
      <c r="F95" s="113"/>
      <c r="G95" s="113"/>
      <c r="H95" s="113"/>
      <c r="I95" s="113"/>
      <c r="J95" s="114"/>
      <c r="K95" s="123">
        <f>SUM(K94:N94)</f>
        <v>104</v>
      </c>
      <c r="L95" s="124"/>
      <c r="M95" s="124"/>
      <c r="N95" s="125"/>
      <c r="O95" s="126">
        <f>SUM(O94:P94)</f>
        <v>400</v>
      </c>
      <c r="P95" s="127"/>
      <c r="Q95" s="128"/>
      <c r="R95" s="120"/>
      <c r="S95" s="121"/>
      <c r="T95" s="121"/>
      <c r="U95" s="122"/>
      <c r="V95" s="55"/>
      <c r="W95" s="55"/>
      <c r="X95" s="55"/>
      <c r="Y95" s="55"/>
      <c r="Z95" s="55"/>
      <c r="AA95" s="55"/>
    </row>
    <row r="96" spans="1:27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4"/>
      <c r="P96" s="14"/>
      <c r="Q96" s="14"/>
      <c r="R96" s="15"/>
      <c r="S96" s="15"/>
      <c r="T96" s="15"/>
      <c r="U96" s="15"/>
      <c r="V96" s="55"/>
      <c r="W96" s="55"/>
      <c r="X96" s="55"/>
      <c r="Y96" s="55"/>
      <c r="Z96" s="55"/>
      <c r="AA96" s="55"/>
    </row>
    <row r="97" spans="1:27">
      <c r="B97" s="2"/>
      <c r="C97" s="2"/>
      <c r="D97" s="2"/>
      <c r="E97" s="2"/>
      <c r="F97" s="2"/>
      <c r="G97" s="2"/>
      <c r="N97" s="8"/>
      <c r="O97" s="8"/>
      <c r="P97" s="8"/>
      <c r="Q97" s="8"/>
      <c r="R97" s="8"/>
      <c r="S97" s="8"/>
      <c r="T97" s="8"/>
      <c r="V97" s="55"/>
      <c r="W97" s="55"/>
      <c r="X97" s="55"/>
      <c r="Y97" s="55"/>
      <c r="Z97" s="55"/>
      <c r="AA97" s="55"/>
    </row>
    <row r="98" spans="1:27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55"/>
      <c r="W98" s="55"/>
      <c r="X98" s="55"/>
      <c r="Y98" s="55"/>
      <c r="Z98" s="55"/>
      <c r="AA98" s="55"/>
    </row>
    <row r="99" spans="1:27" s="40" customFormat="1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55"/>
      <c r="W99" s="55"/>
      <c r="X99" s="55"/>
      <c r="Y99" s="55"/>
      <c r="Z99" s="55"/>
      <c r="AA99" s="55"/>
    </row>
    <row r="100" spans="1:27" s="40" customFormat="1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55"/>
      <c r="W100" s="55"/>
      <c r="X100" s="55"/>
      <c r="Y100" s="55"/>
      <c r="Z100" s="55"/>
      <c r="AA100" s="55"/>
    </row>
    <row r="101" spans="1:27" ht="1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6"/>
      <c r="P101" s="16"/>
      <c r="Q101" s="16"/>
      <c r="R101" s="16"/>
      <c r="S101" s="16"/>
      <c r="T101" s="16"/>
      <c r="U101" s="16"/>
      <c r="V101" s="55"/>
      <c r="W101" s="55"/>
      <c r="X101" s="55"/>
      <c r="Y101" s="55"/>
      <c r="Z101" s="55"/>
      <c r="AA101" s="55"/>
    </row>
    <row r="102" spans="1:27" ht="1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6"/>
      <c r="P102" s="16"/>
      <c r="Q102" s="16"/>
      <c r="R102" s="16"/>
      <c r="S102" s="16"/>
      <c r="T102" s="16"/>
      <c r="U102" s="16"/>
      <c r="V102" s="55"/>
      <c r="W102" s="55"/>
      <c r="X102" s="55"/>
      <c r="Y102" s="55"/>
      <c r="Z102" s="55"/>
      <c r="AA102" s="55"/>
    </row>
    <row r="103" spans="1:27" ht="24" customHeight="1">
      <c r="A103" s="141" t="s">
        <v>50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55"/>
      <c r="W103" s="55"/>
      <c r="X103" s="55"/>
      <c r="Y103" s="55"/>
      <c r="Z103" s="55"/>
      <c r="AA103" s="55"/>
    </row>
    <row r="104" spans="1:27" ht="16.5" customHeight="1">
      <c r="A104" s="75" t="s">
        <v>52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7"/>
      <c r="V104" s="55"/>
      <c r="W104" s="55"/>
      <c r="X104" s="55"/>
      <c r="Y104" s="55"/>
      <c r="Z104" s="55"/>
      <c r="AA104" s="55"/>
    </row>
    <row r="105" spans="1:27" ht="34.5" customHeight="1">
      <c r="A105" s="105" t="s">
        <v>27</v>
      </c>
      <c r="B105" s="105" t="s">
        <v>26</v>
      </c>
      <c r="C105" s="105"/>
      <c r="D105" s="105"/>
      <c r="E105" s="105"/>
      <c r="F105" s="105"/>
      <c r="G105" s="105"/>
      <c r="H105" s="105"/>
      <c r="I105" s="105"/>
      <c r="J105" s="74" t="s">
        <v>40</v>
      </c>
      <c r="K105" s="74" t="s">
        <v>24</v>
      </c>
      <c r="L105" s="74"/>
      <c r="M105" s="74"/>
      <c r="N105" s="74"/>
      <c r="O105" s="74" t="s">
        <v>41</v>
      </c>
      <c r="P105" s="74"/>
      <c r="Q105" s="74"/>
      <c r="R105" s="74" t="s">
        <v>23</v>
      </c>
      <c r="S105" s="74"/>
      <c r="T105" s="74"/>
      <c r="U105" s="74" t="s">
        <v>22</v>
      </c>
      <c r="V105" s="55"/>
      <c r="W105" s="55"/>
      <c r="X105" s="55"/>
      <c r="Y105" s="55"/>
      <c r="Z105" s="55"/>
      <c r="AA105" s="55"/>
    </row>
    <row r="106" spans="1:27">
      <c r="A106" s="105"/>
      <c r="B106" s="105"/>
      <c r="C106" s="105"/>
      <c r="D106" s="105"/>
      <c r="E106" s="105"/>
      <c r="F106" s="105"/>
      <c r="G106" s="105"/>
      <c r="H106" s="105"/>
      <c r="I106" s="105"/>
      <c r="J106" s="74"/>
      <c r="K106" s="28" t="s">
        <v>28</v>
      </c>
      <c r="L106" s="28" t="s">
        <v>29</v>
      </c>
      <c r="M106" s="33" t="s">
        <v>69</v>
      </c>
      <c r="N106" s="33" t="s">
        <v>70</v>
      </c>
      <c r="O106" s="28" t="s">
        <v>33</v>
      </c>
      <c r="P106" s="28" t="s">
        <v>7</v>
      </c>
      <c r="Q106" s="28" t="s">
        <v>30</v>
      </c>
      <c r="R106" s="28" t="s">
        <v>31</v>
      </c>
      <c r="S106" s="28" t="s">
        <v>28</v>
      </c>
      <c r="T106" s="28" t="s">
        <v>32</v>
      </c>
      <c r="U106" s="74"/>
      <c r="V106" s="55"/>
      <c r="W106" s="55"/>
      <c r="X106" s="55"/>
      <c r="Y106" s="55"/>
      <c r="Z106" s="55"/>
      <c r="AA106" s="55"/>
    </row>
    <row r="107" spans="1:27" ht="17.25" customHeight="1">
      <c r="A107" s="75" t="s">
        <v>64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7"/>
      <c r="V107" s="55"/>
      <c r="W107" s="55"/>
      <c r="X107" s="55"/>
      <c r="Y107" s="55"/>
      <c r="Z107" s="55"/>
      <c r="AA107" s="55"/>
    </row>
    <row r="108" spans="1:27">
      <c r="A108" s="29" t="str">
        <f>IF(ISNA(INDEX($A$38:$U$108,MATCH($B108,$B$38:$B$108,0),1)),"",INDEX($A$38:$U$108,MATCH($B108,$B$38:$B$108,0),1))</f>
        <v>MMR8012</v>
      </c>
      <c r="B108" s="115" t="s">
        <v>82</v>
      </c>
      <c r="C108" s="115"/>
      <c r="D108" s="115"/>
      <c r="E108" s="115"/>
      <c r="F108" s="115"/>
      <c r="G108" s="115"/>
      <c r="H108" s="115"/>
      <c r="I108" s="115"/>
      <c r="J108" s="20">
        <f>IF(ISNA(INDEX($A$38:$U$108,MATCH($B108,$B$38:$B$108,0),10)),"",INDEX($A$38:$U$108,MATCH($B108,$B$38:$B$108,0),10))</f>
        <v>8</v>
      </c>
      <c r="K108" s="20">
        <f>IF(ISNA(INDEX($A$38:$U$108,MATCH($B108,$B$38:$B$108,0),11)),"",INDEX($A$38:$U$108,MATCH($B108,$B$38:$B$108,0),11))</f>
        <v>2</v>
      </c>
      <c r="L108" s="20">
        <f>IF(ISNA(INDEX($A$38:$U$108,MATCH($B108,$B$38:$B$108,0),12)),"",INDEX($A$38:$U$108,MATCH($B108,$B$38:$B$108,0),12))</f>
        <v>1</v>
      </c>
      <c r="M108" s="20">
        <f>IF(ISNA(INDEX($A$38:$U$108,MATCH($B108,$B$38:$B$108,0),13)),"",INDEX($A$38:$U$108,MATCH($B108,$B$38:$B$108,0),13))</f>
        <v>0</v>
      </c>
      <c r="N108" s="20">
        <f>IF(ISNA(INDEX($A$38:$U$108,MATCH($B108,$B$38:$B$108,0),14)),"",INDEX($A$38:$U$108,MATCH($B108,$B$38:$B$108,0),14))</f>
        <v>1</v>
      </c>
      <c r="O108" s="20">
        <f>IF(ISNA(INDEX($A$38:$U$98,MATCH($B108,$B$38:$B$98,0),15)),"",INDEX($A$38:$U$98,MATCH($B108,$B$38:$B$98,0),15))</f>
        <v>4</v>
      </c>
      <c r="P108" s="20">
        <f>IF(ISNA(INDEX($A$38:$U$98,MATCH($B108,$B$38:$B$98,0),16)),"",INDEX($A$38:$U$98,MATCH($B108,$B$38:$B$98,0),16))</f>
        <v>10</v>
      </c>
      <c r="Q108" s="27">
        <f>IF(ISNA(INDEX($A$38:$U$98,MATCH($B108,$B$38:$B$98,0),17)),"",INDEX($A$38:$U$98,MATCH($B108,$B$38:$B$98,0),17))</f>
        <v>14</v>
      </c>
      <c r="R108" s="27" t="str">
        <f>IF(ISNA(INDEX($A$38:$U$98,MATCH($B108,$B$38:$B$98,0),18)),"",INDEX($A$38:$U$98,MATCH($B108,$B$38:$B$98,0),18))</f>
        <v>E</v>
      </c>
      <c r="S108" s="27">
        <f>IF(ISNA(INDEX($A$38:$U$98,MATCH($B108,$B$38:$B$98,0),19)),"",INDEX($A$38:$U$98,MATCH($B108,$B$38:$B$98,0),19))</f>
        <v>0</v>
      </c>
      <c r="T108" s="27">
        <f>IF(ISNA(INDEX($A$38:$U$98,MATCH($B108,$B$38:$B$98,0),20)),"",INDEX($A$38:$U$98,MATCH($B108,$B$38:$B$98,0),20))</f>
        <v>0</v>
      </c>
      <c r="U108" s="21" t="s">
        <v>36</v>
      </c>
      <c r="V108" s="55"/>
      <c r="W108" s="55"/>
      <c r="X108" s="55"/>
      <c r="Y108" s="55"/>
      <c r="Z108" s="55"/>
      <c r="AA108" s="55"/>
    </row>
    <row r="109" spans="1:27">
      <c r="A109" s="29" t="str">
        <f>IF(ISNA(INDEX($A$38:$U$108,MATCH($B109,$B$38:$B$108,0),1)),"",INDEX($A$38:$U$108,MATCH($B109,$B$38:$B$108,0),1))</f>
        <v>MME8143</v>
      </c>
      <c r="B109" s="115" t="s">
        <v>130</v>
      </c>
      <c r="C109" s="115"/>
      <c r="D109" s="115"/>
      <c r="E109" s="115"/>
      <c r="F109" s="115"/>
      <c r="G109" s="115"/>
      <c r="H109" s="115"/>
      <c r="I109" s="115"/>
      <c r="J109" s="20">
        <f>IF(ISNA(INDEX($A$38:$U$108,MATCH($B109,$B$38:$B$108,0),10)),"",INDEX($A$38:$U$108,MATCH($B109,$B$38:$B$108,0),10))</f>
        <v>7</v>
      </c>
      <c r="K109" s="20">
        <f>IF(ISNA(INDEX($A$38:$U$108,MATCH($B109,$B$38:$B$108,0),11)),"",INDEX($A$38:$U$108,MATCH($B109,$B$38:$B$108,0),11))</f>
        <v>2</v>
      </c>
      <c r="L109" s="20">
        <f>IF(ISNA(INDEX($A$38:$U$108,MATCH($B109,$B$38:$B$108,0),12)),"",INDEX($A$38:$U$108,MATCH($B109,$B$38:$B$108,0),12))</f>
        <v>1</v>
      </c>
      <c r="M109" s="20">
        <f>IF(ISNA(INDEX($A$38:$U$108,MATCH($B109,$B$38:$B$108,0),13)),"",INDEX($A$38:$U$108,MATCH($B109,$B$38:$B$108,0),13))</f>
        <v>0</v>
      </c>
      <c r="N109" s="20">
        <f>IF(ISNA(INDEX($A$38:$U$108,MATCH($B109,$B$38:$B$108,0),14)),"",INDEX($A$38:$U$108,MATCH($B109,$B$38:$B$108,0),14))</f>
        <v>1</v>
      </c>
      <c r="O109" s="20">
        <f>IF(ISNA(INDEX($A$38:$U$98,MATCH($B109,$B$38:$B$98,0),15)),"",INDEX($A$38:$U$98,MATCH($B109,$B$38:$B$98,0),15))</f>
        <v>4</v>
      </c>
      <c r="P109" s="20">
        <f>IF(ISNA(INDEX($A$38:$U$98,MATCH($B109,$B$38:$B$98,0),16)),"",INDEX($A$38:$U$98,MATCH($B109,$B$38:$B$98,0),16))</f>
        <v>9</v>
      </c>
      <c r="Q109" s="27">
        <f>IF(ISNA(INDEX($A$38:$U$98,MATCH($B109,$B$38:$B$98,0),17)),"",INDEX($A$38:$U$98,MATCH($B109,$B$38:$B$98,0),17))</f>
        <v>13</v>
      </c>
      <c r="R109" s="27" t="str">
        <f>IF(ISNA(INDEX($A$38:$U$98,MATCH($B109,$B$38:$B$98,0),18)),"",INDEX($A$38:$U$98,MATCH($B109,$B$38:$B$98,0),18))</f>
        <v>E</v>
      </c>
      <c r="S109" s="27">
        <f>IF(ISNA(INDEX($A$38:$U$98,MATCH($B109,$B$38:$B$98,0),19)),"",INDEX($A$38:$U$98,MATCH($B109,$B$38:$B$98,0),19))</f>
        <v>0</v>
      </c>
      <c r="T109" s="27">
        <f>IF(ISNA(INDEX($A$38:$U$98,MATCH($B109,$B$38:$B$98,0),20)),"",INDEX($A$38:$U$98,MATCH($B109,$B$38:$B$98,0),20))</f>
        <v>0</v>
      </c>
      <c r="U109" s="21" t="s">
        <v>36</v>
      </c>
      <c r="V109" s="55"/>
      <c r="W109" s="55"/>
      <c r="X109" s="55"/>
      <c r="Y109" s="55"/>
      <c r="Z109" s="55"/>
      <c r="AA109" s="55"/>
    </row>
    <row r="110" spans="1:27">
      <c r="A110" s="29" t="str">
        <f>IF(ISNA(INDEX($A$38:$U$108,MATCH($B110,$B$38:$B$108,0),1)),"",INDEX($A$38:$U$108,MATCH($B110,$B$38:$B$108,0),1))</f>
        <v>MMR8001</v>
      </c>
      <c r="B110" s="115" t="s">
        <v>92</v>
      </c>
      <c r="C110" s="115"/>
      <c r="D110" s="115"/>
      <c r="E110" s="115"/>
      <c r="F110" s="115"/>
      <c r="G110" s="115"/>
      <c r="H110" s="115"/>
      <c r="I110" s="115"/>
      <c r="J110" s="20">
        <f>IF(ISNA(INDEX($A$38:$U$108,MATCH($B110,$B$38:$B$108,0),10)),"",INDEX($A$38:$U$108,MATCH($B110,$B$38:$B$108,0),10))</f>
        <v>7</v>
      </c>
      <c r="K110" s="20">
        <f>IF(ISNA(INDEX($A$38:$U$108,MATCH($B110,$B$38:$B$108,0),11)),"",INDEX($A$38:$U$108,MATCH($B110,$B$38:$B$108,0),11))</f>
        <v>2</v>
      </c>
      <c r="L110" s="20">
        <f>IF(ISNA(INDEX($A$38:$U$108,MATCH($B110,$B$38:$B$108,0),12)),"",INDEX($A$38:$U$108,MATCH($B110,$B$38:$B$108,0),12))</f>
        <v>1</v>
      </c>
      <c r="M110" s="20">
        <f>IF(ISNA(INDEX($A$38:$U$108,MATCH($B110,$B$38:$B$108,0),13)),"",INDEX($A$38:$U$108,MATCH($B110,$B$38:$B$108,0),13))</f>
        <v>0</v>
      </c>
      <c r="N110" s="20">
        <f>IF(ISNA(INDEX($A$38:$U$108,MATCH($B110,$B$38:$B$108,0),14)),"",INDEX($A$38:$U$108,MATCH($B110,$B$38:$B$108,0),14))</f>
        <v>1</v>
      </c>
      <c r="O110" s="20">
        <f>IF(ISNA(INDEX($A$38:$U$98,MATCH($B110,$B$38:$B$98,0),15)),"",INDEX($A$38:$U$98,MATCH($B110,$B$38:$B$98,0),15))</f>
        <v>4</v>
      </c>
      <c r="P110" s="20">
        <f>IF(ISNA(INDEX($A$38:$U$98,MATCH($B110,$B$38:$B$98,0),16)),"",INDEX($A$38:$U$98,MATCH($B110,$B$38:$B$98,0),16))</f>
        <v>9</v>
      </c>
      <c r="Q110" s="27">
        <f>IF(ISNA(INDEX($A$38:$U$98,MATCH($B110,$B$38:$B$98,0),17)),"",INDEX($A$38:$U$98,MATCH($B110,$B$38:$B$98,0),17))</f>
        <v>13</v>
      </c>
      <c r="R110" s="27" t="str">
        <f>IF(ISNA(INDEX($A$38:$U$98,MATCH($B110,$B$38:$B$98,0),18)),"",INDEX($A$38:$U$98,MATCH($B110,$B$38:$B$98,0),18))</f>
        <v>E</v>
      </c>
      <c r="S110" s="27">
        <f>IF(ISNA(INDEX($A$38:$U$98,MATCH($B110,$B$38:$B$98,0),19)),"",INDEX($A$38:$U$98,MATCH($B110,$B$38:$B$98,0),19))</f>
        <v>0</v>
      </c>
      <c r="T110" s="27">
        <f>IF(ISNA(INDEX($A$38:$U$98,MATCH($B110,$B$38:$B$98,0),20)),"",INDEX($A$38:$U$98,MATCH($B110,$B$38:$B$98,0),20))</f>
        <v>0</v>
      </c>
      <c r="U110" s="21" t="s">
        <v>36</v>
      </c>
      <c r="V110" s="55"/>
      <c r="W110" s="55"/>
      <c r="X110" s="55"/>
      <c r="Y110" s="55"/>
      <c r="Z110" s="55"/>
      <c r="AA110" s="55"/>
    </row>
    <row r="111" spans="1:27">
      <c r="A111" s="29" t="str">
        <f>IF(ISNA(INDEX($A$38:$U$108,MATCH($B111,$B$38:$B$108,0),1)),"",INDEX($A$38:$U$108,MATCH($B111,$B$38:$B$108,0),1))</f>
        <v>MMR8002</v>
      </c>
      <c r="B111" s="115" t="s">
        <v>94</v>
      </c>
      <c r="C111" s="115"/>
      <c r="D111" s="115"/>
      <c r="E111" s="115"/>
      <c r="F111" s="115"/>
      <c r="G111" s="115"/>
      <c r="H111" s="115"/>
      <c r="I111" s="115"/>
      <c r="J111" s="20">
        <f>IF(ISNA(INDEX($A$38:$U$108,MATCH($B111,$B$38:$B$108,0),10)),"",INDEX($A$38:$U$108,MATCH($B111,$B$38:$B$108,0),10))</f>
        <v>8</v>
      </c>
      <c r="K111" s="20">
        <f>IF(ISNA(INDEX($A$38:$U$108,MATCH($B111,$B$38:$B$108,0),11)),"",INDEX($A$38:$U$108,MATCH($B111,$B$38:$B$108,0),11))</f>
        <v>2</v>
      </c>
      <c r="L111" s="20">
        <f>IF(ISNA(INDEX($A$38:$U$108,MATCH($B111,$B$38:$B$108,0),12)),"",INDEX($A$38:$U$108,MATCH($B111,$B$38:$B$108,0),12))</f>
        <v>1</v>
      </c>
      <c r="M111" s="20">
        <f>IF(ISNA(INDEX($A$38:$U$108,MATCH($B111,$B$38:$B$108,0),13)),"",INDEX($A$38:$U$108,MATCH($B111,$B$38:$B$108,0),13))</f>
        <v>0</v>
      </c>
      <c r="N111" s="20">
        <f>IF(ISNA(INDEX($A$38:$U$108,MATCH($B111,$B$38:$B$108,0),14)),"",INDEX($A$38:$U$108,MATCH($B111,$B$38:$B$108,0),14))</f>
        <v>1</v>
      </c>
      <c r="O111" s="20">
        <f>IF(ISNA(INDEX($A$38:$U$98,MATCH($B111,$B$38:$B$98,0),15)),"",INDEX($A$38:$U$98,MATCH($B111,$B$38:$B$98,0),15))</f>
        <v>4</v>
      </c>
      <c r="P111" s="20">
        <f>IF(ISNA(INDEX($A$38:$U$98,MATCH($B111,$B$38:$B$98,0),16)),"",INDEX($A$38:$U$98,MATCH($B111,$B$38:$B$98,0),16))</f>
        <v>10</v>
      </c>
      <c r="Q111" s="27">
        <f>IF(ISNA(INDEX($A$38:$U$98,MATCH($B111,$B$38:$B$98,0),17)),"",INDEX($A$38:$U$98,MATCH($B111,$B$38:$B$98,0),17))</f>
        <v>14</v>
      </c>
      <c r="R111" s="27" t="str">
        <f>IF(ISNA(INDEX($A$38:$U$98,MATCH($B111,$B$38:$B$98,0),18)),"",INDEX($A$38:$U$98,MATCH($B111,$B$38:$B$98,0),18))</f>
        <v>E</v>
      </c>
      <c r="S111" s="27">
        <f>IF(ISNA(INDEX($A$38:$U$98,MATCH($B111,$B$38:$B$98,0),19)),"",INDEX($A$38:$U$98,MATCH($B111,$B$38:$B$98,0),19))</f>
        <v>0</v>
      </c>
      <c r="T111" s="27" t="str">
        <f>IF(ISNA(INDEX($A$38:$U$98,MATCH($B111,$B$38:$B$98,0),20)),"",INDEX($A$38:$U$98,MATCH($B111,$B$38:$B$98,0),20))</f>
        <v>VP</v>
      </c>
      <c r="U111" s="21" t="s">
        <v>36</v>
      </c>
      <c r="V111" s="55"/>
      <c r="W111" s="55"/>
      <c r="X111" s="55"/>
      <c r="Y111" s="55"/>
      <c r="Z111" s="55"/>
      <c r="AA111" s="55"/>
    </row>
    <row r="112" spans="1:27">
      <c r="A112" s="29" t="str">
        <f>IF(ISNA(INDEX($A$38:$U$108,MATCH($B112,$B$38:$B$108,0),1)),"",INDEX($A$38:$U$108,MATCH($B112,$B$38:$B$108,0),1))</f>
        <v>MMR8030</v>
      </c>
      <c r="B112" s="115" t="s">
        <v>96</v>
      </c>
      <c r="C112" s="115"/>
      <c r="D112" s="115"/>
      <c r="E112" s="115"/>
      <c r="F112" s="115"/>
      <c r="G112" s="115"/>
      <c r="H112" s="115"/>
      <c r="I112" s="115"/>
      <c r="J112" s="20">
        <f>IF(ISNA(INDEX($A$38:$U$108,MATCH($B112,$B$38:$B$108,0),10)),"",INDEX($A$38:$U$108,MATCH($B112,$B$38:$B$108,0),10))</f>
        <v>8</v>
      </c>
      <c r="K112" s="20">
        <f>IF(ISNA(INDEX($A$38:$U$108,MATCH($B112,$B$38:$B$108,0),11)),"",INDEX($A$38:$U$108,MATCH($B112,$B$38:$B$108,0),11))</f>
        <v>2</v>
      </c>
      <c r="L112" s="20">
        <f>IF(ISNA(INDEX($A$38:$U$108,MATCH($B112,$B$38:$B$108,0),12)),"",INDEX($A$38:$U$108,MATCH($B112,$B$38:$B$108,0),12))</f>
        <v>1</v>
      </c>
      <c r="M112" s="20">
        <f>IF(ISNA(INDEX($A$38:$U$108,MATCH($B112,$B$38:$B$108,0),13)),"",INDEX($A$38:$U$108,MATCH($B112,$B$38:$B$108,0),13))</f>
        <v>0</v>
      </c>
      <c r="N112" s="20">
        <f>IF(ISNA(INDEX($A$38:$U$108,MATCH($B112,$B$38:$B$108,0),14)),"",INDEX($A$38:$U$108,MATCH($B112,$B$38:$B$108,0),14))</f>
        <v>1</v>
      </c>
      <c r="O112" s="20">
        <f>IF(ISNA(INDEX($A$38:$U$98,MATCH($B112,$B$38:$B$98,0),15)),"",INDEX($A$38:$U$98,MATCH($B112,$B$38:$B$98,0),15))</f>
        <v>4</v>
      </c>
      <c r="P112" s="20">
        <f>IF(ISNA(INDEX($A$38:$U$98,MATCH($B112,$B$38:$B$98,0),16)),"",INDEX($A$38:$U$98,MATCH($B112,$B$38:$B$98,0),16))</f>
        <v>10</v>
      </c>
      <c r="Q112" s="27">
        <f>IF(ISNA(INDEX($A$38:$U$98,MATCH($B112,$B$38:$B$98,0),17)),"",INDEX($A$38:$U$98,MATCH($B112,$B$38:$B$98,0),17))</f>
        <v>14</v>
      </c>
      <c r="R112" s="27" t="str">
        <f>IF(ISNA(INDEX($A$38:$U$98,MATCH($B112,$B$38:$B$98,0),18)),"",INDEX($A$38:$U$98,MATCH($B112,$B$38:$B$98,0),18))</f>
        <v>E</v>
      </c>
      <c r="S112" s="27">
        <f>IF(ISNA(INDEX($A$38:$U$98,MATCH($B112,$B$38:$B$98,0),19)),"",INDEX($A$38:$U$98,MATCH($B112,$B$38:$B$98,0),19))</f>
        <v>0</v>
      </c>
      <c r="T112" s="27">
        <f>IF(ISNA(INDEX($A$38:$U$98,MATCH($B112,$B$38:$B$98,0),20)),"",INDEX($A$38:$U$98,MATCH($B112,$B$38:$B$98,0),20))</f>
        <v>0</v>
      </c>
      <c r="U112" s="21" t="s">
        <v>36</v>
      </c>
      <c r="V112" s="55"/>
      <c r="W112" s="55"/>
      <c r="X112" s="55"/>
      <c r="Y112" s="55"/>
      <c r="Z112" s="55"/>
      <c r="AA112" s="55"/>
    </row>
    <row r="113" spans="1:27">
      <c r="A113" s="22" t="s">
        <v>25</v>
      </c>
      <c r="B113" s="129"/>
      <c r="C113" s="130"/>
      <c r="D113" s="130"/>
      <c r="E113" s="130"/>
      <c r="F113" s="130"/>
      <c r="G113" s="130"/>
      <c r="H113" s="130"/>
      <c r="I113" s="131"/>
      <c r="J113" s="24">
        <f>IF(ISNA(SUM(J108:J112)),"",SUM(J108:J112))</f>
        <v>38</v>
      </c>
      <c r="K113" s="24">
        <f t="shared" ref="K113:Q113" si="22">SUM(K108:K112)</f>
        <v>10</v>
      </c>
      <c r="L113" s="24">
        <f t="shared" si="22"/>
        <v>5</v>
      </c>
      <c r="M113" s="24">
        <f t="shared" si="22"/>
        <v>0</v>
      </c>
      <c r="N113" s="24">
        <f t="shared" si="22"/>
        <v>5</v>
      </c>
      <c r="O113" s="24">
        <f t="shared" si="22"/>
        <v>20</v>
      </c>
      <c r="P113" s="24">
        <f t="shared" si="22"/>
        <v>48</v>
      </c>
      <c r="Q113" s="24">
        <f t="shared" si="22"/>
        <v>68</v>
      </c>
      <c r="R113" s="22">
        <f>COUNTIF(R108:R112,"E")</f>
        <v>5</v>
      </c>
      <c r="S113" s="22">
        <f>COUNTIF(S108:S112,"C")</f>
        <v>0</v>
      </c>
      <c r="T113" s="22">
        <f>COUNTIF(T108:T112,"VP")</f>
        <v>1</v>
      </c>
      <c r="U113" s="21"/>
      <c r="V113" s="55"/>
      <c r="W113" s="55"/>
      <c r="X113" s="55"/>
      <c r="Y113" s="55"/>
      <c r="Z113" s="55"/>
      <c r="AA113" s="55"/>
    </row>
    <row r="114" spans="1:27" ht="17.25" customHeight="1">
      <c r="A114" s="75" t="s">
        <v>65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7"/>
      <c r="V114" s="55"/>
      <c r="W114" s="55"/>
      <c r="X114" s="55"/>
      <c r="Y114" s="55"/>
      <c r="Z114" s="55"/>
      <c r="AA114" s="55"/>
    </row>
    <row r="115" spans="1:27">
      <c r="A115" s="29" t="str">
        <f>IF(ISNA(INDEX($A$38:$U$98,MATCH($B115,$B$38:$B$98,0),1)),"",INDEX($A$38:$U$98,MATCH($B115,$B$38:$B$98,0),1))</f>
        <v>MMR9004</v>
      </c>
      <c r="B115" s="115" t="s">
        <v>106</v>
      </c>
      <c r="C115" s="115"/>
      <c r="D115" s="115"/>
      <c r="E115" s="115"/>
      <c r="F115" s="115"/>
      <c r="G115" s="115"/>
      <c r="H115" s="115"/>
      <c r="I115" s="115"/>
      <c r="J115" s="20">
        <f>IF(ISNA(INDEX($A$38:$U$98,MATCH($B115,$B$38:$B$98,0),10)),"",INDEX($A$38:$U$98,MATCH($B115,$B$38:$B$98,0),10))</f>
        <v>4</v>
      </c>
      <c r="K115" s="20">
        <f>IF(ISNA(INDEX($A$38:$U$98,MATCH($B115,$B$38:$B$98,0),11)),"",INDEX($A$38:$U$98,MATCH($B115,$B$38:$B$98,0),11))</f>
        <v>0</v>
      </c>
      <c r="L115" s="20">
        <f>IF(ISNA(INDEX($A$38:$U$98,MATCH($B115,$B$38:$B$98,0),12)),"",INDEX($A$38:$U$98,MATCH($B115,$B$38:$B$98,0),12))</f>
        <v>0</v>
      </c>
      <c r="M115" s="20">
        <f>IF(ISNA(INDEX($A$38:$U$98,MATCH($B115,$B$38:$B$98,0),13)),"",INDEX($A$38:$U$98,MATCH($B115,$B$38:$B$98,0),13))</f>
        <v>1</v>
      </c>
      <c r="N115" s="20">
        <f>IF(ISNA(INDEX($A$38:$U$98,MATCH($B115,$B$38:$B$98,0),14)),"",INDEX($A$38:$U$98,MATCH($B115,$B$38:$B$98,0),14))</f>
        <v>2</v>
      </c>
      <c r="O115" s="20">
        <f>IF(ISNA(INDEX($A$38:$U$98,MATCH($B115,$B$38:$B$98,0),15)),"",INDEX($A$38:$U$98,MATCH($B115,$B$38:$B$98,0),15))</f>
        <v>3</v>
      </c>
      <c r="P115" s="20">
        <f>IF(ISNA(INDEX($A$38:$U$98,MATCH($B115,$B$38:$B$98,0),16)),"",INDEX($A$38:$U$98,MATCH($B115,$B$38:$B$98,0),16))</f>
        <v>5</v>
      </c>
      <c r="Q115" s="27">
        <f>IF(ISNA(INDEX($A$38:$U$98,MATCH($B115,$B$38:$B$98,0),17)),"",INDEX($A$38:$U$98,MATCH($B115,$B$38:$B$98,0),17))</f>
        <v>8</v>
      </c>
      <c r="R115" s="27">
        <f>IF(ISNA(INDEX($A$38:$U$98,MATCH($B115,$B$38:$B$98,0),18)),"",INDEX($A$38:$U$98,MATCH($B115,$B$38:$B$98,0),18))</f>
        <v>0</v>
      </c>
      <c r="S115" s="27">
        <f>IF(ISNA(INDEX($A$38:$U$98,MATCH($B115,$B$38:$B$98,0),19)),"",INDEX($A$38:$U$98,MATCH($B115,$B$38:$B$98,0),19))</f>
        <v>0</v>
      </c>
      <c r="T115" s="27" t="str">
        <f>IF(ISNA(INDEX($A$38:$U$98,MATCH($B115,$B$38:$B$98,0),20)),"",INDEX($A$38:$U$98,MATCH($B115,$B$38:$B$98,0),20))</f>
        <v>VP</v>
      </c>
      <c r="U115" s="21" t="s">
        <v>36</v>
      </c>
      <c r="V115" s="55"/>
      <c r="W115" s="55"/>
      <c r="X115" s="55"/>
      <c r="Y115" s="55"/>
      <c r="Z115" s="55"/>
      <c r="AA115" s="55"/>
    </row>
    <row r="116" spans="1:27">
      <c r="A116" s="29" t="str">
        <f>IF(ISNA(INDEX($A$38:$U$98,MATCH($B116,$B$38:$B$98,0),1)),"",INDEX($A$38:$U$98,MATCH($B116,$B$38:$B$98,0),1))</f>
        <v>MMR3401</v>
      </c>
      <c r="B116" s="115" t="s">
        <v>108</v>
      </c>
      <c r="C116" s="115"/>
      <c r="D116" s="115"/>
      <c r="E116" s="115"/>
      <c r="F116" s="115"/>
      <c r="G116" s="115"/>
      <c r="H116" s="115"/>
      <c r="I116" s="115"/>
      <c r="J116" s="20">
        <f>IF(ISNA(INDEX($A$38:$U$98,MATCH($B116,$B$38:$B$98,0),10)),"",INDEX($A$38:$U$98,MATCH($B116,$B$38:$B$98,0),10))</f>
        <v>4</v>
      </c>
      <c r="K116" s="20">
        <f>IF(ISNA(INDEX($A$38:$U$98,MATCH($B116,$B$38:$B$98,0),11)),"",INDEX($A$38:$U$98,MATCH($B116,$B$38:$B$98,0),11))</f>
        <v>0</v>
      </c>
      <c r="L116" s="20">
        <f>IF(ISNA(INDEX($A$38:$U$98,MATCH($B116,$B$38:$B$98,0),12)),"",INDEX($A$38:$U$98,MATCH($B116,$B$38:$B$98,0),12))</f>
        <v>0</v>
      </c>
      <c r="M116" s="20">
        <f>IF(ISNA(INDEX($A$38:$U$98,MATCH($B116,$B$38:$B$98,0),13)),"",INDEX($A$38:$U$98,MATCH($B116,$B$38:$B$98,0),13))</f>
        <v>0</v>
      </c>
      <c r="N116" s="20">
        <f>IF(ISNA(INDEX($A$38:$U$98,MATCH($B116,$B$38:$B$98,0),14)),"",INDEX($A$38:$U$98,MATCH($B116,$B$38:$B$98,0),14))</f>
        <v>2</v>
      </c>
      <c r="O116" s="20">
        <f>IF(ISNA(INDEX($A$38:$U$98,MATCH($B116,$B$38:$B$98,0),15)),"",INDEX($A$38:$U$98,MATCH($B116,$B$38:$B$98,0),15))</f>
        <v>2</v>
      </c>
      <c r="P116" s="20">
        <f>IF(ISNA(INDEX($A$38:$U$98,MATCH($B116,$B$38:$B$98,0),16)),"",INDEX($A$38:$U$98,MATCH($B116,$B$38:$B$98,0),16))</f>
        <v>6</v>
      </c>
      <c r="Q116" s="27">
        <f>IF(ISNA(INDEX($A$38:$U$98,MATCH($B116,$B$38:$B$98,0),17)),"",INDEX($A$38:$U$98,MATCH($B116,$B$38:$B$98,0),17))</f>
        <v>8</v>
      </c>
      <c r="R116" s="27">
        <f>IF(ISNA(INDEX($A$38:$U$98,MATCH($B116,$B$38:$B$98,0),18)),"",INDEX($A$38:$U$98,MATCH($B116,$B$38:$B$98,0),18))</f>
        <v>0</v>
      </c>
      <c r="S116" s="27" t="str">
        <f>IF(ISNA(INDEX($A$38:$U$98,MATCH($B116,$B$38:$B$98,0),19)),"",INDEX($A$38:$U$98,MATCH($B116,$B$38:$B$98,0),19))</f>
        <v>C</v>
      </c>
      <c r="T116" s="27">
        <f>IF(ISNA(INDEX($A$38:$U$98,MATCH($B116,$B$38:$B$98,0),20)),"",INDEX($A$38:$U$98,MATCH($B116,$B$38:$B$98,0),20))</f>
        <v>0</v>
      </c>
      <c r="U116" s="21" t="s">
        <v>36</v>
      </c>
      <c r="V116" s="55"/>
      <c r="W116" s="55"/>
      <c r="X116" s="55"/>
      <c r="Y116" s="55"/>
      <c r="Z116" s="55"/>
      <c r="AA116" s="55"/>
    </row>
    <row r="117" spans="1:27">
      <c r="A117" s="22" t="s">
        <v>25</v>
      </c>
      <c r="B117" s="105"/>
      <c r="C117" s="105"/>
      <c r="D117" s="105"/>
      <c r="E117" s="105"/>
      <c r="F117" s="105"/>
      <c r="G117" s="105"/>
      <c r="H117" s="105"/>
      <c r="I117" s="105"/>
      <c r="J117" s="24">
        <f t="shared" ref="J117:Q117" si="23">SUM(J115:J116)</f>
        <v>8</v>
      </c>
      <c r="K117" s="24">
        <f t="shared" si="23"/>
        <v>0</v>
      </c>
      <c r="L117" s="24">
        <f t="shared" si="23"/>
        <v>0</v>
      </c>
      <c r="M117" s="24">
        <f t="shared" si="23"/>
        <v>1</v>
      </c>
      <c r="N117" s="24">
        <f t="shared" si="23"/>
        <v>4</v>
      </c>
      <c r="O117" s="24">
        <f t="shared" si="23"/>
        <v>5</v>
      </c>
      <c r="P117" s="24">
        <f t="shared" si="23"/>
        <v>11</v>
      </c>
      <c r="Q117" s="24">
        <f t="shared" si="23"/>
        <v>16</v>
      </c>
      <c r="R117" s="22">
        <f>COUNTIF(R115:R116,"E")</f>
        <v>0</v>
      </c>
      <c r="S117" s="22">
        <f>COUNTIF(S115:S116,"C")</f>
        <v>1</v>
      </c>
      <c r="T117" s="22">
        <f>COUNTIF(T115:T116,"VP")</f>
        <v>1</v>
      </c>
      <c r="U117" s="23"/>
      <c r="V117" s="55"/>
      <c r="W117" s="55"/>
      <c r="X117" s="55"/>
      <c r="Y117" s="55"/>
      <c r="Z117" s="55"/>
      <c r="AA117" s="55"/>
    </row>
    <row r="118" spans="1:27" ht="27" customHeight="1">
      <c r="A118" s="106" t="s">
        <v>48</v>
      </c>
      <c r="B118" s="107"/>
      <c r="C118" s="107"/>
      <c r="D118" s="107"/>
      <c r="E118" s="107"/>
      <c r="F118" s="107"/>
      <c r="G118" s="107"/>
      <c r="H118" s="107"/>
      <c r="I118" s="108"/>
      <c r="J118" s="24">
        <f t="shared" ref="J118:T118" si="24">SUM(J113,J117)</f>
        <v>46</v>
      </c>
      <c r="K118" s="24">
        <f t="shared" si="24"/>
        <v>10</v>
      </c>
      <c r="L118" s="24">
        <f t="shared" si="24"/>
        <v>5</v>
      </c>
      <c r="M118" s="24">
        <f t="shared" si="24"/>
        <v>1</v>
      </c>
      <c r="N118" s="24">
        <f t="shared" si="24"/>
        <v>9</v>
      </c>
      <c r="O118" s="24">
        <f t="shared" si="24"/>
        <v>25</v>
      </c>
      <c r="P118" s="24">
        <f t="shared" si="24"/>
        <v>59</v>
      </c>
      <c r="Q118" s="24">
        <f t="shared" si="24"/>
        <v>84</v>
      </c>
      <c r="R118" s="24">
        <f t="shared" si="24"/>
        <v>5</v>
      </c>
      <c r="S118" s="24">
        <f t="shared" si="24"/>
        <v>1</v>
      </c>
      <c r="T118" s="24">
        <f t="shared" si="24"/>
        <v>2</v>
      </c>
      <c r="U118" s="52">
        <f>7/17</f>
        <v>0.41176470588235292</v>
      </c>
      <c r="V118" s="55"/>
      <c r="W118" s="55"/>
      <c r="X118" s="55"/>
      <c r="Y118" s="55"/>
      <c r="Z118" s="55"/>
      <c r="AA118" s="55"/>
    </row>
    <row r="119" spans="1:27">
      <c r="A119" s="109" t="s">
        <v>49</v>
      </c>
      <c r="B119" s="110"/>
      <c r="C119" s="110"/>
      <c r="D119" s="110"/>
      <c r="E119" s="110"/>
      <c r="F119" s="110"/>
      <c r="G119" s="110"/>
      <c r="H119" s="110"/>
      <c r="I119" s="110"/>
      <c r="J119" s="111"/>
      <c r="K119" s="24">
        <f t="shared" ref="K119:Q119" si="25">K113*14+K117*12</f>
        <v>140</v>
      </c>
      <c r="L119" s="24">
        <f t="shared" si="25"/>
        <v>70</v>
      </c>
      <c r="M119" s="24">
        <f t="shared" si="25"/>
        <v>12</v>
      </c>
      <c r="N119" s="24">
        <f t="shared" si="25"/>
        <v>118</v>
      </c>
      <c r="O119" s="24">
        <f t="shared" si="25"/>
        <v>340</v>
      </c>
      <c r="P119" s="24">
        <f t="shared" si="25"/>
        <v>804</v>
      </c>
      <c r="Q119" s="24">
        <f t="shared" si="25"/>
        <v>1144</v>
      </c>
      <c r="R119" s="117"/>
      <c r="S119" s="118"/>
      <c r="T119" s="118"/>
      <c r="U119" s="119"/>
      <c r="V119" s="55"/>
      <c r="W119" s="55"/>
      <c r="X119" s="55"/>
      <c r="Y119" s="55"/>
      <c r="Z119" s="55"/>
      <c r="AA119" s="55"/>
    </row>
    <row r="120" spans="1:27">
      <c r="A120" s="112"/>
      <c r="B120" s="113"/>
      <c r="C120" s="113"/>
      <c r="D120" s="113"/>
      <c r="E120" s="113"/>
      <c r="F120" s="113"/>
      <c r="G120" s="113"/>
      <c r="H120" s="113"/>
      <c r="I120" s="113"/>
      <c r="J120" s="114"/>
      <c r="K120" s="123">
        <f>SUM(K119:N119)</f>
        <v>340</v>
      </c>
      <c r="L120" s="124"/>
      <c r="M120" s="124"/>
      <c r="N120" s="125"/>
      <c r="O120" s="126">
        <f>SUM(O119:P119)</f>
        <v>1144</v>
      </c>
      <c r="P120" s="127"/>
      <c r="Q120" s="128"/>
      <c r="R120" s="120"/>
      <c r="S120" s="121"/>
      <c r="T120" s="121"/>
      <c r="U120" s="122"/>
      <c r="V120" s="55"/>
      <c r="W120" s="55"/>
      <c r="X120" s="55"/>
      <c r="Y120" s="55"/>
      <c r="Z120" s="55"/>
      <c r="AA120" s="55"/>
    </row>
    <row r="121" spans="1:27">
      <c r="V121" s="55"/>
      <c r="W121" s="55"/>
      <c r="X121" s="55"/>
      <c r="Y121" s="55"/>
      <c r="Z121" s="55"/>
      <c r="AA121" s="55"/>
    </row>
    <row r="122" spans="1:27" s="40" customFormat="1">
      <c r="V122" s="55"/>
      <c r="W122" s="55"/>
      <c r="X122" s="55"/>
      <c r="Y122" s="55"/>
      <c r="Z122" s="55"/>
      <c r="AA122" s="55"/>
    </row>
    <row r="123" spans="1:27" s="40" customFormat="1">
      <c r="V123" s="55"/>
      <c r="W123" s="55"/>
      <c r="X123" s="55"/>
      <c r="Y123" s="55"/>
      <c r="Z123" s="55"/>
      <c r="AA123" s="55"/>
    </row>
    <row r="124" spans="1:27" s="40" customFormat="1">
      <c r="V124" s="55"/>
      <c r="W124" s="55"/>
      <c r="X124" s="55"/>
      <c r="Y124" s="55"/>
      <c r="Z124" s="55"/>
      <c r="AA124" s="55"/>
    </row>
    <row r="125" spans="1:27" s="40" customFormat="1">
      <c r="V125" s="55"/>
      <c r="W125" s="55"/>
      <c r="X125" s="55"/>
      <c r="Y125" s="55"/>
      <c r="Z125" s="55"/>
      <c r="AA125" s="55"/>
    </row>
    <row r="126" spans="1:27" s="40" customFormat="1">
      <c r="V126" s="55"/>
      <c r="W126" s="55"/>
      <c r="X126" s="55"/>
      <c r="Y126" s="55"/>
      <c r="Z126" s="55"/>
      <c r="AA126" s="55"/>
    </row>
    <row r="127" spans="1:27" s="40" customFormat="1">
      <c r="V127" s="55"/>
      <c r="W127" s="55"/>
      <c r="X127" s="55"/>
      <c r="Y127" s="55"/>
      <c r="Z127" s="55"/>
      <c r="AA127" s="55"/>
    </row>
    <row r="128" spans="1:27" s="40" customFormat="1">
      <c r="V128" s="55"/>
      <c r="W128" s="55"/>
      <c r="X128" s="55"/>
      <c r="Y128" s="55"/>
      <c r="Z128" s="55"/>
      <c r="AA128" s="55"/>
    </row>
    <row r="129" spans="1:27" s="40" customFormat="1">
      <c r="V129" s="55"/>
      <c r="W129" s="55"/>
      <c r="X129" s="55"/>
      <c r="Y129" s="55"/>
      <c r="Z129" s="55"/>
      <c r="AA129" s="55"/>
    </row>
    <row r="130" spans="1:27" s="40" customFormat="1">
      <c r="V130" s="55"/>
      <c r="W130" s="55"/>
      <c r="X130" s="55"/>
      <c r="Y130" s="55"/>
      <c r="Z130" s="55"/>
      <c r="AA130" s="55"/>
    </row>
    <row r="131" spans="1:27" s="40" customFormat="1">
      <c r="V131" s="55"/>
      <c r="W131" s="55"/>
      <c r="X131" s="55"/>
      <c r="Y131" s="55"/>
      <c r="Z131" s="55"/>
      <c r="AA131" s="55"/>
    </row>
    <row r="132" spans="1:27" s="40" customFormat="1">
      <c r="V132" s="55"/>
      <c r="W132" s="55"/>
      <c r="X132" s="55"/>
      <c r="Y132" s="55"/>
      <c r="Z132" s="55"/>
      <c r="AA132" s="55"/>
    </row>
    <row r="133" spans="1:27" s="40" customFormat="1">
      <c r="V133" s="55"/>
      <c r="W133" s="55"/>
      <c r="X133" s="55"/>
      <c r="Y133" s="55"/>
      <c r="Z133" s="55"/>
      <c r="AA133" s="55"/>
    </row>
    <row r="134" spans="1:27" s="40" customFormat="1">
      <c r="V134" s="55"/>
      <c r="W134" s="55"/>
      <c r="X134" s="55"/>
      <c r="Y134" s="55"/>
      <c r="Z134" s="55"/>
      <c r="AA134" s="55"/>
    </row>
    <row r="135" spans="1:27">
      <c r="B135" s="2"/>
      <c r="C135" s="2"/>
      <c r="D135" s="2"/>
      <c r="E135" s="2"/>
      <c r="F135" s="2"/>
      <c r="G135" s="2"/>
      <c r="N135" s="8"/>
      <c r="O135" s="8"/>
      <c r="P135" s="8"/>
      <c r="Q135" s="8"/>
      <c r="R135" s="8"/>
      <c r="S135" s="8"/>
      <c r="T135" s="8"/>
      <c r="V135" s="55"/>
      <c r="W135" s="55"/>
      <c r="X135" s="55"/>
      <c r="Y135" s="55"/>
      <c r="Z135" s="55"/>
      <c r="AA135" s="55"/>
    </row>
    <row r="136" spans="1:27">
      <c r="B136" s="8"/>
      <c r="C136" s="8"/>
      <c r="D136" s="8"/>
      <c r="E136" s="8"/>
      <c r="F136" s="8"/>
      <c r="G136" s="8"/>
      <c r="H136" s="17"/>
      <c r="I136" s="17"/>
      <c r="J136" s="17"/>
      <c r="N136" s="8"/>
      <c r="O136" s="8"/>
      <c r="P136" s="8"/>
      <c r="Q136" s="8"/>
      <c r="R136" s="8"/>
      <c r="S136" s="8"/>
      <c r="T136" s="8"/>
      <c r="V136" s="55"/>
      <c r="W136" s="55"/>
      <c r="X136" s="55"/>
      <c r="Y136" s="55"/>
      <c r="Z136" s="55"/>
      <c r="AA136" s="55"/>
    </row>
    <row r="137" spans="1:27">
      <c r="V137" s="55"/>
      <c r="W137" s="55"/>
      <c r="X137" s="55"/>
      <c r="Y137" s="55"/>
      <c r="Z137" s="55"/>
      <c r="AA137" s="55"/>
    </row>
    <row r="138" spans="1:27" ht="12.75" customHeight="1">
      <c r="V138" s="55"/>
      <c r="W138" s="55"/>
      <c r="X138" s="55"/>
      <c r="Y138" s="55"/>
      <c r="Z138" s="55"/>
      <c r="AA138" s="55"/>
    </row>
    <row r="139" spans="1:27" ht="23.25" customHeight="1">
      <c r="A139" s="105" t="s">
        <v>71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55"/>
      <c r="W139" s="55"/>
      <c r="X139" s="55"/>
      <c r="Y139" s="55"/>
      <c r="Z139" s="55"/>
      <c r="AA139" s="55"/>
    </row>
    <row r="140" spans="1:27" ht="26.25" customHeight="1">
      <c r="A140" s="105" t="s">
        <v>27</v>
      </c>
      <c r="B140" s="105" t="s">
        <v>26</v>
      </c>
      <c r="C140" s="105"/>
      <c r="D140" s="105"/>
      <c r="E140" s="105"/>
      <c r="F140" s="105"/>
      <c r="G140" s="105"/>
      <c r="H140" s="105"/>
      <c r="I140" s="105"/>
      <c r="J140" s="74" t="s">
        <v>40</v>
      </c>
      <c r="K140" s="74" t="s">
        <v>24</v>
      </c>
      <c r="L140" s="74"/>
      <c r="M140" s="74"/>
      <c r="N140" s="74"/>
      <c r="O140" s="74" t="s">
        <v>41</v>
      </c>
      <c r="P140" s="74"/>
      <c r="Q140" s="74"/>
      <c r="R140" s="74" t="s">
        <v>23</v>
      </c>
      <c r="S140" s="74"/>
      <c r="T140" s="74"/>
      <c r="U140" s="74" t="s">
        <v>22</v>
      </c>
      <c r="V140" s="55"/>
      <c r="W140" s="55"/>
      <c r="X140" s="55"/>
      <c r="Y140" s="55"/>
      <c r="Z140" s="55"/>
      <c r="AA140" s="55"/>
    </row>
    <row r="141" spans="1:27">
      <c r="A141" s="105"/>
      <c r="B141" s="105"/>
      <c r="C141" s="105"/>
      <c r="D141" s="105"/>
      <c r="E141" s="105"/>
      <c r="F141" s="105"/>
      <c r="G141" s="105"/>
      <c r="H141" s="105"/>
      <c r="I141" s="105"/>
      <c r="J141" s="74"/>
      <c r="K141" s="28" t="s">
        <v>28</v>
      </c>
      <c r="L141" s="28" t="s">
        <v>29</v>
      </c>
      <c r="M141" s="33" t="s">
        <v>69</v>
      </c>
      <c r="N141" s="33" t="s">
        <v>70</v>
      </c>
      <c r="O141" s="28" t="s">
        <v>33</v>
      </c>
      <c r="P141" s="28" t="s">
        <v>7</v>
      </c>
      <c r="Q141" s="28" t="s">
        <v>30</v>
      </c>
      <c r="R141" s="28" t="s">
        <v>31</v>
      </c>
      <c r="S141" s="28" t="s">
        <v>28</v>
      </c>
      <c r="T141" s="28" t="s">
        <v>32</v>
      </c>
      <c r="U141" s="74"/>
      <c r="V141" s="55"/>
      <c r="W141" s="55"/>
      <c r="X141" s="55"/>
      <c r="Y141" s="55"/>
      <c r="Z141" s="55"/>
      <c r="AA141" s="55"/>
    </row>
    <row r="142" spans="1:27" ht="18.75" customHeight="1">
      <c r="A142" s="75" t="s">
        <v>64</v>
      </c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7"/>
      <c r="V142" s="55"/>
      <c r="W142" s="55"/>
      <c r="X142" s="55"/>
      <c r="Y142" s="55"/>
      <c r="Z142" s="55"/>
      <c r="AA142" s="55"/>
    </row>
    <row r="143" spans="1:27">
      <c r="A143" s="29" t="str">
        <f>IF(ISNA(INDEX($A$38:$U$98,MATCH($B143,$B$38:$B$98,0),1)),"",INDEX($A$38:$U$98,MATCH($B143,$B$38:$B$98,0),1))</f>
        <v>MME8056</v>
      </c>
      <c r="B143" s="115" t="s">
        <v>80</v>
      </c>
      <c r="C143" s="115"/>
      <c r="D143" s="115"/>
      <c r="E143" s="115"/>
      <c r="F143" s="115"/>
      <c r="G143" s="115"/>
      <c r="H143" s="115"/>
      <c r="I143" s="115"/>
      <c r="J143" s="20">
        <f>IF(ISNA(INDEX($A$38:$U$98,MATCH($B143,$B$38:$B$98,0),10)),"",INDEX($A$38:$U$98,MATCH($B143,$B$38:$B$98,0),10))</f>
        <v>8</v>
      </c>
      <c r="K143" s="20">
        <f>IF(ISNA(INDEX($A$38:$U$98,MATCH($B143,$B$38:$B$98,0),11)),"",INDEX($A$38:$U$98,MATCH($B143,$B$38:$B$98,0),11))</f>
        <v>2</v>
      </c>
      <c r="L143" s="20">
        <f>IF(ISNA(INDEX($A$38:$U$98,MATCH($B143,$B$38:$B$98,0),12)),"",INDEX($A$38:$U$98,MATCH($B143,$B$38:$B$98,0),12))</f>
        <v>1</v>
      </c>
      <c r="M143" s="20">
        <f>IF(ISNA(INDEX($A$38:$U$98,MATCH($B143,$B$38:$B$98,0),13)),"",INDEX($A$38:$U$98,MATCH($B143,$B$38:$B$98,0),13))</f>
        <v>0</v>
      </c>
      <c r="N143" s="20">
        <f>IF(ISNA(INDEX($A$38:$U$98,MATCH($B143,$B$38:$B$98,0),14)),"",INDEX($A$38:$U$98,MATCH($B143,$B$38:$B$98,0),14))</f>
        <v>1</v>
      </c>
      <c r="O143" s="20">
        <f>IF(ISNA(INDEX($A$38:$U$98,MATCH($B143,$B$38:$B$98,0),15)),"",INDEX($A$38:$U$98,MATCH($B143,$B$38:$B$98,0),15))</f>
        <v>4</v>
      </c>
      <c r="P143" s="20">
        <f>IF(ISNA(INDEX($A$38:$U$98,MATCH($B143,$B$38:$B$98,0),16)),"",INDEX($A$38:$U$98,MATCH($B143,$B$38:$B$98,0),16))</f>
        <v>10</v>
      </c>
      <c r="Q143" s="27">
        <f>IF(ISNA(INDEX($A$38:$U$98,MATCH($B143,$B$38:$B$98,0),17)),"",INDEX($A$38:$U$98,MATCH($B143,$B$38:$B$98,0),17))</f>
        <v>14</v>
      </c>
      <c r="R143" s="27" t="str">
        <f>IF(ISNA(INDEX($A$38:$U$98,MATCH($B143,$B$38:$B$98,0),18)),"",INDEX($A$38:$U$98,MATCH($B143,$B$38:$B$98,0),18))</f>
        <v>E</v>
      </c>
      <c r="S143" s="27">
        <f>IF(ISNA(INDEX($A$38:$U$98,MATCH($B143,$B$38:$B$98,0),19)),"",INDEX($A$38:$U$98,MATCH($B143,$B$38:$B$98,0),19))</f>
        <v>0</v>
      </c>
      <c r="T143" s="27">
        <f>IF(ISNA(INDEX($A$38:$U$98,MATCH($B143,$B$38:$B$98,0),20)),"",INDEX($A$38:$U$98,MATCH($B143,$B$38:$B$98,0),20))</f>
        <v>0</v>
      </c>
      <c r="U143" s="19" t="s">
        <v>38</v>
      </c>
      <c r="V143" s="55"/>
      <c r="W143" s="55"/>
      <c r="X143" s="55"/>
      <c r="Y143" s="55"/>
      <c r="Z143" s="55"/>
      <c r="AA143" s="55"/>
    </row>
    <row r="144" spans="1:27">
      <c r="A144" s="29" t="str">
        <f>IF(ISNA(INDEX($A$38:$U$98,MATCH($B144,$B$38:$B$98,0),1)),"",INDEX($A$38:$U$98,MATCH($B144,$B$38:$B$98,0),1))</f>
        <v>MMR8035</v>
      </c>
      <c r="B144" s="115" t="s">
        <v>86</v>
      </c>
      <c r="C144" s="115"/>
      <c r="D144" s="115"/>
      <c r="E144" s="115"/>
      <c r="F144" s="115"/>
      <c r="G144" s="115"/>
      <c r="H144" s="115"/>
      <c r="I144" s="115"/>
      <c r="J144" s="20">
        <f>IF(ISNA(INDEX($A$38:$U$98,MATCH($B144,$B$38:$B$98,0),10)),"",INDEX($A$38:$U$98,MATCH($B144,$B$38:$B$98,0),10))</f>
        <v>8</v>
      </c>
      <c r="K144" s="20">
        <f>IF(ISNA(INDEX($A$38:$U$98,MATCH($B144,$B$38:$B$98,0),11)),"",INDEX($A$38:$U$98,MATCH($B144,$B$38:$B$98,0),11))</f>
        <v>2</v>
      </c>
      <c r="L144" s="20">
        <f>IF(ISNA(INDEX($A$38:$U$98,MATCH($B144,$B$38:$B$98,0),12)),"",INDEX($A$38:$U$98,MATCH($B144,$B$38:$B$98,0),12))</f>
        <v>1</v>
      </c>
      <c r="M144" s="20">
        <f>IF(ISNA(INDEX($A$38:$U$98,MATCH($B144,$B$38:$B$98,0),13)),"",INDEX($A$38:$U$98,MATCH($B144,$B$38:$B$98,0),13))</f>
        <v>0</v>
      </c>
      <c r="N144" s="20">
        <f>IF(ISNA(INDEX($A$38:$U$98,MATCH($B144,$B$38:$B$98,0),14)),"",INDEX($A$38:$U$98,MATCH($B144,$B$38:$B$98,0),14))</f>
        <v>1</v>
      </c>
      <c r="O144" s="20">
        <f>IF(ISNA(INDEX($A$38:$U$98,MATCH($B144,$B$38:$B$98,0),15)),"",INDEX($A$38:$U$98,MATCH($B144,$B$38:$B$98,0),15))</f>
        <v>4</v>
      </c>
      <c r="P144" s="20">
        <f>IF(ISNA(INDEX($A$38:$U$98,MATCH($B144,$B$38:$B$98,0),16)),"",INDEX($A$38:$U$98,MATCH($B144,$B$38:$B$98,0),16))</f>
        <v>10</v>
      </c>
      <c r="Q144" s="27">
        <f>IF(ISNA(INDEX($A$38:$U$98,MATCH($B144,$B$38:$B$98,0),17)),"",INDEX($A$38:$U$98,MATCH($B144,$B$38:$B$98,0),17))</f>
        <v>14</v>
      </c>
      <c r="R144" s="27" t="str">
        <f>IF(ISNA(INDEX($A$38:$U$98,MATCH($B144,$B$38:$B$98,0),18)),"",INDEX($A$38:$U$98,MATCH($B144,$B$38:$B$98,0),18))</f>
        <v>E</v>
      </c>
      <c r="S144" s="27">
        <f>IF(ISNA(INDEX($A$38:$U$98,MATCH($B144,$B$38:$B$98,0),19)),"",INDEX($A$38:$U$98,MATCH($B144,$B$38:$B$98,0),19))</f>
        <v>0</v>
      </c>
      <c r="T144" s="27">
        <f>IF(ISNA(INDEX($A$38:$U$98,MATCH($B144,$B$38:$B$98,0),20)),"",INDEX($A$38:$U$98,MATCH($B144,$B$38:$B$98,0),20))</f>
        <v>0</v>
      </c>
      <c r="U144" s="19" t="s">
        <v>38</v>
      </c>
      <c r="V144" s="55"/>
      <c r="W144" s="55"/>
      <c r="X144" s="55"/>
      <c r="Y144" s="55"/>
      <c r="Z144" s="55"/>
      <c r="AA144" s="55"/>
    </row>
    <row r="145" spans="1:27">
      <c r="A145" s="29" t="str">
        <f>IF(ISNA(INDEX($A$38:$U$98,MATCH($B145,$B$38:$B$98,0),1)),"",INDEX($A$38:$U$98,MATCH($B145,$B$38:$B$98,0),1))</f>
        <v>MME8037</v>
      </c>
      <c r="B145" s="115" t="s">
        <v>88</v>
      </c>
      <c r="C145" s="115"/>
      <c r="D145" s="115"/>
      <c r="E145" s="115"/>
      <c r="F145" s="115"/>
      <c r="G145" s="115"/>
      <c r="H145" s="115"/>
      <c r="I145" s="115"/>
      <c r="J145" s="20">
        <f>IF(ISNA(INDEX($A$38:$U$98,MATCH($B145,$B$38:$B$98,0),10)),"",INDEX($A$38:$U$98,MATCH($B145,$B$38:$B$98,0),10))</f>
        <v>8</v>
      </c>
      <c r="K145" s="20">
        <f>IF(ISNA(INDEX($A$38:$U$98,MATCH($B145,$B$38:$B$98,0),11)),"",INDEX($A$38:$U$98,MATCH($B145,$B$38:$B$98,0),11))</f>
        <v>2</v>
      </c>
      <c r="L145" s="20">
        <f>IF(ISNA(INDEX($A$38:$U$98,MATCH($B145,$B$38:$B$98,0),12)),"",INDEX($A$38:$U$98,MATCH($B145,$B$38:$B$98,0),12))</f>
        <v>1</v>
      </c>
      <c r="M145" s="20">
        <f>IF(ISNA(INDEX($A$38:$U$98,MATCH($B145,$B$38:$B$98,0),13)),"",INDEX($A$38:$U$98,MATCH($B145,$B$38:$B$98,0),13))</f>
        <v>0</v>
      </c>
      <c r="N145" s="20">
        <f>IF(ISNA(INDEX($A$38:$U$98,MATCH($B145,$B$38:$B$98,0),14)),"",INDEX($A$38:$U$98,MATCH($B145,$B$38:$B$98,0),14))</f>
        <v>1</v>
      </c>
      <c r="O145" s="20">
        <f>IF(ISNA(INDEX($A$38:$U$98,MATCH($B145,$B$38:$B$98,0),15)),"",INDEX($A$38:$U$98,MATCH($B145,$B$38:$B$98,0),15))</f>
        <v>4</v>
      </c>
      <c r="P145" s="20">
        <f>IF(ISNA(INDEX($A$38:$U$98,MATCH($B145,$B$38:$B$98,0),16)),"",INDEX($A$38:$U$98,MATCH($B145,$B$38:$B$98,0),16))</f>
        <v>10</v>
      </c>
      <c r="Q145" s="27">
        <f>IF(ISNA(INDEX($A$38:$U$98,MATCH($B145,$B$38:$B$98,0),17)),"",INDEX($A$38:$U$98,MATCH($B145,$B$38:$B$98,0),17))</f>
        <v>14</v>
      </c>
      <c r="R145" s="27" t="str">
        <f>IF(ISNA(INDEX($A$38:$U$98,MATCH($B145,$B$38:$B$98,0),18)),"",INDEX($A$38:$U$98,MATCH($B145,$B$38:$B$98,0),18))</f>
        <v>E</v>
      </c>
      <c r="S145" s="27">
        <f>IF(ISNA(INDEX($A$38:$U$98,MATCH($B145,$B$38:$B$98,0),19)),"",INDEX($A$38:$U$98,MATCH($B145,$B$38:$B$98,0),19))</f>
        <v>0</v>
      </c>
      <c r="T145" s="27">
        <f>IF(ISNA(INDEX($A$38:$U$98,MATCH($B145,$B$38:$B$98,0),20)),"",INDEX($A$38:$U$98,MATCH($B145,$B$38:$B$98,0),20))</f>
        <v>0</v>
      </c>
      <c r="U145" s="19" t="s">
        <v>38</v>
      </c>
      <c r="V145" s="55"/>
      <c r="W145" s="55"/>
      <c r="X145" s="55"/>
      <c r="Y145" s="55"/>
      <c r="Z145" s="55"/>
      <c r="AA145" s="55"/>
    </row>
    <row r="146" spans="1:27">
      <c r="A146" s="29" t="str">
        <f>IF(ISNA(INDEX($A$38:$U$98,MATCH($B146,$B$38:$B$98,0),1)),"",INDEX($A$38:$U$98,MATCH($B146,$B$38:$B$98,0),1))</f>
        <v>MMR8004</v>
      </c>
      <c r="B146" s="115" t="s">
        <v>90</v>
      </c>
      <c r="C146" s="115"/>
      <c r="D146" s="115"/>
      <c r="E146" s="115"/>
      <c r="F146" s="115"/>
      <c r="G146" s="115"/>
      <c r="H146" s="115"/>
      <c r="I146" s="115"/>
      <c r="J146" s="20">
        <f>IF(ISNA(INDEX($A$38:$U$98,MATCH($B146,$B$38:$B$98,0),10)),"",INDEX($A$38:$U$98,MATCH($B146,$B$38:$B$98,0),10))</f>
        <v>7</v>
      </c>
      <c r="K146" s="20">
        <f>IF(ISNA(INDEX($A$38:$U$98,MATCH($B146,$B$38:$B$98,0),11)),"",INDEX($A$38:$U$98,MATCH($B146,$B$38:$B$98,0),11))</f>
        <v>2</v>
      </c>
      <c r="L146" s="20">
        <f>IF(ISNA(INDEX($A$38:$U$98,MATCH($B146,$B$38:$B$98,0),12)),"",INDEX($A$38:$U$98,MATCH($B146,$B$38:$B$98,0),12))</f>
        <v>1</v>
      </c>
      <c r="M146" s="20">
        <f>IF(ISNA(INDEX($A$38:$U$98,MATCH($B146,$B$38:$B$98,0),13)),"",INDEX($A$38:$U$98,MATCH($B146,$B$38:$B$98,0),13))</f>
        <v>0</v>
      </c>
      <c r="N146" s="20">
        <f>IF(ISNA(INDEX($A$38:$U$98,MATCH($B146,$B$38:$B$98,0),14)),"",INDEX($A$38:$U$98,MATCH($B146,$B$38:$B$98,0),14))</f>
        <v>1</v>
      </c>
      <c r="O146" s="20">
        <f>IF(ISNA(INDEX($A$38:$U$98,MATCH($B146,$B$38:$B$98,0),15)),"",INDEX($A$38:$U$98,MATCH($B146,$B$38:$B$98,0),15))</f>
        <v>4</v>
      </c>
      <c r="P146" s="20">
        <f>IF(ISNA(INDEX($A$38:$U$98,MATCH($B146,$B$38:$B$98,0),16)),"",INDEX($A$38:$U$98,MATCH($B146,$B$38:$B$98,0),16))</f>
        <v>9</v>
      </c>
      <c r="Q146" s="27">
        <f>IF(ISNA(INDEX($A$38:$U$98,MATCH($B146,$B$38:$B$98,0),17)),"",INDEX($A$38:$U$98,MATCH($B146,$B$38:$B$98,0),17))</f>
        <v>13</v>
      </c>
      <c r="R146" s="27" t="str">
        <f>IF(ISNA(INDEX($A$38:$U$98,MATCH($B146,$B$38:$B$98,0),18)),"",INDEX($A$38:$U$98,MATCH($B146,$B$38:$B$98,0),18))</f>
        <v>E</v>
      </c>
      <c r="S146" s="27">
        <f>IF(ISNA(INDEX($A$38:$U$98,MATCH($B146,$B$38:$B$98,0),19)),"",INDEX($A$38:$U$98,MATCH($B146,$B$38:$B$98,0),19))</f>
        <v>0</v>
      </c>
      <c r="T146" s="27">
        <f>IF(ISNA(INDEX($A$38:$U$98,MATCH($B146,$B$38:$B$98,0),20)),"",INDEX($A$38:$U$98,MATCH($B146,$B$38:$B$98,0),20))</f>
        <v>0</v>
      </c>
      <c r="U146" s="19" t="s">
        <v>38</v>
      </c>
      <c r="V146" s="55"/>
      <c r="W146" s="55"/>
      <c r="X146" s="55"/>
      <c r="Y146" s="55"/>
      <c r="Z146" s="55"/>
      <c r="AA146" s="55"/>
    </row>
    <row r="147" spans="1:27">
      <c r="A147" s="29" t="str">
        <f>IF(ISNA(INDEX($A$38:$U$98,MATCH($B147,$B$38:$B$98,0),1)),"",INDEX($A$38:$U$98,MATCH($B147,$B$38:$B$98,0),1))</f>
        <v>MMX9301</v>
      </c>
      <c r="B147" s="115" t="s">
        <v>100</v>
      </c>
      <c r="C147" s="115"/>
      <c r="D147" s="115"/>
      <c r="E147" s="115"/>
      <c r="F147" s="115"/>
      <c r="G147" s="115"/>
      <c r="H147" s="115"/>
      <c r="I147" s="115"/>
      <c r="J147" s="20">
        <f>IF(ISNA(INDEX($A$38:$U$98,MATCH($B147,$B$38:$B$98,0),10)),"",INDEX($A$38:$U$98,MATCH($B147,$B$38:$B$98,0),10))</f>
        <v>8</v>
      </c>
      <c r="K147" s="20">
        <f>IF(ISNA(INDEX($A$38:$U$98,MATCH($B147,$B$38:$B$98,0),11)),"",INDEX($A$38:$U$98,MATCH($B147,$B$38:$B$98,0),11))</f>
        <v>2</v>
      </c>
      <c r="L147" s="20">
        <f>IF(ISNA(INDEX($A$38:$U$98,MATCH($B147,$B$38:$B$98,0),12)),"",INDEX($A$38:$U$98,MATCH($B147,$B$38:$B$98,0),12))</f>
        <v>1</v>
      </c>
      <c r="M147" s="20">
        <f>IF(ISNA(INDEX($A$38:$U$98,MATCH($B147,$B$38:$B$98,0),13)),"",INDEX($A$38:$U$98,MATCH($B147,$B$38:$B$98,0),13))</f>
        <v>0</v>
      </c>
      <c r="N147" s="20">
        <f>IF(ISNA(INDEX($A$38:$U$98,MATCH($B147,$B$38:$B$98,0),14)),"",INDEX($A$38:$U$98,MATCH($B147,$B$38:$B$98,0),14))</f>
        <v>1</v>
      </c>
      <c r="O147" s="20">
        <f>IF(ISNA(INDEX($A$38:$U$98,MATCH($B147,$B$38:$B$98,0),15)),"",INDEX($A$38:$U$98,MATCH($B147,$B$38:$B$98,0),15))</f>
        <v>4</v>
      </c>
      <c r="P147" s="20">
        <f>IF(ISNA(INDEX($A$38:$U$98,MATCH($B147,$B$38:$B$98,0),16)),"",INDEX($A$38:$U$98,MATCH($B147,$B$38:$B$98,0),16))</f>
        <v>10</v>
      </c>
      <c r="Q147" s="27">
        <f>IF(ISNA(INDEX($A$38:$U$98,MATCH($B147,$B$38:$B$98,0),17)),"",INDEX($A$38:$U$98,MATCH($B147,$B$38:$B$98,0),17))</f>
        <v>14</v>
      </c>
      <c r="R147" s="27" t="str">
        <f>IF(ISNA(INDEX($A$38:$U$98,MATCH($B147,$B$38:$B$98,0),18)),"",INDEX($A$38:$U$98,MATCH($B147,$B$38:$B$98,0),18))</f>
        <v>E</v>
      </c>
      <c r="S147" s="27">
        <f>IF(ISNA(INDEX($A$38:$U$98,MATCH($B147,$B$38:$B$98,0),19)),"",INDEX($A$38:$U$98,MATCH($B147,$B$38:$B$98,0),19))</f>
        <v>0</v>
      </c>
      <c r="T147" s="27">
        <f>IF(ISNA(INDEX($A$38:$U$98,MATCH($B147,$B$38:$B$98,0),20)),"",INDEX($A$38:$U$98,MATCH($B147,$B$38:$B$98,0),20))</f>
        <v>0</v>
      </c>
      <c r="U147" s="19" t="s">
        <v>38</v>
      </c>
      <c r="V147" s="55"/>
      <c r="W147" s="55"/>
      <c r="X147" s="55"/>
      <c r="Y147" s="55"/>
      <c r="Z147" s="55"/>
      <c r="AA147" s="55"/>
    </row>
    <row r="148" spans="1:27">
      <c r="A148" s="22" t="s">
        <v>25</v>
      </c>
      <c r="B148" s="129"/>
      <c r="C148" s="130"/>
      <c r="D148" s="130"/>
      <c r="E148" s="130"/>
      <c r="F148" s="130"/>
      <c r="G148" s="130"/>
      <c r="H148" s="130"/>
      <c r="I148" s="131"/>
      <c r="J148" s="24">
        <f t="shared" ref="J148:Q148" si="26">SUM(J143:J147)</f>
        <v>39</v>
      </c>
      <c r="K148" s="24">
        <f t="shared" si="26"/>
        <v>10</v>
      </c>
      <c r="L148" s="24">
        <f t="shared" si="26"/>
        <v>5</v>
      </c>
      <c r="M148" s="24">
        <f t="shared" si="26"/>
        <v>0</v>
      </c>
      <c r="N148" s="24">
        <f t="shared" si="26"/>
        <v>5</v>
      </c>
      <c r="O148" s="24">
        <f t="shared" si="26"/>
        <v>20</v>
      </c>
      <c r="P148" s="24">
        <f t="shared" si="26"/>
        <v>49</v>
      </c>
      <c r="Q148" s="24">
        <f t="shared" si="26"/>
        <v>69</v>
      </c>
      <c r="R148" s="22">
        <f>COUNTIF(R143:R147,"E")</f>
        <v>5</v>
      </c>
      <c r="S148" s="22">
        <f>COUNTIF(S143:S147,"C")</f>
        <v>0</v>
      </c>
      <c r="T148" s="22">
        <f>COUNTIF(T143:T147,"VP")</f>
        <v>0</v>
      </c>
      <c r="U148" s="19"/>
      <c r="V148" s="55"/>
      <c r="W148" s="55"/>
      <c r="X148" s="55"/>
      <c r="Y148" s="55"/>
      <c r="Z148" s="55"/>
      <c r="AA148" s="55"/>
    </row>
    <row r="149" spans="1:27" ht="18" customHeight="1">
      <c r="A149" s="75" t="s">
        <v>66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7"/>
      <c r="V149" s="55"/>
      <c r="W149" s="55"/>
      <c r="X149" s="55"/>
      <c r="Y149" s="55"/>
      <c r="Z149" s="55"/>
      <c r="AA149" s="55"/>
    </row>
    <row r="150" spans="1:27">
      <c r="A150" s="29" t="str">
        <f>IF(ISNA(INDEX($A$38:$U$98,MATCH($B150,$B$38:$B$98,0),1)),"",INDEX($A$38:$U$98,MATCH($B150,$B$38:$B$98,0),1))</f>
        <v>MMR8040</v>
      </c>
      <c r="B150" s="115" t="s">
        <v>102</v>
      </c>
      <c r="C150" s="115"/>
      <c r="D150" s="115"/>
      <c r="E150" s="115"/>
      <c r="F150" s="115"/>
      <c r="G150" s="115"/>
      <c r="H150" s="115"/>
      <c r="I150" s="115"/>
      <c r="J150" s="20">
        <f>IF(ISNA(INDEX($A$38:$U$98,MATCH($B150,$B$38:$B$98,0),10)),"",INDEX($A$38:$U$98,MATCH($B150,$B$38:$B$98,0),10))</f>
        <v>7</v>
      </c>
      <c r="K150" s="20">
        <f>IF(ISNA(INDEX($A$38:$U$98,MATCH($B150,$B$38:$B$98,0),11)),"",INDEX($A$38:$U$98,MATCH($B150,$B$38:$B$98,0),11))</f>
        <v>2</v>
      </c>
      <c r="L150" s="20">
        <f>IF(ISNA(INDEX($A$38:$U$98,MATCH($B150,$B$38:$B$98,0),12)),"",INDEX($A$38:$U$98,MATCH($B150,$B$38:$B$98,0),12))</f>
        <v>1</v>
      </c>
      <c r="M150" s="20">
        <f>IF(ISNA(INDEX($A$38:$U$98,MATCH($B150,$B$38:$B$98,0),13)),"",INDEX($A$38:$U$98,MATCH($B150,$B$38:$B$98,0),13))</f>
        <v>0</v>
      </c>
      <c r="N150" s="20">
        <f>IF(ISNA(INDEX($A$38:$U$98,MATCH($B150,$B$38:$B$98,0),14)),"",INDEX($A$38:$U$98,MATCH($B150,$B$38:$B$98,0),14))</f>
        <v>1</v>
      </c>
      <c r="O150" s="20">
        <f>IF(ISNA(INDEX($A$38:$U$98,MATCH($B150,$B$38:$B$98,0),15)),"",INDEX($A$38:$U$98,MATCH($B150,$B$38:$B$98,0),15))</f>
        <v>4</v>
      </c>
      <c r="P150" s="20">
        <f>IF(ISNA(INDEX($A$38:$U$98,MATCH($B150,$B$38:$B$98,0),16)),"",INDEX($A$38:$U$98,MATCH($B150,$B$38:$B$98,0),16))</f>
        <v>11</v>
      </c>
      <c r="Q150" s="27">
        <f>IF(ISNA(INDEX($A$38:$U$98,MATCH($B150,$B$38:$B$98,0),17)),"",INDEX($A$38:$U$98,MATCH($B150,$B$38:$B$98,0),17))</f>
        <v>15</v>
      </c>
      <c r="R150" s="27" t="str">
        <f>IF(ISNA(INDEX($A$38:$U$98,MATCH($B150,$B$38:$B$98,0),18)),"",INDEX($A$38:$U$98,MATCH($B150,$B$38:$B$98,0),18))</f>
        <v>E</v>
      </c>
      <c r="S150" s="27">
        <f>IF(ISNA(INDEX($A$38:$U$98,MATCH($B150,$B$38:$B$98,0),19)),"",INDEX($A$38:$U$98,MATCH($B150,$B$38:$B$98,0),19))</f>
        <v>0</v>
      </c>
      <c r="T150" s="27">
        <f>IF(ISNA(INDEX($A$38:$U$98,MATCH($B150,$B$38:$B$98,0),20)),"",INDEX($A$38:$U$98,MATCH($B150,$B$38:$B$98,0),20))</f>
        <v>0</v>
      </c>
      <c r="U150" s="19" t="s">
        <v>38</v>
      </c>
      <c r="V150" s="55"/>
      <c r="W150" s="55"/>
      <c r="X150" s="55"/>
      <c r="Y150" s="55"/>
      <c r="Z150" s="55"/>
      <c r="AA150" s="55"/>
    </row>
    <row r="151" spans="1:27">
      <c r="A151" s="29" t="str">
        <f>IF(ISNA(INDEX($A$38:$U$98,MATCH($B151,$B$38:$B$98,0),1)),"",INDEX($A$38:$U$98,MATCH($B151,$B$38:$B$98,0),1))</f>
        <v>MMR8057</v>
      </c>
      <c r="B151" s="115" t="s">
        <v>104</v>
      </c>
      <c r="C151" s="115"/>
      <c r="D151" s="115"/>
      <c r="E151" s="115"/>
      <c r="F151" s="115"/>
      <c r="G151" s="115"/>
      <c r="H151" s="115"/>
      <c r="I151" s="115"/>
      <c r="J151" s="20">
        <f>IF(ISNA(INDEX($A$38:$U$98,MATCH($B151,$B$38:$B$98,0),10)),"",INDEX($A$38:$U$98,MATCH($B151,$B$38:$B$98,0),10))</f>
        <v>7</v>
      </c>
      <c r="K151" s="20">
        <f>IF(ISNA(INDEX($A$38:$U$98,MATCH($B151,$B$38:$B$98,0),11)),"",INDEX($A$38:$U$98,MATCH($B151,$B$38:$B$98,0),11))</f>
        <v>2</v>
      </c>
      <c r="L151" s="20">
        <f>IF(ISNA(INDEX($A$38:$U$98,MATCH($B151,$B$38:$B$98,0),12)),"",INDEX($A$38:$U$98,MATCH($B151,$B$38:$B$98,0),12))</f>
        <v>1</v>
      </c>
      <c r="M151" s="20">
        <f>IF(ISNA(INDEX($A$38:$U$98,MATCH($B151,$B$38:$B$98,0),13)),"",INDEX($A$38:$U$98,MATCH($B151,$B$38:$B$98,0),13))</f>
        <v>0</v>
      </c>
      <c r="N151" s="20">
        <f>IF(ISNA(INDEX($A$38:$U$98,MATCH($B151,$B$38:$B$98,0),14)),"",INDEX($A$38:$U$98,MATCH($B151,$B$38:$B$98,0),14))</f>
        <v>1</v>
      </c>
      <c r="O151" s="20">
        <f>IF(ISNA(INDEX($A$38:$U$98,MATCH($B151,$B$38:$B$98,0),15)),"",INDEX($A$38:$U$98,MATCH($B151,$B$38:$B$98,0),15))</f>
        <v>4</v>
      </c>
      <c r="P151" s="20">
        <f>IF(ISNA(INDEX($A$38:$U$98,MATCH($B151,$B$38:$B$98,0),16)),"",INDEX($A$38:$U$98,MATCH($B151,$B$38:$B$98,0),16))</f>
        <v>11</v>
      </c>
      <c r="Q151" s="27">
        <f>IF(ISNA(INDEX($A$38:$U$98,MATCH($B151,$B$38:$B$98,0),17)),"",INDEX($A$38:$U$98,MATCH($B151,$B$38:$B$98,0),17))</f>
        <v>15</v>
      </c>
      <c r="R151" s="27" t="str">
        <f>IF(ISNA(INDEX($A$38:$U$98,MATCH($B151,$B$38:$B$98,0),18)),"",INDEX($A$38:$U$98,MATCH($B151,$B$38:$B$98,0),18))</f>
        <v>E</v>
      </c>
      <c r="S151" s="27">
        <f>IF(ISNA(INDEX($A$38:$U$98,MATCH($B151,$B$38:$B$98,0),19)),"",INDEX($A$38:$U$98,MATCH($B151,$B$38:$B$98,0),19))</f>
        <v>0</v>
      </c>
      <c r="T151" s="27">
        <f>IF(ISNA(INDEX($A$38:$U$98,MATCH($B151,$B$38:$B$98,0),20)),"",INDEX($A$38:$U$98,MATCH($B151,$B$38:$B$98,0),20))</f>
        <v>0</v>
      </c>
      <c r="U151" s="19" t="s">
        <v>38</v>
      </c>
      <c r="V151" s="55"/>
      <c r="W151" s="55"/>
      <c r="X151" s="55"/>
      <c r="Y151" s="55"/>
      <c r="Z151" s="55"/>
      <c r="AA151" s="55"/>
    </row>
    <row r="152" spans="1:27">
      <c r="A152" s="29" t="str">
        <f>IF(ISNA(INDEX($A$38:$U$98,MATCH($B152,$B$38:$B$98,0),1)),"",INDEX($A$38:$U$98,MATCH($B152,$B$38:$B$98,0),1))</f>
        <v>MMX9302</v>
      </c>
      <c r="B152" s="115" t="s">
        <v>110</v>
      </c>
      <c r="C152" s="115"/>
      <c r="D152" s="115"/>
      <c r="E152" s="115"/>
      <c r="F152" s="115"/>
      <c r="G152" s="115"/>
      <c r="H152" s="115"/>
      <c r="I152" s="115"/>
      <c r="J152" s="20">
        <f>IF(ISNA(INDEX($A$38:$U$98,MATCH($B152,$B$38:$B$98,0),10)),"",INDEX($A$38:$U$98,MATCH($B152,$B$38:$B$98,0),10))</f>
        <v>8</v>
      </c>
      <c r="K152" s="20">
        <f>IF(ISNA(INDEX($A$38:$U$98,MATCH($B152,$B$38:$B$98,0),11)),"",INDEX($A$38:$U$98,MATCH($B152,$B$38:$B$98,0),11))</f>
        <v>2</v>
      </c>
      <c r="L152" s="20">
        <f>IF(ISNA(INDEX($A$38:$U$98,MATCH($B152,$B$38:$B$98,0),12)),"",INDEX($A$38:$U$98,MATCH($B152,$B$38:$B$98,0),12))</f>
        <v>1</v>
      </c>
      <c r="M152" s="20">
        <f>IF(ISNA(INDEX($A$38:$U$98,MATCH($B152,$B$38:$B$98,0),13)),"",INDEX($A$38:$U$98,MATCH($B152,$B$38:$B$98,0),13))</f>
        <v>0</v>
      </c>
      <c r="N152" s="20">
        <f>IF(ISNA(INDEX($A$38:$U$98,MATCH($B152,$B$38:$B$98,0),14)),"",INDEX($A$38:$U$98,MATCH($B152,$B$38:$B$98,0),14))</f>
        <v>1</v>
      </c>
      <c r="O152" s="20">
        <f>IF(ISNA(INDEX($A$38:$U$98,MATCH($B152,$B$38:$B$98,0),15)),"",INDEX($A$38:$U$98,MATCH($B152,$B$38:$B$98,0),15))</f>
        <v>4</v>
      </c>
      <c r="P152" s="20">
        <f>IF(ISNA(INDEX($A$38:$U$98,MATCH($B152,$B$38:$B$98,0),16)),"",INDEX($A$38:$U$98,MATCH($B152,$B$38:$B$98,0),16))</f>
        <v>13</v>
      </c>
      <c r="Q152" s="27">
        <f>IF(ISNA(INDEX($A$38:$U$98,MATCH($B152,$B$38:$B$98,0),17)),"",INDEX($A$38:$U$98,MATCH($B152,$B$38:$B$98,0),17))</f>
        <v>17</v>
      </c>
      <c r="R152" s="27" t="str">
        <f>IF(ISNA(INDEX($A$38:$U$98,MATCH($B152,$B$38:$B$98,0),18)),"",INDEX($A$38:$U$98,MATCH($B152,$B$38:$B$98,0),18))</f>
        <v>E</v>
      </c>
      <c r="S152" s="27">
        <f>IF(ISNA(INDEX($A$38:$U$98,MATCH($B152,$B$38:$B$98,0),19)),"",INDEX($A$38:$U$98,MATCH($B152,$B$38:$B$98,0),19))</f>
        <v>0</v>
      </c>
      <c r="T152" s="27">
        <f>IF(ISNA(INDEX($A$38:$U$98,MATCH($B152,$B$38:$B$98,0),20)),"",INDEX($A$38:$U$98,MATCH($B152,$B$38:$B$98,0),20))</f>
        <v>0</v>
      </c>
      <c r="U152" s="19" t="s">
        <v>38</v>
      </c>
      <c r="V152" s="55"/>
      <c r="W152" s="55"/>
      <c r="X152" s="55"/>
      <c r="Y152" s="55"/>
      <c r="Z152" s="55"/>
      <c r="AA152" s="55"/>
    </row>
    <row r="153" spans="1:27">
      <c r="A153" s="22" t="s">
        <v>25</v>
      </c>
      <c r="B153" s="105"/>
      <c r="C153" s="105"/>
      <c r="D153" s="105"/>
      <c r="E153" s="105"/>
      <c r="F153" s="105"/>
      <c r="G153" s="105"/>
      <c r="H153" s="105"/>
      <c r="I153" s="105"/>
      <c r="J153" s="24">
        <f t="shared" ref="J153:Q153" si="27">SUM(J150:J152)</f>
        <v>22</v>
      </c>
      <c r="K153" s="24">
        <f t="shared" si="27"/>
        <v>6</v>
      </c>
      <c r="L153" s="24">
        <f t="shared" si="27"/>
        <v>3</v>
      </c>
      <c r="M153" s="24">
        <f t="shared" si="27"/>
        <v>0</v>
      </c>
      <c r="N153" s="24">
        <f t="shared" si="27"/>
        <v>3</v>
      </c>
      <c r="O153" s="24">
        <f t="shared" si="27"/>
        <v>12</v>
      </c>
      <c r="P153" s="24">
        <f t="shared" si="27"/>
        <v>35</v>
      </c>
      <c r="Q153" s="24">
        <f t="shared" si="27"/>
        <v>47</v>
      </c>
      <c r="R153" s="22">
        <f>COUNTIF(R150:R152,"E")</f>
        <v>3</v>
      </c>
      <c r="S153" s="22">
        <f>COUNTIF(S150:S152,"C")</f>
        <v>0</v>
      </c>
      <c r="T153" s="22">
        <f>COUNTIF(T150:T152,"VP")</f>
        <v>0</v>
      </c>
      <c r="U153" s="23"/>
      <c r="V153" s="55"/>
      <c r="W153" s="55"/>
      <c r="X153" s="55"/>
      <c r="Y153" s="55"/>
      <c r="Z153" s="55"/>
      <c r="AA153" s="55"/>
    </row>
    <row r="154" spans="1:27" ht="25.5" customHeight="1">
      <c r="A154" s="106" t="s">
        <v>48</v>
      </c>
      <c r="B154" s="107"/>
      <c r="C154" s="107"/>
      <c r="D154" s="107"/>
      <c r="E154" s="107"/>
      <c r="F154" s="107"/>
      <c r="G154" s="107"/>
      <c r="H154" s="107"/>
      <c r="I154" s="108"/>
      <c r="J154" s="24">
        <f t="shared" ref="J154:T154" si="28">SUM(J148,J153)</f>
        <v>61</v>
      </c>
      <c r="K154" s="24">
        <f t="shared" si="28"/>
        <v>16</v>
      </c>
      <c r="L154" s="24">
        <f t="shared" si="28"/>
        <v>8</v>
      </c>
      <c r="M154" s="24">
        <f t="shared" si="28"/>
        <v>0</v>
      </c>
      <c r="N154" s="24">
        <f t="shared" si="28"/>
        <v>8</v>
      </c>
      <c r="O154" s="24">
        <f t="shared" si="28"/>
        <v>32</v>
      </c>
      <c r="P154" s="24">
        <f t="shared" si="28"/>
        <v>84</v>
      </c>
      <c r="Q154" s="24">
        <f t="shared" si="28"/>
        <v>116</v>
      </c>
      <c r="R154" s="24">
        <f t="shared" si="28"/>
        <v>8</v>
      </c>
      <c r="S154" s="24">
        <f t="shared" si="28"/>
        <v>0</v>
      </c>
      <c r="T154" s="24">
        <f t="shared" si="28"/>
        <v>0</v>
      </c>
      <c r="U154" s="52">
        <f>8/17</f>
        <v>0.47058823529411764</v>
      </c>
      <c r="V154" s="55"/>
      <c r="W154" s="55"/>
      <c r="X154" s="55"/>
      <c r="Y154" s="55"/>
      <c r="Z154" s="55"/>
      <c r="AA154" s="55"/>
    </row>
    <row r="155" spans="1:27" ht="13.5" customHeight="1">
      <c r="A155" s="109" t="s">
        <v>49</v>
      </c>
      <c r="B155" s="110"/>
      <c r="C155" s="110"/>
      <c r="D155" s="110"/>
      <c r="E155" s="110"/>
      <c r="F155" s="110"/>
      <c r="G155" s="110"/>
      <c r="H155" s="110"/>
      <c r="I155" s="110"/>
      <c r="J155" s="111"/>
      <c r="K155" s="24">
        <f t="shared" ref="K155:Q155" si="29">K148*14+K153*12</f>
        <v>212</v>
      </c>
      <c r="L155" s="24">
        <f t="shared" si="29"/>
        <v>106</v>
      </c>
      <c r="M155" s="24">
        <f t="shared" si="29"/>
        <v>0</v>
      </c>
      <c r="N155" s="24">
        <f t="shared" si="29"/>
        <v>106</v>
      </c>
      <c r="O155" s="24">
        <f t="shared" si="29"/>
        <v>424</v>
      </c>
      <c r="P155" s="24">
        <f t="shared" si="29"/>
        <v>1106</v>
      </c>
      <c r="Q155" s="24">
        <f t="shared" si="29"/>
        <v>1530</v>
      </c>
      <c r="R155" s="117"/>
      <c r="S155" s="118"/>
      <c r="T155" s="118"/>
      <c r="U155" s="119"/>
      <c r="V155" s="55"/>
      <c r="W155" s="55"/>
      <c r="X155" s="55"/>
      <c r="Y155" s="55"/>
      <c r="Z155" s="55"/>
      <c r="AA155" s="55"/>
    </row>
    <row r="156" spans="1:27" ht="16.5" customHeight="1">
      <c r="A156" s="112"/>
      <c r="B156" s="113"/>
      <c r="C156" s="113"/>
      <c r="D156" s="113"/>
      <c r="E156" s="113"/>
      <c r="F156" s="113"/>
      <c r="G156" s="113"/>
      <c r="H156" s="113"/>
      <c r="I156" s="113"/>
      <c r="J156" s="114"/>
      <c r="K156" s="123">
        <f>SUM(K155:N155)</f>
        <v>424</v>
      </c>
      <c r="L156" s="124"/>
      <c r="M156" s="124"/>
      <c r="N156" s="125"/>
      <c r="O156" s="126">
        <f>SUM(O155:P155)</f>
        <v>1530</v>
      </c>
      <c r="P156" s="127"/>
      <c r="Q156" s="128"/>
      <c r="R156" s="120"/>
      <c r="S156" s="121"/>
      <c r="T156" s="121"/>
      <c r="U156" s="122"/>
      <c r="V156" s="55"/>
      <c r="W156" s="55"/>
      <c r="X156" s="55"/>
      <c r="Y156" s="55"/>
      <c r="Z156" s="55"/>
      <c r="AA156" s="55"/>
    </row>
    <row r="157" spans="1:27" ht="8.25" customHeight="1">
      <c r="V157" s="55"/>
      <c r="W157" s="55"/>
      <c r="X157" s="55"/>
      <c r="Y157" s="55"/>
      <c r="Z157" s="55"/>
      <c r="AA157" s="55"/>
    </row>
    <row r="158" spans="1:27" s="40" customFormat="1">
      <c r="V158" s="55"/>
      <c r="W158" s="55"/>
      <c r="X158" s="55"/>
      <c r="Y158" s="55"/>
      <c r="Z158" s="55"/>
      <c r="AA158" s="55"/>
    </row>
    <row r="159" spans="1:27" s="40" customFormat="1">
      <c r="V159" s="55"/>
      <c r="W159" s="55"/>
      <c r="X159" s="55"/>
      <c r="Y159" s="55"/>
      <c r="Z159" s="55"/>
      <c r="AA159" s="55"/>
    </row>
    <row r="160" spans="1:27" s="40" customFormat="1">
      <c r="V160" s="55"/>
      <c r="W160" s="55"/>
      <c r="X160" s="55"/>
      <c r="Y160" s="55"/>
      <c r="Z160" s="55"/>
      <c r="AA160" s="55"/>
    </row>
    <row r="161" spans="1:27" s="40" customFormat="1">
      <c r="V161" s="55"/>
      <c r="W161" s="55"/>
      <c r="X161" s="55"/>
      <c r="Y161" s="55"/>
      <c r="Z161" s="55"/>
      <c r="AA161" s="55"/>
    </row>
    <row r="162" spans="1:27" s="40" customFormat="1">
      <c r="V162" s="55"/>
      <c r="W162" s="55"/>
      <c r="X162" s="55"/>
      <c r="Y162" s="55"/>
      <c r="Z162" s="55"/>
      <c r="AA162" s="55"/>
    </row>
    <row r="163" spans="1:27" s="40" customFormat="1">
      <c r="V163" s="55"/>
      <c r="W163" s="55"/>
      <c r="X163" s="55"/>
      <c r="Y163" s="55"/>
      <c r="Z163" s="55"/>
      <c r="AA163" s="55"/>
    </row>
    <row r="164" spans="1:27" s="40" customFormat="1">
      <c r="V164" s="55"/>
      <c r="W164" s="55"/>
      <c r="X164" s="55"/>
      <c r="Y164" s="55"/>
      <c r="Z164" s="55"/>
      <c r="AA164" s="55"/>
    </row>
    <row r="165" spans="1:27" s="40" customFormat="1">
      <c r="V165" s="55"/>
      <c r="W165" s="55"/>
      <c r="X165" s="55"/>
      <c r="Y165" s="55"/>
      <c r="Z165" s="55"/>
      <c r="AA165" s="55"/>
    </row>
    <row r="166" spans="1:27" s="40" customFormat="1">
      <c r="V166" s="55"/>
      <c r="W166" s="55"/>
      <c r="X166" s="55"/>
      <c r="Y166" s="55"/>
      <c r="Z166" s="55"/>
      <c r="AA166" s="55"/>
    </row>
    <row r="167" spans="1:27" s="40" customFormat="1">
      <c r="V167" s="55"/>
      <c r="W167" s="55"/>
      <c r="X167" s="55"/>
      <c r="Y167" s="55"/>
      <c r="Z167" s="55"/>
      <c r="AA167" s="55"/>
    </row>
    <row r="168" spans="1:27" s="40" customFormat="1">
      <c r="V168" s="55"/>
      <c r="W168" s="55"/>
      <c r="X168" s="55"/>
      <c r="Y168" s="55"/>
      <c r="Z168" s="55"/>
      <c r="AA168" s="55"/>
    </row>
    <row r="169" spans="1:27" s="40" customFormat="1">
      <c r="V169" s="55"/>
      <c r="W169" s="55"/>
      <c r="X169" s="55"/>
      <c r="Y169" s="55"/>
      <c r="Z169" s="55"/>
      <c r="AA169" s="55"/>
    </row>
    <row r="170" spans="1:27" s="40" customFormat="1">
      <c r="V170" s="55"/>
      <c r="W170" s="55"/>
      <c r="X170" s="55"/>
      <c r="Y170" s="55"/>
      <c r="Z170" s="55"/>
      <c r="AA170" s="55"/>
    </row>
    <row r="171" spans="1:27" s="40" customFormat="1">
      <c r="V171" s="55"/>
      <c r="W171" s="55"/>
      <c r="X171" s="55"/>
      <c r="Y171" s="55"/>
      <c r="Z171" s="55"/>
      <c r="AA171" s="55"/>
    </row>
    <row r="172" spans="1:27">
      <c r="B172" s="2"/>
      <c r="C172" s="2"/>
      <c r="D172" s="2"/>
      <c r="E172" s="2"/>
      <c r="F172" s="2"/>
      <c r="G172" s="2"/>
      <c r="N172" s="8"/>
      <c r="O172" s="8"/>
      <c r="P172" s="8"/>
      <c r="Q172" s="8"/>
      <c r="R172" s="8"/>
      <c r="S172" s="8"/>
      <c r="T172" s="8"/>
      <c r="V172" s="55"/>
      <c r="W172" s="55"/>
      <c r="X172" s="55"/>
      <c r="Y172" s="55"/>
      <c r="Z172" s="55"/>
      <c r="AA172" s="55"/>
    </row>
    <row r="173" spans="1:27">
      <c r="B173" s="8"/>
      <c r="C173" s="8"/>
      <c r="D173" s="8"/>
      <c r="E173" s="8"/>
      <c r="F173" s="8"/>
      <c r="G173" s="8"/>
      <c r="H173" s="17"/>
      <c r="I173" s="17"/>
      <c r="J173" s="17"/>
      <c r="N173" s="8"/>
      <c r="O173" s="8"/>
      <c r="P173" s="8"/>
      <c r="Q173" s="8"/>
      <c r="R173" s="8"/>
      <c r="S173" s="8"/>
      <c r="T173" s="8"/>
      <c r="V173" s="55"/>
      <c r="W173" s="55"/>
      <c r="X173" s="55"/>
      <c r="Y173" s="55"/>
      <c r="Z173" s="55"/>
      <c r="AA173" s="55"/>
    </row>
    <row r="174" spans="1:27" ht="12" customHeight="1">
      <c r="V174" s="55"/>
      <c r="W174" s="55"/>
      <c r="X174" s="55"/>
      <c r="Y174" s="55"/>
      <c r="Z174" s="55"/>
      <c r="AA174" s="55"/>
    </row>
    <row r="175" spans="1:27" ht="22.5" customHeight="1">
      <c r="A175" s="105" t="s">
        <v>72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55"/>
      <c r="W175" s="55"/>
      <c r="X175" s="55"/>
      <c r="Y175" s="55"/>
      <c r="Z175" s="55"/>
      <c r="AA175" s="55"/>
    </row>
    <row r="176" spans="1:27" ht="25.5" customHeight="1">
      <c r="A176" s="105" t="s">
        <v>27</v>
      </c>
      <c r="B176" s="105" t="s">
        <v>26</v>
      </c>
      <c r="C176" s="105"/>
      <c r="D176" s="105"/>
      <c r="E176" s="105"/>
      <c r="F176" s="105"/>
      <c r="G176" s="105"/>
      <c r="H176" s="105"/>
      <c r="I176" s="105"/>
      <c r="J176" s="74" t="s">
        <v>40</v>
      </c>
      <c r="K176" s="74" t="s">
        <v>24</v>
      </c>
      <c r="L176" s="74"/>
      <c r="M176" s="74"/>
      <c r="N176" s="74"/>
      <c r="O176" s="74" t="s">
        <v>41</v>
      </c>
      <c r="P176" s="74"/>
      <c r="Q176" s="74"/>
      <c r="R176" s="74" t="s">
        <v>23</v>
      </c>
      <c r="S176" s="74"/>
      <c r="T176" s="74"/>
      <c r="U176" s="74" t="s">
        <v>22</v>
      </c>
      <c r="V176" s="55"/>
      <c r="W176" s="55"/>
      <c r="X176" s="55"/>
      <c r="Y176" s="55"/>
      <c r="Z176" s="55"/>
      <c r="AA176" s="55"/>
    </row>
    <row r="177" spans="1:27" ht="18" customHeight="1">
      <c r="A177" s="105"/>
      <c r="B177" s="105"/>
      <c r="C177" s="105"/>
      <c r="D177" s="105"/>
      <c r="E177" s="105"/>
      <c r="F177" s="105"/>
      <c r="G177" s="105"/>
      <c r="H177" s="105"/>
      <c r="I177" s="105"/>
      <c r="J177" s="74"/>
      <c r="K177" s="28" t="s">
        <v>28</v>
      </c>
      <c r="L177" s="28" t="s">
        <v>29</v>
      </c>
      <c r="M177" s="33" t="s">
        <v>69</v>
      </c>
      <c r="N177" s="33" t="s">
        <v>70</v>
      </c>
      <c r="O177" s="28" t="s">
        <v>33</v>
      </c>
      <c r="P177" s="28" t="s">
        <v>7</v>
      </c>
      <c r="Q177" s="28" t="s">
        <v>30</v>
      </c>
      <c r="R177" s="28" t="s">
        <v>31</v>
      </c>
      <c r="S177" s="28" t="s">
        <v>28</v>
      </c>
      <c r="T177" s="28" t="s">
        <v>32</v>
      </c>
      <c r="U177" s="74"/>
      <c r="V177" s="55"/>
      <c r="W177" s="55"/>
      <c r="X177" s="55"/>
      <c r="Y177" s="55"/>
      <c r="Z177" s="55"/>
      <c r="AA177" s="55"/>
    </row>
    <row r="178" spans="1:27" ht="19.5" customHeight="1">
      <c r="A178" s="75" t="s">
        <v>64</v>
      </c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7"/>
      <c r="V178" s="55"/>
      <c r="W178" s="55"/>
      <c r="X178" s="55"/>
      <c r="Y178" s="55"/>
      <c r="Z178" s="55"/>
      <c r="AA178" s="55"/>
    </row>
    <row r="179" spans="1:27">
      <c r="A179" s="29" t="str">
        <f>IF(ISNA(INDEX($A$38:$U$98,MATCH($B179,$B$38:$B$98,0),1)),"",INDEX($A$38:$U$98,MATCH($B179,$B$38:$B$98,0),1))</f>
        <v>MMR3051</v>
      </c>
      <c r="B179" s="115" t="s">
        <v>84</v>
      </c>
      <c r="C179" s="115"/>
      <c r="D179" s="115"/>
      <c r="E179" s="115"/>
      <c r="F179" s="115"/>
      <c r="G179" s="115"/>
      <c r="H179" s="115"/>
      <c r="I179" s="115"/>
      <c r="J179" s="20">
        <f>IF(ISNA(INDEX($A$38:$U$98,MATCH($B179,$B$38:$B$98,0),10)),"",INDEX($A$38:$U$98,MATCH($B179,$B$38:$B$98,0),10))</f>
        <v>7</v>
      </c>
      <c r="K179" s="20">
        <f>IF(ISNA(INDEX($A$38:$U$98,MATCH($B179,$B$38:$B$98,0),11)),"",INDEX($A$38:$U$98,MATCH($B179,$B$38:$B$98,0),11))</f>
        <v>2</v>
      </c>
      <c r="L179" s="20">
        <f>IF(ISNA(INDEX($A$38:$U$98,MATCH($B179,$B$38:$B$98,0),12)),"",INDEX($A$38:$U$98,MATCH($B179,$B$38:$B$98,0),12))</f>
        <v>1</v>
      </c>
      <c r="M179" s="20">
        <f>IF(ISNA(INDEX($A$38:$U$98,MATCH($B179,$B$38:$B$98,0),13)),"",INDEX($A$38:$U$98,MATCH($B179,$B$38:$B$98,0),13))</f>
        <v>0</v>
      </c>
      <c r="N179" s="20">
        <f>IF(ISNA(INDEX($A$38:$U$98,MATCH($B179,$B$38:$B$98,0),14)),"",INDEX($A$38:$U$98,MATCH($B179,$B$38:$B$98,0),14))</f>
        <v>1</v>
      </c>
      <c r="O179" s="20">
        <f>IF(ISNA(INDEX($A$38:$U$98,MATCH($B179,$B$38:$B$98,0),15)),"",INDEX($A$38:$U$98,MATCH($B179,$B$38:$B$98,0),15))</f>
        <v>4</v>
      </c>
      <c r="P179" s="20">
        <f>IF(ISNA(INDEX($A$38:$U$98,MATCH($B179,$B$38:$B$98,0),16)),"",INDEX($A$38:$U$98,MATCH($B179,$B$38:$B$98,0),16))</f>
        <v>9</v>
      </c>
      <c r="Q179" s="27">
        <f>IF(ISNA(INDEX($A$38:$U$98,MATCH($B179,$B$38:$B$98,0),17)),"",INDEX($A$38:$U$98,MATCH($B179,$B$38:$B$98,0),17))</f>
        <v>13</v>
      </c>
      <c r="R179" s="27" t="str">
        <f>IF(ISNA(INDEX($A$38:$U$98,MATCH($B179,$B$38:$B$98,0),18)),"",INDEX($A$38:$U$98,MATCH($B179,$B$38:$B$98,0),18))</f>
        <v>E</v>
      </c>
      <c r="S179" s="27">
        <f>IF(ISNA(INDEX($A$38:$U$98,MATCH($B179,$B$38:$B$98,0),19)),"",INDEX($A$38:$U$98,MATCH($B179,$B$38:$B$98,0),19))</f>
        <v>0</v>
      </c>
      <c r="T179" s="27">
        <f>IF(ISNA(INDEX($A$38:$U$98,MATCH($B179,$B$38:$B$98,0),20)),"",INDEX($A$38:$U$98,MATCH($B179,$B$38:$B$98,0),20))</f>
        <v>0</v>
      </c>
      <c r="U179" s="19" t="s">
        <v>39</v>
      </c>
      <c r="V179" s="55"/>
      <c r="W179" s="55"/>
      <c r="X179" s="55"/>
      <c r="Y179" s="55"/>
      <c r="Z179" s="55"/>
      <c r="AA179" s="55"/>
    </row>
    <row r="180" spans="1:27">
      <c r="A180" s="29" t="str">
        <f>IF(ISNA(INDEX($A$38:$U$98,MATCH($B180,$B$38:$B$98,0),1)),"",INDEX($A$38:$U$98,MATCH($B180,$B$38:$B$98,0),1))</f>
        <v>MMR9001</v>
      </c>
      <c r="B180" s="115" t="s">
        <v>98</v>
      </c>
      <c r="C180" s="115"/>
      <c r="D180" s="115"/>
      <c r="E180" s="115"/>
      <c r="F180" s="115"/>
      <c r="G180" s="115"/>
      <c r="H180" s="115"/>
      <c r="I180" s="115"/>
      <c r="J180" s="20">
        <f>IF(ISNA(INDEX($A$38:$U$98,MATCH($B180,$B$38:$B$98,0),10)),"",INDEX($A$38:$U$98,MATCH($B180,$B$38:$B$98,0),10))</f>
        <v>6</v>
      </c>
      <c r="K180" s="20">
        <f>IF(ISNA(INDEX($A$38:$U$98,MATCH($B180,$B$38:$B$98,0),11)),"",INDEX($A$38:$U$98,MATCH($B180,$B$38:$B$98,0),11))</f>
        <v>2</v>
      </c>
      <c r="L180" s="20">
        <f>IF(ISNA(INDEX($A$38:$U$98,MATCH($B180,$B$38:$B$98,0),12)),"",INDEX($A$38:$U$98,MATCH($B180,$B$38:$B$98,0),12))</f>
        <v>1</v>
      </c>
      <c r="M180" s="20">
        <f>IF(ISNA(INDEX($A$38:$U$98,MATCH($B180,$B$38:$B$98,0),13)),"",INDEX($A$38:$U$98,MATCH($B180,$B$38:$B$98,0),13))</f>
        <v>0</v>
      </c>
      <c r="N180" s="20">
        <f>IF(ISNA(INDEX($A$38:$U$98,MATCH($B180,$B$38:$B$98,0),14)),"",INDEX($A$38:$U$98,MATCH($B180,$B$38:$B$98,0),14))</f>
        <v>0</v>
      </c>
      <c r="O180" s="20">
        <f>IF(ISNA(INDEX($A$38:$U$98,MATCH($B180,$B$38:$B$98,0),15)),"",INDEX($A$38:$U$98,MATCH($B180,$B$38:$B$98,0),15))</f>
        <v>3</v>
      </c>
      <c r="P180" s="20">
        <f>IF(ISNA(INDEX($A$38:$U$98,MATCH($B180,$B$38:$B$98,0),16)),"",INDEX($A$38:$U$98,MATCH($B180,$B$38:$B$98,0),16))</f>
        <v>8</v>
      </c>
      <c r="Q180" s="27">
        <f>IF(ISNA(INDEX($A$38:$U$98,MATCH($B180,$B$38:$B$98,0),17)),"",INDEX($A$38:$U$98,MATCH($B180,$B$38:$B$98,0),17))</f>
        <v>11</v>
      </c>
      <c r="R180" s="27">
        <f>IF(ISNA(INDEX($A$38:$U$98,MATCH($B180,$B$38:$B$98,0),18)),"",INDEX($A$38:$U$98,MATCH($B180,$B$38:$B$98,0),18))</f>
        <v>0</v>
      </c>
      <c r="S180" s="27" t="str">
        <f>IF(ISNA(INDEX($A$38:$U$98,MATCH($B180,$B$38:$B$98,0),19)),"",INDEX($A$38:$U$98,MATCH($B180,$B$38:$B$98,0),19))</f>
        <v>C</v>
      </c>
      <c r="T180" s="27">
        <f>IF(ISNA(INDEX($A$38:$U$98,MATCH($B180,$B$38:$B$98,0),20)),"",INDEX($A$38:$U$98,MATCH($B180,$B$38:$B$98,0),20))</f>
        <v>0</v>
      </c>
      <c r="U180" s="19" t="s">
        <v>39</v>
      </c>
      <c r="V180" s="55"/>
      <c r="W180" s="55"/>
      <c r="X180" s="55"/>
      <c r="Y180" s="55"/>
      <c r="Z180" s="55"/>
      <c r="AA180" s="55"/>
    </row>
    <row r="181" spans="1:27">
      <c r="A181" s="22" t="s">
        <v>25</v>
      </c>
      <c r="B181" s="129"/>
      <c r="C181" s="130"/>
      <c r="D181" s="130"/>
      <c r="E181" s="130"/>
      <c r="F181" s="130"/>
      <c r="G181" s="130"/>
      <c r="H181" s="130"/>
      <c r="I181" s="131"/>
      <c r="J181" s="24">
        <f t="shared" ref="J181:Q181" si="30">SUM(J179:J180)</f>
        <v>13</v>
      </c>
      <c r="K181" s="24">
        <f t="shared" si="30"/>
        <v>4</v>
      </c>
      <c r="L181" s="24">
        <f t="shared" si="30"/>
        <v>2</v>
      </c>
      <c r="M181" s="24">
        <f t="shared" si="30"/>
        <v>0</v>
      </c>
      <c r="N181" s="24">
        <f t="shared" si="30"/>
        <v>1</v>
      </c>
      <c r="O181" s="24">
        <f t="shared" si="30"/>
        <v>7</v>
      </c>
      <c r="P181" s="24">
        <f t="shared" si="30"/>
        <v>17</v>
      </c>
      <c r="Q181" s="24">
        <f t="shared" si="30"/>
        <v>24</v>
      </c>
      <c r="R181" s="22">
        <f>COUNTIF(R179:R180,"E")</f>
        <v>1</v>
      </c>
      <c r="S181" s="22">
        <f>COUNTIF(S179:S180,"C")</f>
        <v>1</v>
      </c>
      <c r="T181" s="22">
        <f>COUNTIF(T179:T180,"VP")</f>
        <v>0</v>
      </c>
      <c r="U181" s="19"/>
      <c r="V181" s="55"/>
      <c r="W181" s="55"/>
      <c r="X181" s="55"/>
      <c r="Y181" s="55"/>
      <c r="Z181" s="55"/>
      <c r="AA181" s="55"/>
    </row>
    <row r="182" spans="1:27" ht="19.5" customHeight="1">
      <c r="A182" s="75" t="s">
        <v>66</v>
      </c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7"/>
      <c r="V182" s="55"/>
      <c r="W182" s="55"/>
      <c r="X182" s="55"/>
      <c r="Y182" s="55"/>
      <c r="Z182" s="55"/>
      <c r="AA182" s="55"/>
    </row>
    <row r="183" spans="1:27">
      <c r="A183" s="29" t="str">
        <f>IF(ISNA(INDEX($A$38:$U$98,MATCH($B183,$B$38:$B$98,0),1)),"",INDEX($A$38:$U$98,MATCH($B183,$B$38:$B$98,0),1))</f>
        <v/>
      </c>
      <c r="B183" s="115"/>
      <c r="C183" s="115"/>
      <c r="D183" s="115"/>
      <c r="E183" s="115"/>
      <c r="F183" s="115"/>
      <c r="G183" s="115"/>
      <c r="H183" s="115"/>
      <c r="I183" s="115"/>
      <c r="J183" s="20" t="str">
        <f>IF(ISNA(INDEX($A$38:$U$98,MATCH($B183,$B$38:$B$98,0),10)),"",INDEX($A$38:$U$98,MATCH($B183,$B$38:$B$98,0),10))</f>
        <v/>
      </c>
      <c r="K183" s="20" t="str">
        <f>IF(ISNA(INDEX($A$38:$U$98,MATCH($B183,$B$38:$B$98,0),11)),"",INDEX($A$38:$U$98,MATCH($B183,$B$38:$B$98,0),11))</f>
        <v/>
      </c>
      <c r="L183" s="20" t="str">
        <f>IF(ISNA(INDEX($A$38:$U$98,MATCH($B183,$B$38:$B$98,0),12)),"",INDEX($A$38:$U$98,MATCH($B183,$B$38:$B$98,0),12))</f>
        <v/>
      </c>
      <c r="M183" s="20" t="str">
        <f>IF(ISNA(INDEX($A$38:$U$98,MATCH($B183,$B$38:$B$98,0),13)),"",INDEX($A$38:$U$98,MATCH($B183,$B$38:$B$98,0),13))</f>
        <v/>
      </c>
      <c r="N183" s="20" t="str">
        <f>IF(ISNA(INDEX($A$38:$U$98,MATCH($B183,$B$38:$B$98,0),14)),"",INDEX($A$38:$U$98,MATCH($B183,$B$38:$B$98,0),14))</f>
        <v/>
      </c>
      <c r="O183" s="20" t="str">
        <f>IF(ISNA(INDEX($A$38:$U$98,MATCH($B183,$B$38:$B$98,0),15)),"",INDEX($A$38:$U$98,MATCH($B183,$B$38:$B$98,0),15))</f>
        <v/>
      </c>
      <c r="P183" s="20" t="str">
        <f>IF(ISNA(INDEX($A$38:$U$98,MATCH($B183,$B$38:$B$98,0),16)),"",INDEX($A$38:$U$98,MATCH($B183,$B$38:$B$98,0),16))</f>
        <v/>
      </c>
      <c r="Q183" s="27" t="str">
        <f>IF(ISNA(INDEX($A$38:$U$98,MATCH($B183,$B$38:$B$98,0),17)),"",INDEX($A$38:$U$98,MATCH($B183,$B$38:$B$98,0),17))</f>
        <v/>
      </c>
      <c r="R183" s="27" t="str">
        <f>IF(ISNA(INDEX($A$38:$U$98,MATCH($B183,$B$38:$B$98,0),18)),"",INDEX($A$38:$U$98,MATCH($B183,$B$38:$B$98,0),18))</f>
        <v/>
      </c>
      <c r="S183" s="27" t="str">
        <f>IF(ISNA(INDEX($A$38:$U$98,MATCH($B183,$B$38:$B$98,0),19)),"",INDEX($A$38:$U$98,MATCH($B183,$B$38:$B$98,0),19))</f>
        <v/>
      </c>
      <c r="T183" s="27" t="str">
        <f>IF(ISNA(INDEX($A$38:$U$98,MATCH($B183,$B$38:$B$98,0),19)),"",INDEX($A$38:$U$98,MATCH($B183,$B$38:$B$98,0),19))</f>
        <v/>
      </c>
      <c r="U183" s="19" t="s">
        <v>39</v>
      </c>
      <c r="V183" s="55"/>
      <c r="W183" s="55"/>
      <c r="X183" s="55"/>
      <c r="Y183" s="55"/>
      <c r="Z183" s="55"/>
      <c r="AA183" s="55"/>
    </row>
    <row r="184" spans="1:27">
      <c r="A184" s="22" t="s">
        <v>25</v>
      </c>
      <c r="B184" s="105"/>
      <c r="C184" s="105"/>
      <c r="D184" s="105"/>
      <c r="E184" s="105"/>
      <c r="F184" s="105"/>
      <c r="G184" s="105"/>
      <c r="H184" s="105"/>
      <c r="I184" s="105"/>
      <c r="J184" s="24">
        <f t="shared" ref="J184:Q184" si="31">SUM(J183:J183)</f>
        <v>0</v>
      </c>
      <c r="K184" s="24">
        <f t="shared" si="31"/>
        <v>0</v>
      </c>
      <c r="L184" s="24">
        <f t="shared" si="31"/>
        <v>0</v>
      </c>
      <c r="M184" s="24">
        <f t="shared" si="31"/>
        <v>0</v>
      </c>
      <c r="N184" s="24">
        <f t="shared" si="31"/>
        <v>0</v>
      </c>
      <c r="O184" s="24">
        <f t="shared" si="31"/>
        <v>0</v>
      </c>
      <c r="P184" s="24">
        <f t="shared" si="31"/>
        <v>0</v>
      </c>
      <c r="Q184" s="24">
        <f t="shared" si="31"/>
        <v>0</v>
      </c>
      <c r="R184" s="22">
        <f>COUNTIF(R183:R183,"E")</f>
        <v>0</v>
      </c>
      <c r="S184" s="22">
        <f>COUNTIF(S183:S183,"C")</f>
        <v>0</v>
      </c>
      <c r="T184" s="22">
        <f>COUNTIF(T183:T183,"VP")</f>
        <v>0</v>
      </c>
      <c r="U184" s="23"/>
      <c r="V184" s="55"/>
      <c r="W184" s="55"/>
      <c r="X184" s="55"/>
      <c r="Y184" s="55"/>
      <c r="Z184" s="55"/>
      <c r="AA184" s="55"/>
    </row>
    <row r="185" spans="1:27" ht="27.75" customHeight="1">
      <c r="A185" s="106" t="s">
        <v>48</v>
      </c>
      <c r="B185" s="107"/>
      <c r="C185" s="107"/>
      <c r="D185" s="107"/>
      <c r="E185" s="107"/>
      <c r="F185" s="107"/>
      <c r="G185" s="107"/>
      <c r="H185" s="107"/>
      <c r="I185" s="108"/>
      <c r="J185" s="24">
        <f t="shared" ref="J185:T185" si="32">SUM(J181,J184)</f>
        <v>13</v>
      </c>
      <c r="K185" s="24">
        <f t="shared" si="32"/>
        <v>4</v>
      </c>
      <c r="L185" s="24">
        <f t="shared" si="32"/>
        <v>2</v>
      </c>
      <c r="M185" s="24">
        <f t="shared" si="32"/>
        <v>0</v>
      </c>
      <c r="N185" s="24">
        <f t="shared" si="32"/>
        <v>1</v>
      </c>
      <c r="O185" s="24">
        <f t="shared" si="32"/>
        <v>7</v>
      </c>
      <c r="P185" s="24">
        <f t="shared" si="32"/>
        <v>17</v>
      </c>
      <c r="Q185" s="24">
        <f t="shared" si="32"/>
        <v>24</v>
      </c>
      <c r="R185" s="24">
        <f t="shared" si="32"/>
        <v>1</v>
      </c>
      <c r="S185" s="24">
        <f t="shared" si="32"/>
        <v>1</v>
      </c>
      <c r="T185" s="24">
        <f t="shared" si="32"/>
        <v>0</v>
      </c>
      <c r="U185" s="52">
        <f>2/17</f>
        <v>0.11764705882352941</v>
      </c>
      <c r="V185" s="55"/>
      <c r="W185" s="55"/>
      <c r="X185" s="55"/>
      <c r="Y185" s="55"/>
      <c r="Z185" s="55"/>
      <c r="AA185" s="55"/>
    </row>
    <row r="186" spans="1:27" ht="17.25" customHeight="1">
      <c r="A186" s="109" t="s">
        <v>49</v>
      </c>
      <c r="B186" s="110"/>
      <c r="C186" s="110"/>
      <c r="D186" s="110"/>
      <c r="E186" s="110"/>
      <c r="F186" s="110"/>
      <c r="G186" s="110"/>
      <c r="H186" s="110"/>
      <c r="I186" s="110"/>
      <c r="J186" s="111"/>
      <c r="K186" s="24">
        <f t="shared" ref="K186:Q186" si="33">K181*14+K184*12</f>
        <v>56</v>
      </c>
      <c r="L186" s="24">
        <f t="shared" si="33"/>
        <v>28</v>
      </c>
      <c r="M186" s="24">
        <f t="shared" si="33"/>
        <v>0</v>
      </c>
      <c r="N186" s="24">
        <f t="shared" si="33"/>
        <v>14</v>
      </c>
      <c r="O186" s="24">
        <f t="shared" si="33"/>
        <v>98</v>
      </c>
      <c r="P186" s="24">
        <f t="shared" si="33"/>
        <v>238</v>
      </c>
      <c r="Q186" s="24">
        <f t="shared" si="33"/>
        <v>336</v>
      </c>
      <c r="R186" s="117"/>
      <c r="S186" s="118"/>
      <c r="T186" s="118"/>
      <c r="U186" s="119"/>
      <c r="V186" s="55"/>
      <c r="W186" s="55"/>
      <c r="X186" s="55"/>
      <c r="Y186" s="55"/>
      <c r="Z186" s="55"/>
      <c r="AA186" s="55"/>
    </row>
    <row r="187" spans="1:27">
      <c r="A187" s="112"/>
      <c r="B187" s="113"/>
      <c r="C187" s="113"/>
      <c r="D187" s="113"/>
      <c r="E187" s="113"/>
      <c r="F187" s="113"/>
      <c r="G187" s="113"/>
      <c r="H187" s="113"/>
      <c r="I187" s="113"/>
      <c r="J187" s="114"/>
      <c r="K187" s="123">
        <f>SUM(K186:N186)</f>
        <v>98</v>
      </c>
      <c r="L187" s="124"/>
      <c r="M187" s="124"/>
      <c r="N187" s="125"/>
      <c r="O187" s="126">
        <f>SUM(O186:P186)</f>
        <v>336</v>
      </c>
      <c r="P187" s="127"/>
      <c r="Q187" s="128"/>
      <c r="R187" s="120"/>
      <c r="S187" s="121"/>
      <c r="T187" s="121"/>
      <c r="U187" s="122"/>
      <c r="V187" s="55"/>
      <c r="W187" s="55"/>
      <c r="X187" s="55"/>
      <c r="Y187" s="55"/>
      <c r="Z187" s="55"/>
      <c r="AA187" s="55"/>
    </row>
    <row r="188" spans="1:27" ht="8.25" customHeight="1">
      <c r="V188" s="55"/>
      <c r="W188" s="55"/>
      <c r="X188" s="55"/>
      <c r="Y188" s="55"/>
      <c r="Z188" s="55"/>
      <c r="AA188" s="55"/>
    </row>
    <row r="189" spans="1:27">
      <c r="B189" s="8"/>
      <c r="C189" s="8"/>
      <c r="D189" s="8"/>
      <c r="E189" s="8"/>
      <c r="F189" s="8"/>
      <c r="G189" s="8"/>
      <c r="H189" s="17"/>
      <c r="I189" s="17"/>
      <c r="J189" s="17"/>
      <c r="N189" s="8"/>
      <c r="O189" s="8"/>
      <c r="P189" s="8"/>
      <c r="Q189" s="8"/>
      <c r="R189" s="8"/>
      <c r="S189" s="8"/>
      <c r="T189" s="8"/>
      <c r="V189" s="55"/>
      <c r="W189" s="55"/>
      <c r="X189" s="55"/>
      <c r="Y189" s="55"/>
      <c r="Z189" s="55"/>
      <c r="AA189" s="55"/>
    </row>
    <row r="190" spans="1:27">
      <c r="V190" s="55"/>
      <c r="W190" s="55"/>
      <c r="X190" s="55"/>
      <c r="Y190" s="55"/>
      <c r="Z190" s="55"/>
      <c r="AA190" s="55"/>
    </row>
    <row r="191" spans="1:27">
      <c r="V191" s="55"/>
      <c r="W191" s="55"/>
      <c r="X191" s="55"/>
      <c r="Y191" s="55"/>
      <c r="Z191" s="55"/>
      <c r="AA191" s="55"/>
    </row>
    <row r="192" spans="1:27">
      <c r="B192" s="2"/>
      <c r="C192" s="2"/>
      <c r="D192" s="2"/>
      <c r="E192" s="2"/>
      <c r="F192" s="2"/>
      <c r="G192" s="2"/>
      <c r="N192" s="8"/>
      <c r="O192" s="8"/>
      <c r="P192" s="8"/>
      <c r="Q192" s="8"/>
      <c r="R192" s="8"/>
      <c r="S192" s="8"/>
      <c r="T192" s="8"/>
      <c r="V192" s="55"/>
      <c r="W192" s="55"/>
      <c r="X192" s="55"/>
      <c r="Y192" s="55"/>
      <c r="Z192" s="55"/>
      <c r="AA192" s="55"/>
    </row>
    <row r="193" spans="1:27">
      <c r="A193" s="116" t="s">
        <v>61</v>
      </c>
      <c r="B193" s="116"/>
      <c r="V193" s="55"/>
      <c r="W193" s="55"/>
      <c r="X193" s="55"/>
      <c r="Y193" s="55"/>
      <c r="Z193" s="55"/>
      <c r="AA193" s="55"/>
    </row>
    <row r="194" spans="1:27">
      <c r="A194" s="97" t="s">
        <v>27</v>
      </c>
      <c r="B194" s="99" t="s">
        <v>53</v>
      </c>
      <c r="C194" s="100"/>
      <c r="D194" s="100"/>
      <c r="E194" s="100"/>
      <c r="F194" s="100"/>
      <c r="G194" s="101"/>
      <c r="H194" s="99" t="s">
        <v>56</v>
      </c>
      <c r="I194" s="101"/>
      <c r="J194" s="71" t="s">
        <v>57</v>
      </c>
      <c r="K194" s="72"/>
      <c r="L194" s="72"/>
      <c r="M194" s="72"/>
      <c r="N194" s="72"/>
      <c r="O194" s="72"/>
      <c r="P194" s="73"/>
      <c r="Q194" s="99" t="s">
        <v>47</v>
      </c>
      <c r="R194" s="101"/>
      <c r="S194" s="71" t="s">
        <v>58</v>
      </c>
      <c r="T194" s="72"/>
      <c r="U194" s="73"/>
      <c r="V194" s="55"/>
      <c r="W194" s="55"/>
      <c r="X194" s="55"/>
      <c r="Y194" s="55"/>
      <c r="Z194" s="55"/>
      <c r="AA194" s="55"/>
    </row>
    <row r="195" spans="1:27">
      <c r="A195" s="98"/>
      <c r="B195" s="102"/>
      <c r="C195" s="103"/>
      <c r="D195" s="103"/>
      <c r="E195" s="103"/>
      <c r="F195" s="103"/>
      <c r="G195" s="104"/>
      <c r="H195" s="102"/>
      <c r="I195" s="104"/>
      <c r="J195" s="71" t="s">
        <v>33</v>
      </c>
      <c r="K195" s="73"/>
      <c r="L195" s="71" t="s">
        <v>7</v>
      </c>
      <c r="M195" s="72"/>
      <c r="N195" s="73"/>
      <c r="O195" s="71" t="s">
        <v>30</v>
      </c>
      <c r="P195" s="73"/>
      <c r="Q195" s="102"/>
      <c r="R195" s="104"/>
      <c r="S195" s="30" t="s">
        <v>59</v>
      </c>
      <c r="T195" s="71" t="s">
        <v>60</v>
      </c>
      <c r="U195" s="73"/>
      <c r="V195" s="55"/>
      <c r="W195" s="55"/>
      <c r="X195" s="55"/>
      <c r="Y195" s="55"/>
      <c r="Z195" s="55"/>
      <c r="AA195" s="55"/>
    </row>
    <row r="196" spans="1:27">
      <c r="A196" s="30">
        <v>1</v>
      </c>
      <c r="B196" s="71" t="s">
        <v>54</v>
      </c>
      <c r="C196" s="72"/>
      <c r="D196" s="72"/>
      <c r="E196" s="72"/>
      <c r="F196" s="72"/>
      <c r="G196" s="73"/>
      <c r="H196" s="82">
        <f>J196</f>
        <v>56</v>
      </c>
      <c r="I196" s="82"/>
      <c r="J196" s="83">
        <f>O45+O54+O65+O78-J197</f>
        <v>56</v>
      </c>
      <c r="K196" s="84"/>
      <c r="L196" s="83">
        <f>P45+P54+P65+P78-L197</f>
        <v>137</v>
      </c>
      <c r="M196" s="85"/>
      <c r="N196" s="84"/>
      <c r="O196" s="86">
        <f>SUM(J196:N196)</f>
        <v>193</v>
      </c>
      <c r="P196" s="87"/>
      <c r="Q196" s="88">
        <f>H196/H198</f>
        <v>0.875</v>
      </c>
      <c r="R196" s="89"/>
      <c r="S196" s="31">
        <f>J45+J54-S197</f>
        <v>60</v>
      </c>
      <c r="T196" s="90">
        <f>J65+J78-T197</f>
        <v>44</v>
      </c>
      <c r="U196" s="91"/>
      <c r="V196" s="55"/>
      <c r="W196" s="55"/>
      <c r="X196" s="55"/>
      <c r="Y196" s="55"/>
      <c r="Z196" s="55"/>
      <c r="AA196" s="55"/>
    </row>
    <row r="197" spans="1:27">
      <c r="A197" s="30">
        <v>2</v>
      </c>
      <c r="B197" s="71" t="s">
        <v>55</v>
      </c>
      <c r="C197" s="72"/>
      <c r="D197" s="72"/>
      <c r="E197" s="72"/>
      <c r="F197" s="72"/>
      <c r="G197" s="73"/>
      <c r="H197" s="82">
        <f>J197</f>
        <v>8</v>
      </c>
      <c r="I197" s="82"/>
      <c r="J197" s="92">
        <f>O93</f>
        <v>8</v>
      </c>
      <c r="K197" s="93"/>
      <c r="L197" s="92">
        <f>P93</f>
        <v>23</v>
      </c>
      <c r="M197" s="94"/>
      <c r="N197" s="93"/>
      <c r="O197" s="86">
        <f>SUM(J197:N197)</f>
        <v>31</v>
      </c>
      <c r="P197" s="87"/>
      <c r="Q197" s="88">
        <f>H197/H198</f>
        <v>0.125</v>
      </c>
      <c r="R197" s="89"/>
      <c r="S197" s="18">
        <v>0</v>
      </c>
      <c r="T197" s="95">
        <v>16</v>
      </c>
      <c r="U197" s="96"/>
      <c r="V197" s="55"/>
      <c r="W197" s="55"/>
      <c r="X197" s="55"/>
      <c r="Y197" s="55"/>
      <c r="Z197" s="55"/>
      <c r="AA197" s="55"/>
    </row>
    <row r="198" spans="1:27">
      <c r="A198" s="71" t="s">
        <v>25</v>
      </c>
      <c r="B198" s="72"/>
      <c r="C198" s="72"/>
      <c r="D198" s="72"/>
      <c r="E198" s="72"/>
      <c r="F198" s="72"/>
      <c r="G198" s="73"/>
      <c r="H198" s="74">
        <f>SUM(H196:I197)</f>
        <v>64</v>
      </c>
      <c r="I198" s="74"/>
      <c r="J198" s="74">
        <f>SUM(J196:K197)</f>
        <v>64</v>
      </c>
      <c r="K198" s="74"/>
      <c r="L198" s="75">
        <f>SUM(L196:N197)</f>
        <v>160</v>
      </c>
      <c r="M198" s="76"/>
      <c r="N198" s="77"/>
      <c r="O198" s="75">
        <f>SUM(O196:P197)</f>
        <v>224</v>
      </c>
      <c r="P198" s="77"/>
      <c r="Q198" s="78">
        <f>SUM(Q196:R197)</f>
        <v>1</v>
      </c>
      <c r="R198" s="79"/>
      <c r="S198" s="32">
        <f>SUM(S196:S197)</f>
        <v>60</v>
      </c>
      <c r="T198" s="80">
        <f>SUM(T196:U197)</f>
        <v>60</v>
      </c>
      <c r="U198" s="81"/>
      <c r="V198" s="55"/>
      <c r="W198" s="55"/>
      <c r="X198" s="55"/>
      <c r="Y198" s="55"/>
      <c r="Z198" s="55"/>
      <c r="AA198" s="55"/>
    </row>
    <row r="199" spans="1:27" s="55" customFormat="1">
      <c r="A199" s="67"/>
      <c r="B199" s="67"/>
      <c r="C199" s="67"/>
      <c r="D199" s="67"/>
      <c r="E199" s="67"/>
      <c r="F199" s="67"/>
      <c r="G199" s="67"/>
      <c r="H199" s="68"/>
      <c r="I199" s="68"/>
      <c r="J199" s="68"/>
      <c r="K199" s="68"/>
      <c r="L199" s="53"/>
      <c r="M199" s="53"/>
      <c r="N199" s="53"/>
      <c r="O199" s="53"/>
      <c r="P199" s="53"/>
      <c r="Q199" s="69"/>
      <c r="R199" s="69"/>
      <c r="S199" s="70"/>
      <c r="T199" s="70"/>
      <c r="U199" s="70"/>
    </row>
    <row r="200" spans="1:27" s="55" customFormat="1">
      <c r="A200" s="67"/>
      <c r="B200" s="67"/>
      <c r="C200" s="67"/>
      <c r="D200" s="67"/>
      <c r="E200" s="67"/>
      <c r="F200" s="67"/>
      <c r="G200" s="67"/>
      <c r="H200" s="68"/>
      <c r="I200" s="68"/>
      <c r="J200" s="68"/>
      <c r="K200" s="68"/>
      <c r="L200" s="53"/>
      <c r="M200" s="53"/>
      <c r="N200" s="53"/>
      <c r="O200" s="53"/>
      <c r="P200" s="53"/>
      <c r="Q200" s="69"/>
      <c r="R200" s="69"/>
      <c r="S200" s="70"/>
      <c r="T200" s="70"/>
      <c r="U200" s="70"/>
    </row>
    <row r="201" spans="1:27" s="55" customFormat="1">
      <c r="A201" s="67"/>
      <c r="B201" s="67"/>
      <c r="C201" s="67"/>
      <c r="D201" s="67"/>
      <c r="E201" s="67"/>
      <c r="F201" s="67"/>
      <c r="G201" s="67"/>
      <c r="H201" s="68"/>
      <c r="I201" s="68"/>
      <c r="J201" s="68"/>
      <c r="K201" s="68"/>
      <c r="L201" s="53"/>
      <c r="M201" s="53"/>
      <c r="N201" s="53"/>
      <c r="O201" s="53"/>
      <c r="P201" s="53"/>
      <c r="Q201" s="69"/>
      <c r="R201" s="69"/>
      <c r="S201" s="70"/>
      <c r="T201" s="70"/>
      <c r="U201" s="70"/>
    </row>
    <row r="202" spans="1:27" s="55" customFormat="1">
      <c r="A202" s="67"/>
      <c r="B202" s="67"/>
      <c r="C202" s="67"/>
      <c r="D202" s="67"/>
      <c r="E202" s="67"/>
      <c r="F202" s="67"/>
      <c r="G202" s="67"/>
      <c r="H202" s="68"/>
      <c r="I202" s="68"/>
      <c r="J202" s="68"/>
      <c r="K202" s="68"/>
      <c r="L202" s="53"/>
      <c r="M202" s="53"/>
      <c r="N202" s="53"/>
      <c r="O202" s="53"/>
      <c r="P202" s="53"/>
      <c r="Q202" s="69"/>
      <c r="R202" s="69"/>
      <c r="S202" s="70"/>
      <c r="T202" s="70"/>
      <c r="U202" s="70"/>
    </row>
    <row r="203" spans="1:27" s="55" customFormat="1">
      <c r="A203" s="67"/>
      <c r="B203" s="67"/>
      <c r="C203" s="67"/>
      <c r="D203" s="67"/>
      <c r="E203" s="67"/>
      <c r="F203" s="67"/>
      <c r="G203" s="67"/>
      <c r="H203" s="68"/>
      <c r="I203" s="68"/>
      <c r="J203" s="68"/>
      <c r="K203" s="68"/>
      <c r="L203" s="53"/>
      <c r="M203" s="53"/>
      <c r="N203" s="53"/>
      <c r="O203" s="53"/>
      <c r="P203" s="53"/>
      <c r="Q203" s="69"/>
      <c r="R203" s="69"/>
      <c r="S203" s="70"/>
      <c r="T203" s="70"/>
      <c r="U203" s="70"/>
    </row>
    <row r="204" spans="1:27" s="55" customFormat="1">
      <c r="A204" s="67"/>
      <c r="B204" s="67"/>
      <c r="C204" s="67"/>
      <c r="D204" s="67"/>
      <c r="E204" s="67"/>
      <c r="F204" s="67"/>
      <c r="G204" s="67"/>
      <c r="H204" s="68"/>
      <c r="I204" s="68"/>
      <c r="J204" s="68"/>
      <c r="K204" s="68"/>
      <c r="L204" s="53"/>
      <c r="M204" s="53"/>
      <c r="N204" s="53"/>
      <c r="O204" s="53"/>
      <c r="P204" s="53"/>
      <c r="Q204" s="69"/>
      <c r="R204" s="69"/>
      <c r="S204" s="70"/>
      <c r="T204" s="70"/>
      <c r="U204" s="70"/>
    </row>
    <row r="205" spans="1:27" s="55" customFormat="1">
      <c r="A205" s="67"/>
      <c r="B205" s="67"/>
      <c r="C205" s="67"/>
      <c r="D205" s="67"/>
      <c r="E205" s="67"/>
      <c r="F205" s="67"/>
      <c r="G205" s="67"/>
      <c r="H205" s="68"/>
      <c r="I205" s="68"/>
      <c r="J205" s="68"/>
      <c r="K205" s="68"/>
      <c r="L205" s="53"/>
      <c r="M205" s="53"/>
      <c r="N205" s="53"/>
      <c r="O205" s="53"/>
      <c r="P205" s="53"/>
      <c r="Q205" s="69"/>
      <c r="R205" s="69"/>
      <c r="S205" s="70"/>
      <c r="T205" s="70"/>
      <c r="U205" s="70"/>
    </row>
    <row r="206" spans="1:27">
      <c r="V206" s="55"/>
      <c r="W206" s="55"/>
      <c r="X206" s="55"/>
      <c r="Y206" s="55"/>
      <c r="Z206" s="55"/>
      <c r="AA206" s="55"/>
    </row>
    <row r="207" spans="1:27" s="55" customFormat="1">
      <c r="A207" s="156" t="s">
        <v>132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</row>
    <row r="208" spans="1:27" s="55" customFormat="1"/>
    <row r="209" spans="1:20" s="55" customFormat="1">
      <c r="A209" s="179" t="s">
        <v>133</v>
      </c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</row>
    <row r="210" spans="1:20" s="55" customFormat="1">
      <c r="A210" s="179" t="s">
        <v>27</v>
      </c>
      <c r="B210" s="179" t="s">
        <v>26</v>
      </c>
      <c r="C210" s="179"/>
      <c r="D210" s="179"/>
      <c r="E210" s="179"/>
      <c r="F210" s="179"/>
      <c r="G210" s="179"/>
      <c r="H210" s="179"/>
      <c r="I210" s="179"/>
      <c r="J210" s="136" t="s">
        <v>40</v>
      </c>
      <c r="K210" s="136" t="s">
        <v>24</v>
      </c>
      <c r="L210" s="136"/>
      <c r="M210" s="136"/>
      <c r="N210" s="136" t="s">
        <v>41</v>
      </c>
      <c r="O210" s="153"/>
      <c r="P210" s="153"/>
      <c r="Q210" s="136" t="s">
        <v>23</v>
      </c>
      <c r="R210" s="136"/>
      <c r="S210" s="136"/>
      <c r="T210" s="136" t="s">
        <v>22</v>
      </c>
    </row>
    <row r="211" spans="1:20" s="55" customFormat="1">
      <c r="A211" s="179"/>
      <c r="B211" s="179"/>
      <c r="C211" s="179"/>
      <c r="D211" s="179"/>
      <c r="E211" s="179"/>
      <c r="F211" s="179"/>
      <c r="G211" s="179"/>
      <c r="H211" s="179"/>
      <c r="I211" s="179"/>
      <c r="J211" s="136"/>
      <c r="K211" s="56" t="s">
        <v>28</v>
      </c>
      <c r="L211" s="56" t="s">
        <v>29</v>
      </c>
      <c r="M211" s="56" t="s">
        <v>134</v>
      </c>
      <c r="N211" s="56" t="s">
        <v>33</v>
      </c>
      <c r="O211" s="56" t="s">
        <v>7</v>
      </c>
      <c r="P211" s="56" t="s">
        <v>30</v>
      </c>
      <c r="Q211" s="56" t="s">
        <v>31</v>
      </c>
      <c r="R211" s="56" t="s">
        <v>28</v>
      </c>
      <c r="S211" s="56" t="s">
        <v>32</v>
      </c>
      <c r="T211" s="136"/>
    </row>
    <row r="212" spans="1:20" s="55" customFormat="1">
      <c r="A212" s="216" t="s">
        <v>135</v>
      </c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</row>
    <row r="213" spans="1:20" s="55" customFormat="1">
      <c r="A213" s="57" t="s">
        <v>136</v>
      </c>
      <c r="B213" s="217" t="s">
        <v>137</v>
      </c>
      <c r="C213" s="217"/>
      <c r="D213" s="217"/>
      <c r="E213" s="217"/>
      <c r="F213" s="217"/>
      <c r="G213" s="217"/>
      <c r="H213" s="217"/>
      <c r="I213" s="217"/>
      <c r="J213" s="58">
        <v>5</v>
      </c>
      <c r="K213" s="58">
        <v>2</v>
      </c>
      <c r="L213" s="58">
        <v>1</v>
      </c>
      <c r="M213" s="58">
        <v>0</v>
      </c>
      <c r="N213" s="59">
        <f>K213+L213+M213</f>
        <v>3</v>
      </c>
      <c r="O213" s="59">
        <f>P213-N213</f>
        <v>6</v>
      </c>
      <c r="P213" s="59">
        <f>ROUND(PRODUCT(J213,25)/14,0)</f>
        <v>9</v>
      </c>
      <c r="Q213" s="58" t="s">
        <v>31</v>
      </c>
      <c r="R213" s="58"/>
      <c r="S213" s="60"/>
      <c r="T213" s="60" t="s">
        <v>36</v>
      </c>
    </row>
    <row r="214" spans="1:20" s="55" customFormat="1">
      <c r="A214" s="57" t="s">
        <v>138</v>
      </c>
      <c r="B214" s="217" t="s">
        <v>139</v>
      </c>
      <c r="C214" s="217"/>
      <c r="D214" s="217"/>
      <c r="E214" s="217"/>
      <c r="F214" s="217"/>
      <c r="G214" s="217"/>
      <c r="H214" s="217"/>
      <c r="I214" s="217"/>
      <c r="J214" s="58">
        <v>5</v>
      </c>
      <c r="K214" s="58">
        <v>2</v>
      </c>
      <c r="L214" s="58">
        <v>1</v>
      </c>
      <c r="M214" s="58">
        <v>0</v>
      </c>
      <c r="N214" s="59">
        <f>K214+L214+M214</f>
        <v>3</v>
      </c>
      <c r="O214" s="59">
        <f>P214-N214</f>
        <v>6</v>
      </c>
      <c r="P214" s="59">
        <f>ROUND(PRODUCT(J214,25)/14,0)</f>
        <v>9</v>
      </c>
      <c r="Q214" s="58" t="s">
        <v>31</v>
      </c>
      <c r="R214" s="58"/>
      <c r="S214" s="60"/>
      <c r="T214" s="60" t="s">
        <v>36</v>
      </c>
    </row>
    <row r="215" spans="1:20" s="55" customFormat="1">
      <c r="A215" s="218" t="s">
        <v>140</v>
      </c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20"/>
    </row>
    <row r="216" spans="1:20" s="55" customFormat="1">
      <c r="A216" s="57" t="s">
        <v>141</v>
      </c>
      <c r="B216" s="221" t="s">
        <v>142</v>
      </c>
      <c r="C216" s="222"/>
      <c r="D216" s="222"/>
      <c r="E216" s="222"/>
      <c r="F216" s="222"/>
      <c r="G216" s="222"/>
      <c r="H216" s="222"/>
      <c r="I216" s="223"/>
      <c r="J216" s="58">
        <v>5</v>
      </c>
      <c r="K216" s="58">
        <v>2</v>
      </c>
      <c r="L216" s="58">
        <v>1</v>
      </c>
      <c r="M216" s="58">
        <v>0</v>
      </c>
      <c r="N216" s="59">
        <f>K216+L216+M216</f>
        <v>3</v>
      </c>
      <c r="O216" s="59">
        <f>P216-N216</f>
        <v>6</v>
      </c>
      <c r="P216" s="59">
        <f>ROUND(PRODUCT(J216,25)/14,0)</f>
        <v>9</v>
      </c>
      <c r="Q216" s="58" t="s">
        <v>31</v>
      </c>
      <c r="R216" s="58"/>
      <c r="S216" s="60"/>
      <c r="T216" s="60" t="s">
        <v>143</v>
      </c>
    </row>
    <row r="217" spans="1:20" s="55" customFormat="1">
      <c r="A217" s="57" t="s">
        <v>144</v>
      </c>
      <c r="B217" s="224" t="s">
        <v>153</v>
      </c>
      <c r="C217" s="225"/>
      <c r="D217" s="225"/>
      <c r="E217" s="225"/>
      <c r="F217" s="225"/>
      <c r="G217" s="225"/>
      <c r="H217" s="225"/>
      <c r="I217" s="226"/>
      <c r="J217" s="58">
        <v>5</v>
      </c>
      <c r="K217" s="58">
        <v>1</v>
      </c>
      <c r="L217" s="58">
        <v>2</v>
      </c>
      <c r="M217" s="58">
        <v>0</v>
      </c>
      <c r="N217" s="59">
        <f>K217+L217+M217</f>
        <v>3</v>
      </c>
      <c r="O217" s="59">
        <f>P217-N217</f>
        <v>6</v>
      </c>
      <c r="P217" s="59">
        <f>ROUND(PRODUCT(J217,25)/14,0)</f>
        <v>9</v>
      </c>
      <c r="Q217" s="58" t="s">
        <v>31</v>
      </c>
      <c r="R217" s="58"/>
      <c r="S217" s="60"/>
      <c r="T217" s="60" t="s">
        <v>145</v>
      </c>
    </row>
    <row r="218" spans="1:20" s="55" customFormat="1">
      <c r="A218" s="218" t="s">
        <v>146</v>
      </c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20"/>
    </row>
    <row r="219" spans="1:20" s="55" customFormat="1">
      <c r="A219" s="57" t="s">
        <v>147</v>
      </c>
      <c r="B219" s="221" t="s">
        <v>148</v>
      </c>
      <c r="C219" s="222"/>
      <c r="D219" s="222"/>
      <c r="E219" s="222"/>
      <c r="F219" s="222"/>
      <c r="G219" s="222"/>
      <c r="H219" s="222"/>
      <c r="I219" s="223"/>
      <c r="J219" s="58">
        <v>5</v>
      </c>
      <c r="K219" s="58">
        <v>0</v>
      </c>
      <c r="L219" s="58">
        <v>0</v>
      </c>
      <c r="M219" s="58">
        <v>3</v>
      </c>
      <c r="N219" s="59">
        <f>K219+L219+M219</f>
        <v>3</v>
      </c>
      <c r="O219" s="59">
        <f>P219-N219</f>
        <v>6</v>
      </c>
      <c r="P219" s="59">
        <f>ROUND(PRODUCT(J219,25)/14,0)</f>
        <v>9</v>
      </c>
      <c r="Q219" s="58"/>
      <c r="R219" s="58" t="s">
        <v>28</v>
      </c>
      <c r="S219" s="60"/>
      <c r="T219" s="60" t="s">
        <v>143</v>
      </c>
    </row>
    <row r="220" spans="1:20" s="55" customFormat="1">
      <c r="A220" s="57" t="s">
        <v>149</v>
      </c>
      <c r="B220" s="224" t="s">
        <v>154</v>
      </c>
      <c r="C220" s="225"/>
      <c r="D220" s="225"/>
      <c r="E220" s="225"/>
      <c r="F220" s="225"/>
      <c r="G220" s="225"/>
      <c r="H220" s="225"/>
      <c r="I220" s="226"/>
      <c r="J220" s="58">
        <v>5</v>
      </c>
      <c r="K220" s="58">
        <v>1</v>
      </c>
      <c r="L220" s="58">
        <v>2</v>
      </c>
      <c r="M220" s="58">
        <v>0</v>
      </c>
      <c r="N220" s="59">
        <f>K220+L220+M220</f>
        <v>3</v>
      </c>
      <c r="O220" s="59">
        <f>P220-N220</f>
        <v>6</v>
      </c>
      <c r="P220" s="59">
        <f>ROUND(PRODUCT(J220,25)/14,0)</f>
        <v>9</v>
      </c>
      <c r="Q220" s="58" t="s">
        <v>31</v>
      </c>
      <c r="R220" s="58"/>
      <c r="S220" s="60"/>
      <c r="T220" s="60" t="s">
        <v>145</v>
      </c>
    </row>
    <row r="221" spans="1:20" s="55" customFormat="1">
      <c r="A221" s="147" t="s">
        <v>150</v>
      </c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4"/>
    </row>
    <row r="222" spans="1:20" s="55" customFormat="1">
      <c r="A222" s="57"/>
      <c r="B222" s="195" t="s">
        <v>151</v>
      </c>
      <c r="C222" s="196"/>
      <c r="D222" s="196"/>
      <c r="E222" s="196"/>
      <c r="F222" s="196"/>
      <c r="G222" s="196"/>
      <c r="H222" s="196"/>
      <c r="I222" s="197"/>
      <c r="J222" s="58">
        <v>5</v>
      </c>
      <c r="K222" s="58"/>
      <c r="L222" s="58"/>
      <c r="M222" s="58"/>
      <c r="N222" s="59"/>
      <c r="O222" s="59"/>
      <c r="P222" s="59"/>
      <c r="Q222" s="58"/>
      <c r="R222" s="58"/>
      <c r="S222" s="60"/>
      <c r="T222" s="61"/>
    </row>
    <row r="223" spans="1:20" s="55" customFormat="1">
      <c r="A223" s="198" t="s">
        <v>152</v>
      </c>
      <c r="B223" s="199"/>
      <c r="C223" s="199"/>
      <c r="D223" s="199"/>
      <c r="E223" s="199"/>
      <c r="F223" s="199"/>
      <c r="G223" s="199"/>
      <c r="H223" s="199"/>
      <c r="I223" s="200"/>
      <c r="J223" s="62">
        <f>SUM(J213:J214,J216:J217,J219:J220,J222)</f>
        <v>35</v>
      </c>
      <c r="K223" s="62">
        <f t="shared" ref="K223:P223" si="34">SUM(K213:K214,K216:K217,K219:K220,K222)</f>
        <v>8</v>
      </c>
      <c r="L223" s="62">
        <f t="shared" si="34"/>
        <v>7</v>
      </c>
      <c r="M223" s="62">
        <f t="shared" si="34"/>
        <v>3</v>
      </c>
      <c r="N223" s="62">
        <f t="shared" si="34"/>
        <v>18</v>
      </c>
      <c r="O223" s="62">
        <f t="shared" si="34"/>
        <v>36</v>
      </c>
      <c r="P223" s="62">
        <f t="shared" si="34"/>
        <v>54</v>
      </c>
      <c r="Q223" s="63">
        <f>COUNTIF(Q213:Q214,"E")+COUNTIF(Q216:Q217,"E")+COUNTIF(Q219:Q220,"E")+COUNTIF(Q222,"E")</f>
        <v>5</v>
      </c>
      <c r="R223" s="63">
        <f>COUNTIF(R213:R214,"C")+COUNTIF(R216:R217,"C")+COUNTIF(R219:R220,"C")+COUNTIF(R222,"C")</f>
        <v>1</v>
      </c>
      <c r="S223" s="63">
        <f>COUNTIF(S213:S214,"VP")+COUNTIF(S216:S217,"VP")+COUNTIF(S219:S220,"VP")+COUNTIF(S222,"VP")</f>
        <v>0</v>
      </c>
      <c r="T223" s="64"/>
    </row>
    <row r="224" spans="1:20" s="55" customFormat="1">
      <c r="A224" s="201" t="s">
        <v>49</v>
      </c>
      <c r="B224" s="202"/>
      <c r="C224" s="202"/>
      <c r="D224" s="202"/>
      <c r="E224" s="202"/>
      <c r="F224" s="202"/>
      <c r="G224" s="202"/>
      <c r="H224" s="202"/>
      <c r="I224" s="202"/>
      <c r="J224" s="203"/>
      <c r="K224" s="62">
        <f>SUM(K213:K214,K216:K217,K219:K220)*14</f>
        <v>112</v>
      </c>
      <c r="L224" s="62">
        <f t="shared" ref="L224:P224" si="35">SUM(L213:L214,L216:L217,L219:L220)*14</f>
        <v>98</v>
      </c>
      <c r="M224" s="62">
        <f t="shared" si="35"/>
        <v>42</v>
      </c>
      <c r="N224" s="62">
        <f t="shared" si="35"/>
        <v>252</v>
      </c>
      <c r="O224" s="62">
        <f t="shared" si="35"/>
        <v>504</v>
      </c>
      <c r="P224" s="62">
        <f t="shared" si="35"/>
        <v>756</v>
      </c>
      <c r="Q224" s="207"/>
      <c r="R224" s="208"/>
      <c r="S224" s="208"/>
      <c r="T224" s="209"/>
    </row>
    <row r="225" spans="1:35" s="55" customFormat="1">
      <c r="A225" s="204"/>
      <c r="B225" s="205"/>
      <c r="C225" s="205"/>
      <c r="D225" s="205"/>
      <c r="E225" s="205"/>
      <c r="F225" s="205"/>
      <c r="G225" s="205"/>
      <c r="H225" s="205"/>
      <c r="I225" s="205"/>
      <c r="J225" s="206"/>
      <c r="K225" s="213">
        <f>SUM(K224:M224)</f>
        <v>252</v>
      </c>
      <c r="L225" s="214"/>
      <c r="M225" s="215"/>
      <c r="N225" s="213">
        <f>SUM(N224:O224)</f>
        <v>756</v>
      </c>
      <c r="O225" s="214"/>
      <c r="P225" s="215"/>
      <c r="Q225" s="210"/>
      <c r="R225" s="211"/>
      <c r="S225" s="211"/>
      <c r="T225" s="212"/>
    </row>
    <row r="226" spans="1:35">
      <c r="V226" s="55"/>
      <c r="W226" s="55"/>
      <c r="X226" s="55"/>
      <c r="Y226" s="55"/>
      <c r="Z226" s="55"/>
      <c r="AA226" s="55"/>
    </row>
    <row r="227" spans="1:35">
      <c r="A227" s="55" t="s">
        <v>155</v>
      </c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</row>
    <row r="228" spans="1:35">
      <c r="A228" s="55" t="s">
        <v>156</v>
      </c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</row>
    <row r="229" spans="1:35">
      <c r="A229" s="55" t="s">
        <v>157</v>
      </c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</row>
    <row r="230" spans="1:35">
      <c r="V230" s="55"/>
      <c r="W230" s="55"/>
      <c r="X230" s="55"/>
      <c r="Y230" s="55"/>
      <c r="Z230" s="55"/>
      <c r="AA230" s="55"/>
    </row>
    <row r="231" spans="1:35">
      <c r="V231" s="55"/>
      <c r="W231" s="55"/>
      <c r="X231" s="55"/>
      <c r="Y231" s="55"/>
      <c r="Z231" s="55"/>
      <c r="AA231" s="55"/>
    </row>
    <row r="232" spans="1:35">
      <c r="V232" s="55"/>
      <c r="W232" s="55"/>
      <c r="X232" s="55"/>
      <c r="Y232" s="55"/>
      <c r="Z232" s="55"/>
      <c r="AA232" s="55"/>
    </row>
    <row r="233" spans="1:35">
      <c r="V233" s="55"/>
      <c r="W233" s="55"/>
      <c r="X233" s="55"/>
      <c r="Y233" s="55"/>
      <c r="Z233" s="55"/>
      <c r="AA233" s="55"/>
    </row>
    <row r="234" spans="1:35">
      <c r="V234" s="55"/>
      <c r="W234" s="55"/>
      <c r="X234" s="55"/>
      <c r="Y234" s="55"/>
      <c r="Z234" s="55"/>
      <c r="AA234" s="55"/>
    </row>
    <row r="235" spans="1:35">
      <c r="V235" s="55"/>
      <c r="W235" s="55"/>
      <c r="X235" s="55"/>
      <c r="Y235" s="55"/>
      <c r="Z235" s="55"/>
      <c r="AA235" s="55"/>
    </row>
    <row r="236" spans="1:35">
      <c r="V236" s="55"/>
      <c r="W236" s="55"/>
      <c r="X236" s="55"/>
      <c r="Y236" s="55"/>
      <c r="Z236" s="55"/>
      <c r="AA236" s="55"/>
    </row>
    <row r="237" spans="1:35">
      <c r="V237" s="55"/>
      <c r="W237" s="55"/>
      <c r="X237" s="55"/>
      <c r="Y237" s="55"/>
      <c r="Z237" s="55"/>
      <c r="AA237" s="55"/>
    </row>
    <row r="238" spans="1:35">
      <c r="V238" s="55"/>
      <c r="W238" s="55"/>
      <c r="X238" s="55"/>
      <c r="Y238" s="55"/>
      <c r="Z238" s="55"/>
      <c r="AA238" s="55"/>
    </row>
    <row r="239" spans="1:35">
      <c r="V239" s="55"/>
      <c r="W239" s="55"/>
      <c r="X239" s="55"/>
      <c r="Y239" s="55"/>
      <c r="Z239" s="55"/>
      <c r="AA239" s="55"/>
    </row>
    <row r="240" spans="1:35">
      <c r="V240" s="55"/>
      <c r="W240" s="55"/>
      <c r="X240" s="55"/>
      <c r="Y240" s="55"/>
      <c r="Z240" s="55"/>
      <c r="AA240" s="55"/>
    </row>
    <row r="241" spans="22:27">
      <c r="V241" s="55"/>
      <c r="W241" s="55"/>
      <c r="X241" s="55"/>
      <c r="Y241" s="55"/>
      <c r="Z241" s="55"/>
      <c r="AA241" s="55"/>
    </row>
    <row r="242" spans="22:27">
      <c r="V242" s="55"/>
      <c r="W242" s="55"/>
      <c r="X242" s="55"/>
      <c r="Y242" s="55"/>
      <c r="Z242" s="55"/>
      <c r="AA242" s="55"/>
    </row>
    <row r="243" spans="22:27">
      <c r="V243" s="55"/>
      <c r="W243" s="55"/>
      <c r="X243" s="55"/>
      <c r="Y243" s="55"/>
      <c r="Z243" s="55"/>
      <c r="AA243" s="55"/>
    </row>
    <row r="244" spans="22:27">
      <c r="V244" s="55"/>
      <c r="W244" s="55"/>
      <c r="X244" s="55"/>
      <c r="Y244" s="55"/>
      <c r="Z244" s="55"/>
      <c r="AA244" s="55"/>
    </row>
    <row r="245" spans="22:27">
      <c r="V245" s="55"/>
      <c r="W245" s="55"/>
      <c r="X245" s="55"/>
      <c r="Y245" s="55"/>
      <c r="Z245" s="55"/>
      <c r="AA245" s="55"/>
    </row>
    <row r="246" spans="22:27">
      <c r="V246" s="55"/>
      <c r="W246" s="55"/>
      <c r="X246" s="55"/>
      <c r="Y246" s="55"/>
      <c r="Z246" s="55"/>
      <c r="AA246" s="55"/>
    </row>
    <row r="247" spans="22:27">
      <c r="V247" s="55"/>
      <c r="W247" s="55"/>
      <c r="X247" s="55"/>
      <c r="Y247" s="55"/>
      <c r="Z247" s="55"/>
      <c r="AA247" s="55"/>
    </row>
    <row r="248" spans="22:27">
      <c r="V248" s="55"/>
      <c r="W248" s="55"/>
      <c r="X248" s="55"/>
      <c r="Y248" s="55"/>
      <c r="Z248" s="55"/>
      <c r="AA248" s="55"/>
    </row>
    <row r="249" spans="22:27">
      <c r="V249" s="55"/>
      <c r="W249" s="55"/>
      <c r="X249" s="55"/>
      <c r="Y249" s="55"/>
      <c r="Z249" s="55"/>
      <c r="AA249" s="55"/>
    </row>
    <row r="250" spans="22:27">
      <c r="V250" s="55"/>
      <c r="W250" s="55"/>
      <c r="X250" s="55"/>
      <c r="Y250" s="55"/>
      <c r="Z250" s="55"/>
      <c r="AA250" s="55"/>
    </row>
    <row r="251" spans="22:27">
      <c r="V251" s="55"/>
      <c r="W251" s="55"/>
      <c r="X251" s="55"/>
      <c r="Y251" s="55"/>
      <c r="Z251" s="55"/>
      <c r="AA251" s="55"/>
    </row>
    <row r="252" spans="22:27">
      <c r="V252" s="55"/>
      <c r="W252" s="55"/>
      <c r="X252" s="55"/>
      <c r="Y252" s="55"/>
      <c r="Z252" s="55"/>
      <c r="AA252" s="55"/>
    </row>
    <row r="253" spans="22:27">
      <c r="V253" s="55"/>
      <c r="W253" s="55"/>
      <c r="X253" s="55"/>
      <c r="Y253" s="55"/>
      <c r="Z253" s="55"/>
      <c r="AA253" s="55"/>
    </row>
    <row r="254" spans="22:27">
      <c r="V254" s="55"/>
      <c r="W254" s="55"/>
      <c r="X254" s="55"/>
      <c r="Y254" s="55"/>
      <c r="Z254" s="55"/>
      <c r="AA254" s="55"/>
    </row>
    <row r="255" spans="22:27">
      <c r="V255" s="55"/>
      <c r="W255" s="55"/>
      <c r="X255" s="55"/>
      <c r="Y255" s="55"/>
      <c r="Z255" s="55"/>
      <c r="AA255" s="55"/>
    </row>
    <row r="256" spans="22:27">
      <c r="V256" s="55"/>
      <c r="W256" s="55"/>
      <c r="X256" s="55"/>
      <c r="Y256" s="55"/>
      <c r="Z256" s="55"/>
      <c r="AA256" s="55"/>
    </row>
    <row r="257" spans="22:27">
      <c r="V257" s="55"/>
      <c r="W257" s="55"/>
      <c r="X257" s="55"/>
      <c r="Y257" s="55"/>
      <c r="Z257" s="55"/>
      <c r="AA257" s="55"/>
    </row>
    <row r="258" spans="22:27">
      <c r="V258" s="55"/>
      <c r="W258" s="55"/>
      <c r="X258" s="55"/>
      <c r="Y258" s="55"/>
      <c r="Z258" s="55"/>
      <c r="AA258" s="55"/>
    </row>
    <row r="259" spans="22:27">
      <c r="V259" s="55"/>
      <c r="W259" s="55"/>
      <c r="X259" s="55"/>
      <c r="Y259" s="55"/>
      <c r="Z259" s="55"/>
      <c r="AA259" s="55"/>
    </row>
    <row r="260" spans="22:27">
      <c r="V260" s="55"/>
      <c r="W260" s="55"/>
      <c r="X260" s="55"/>
      <c r="Y260" s="55"/>
      <c r="Z260" s="55"/>
      <c r="AA260" s="55"/>
    </row>
    <row r="261" spans="22:27">
      <c r="V261" s="55"/>
      <c r="W261" s="55"/>
      <c r="X261" s="55"/>
      <c r="Y261" s="55"/>
      <c r="Z261" s="55"/>
      <c r="AA261" s="55"/>
    </row>
    <row r="262" spans="22:27">
      <c r="V262" s="55"/>
      <c r="W262" s="55"/>
      <c r="X262" s="55"/>
      <c r="Y262" s="55"/>
      <c r="Z262" s="55"/>
      <c r="AA262" s="55"/>
    </row>
    <row r="263" spans="22:27">
      <c r="V263" s="55"/>
      <c r="W263" s="55"/>
      <c r="X263" s="55"/>
      <c r="Y263" s="55"/>
      <c r="Z263" s="55"/>
      <c r="AA263" s="55"/>
    </row>
    <row r="264" spans="22:27">
      <c r="V264" s="55"/>
      <c r="W264" s="55"/>
      <c r="X264" s="55"/>
      <c r="Y264" s="55"/>
      <c r="Z264" s="55"/>
      <c r="AA264" s="55"/>
    </row>
    <row r="265" spans="22:27">
      <c r="V265" s="55"/>
      <c r="W265" s="55"/>
      <c r="X265" s="55"/>
      <c r="Y265" s="55"/>
      <c r="Z265" s="55"/>
      <c r="AA265" s="55"/>
    </row>
    <row r="266" spans="22:27">
      <c r="V266" s="55"/>
      <c r="W266" s="55"/>
      <c r="X266" s="55"/>
      <c r="Y266" s="55"/>
      <c r="Z266" s="55"/>
      <c r="AA266" s="55"/>
    </row>
    <row r="267" spans="22:27">
      <c r="V267" s="55"/>
      <c r="W267" s="55"/>
      <c r="X267" s="55"/>
      <c r="Y267" s="55"/>
      <c r="Z267" s="55"/>
      <c r="AA267" s="55"/>
    </row>
    <row r="268" spans="22:27">
      <c r="V268" s="55"/>
      <c r="W268" s="55"/>
      <c r="X268" s="55"/>
      <c r="Y268" s="55"/>
      <c r="Z268" s="55"/>
      <c r="AA268" s="55"/>
    </row>
    <row r="269" spans="22:27">
      <c r="V269" s="55"/>
      <c r="W269" s="55"/>
      <c r="X269" s="55"/>
      <c r="Y269" s="55"/>
      <c r="Z269" s="55"/>
      <c r="AA269" s="55"/>
    </row>
    <row r="270" spans="22:27">
      <c r="V270" s="55"/>
      <c r="W270" s="55"/>
      <c r="X270" s="55"/>
      <c r="Y270" s="55"/>
      <c r="Z270" s="55"/>
      <c r="AA270" s="55"/>
    </row>
    <row r="271" spans="22:27">
      <c r="V271" s="55"/>
      <c r="W271" s="55"/>
      <c r="X271" s="55"/>
      <c r="Y271" s="55"/>
      <c r="Z271" s="55"/>
      <c r="AA271" s="55"/>
    </row>
    <row r="272" spans="22:27">
      <c r="V272" s="55"/>
      <c r="W272" s="55"/>
      <c r="X272" s="55"/>
      <c r="Y272" s="55"/>
      <c r="Z272" s="55"/>
      <c r="AA272" s="55"/>
    </row>
    <row r="273" spans="22:27">
      <c r="V273" s="55"/>
      <c r="W273" s="55"/>
      <c r="X273" s="55"/>
      <c r="Y273" s="55"/>
      <c r="Z273" s="55"/>
      <c r="AA273" s="55"/>
    </row>
    <row r="274" spans="22:27">
      <c r="V274" s="55"/>
      <c r="W274" s="55"/>
      <c r="X274" s="55"/>
      <c r="Y274" s="55"/>
      <c r="Z274" s="55"/>
      <c r="AA274" s="55"/>
    </row>
    <row r="275" spans="22:27">
      <c r="V275" s="55"/>
      <c r="W275" s="55"/>
      <c r="X275" s="55"/>
      <c r="Y275" s="55"/>
      <c r="Z275" s="55"/>
      <c r="AA275" s="55"/>
    </row>
    <row r="276" spans="22:27">
      <c r="V276" s="55"/>
      <c r="W276" s="55"/>
      <c r="X276" s="55"/>
      <c r="Y276" s="55"/>
      <c r="Z276" s="55"/>
      <c r="AA276" s="55"/>
    </row>
    <row r="277" spans="22:27">
      <c r="V277" s="55"/>
      <c r="W277" s="55"/>
      <c r="X277" s="55"/>
      <c r="Y277" s="55"/>
      <c r="Z277" s="55"/>
      <c r="AA277" s="55"/>
    </row>
    <row r="278" spans="22:27">
      <c r="V278" s="55"/>
      <c r="W278" s="55"/>
      <c r="X278" s="55"/>
      <c r="Y278" s="55"/>
      <c r="Z278" s="55"/>
      <c r="AA278" s="55"/>
    </row>
    <row r="279" spans="22:27">
      <c r="V279" s="55"/>
      <c r="W279" s="55"/>
      <c r="X279" s="55"/>
      <c r="Y279" s="55"/>
      <c r="Z279" s="55"/>
      <c r="AA279" s="55"/>
    </row>
    <row r="280" spans="22:27">
      <c r="V280" s="55"/>
      <c r="W280" s="55"/>
      <c r="X280" s="55"/>
      <c r="Y280" s="55"/>
      <c r="Z280" s="55"/>
      <c r="AA280" s="55"/>
    </row>
    <row r="281" spans="22:27">
      <c r="V281" s="55"/>
      <c r="W281" s="55"/>
      <c r="X281" s="55"/>
      <c r="Y281" s="55"/>
      <c r="Z281" s="55"/>
      <c r="AA281" s="55"/>
    </row>
    <row r="282" spans="22:27">
      <c r="V282" s="55"/>
      <c r="W282" s="55"/>
      <c r="X282" s="55"/>
      <c r="Y282" s="55"/>
      <c r="Z282" s="55"/>
      <c r="AA282" s="55"/>
    </row>
    <row r="283" spans="22:27">
      <c r="V283" s="55"/>
      <c r="W283" s="55"/>
      <c r="X283" s="55"/>
      <c r="Y283" s="55"/>
      <c r="Z283" s="55"/>
      <c r="AA283" s="55"/>
    </row>
    <row r="284" spans="22:27">
      <c r="V284" s="55"/>
      <c r="W284" s="55"/>
      <c r="X284" s="55"/>
      <c r="Y284" s="55"/>
      <c r="Z284" s="55"/>
      <c r="AA284" s="55"/>
    </row>
    <row r="285" spans="22:27">
      <c r="V285" s="55"/>
      <c r="W285" s="55"/>
      <c r="X285" s="55"/>
      <c r="Y285" s="55"/>
      <c r="Z285" s="55"/>
      <c r="AA285" s="55"/>
    </row>
    <row r="286" spans="22:27">
      <c r="V286" s="55"/>
      <c r="W286" s="55"/>
      <c r="X286" s="55"/>
      <c r="Y286" s="55"/>
      <c r="Z286" s="55"/>
      <c r="AA286" s="55"/>
    </row>
    <row r="287" spans="22:27">
      <c r="V287" s="55"/>
      <c r="W287" s="55"/>
      <c r="X287" s="55"/>
      <c r="Y287" s="55"/>
      <c r="Z287" s="55"/>
      <c r="AA287" s="55"/>
    </row>
    <row r="288" spans="22:27">
      <c r="V288" s="55"/>
      <c r="W288" s="55"/>
      <c r="X288" s="55"/>
      <c r="Y288" s="55"/>
      <c r="Z288" s="55"/>
      <c r="AA288" s="55"/>
    </row>
    <row r="289" spans="22:27">
      <c r="V289" s="55"/>
      <c r="W289" s="55"/>
      <c r="X289" s="55"/>
      <c r="Y289" s="55"/>
      <c r="Z289" s="55"/>
      <c r="AA289" s="55"/>
    </row>
    <row r="290" spans="22:27">
      <c r="V290" s="55"/>
      <c r="W290" s="55"/>
      <c r="X290" s="55"/>
      <c r="Y290" s="55"/>
      <c r="Z290" s="55"/>
      <c r="AA290" s="55"/>
    </row>
    <row r="291" spans="22:27">
      <c r="V291" s="55"/>
      <c r="W291" s="55"/>
      <c r="X291" s="55"/>
      <c r="Y291" s="55"/>
      <c r="Z291" s="55"/>
      <c r="AA291" s="55"/>
    </row>
    <row r="292" spans="22:27">
      <c r="V292" s="55"/>
      <c r="W292" s="55"/>
      <c r="X292" s="55"/>
      <c r="Y292" s="55"/>
      <c r="Z292" s="55"/>
      <c r="AA292" s="55"/>
    </row>
    <row r="293" spans="22:27">
      <c r="V293" s="55"/>
      <c r="W293" s="55"/>
      <c r="X293" s="55"/>
      <c r="Y293" s="55"/>
      <c r="Z293" s="55"/>
      <c r="AA293" s="55"/>
    </row>
    <row r="294" spans="22:27">
      <c r="V294" s="55"/>
      <c r="W294" s="55"/>
      <c r="X294" s="55"/>
      <c r="Y294" s="55"/>
      <c r="Z294" s="55"/>
      <c r="AA294" s="55"/>
    </row>
    <row r="295" spans="22:27">
      <c r="V295" s="55"/>
      <c r="W295" s="55"/>
      <c r="X295" s="55"/>
      <c r="Y295" s="55"/>
      <c r="Z295" s="55"/>
      <c r="AA295" s="55"/>
    </row>
    <row r="296" spans="22:27">
      <c r="V296" s="55"/>
      <c r="W296" s="55"/>
      <c r="X296" s="55"/>
      <c r="Y296" s="55"/>
      <c r="Z296" s="55"/>
      <c r="AA296" s="55"/>
    </row>
    <row r="297" spans="22:27">
      <c r="V297" s="55"/>
      <c r="W297" s="55"/>
      <c r="X297" s="55"/>
      <c r="Y297" s="55"/>
      <c r="Z297" s="55"/>
      <c r="AA297" s="55"/>
    </row>
    <row r="298" spans="22:27">
      <c r="V298" s="55"/>
      <c r="W298" s="55"/>
      <c r="X298" s="55"/>
      <c r="Y298" s="55"/>
      <c r="Z298" s="55"/>
      <c r="AA298" s="55"/>
    </row>
    <row r="299" spans="22:27">
      <c r="V299" s="55"/>
      <c r="W299" s="55"/>
      <c r="X299" s="55"/>
      <c r="Y299" s="55"/>
      <c r="Z299" s="55"/>
      <c r="AA299" s="55"/>
    </row>
    <row r="300" spans="22:27">
      <c r="V300" s="55"/>
      <c r="W300" s="55"/>
      <c r="X300" s="55"/>
      <c r="Y300" s="55"/>
      <c r="Z300" s="55"/>
      <c r="AA300" s="55"/>
    </row>
    <row r="301" spans="22:27">
      <c r="V301" s="55"/>
      <c r="W301" s="55"/>
      <c r="X301" s="55"/>
      <c r="Y301" s="55"/>
      <c r="Z301" s="55"/>
      <c r="AA301" s="55"/>
    </row>
    <row r="302" spans="22:27">
      <c r="V302" s="55"/>
      <c r="W302" s="55"/>
      <c r="X302" s="55"/>
      <c r="Y302" s="55"/>
      <c r="Z302" s="55"/>
      <c r="AA302" s="55"/>
    </row>
    <row r="303" spans="22:27">
      <c r="V303" s="55"/>
      <c r="W303" s="55"/>
      <c r="X303" s="55"/>
      <c r="Y303" s="55"/>
      <c r="Z303" s="55"/>
      <c r="AA303" s="55"/>
    </row>
    <row r="304" spans="22:27">
      <c r="V304" s="55"/>
      <c r="W304" s="55"/>
      <c r="X304" s="55"/>
      <c r="Y304" s="55"/>
      <c r="Z304" s="55"/>
      <c r="AA304" s="55"/>
    </row>
    <row r="305" spans="22:27">
      <c r="V305" s="55"/>
      <c r="W305" s="55"/>
      <c r="X305" s="55"/>
      <c r="Y305" s="55"/>
      <c r="Z305" s="55"/>
      <c r="AA305" s="55"/>
    </row>
    <row r="306" spans="22:27">
      <c r="V306" s="55"/>
      <c r="W306" s="55"/>
      <c r="X306" s="55"/>
      <c r="Y306" s="55"/>
      <c r="Z306" s="55"/>
      <c r="AA306" s="55"/>
    </row>
    <row r="307" spans="22:27">
      <c r="V307" s="55"/>
      <c r="W307" s="55"/>
      <c r="X307" s="55"/>
      <c r="Y307" s="55"/>
      <c r="Z307" s="55"/>
      <c r="AA307" s="55"/>
    </row>
    <row r="308" spans="22:27">
      <c r="V308" s="55"/>
      <c r="W308" s="55"/>
      <c r="X308" s="55"/>
      <c r="Y308" s="55"/>
      <c r="Z308" s="55"/>
      <c r="AA308" s="55"/>
    </row>
    <row r="309" spans="22:27">
      <c r="V309" s="55"/>
      <c r="W309" s="55"/>
      <c r="X309" s="55"/>
      <c r="Y309" s="55"/>
      <c r="Z309" s="55"/>
      <c r="AA309" s="55"/>
    </row>
    <row r="310" spans="22:27">
      <c r="V310" s="55"/>
      <c r="W310" s="55"/>
      <c r="X310" s="55"/>
      <c r="Y310" s="55"/>
      <c r="Z310" s="55"/>
      <c r="AA310" s="55"/>
    </row>
    <row r="311" spans="22:27">
      <c r="V311" s="55"/>
      <c r="W311" s="55"/>
      <c r="X311" s="55"/>
      <c r="Y311" s="55"/>
      <c r="Z311" s="55"/>
      <c r="AA311" s="55"/>
    </row>
    <row r="312" spans="22:27">
      <c r="V312" s="55"/>
      <c r="W312" s="55"/>
      <c r="X312" s="55"/>
      <c r="Y312" s="55"/>
      <c r="Z312" s="55"/>
      <c r="AA312" s="55"/>
    </row>
    <row r="313" spans="22:27">
      <c r="V313" s="55"/>
      <c r="W313" s="55"/>
      <c r="X313" s="55"/>
      <c r="Y313" s="55"/>
      <c r="Z313" s="55"/>
      <c r="AA313" s="55"/>
    </row>
    <row r="314" spans="22:27">
      <c r="V314" s="55"/>
      <c r="W314" s="55"/>
      <c r="X314" s="55"/>
      <c r="Y314" s="55"/>
      <c r="Z314" s="55"/>
      <c r="AA314" s="55"/>
    </row>
    <row r="315" spans="22:27">
      <c r="V315" s="55"/>
      <c r="W315" s="55"/>
      <c r="X315" s="55"/>
      <c r="Y315" s="55"/>
      <c r="Z315" s="55"/>
      <c r="AA315" s="55"/>
    </row>
    <row r="316" spans="22:27">
      <c r="V316" s="55"/>
      <c r="W316" s="55"/>
      <c r="X316" s="55"/>
      <c r="Y316" s="55"/>
      <c r="Z316" s="55"/>
      <c r="AA316" s="55"/>
    </row>
    <row r="317" spans="22:27">
      <c r="V317" s="55"/>
      <c r="W317" s="55"/>
      <c r="X317" s="55"/>
      <c r="Y317" s="55"/>
      <c r="Z317" s="55"/>
      <c r="AA317" s="55"/>
    </row>
    <row r="318" spans="22:27">
      <c r="V318" s="55"/>
      <c r="W318" s="55"/>
      <c r="X318" s="55"/>
      <c r="Y318" s="55"/>
      <c r="Z318" s="55"/>
      <c r="AA318" s="55"/>
    </row>
    <row r="319" spans="22:27">
      <c r="V319" s="55"/>
      <c r="W319" s="55"/>
      <c r="X319" s="55"/>
      <c r="Y319" s="55"/>
      <c r="Z319" s="55"/>
      <c r="AA319" s="55"/>
    </row>
    <row r="320" spans="22:27">
      <c r="V320" s="55"/>
      <c r="W320" s="55"/>
      <c r="X320" s="55"/>
      <c r="Y320" s="55"/>
      <c r="Z320" s="55"/>
      <c r="AA320" s="55"/>
    </row>
    <row r="321" spans="22:27">
      <c r="V321" s="55"/>
      <c r="W321" s="55"/>
      <c r="X321" s="55"/>
      <c r="Y321" s="55"/>
      <c r="Z321" s="55"/>
      <c r="AA321" s="55"/>
    </row>
    <row r="322" spans="22:27">
      <c r="V322" s="55"/>
      <c r="W322" s="55"/>
      <c r="X322" s="55"/>
      <c r="Y322" s="55"/>
      <c r="Z322" s="55"/>
      <c r="AA322" s="55"/>
    </row>
    <row r="323" spans="22:27">
      <c r="V323" s="55"/>
      <c r="W323" s="55"/>
      <c r="X323" s="55"/>
      <c r="Y323" s="55"/>
      <c r="Z323" s="55"/>
      <c r="AA323" s="55"/>
    </row>
    <row r="324" spans="22:27">
      <c r="V324" s="55"/>
      <c r="W324" s="55"/>
      <c r="X324" s="55"/>
      <c r="Y324" s="55"/>
      <c r="Z324" s="55"/>
      <c r="AA324" s="55"/>
    </row>
    <row r="325" spans="22:27">
      <c r="V325" s="55"/>
      <c r="W325" s="55"/>
      <c r="X325" s="55"/>
      <c r="Y325" s="55"/>
      <c r="Z325" s="55"/>
      <c r="AA325" s="55"/>
    </row>
    <row r="326" spans="22:27">
      <c r="V326" s="55"/>
      <c r="W326" s="55"/>
      <c r="X326" s="55"/>
      <c r="Y326" s="55"/>
      <c r="Z326" s="55"/>
      <c r="AA326" s="55"/>
    </row>
    <row r="327" spans="22:27">
      <c r="V327" s="55"/>
      <c r="W327" s="55"/>
      <c r="X327" s="55"/>
      <c r="Y327" s="55"/>
      <c r="Z327" s="55"/>
      <c r="AA327" s="55"/>
    </row>
    <row r="328" spans="22:27">
      <c r="V328" s="55"/>
      <c r="W328" s="55"/>
      <c r="X328" s="55"/>
      <c r="Y328" s="55"/>
      <c r="Z328" s="55"/>
      <c r="AA328" s="55"/>
    </row>
    <row r="329" spans="22:27">
      <c r="V329" s="55"/>
      <c r="W329" s="55"/>
      <c r="X329" s="55"/>
      <c r="Y329" s="55"/>
      <c r="Z329" s="55"/>
      <c r="AA329" s="55"/>
    </row>
    <row r="330" spans="22:27">
      <c r="V330" s="55"/>
      <c r="W330" s="55"/>
      <c r="X330" s="55"/>
      <c r="Y330" s="55"/>
      <c r="Z330" s="55"/>
      <c r="AA330" s="55"/>
    </row>
    <row r="331" spans="22:27">
      <c r="V331" s="55"/>
      <c r="W331" s="55"/>
      <c r="X331" s="55"/>
      <c r="Y331" s="55"/>
      <c r="Z331" s="55"/>
      <c r="AA331" s="55"/>
    </row>
    <row r="332" spans="22:27">
      <c r="V332" s="55"/>
      <c r="W332" s="55"/>
      <c r="X332" s="55"/>
      <c r="Y332" s="55"/>
      <c r="Z332" s="55"/>
      <c r="AA332" s="55"/>
    </row>
    <row r="333" spans="22:27">
      <c r="V333" s="55"/>
      <c r="W333" s="55"/>
      <c r="X333" s="55"/>
      <c r="Y333" s="55"/>
      <c r="Z333" s="55"/>
      <c r="AA333" s="55"/>
    </row>
    <row r="334" spans="22:27">
      <c r="V334" s="55"/>
      <c r="W334" s="55"/>
      <c r="X334" s="55"/>
      <c r="Y334" s="55"/>
      <c r="Z334" s="55"/>
      <c r="AA334" s="55"/>
    </row>
    <row r="335" spans="22:27">
      <c r="V335" s="55"/>
      <c r="W335" s="55"/>
      <c r="X335" s="55"/>
      <c r="Y335" s="55"/>
      <c r="Z335" s="55"/>
      <c r="AA335" s="55"/>
    </row>
    <row r="336" spans="22:27">
      <c r="V336" s="55"/>
      <c r="W336" s="55"/>
      <c r="X336" s="55"/>
      <c r="Y336" s="55"/>
      <c r="Z336" s="55"/>
      <c r="AA336" s="55"/>
    </row>
    <row r="337" spans="22:27">
      <c r="V337" s="55"/>
      <c r="W337" s="55"/>
      <c r="X337" s="55"/>
      <c r="Y337" s="55"/>
      <c r="Z337" s="55"/>
      <c r="AA337" s="55"/>
    </row>
    <row r="338" spans="22:27">
      <c r="V338" s="55"/>
      <c r="W338" s="55"/>
      <c r="X338" s="55"/>
      <c r="Y338" s="55"/>
      <c r="Z338" s="55"/>
      <c r="AA338" s="55"/>
    </row>
    <row r="339" spans="22:27">
      <c r="V339" s="55"/>
      <c r="W339" s="55"/>
      <c r="X339" s="55"/>
      <c r="Y339" s="55"/>
      <c r="Z339" s="55"/>
      <c r="AA339" s="55"/>
    </row>
    <row r="340" spans="22:27">
      <c r="V340" s="55"/>
      <c r="W340" s="55"/>
      <c r="X340" s="55"/>
      <c r="Y340" s="55"/>
      <c r="Z340" s="55"/>
      <c r="AA340" s="55"/>
    </row>
    <row r="341" spans="22:27">
      <c r="V341" s="55"/>
      <c r="W341" s="55"/>
      <c r="X341" s="55"/>
      <c r="Y341" s="55"/>
      <c r="Z341" s="55"/>
      <c r="AA341" s="55"/>
    </row>
    <row r="342" spans="22:27">
      <c r="V342" s="55"/>
      <c r="W342" s="55"/>
      <c r="X342" s="55"/>
      <c r="Y342" s="55"/>
      <c r="Z342" s="55"/>
      <c r="AA342" s="55"/>
    </row>
    <row r="343" spans="22:27">
      <c r="V343" s="55"/>
      <c r="W343" s="55"/>
      <c r="X343" s="55"/>
      <c r="Y343" s="55"/>
      <c r="Z343" s="55"/>
      <c r="AA343" s="55"/>
    </row>
    <row r="344" spans="22:27">
      <c r="V344" s="55"/>
      <c r="W344" s="55"/>
      <c r="X344" s="55"/>
      <c r="Y344" s="55"/>
      <c r="Z344" s="55"/>
      <c r="AA344" s="55"/>
    </row>
    <row r="345" spans="22:27">
      <c r="V345" s="55"/>
      <c r="W345" s="55"/>
      <c r="X345" s="55"/>
      <c r="Y345" s="55"/>
      <c r="Z345" s="55"/>
      <c r="AA345" s="55"/>
    </row>
    <row r="346" spans="22:27">
      <c r="V346" s="55"/>
      <c r="W346" s="55"/>
      <c r="X346" s="55"/>
      <c r="Y346" s="55"/>
      <c r="Z346" s="55"/>
      <c r="AA346" s="55"/>
    </row>
    <row r="347" spans="22:27">
      <c r="V347" s="55"/>
      <c r="W347" s="55"/>
      <c r="X347" s="55"/>
      <c r="Y347" s="55"/>
      <c r="Z347" s="55"/>
      <c r="AA347" s="55"/>
    </row>
    <row r="348" spans="22:27">
      <c r="V348" s="55"/>
      <c r="W348" s="55"/>
      <c r="X348" s="55"/>
      <c r="Y348" s="55"/>
      <c r="Z348" s="55"/>
      <c r="AA348" s="55"/>
    </row>
    <row r="349" spans="22:27">
      <c r="V349" s="55"/>
      <c r="W349" s="55"/>
      <c r="X349" s="55"/>
      <c r="Y349" s="55"/>
      <c r="Z349" s="55"/>
      <c r="AA349" s="55"/>
    </row>
    <row r="350" spans="22:27">
      <c r="V350" s="55"/>
      <c r="W350" s="55"/>
      <c r="X350" s="55"/>
      <c r="Y350" s="55"/>
      <c r="Z350" s="55"/>
      <c r="AA350" s="55"/>
    </row>
    <row r="351" spans="22:27">
      <c r="V351" s="55"/>
      <c r="W351" s="55"/>
      <c r="X351" s="55"/>
      <c r="Y351" s="55"/>
      <c r="Z351" s="55"/>
      <c r="AA351" s="55"/>
    </row>
    <row r="352" spans="22:27">
      <c r="V352" s="55"/>
      <c r="W352" s="55"/>
      <c r="X352" s="55"/>
      <c r="Y352" s="55"/>
      <c r="Z352" s="55"/>
      <c r="AA352" s="55"/>
    </row>
    <row r="353" spans="22:27">
      <c r="V353" s="55"/>
      <c r="W353" s="55"/>
      <c r="X353" s="55"/>
      <c r="Y353" s="55"/>
      <c r="Z353" s="55"/>
      <c r="AA353" s="55"/>
    </row>
    <row r="354" spans="22:27">
      <c r="V354" s="55"/>
      <c r="W354" s="55"/>
      <c r="X354" s="55"/>
      <c r="Y354" s="55"/>
      <c r="Z354" s="55"/>
      <c r="AA354" s="55"/>
    </row>
    <row r="355" spans="22:27">
      <c r="V355" s="55"/>
      <c r="W355" s="55"/>
      <c r="X355" s="55"/>
      <c r="Y355" s="55"/>
      <c r="Z355" s="55"/>
      <c r="AA355" s="55"/>
    </row>
    <row r="356" spans="22:27">
      <c r="V356" s="55"/>
      <c r="W356" s="55"/>
      <c r="X356" s="55"/>
      <c r="Y356" s="55"/>
      <c r="Z356" s="55"/>
      <c r="AA356" s="55"/>
    </row>
    <row r="357" spans="22:27">
      <c r="V357" s="55"/>
      <c r="W357" s="55"/>
      <c r="X357" s="55"/>
      <c r="Y357" s="55"/>
      <c r="Z357" s="55"/>
      <c r="AA357" s="55"/>
    </row>
    <row r="358" spans="22:27">
      <c r="V358" s="55"/>
      <c r="W358" s="55"/>
      <c r="X358" s="55"/>
      <c r="Y358" s="55"/>
      <c r="Z358" s="55"/>
      <c r="AA358" s="55"/>
    </row>
    <row r="359" spans="22:27">
      <c r="V359" s="55"/>
      <c r="W359" s="55"/>
      <c r="X359" s="55"/>
      <c r="Y359" s="55"/>
      <c r="Z359" s="55"/>
      <c r="AA359" s="55"/>
    </row>
    <row r="360" spans="22:27">
      <c r="V360" s="55"/>
      <c r="W360" s="55"/>
      <c r="X360" s="55"/>
      <c r="Y360" s="55"/>
      <c r="Z360" s="55"/>
      <c r="AA360" s="55"/>
    </row>
    <row r="361" spans="22:27">
      <c r="V361" s="55"/>
      <c r="W361" s="55"/>
      <c r="X361" s="55"/>
      <c r="Y361" s="55"/>
      <c r="Z361" s="55"/>
      <c r="AA361" s="55"/>
    </row>
    <row r="362" spans="22:27">
      <c r="V362" s="55"/>
      <c r="W362" s="55"/>
      <c r="X362" s="55"/>
      <c r="Y362" s="55"/>
      <c r="Z362" s="55"/>
      <c r="AA362" s="55"/>
    </row>
    <row r="363" spans="22:27">
      <c r="V363" s="55"/>
      <c r="W363" s="55"/>
      <c r="X363" s="55"/>
      <c r="Y363" s="55"/>
      <c r="Z363" s="55"/>
      <c r="AA363" s="55"/>
    </row>
    <row r="364" spans="22:27">
      <c r="V364" s="55"/>
      <c r="W364" s="55"/>
      <c r="X364" s="55"/>
      <c r="Y364" s="55"/>
      <c r="Z364" s="55"/>
      <c r="AA364" s="55"/>
    </row>
    <row r="365" spans="22:27">
      <c r="V365" s="55"/>
      <c r="W365" s="55"/>
      <c r="X365" s="55"/>
      <c r="Y365" s="55"/>
      <c r="Z365" s="55"/>
      <c r="AA365" s="55"/>
    </row>
    <row r="366" spans="22:27">
      <c r="V366" s="55"/>
      <c r="W366" s="55"/>
      <c r="X366" s="55"/>
      <c r="Y366" s="55"/>
      <c r="Z366" s="55"/>
      <c r="AA366" s="55"/>
    </row>
    <row r="367" spans="22:27">
      <c r="V367" s="55"/>
      <c r="W367" s="55"/>
      <c r="X367" s="55"/>
      <c r="Y367" s="55"/>
      <c r="Z367" s="55"/>
      <c r="AA367" s="55"/>
    </row>
    <row r="368" spans="22:27">
      <c r="V368" s="55"/>
      <c r="W368" s="55"/>
      <c r="X368" s="55"/>
      <c r="Y368" s="55"/>
      <c r="Z368" s="55"/>
      <c r="AA368" s="55"/>
    </row>
    <row r="369" spans="22:27">
      <c r="V369" s="55"/>
      <c r="W369" s="55"/>
      <c r="X369" s="55"/>
      <c r="Y369" s="55"/>
      <c r="Z369" s="55"/>
      <c r="AA369" s="55"/>
    </row>
    <row r="370" spans="22:27">
      <c r="V370" s="55"/>
      <c r="W370" s="55"/>
      <c r="X370" s="55"/>
      <c r="Y370" s="55"/>
      <c r="Z370" s="55"/>
      <c r="AA370" s="55"/>
    </row>
    <row r="371" spans="22:27">
      <c r="V371" s="55"/>
      <c r="W371" s="55"/>
      <c r="X371" s="55"/>
      <c r="Y371" s="55"/>
      <c r="Z371" s="55"/>
      <c r="AA371" s="55"/>
    </row>
    <row r="372" spans="22:27">
      <c r="V372" s="55"/>
      <c r="W372" s="55"/>
      <c r="X372" s="55"/>
      <c r="Y372" s="55"/>
      <c r="Z372" s="55"/>
      <c r="AA372" s="55"/>
    </row>
    <row r="373" spans="22:27">
      <c r="V373" s="55"/>
      <c r="W373" s="55"/>
      <c r="X373" s="55"/>
      <c r="Y373" s="55"/>
      <c r="Z373" s="55"/>
      <c r="AA373" s="55"/>
    </row>
    <row r="374" spans="22:27">
      <c r="V374" s="55"/>
      <c r="W374" s="55"/>
      <c r="X374" s="55"/>
      <c r="Y374" s="55"/>
      <c r="Z374" s="55"/>
      <c r="AA374" s="55"/>
    </row>
    <row r="375" spans="22:27">
      <c r="V375" s="55"/>
      <c r="W375" s="55"/>
      <c r="X375" s="55"/>
      <c r="Y375" s="55"/>
      <c r="Z375" s="55"/>
      <c r="AA375" s="55"/>
    </row>
    <row r="376" spans="22:27">
      <c r="V376" s="55"/>
      <c r="W376" s="55"/>
      <c r="X376" s="55"/>
      <c r="Y376" s="55"/>
      <c r="Z376" s="55"/>
      <c r="AA376" s="55"/>
    </row>
    <row r="377" spans="22:27">
      <c r="V377" s="55"/>
      <c r="W377" s="55"/>
      <c r="X377" s="55"/>
      <c r="Y377" s="55"/>
      <c r="Z377" s="55"/>
      <c r="AA377" s="55"/>
    </row>
    <row r="378" spans="22:27">
      <c r="V378" s="55"/>
      <c r="W378" s="55"/>
      <c r="X378" s="55"/>
      <c r="Y378" s="55"/>
      <c r="Z378" s="55"/>
      <c r="AA378" s="55"/>
    </row>
    <row r="379" spans="22:27">
      <c r="V379" s="55"/>
      <c r="W379" s="55"/>
      <c r="X379" s="55"/>
      <c r="Y379" s="55"/>
      <c r="Z379" s="55"/>
      <c r="AA379" s="55"/>
    </row>
    <row r="380" spans="22:27">
      <c r="V380" s="55"/>
      <c r="W380" s="55"/>
      <c r="X380" s="55"/>
      <c r="Y380" s="55"/>
      <c r="Z380" s="55"/>
      <c r="AA380" s="55"/>
    </row>
    <row r="381" spans="22:27">
      <c r="V381" s="55"/>
      <c r="W381" s="55"/>
      <c r="X381" s="55"/>
      <c r="Y381" s="55"/>
      <c r="Z381" s="55"/>
      <c r="AA381" s="55"/>
    </row>
    <row r="382" spans="22:27">
      <c r="V382" s="55"/>
      <c r="W382" s="55"/>
      <c r="X382" s="55"/>
      <c r="Y382" s="55"/>
      <c r="Z382" s="55"/>
      <c r="AA382" s="55"/>
    </row>
    <row r="383" spans="22:27">
      <c r="V383" s="55"/>
      <c r="W383" s="55"/>
      <c r="X383" s="55"/>
      <c r="Y383" s="55"/>
      <c r="Z383" s="55"/>
      <c r="AA383" s="55"/>
    </row>
    <row r="384" spans="22:27">
      <c r="V384" s="55"/>
      <c r="W384" s="55"/>
      <c r="X384" s="55"/>
      <c r="Y384" s="55"/>
      <c r="Z384" s="55"/>
      <c r="AA384" s="55"/>
    </row>
    <row r="385" spans="22:27">
      <c r="V385" s="55"/>
      <c r="W385" s="55"/>
      <c r="X385" s="55"/>
      <c r="Y385" s="55"/>
      <c r="Z385" s="55"/>
      <c r="AA385" s="55"/>
    </row>
    <row r="386" spans="22:27">
      <c r="V386" s="55"/>
      <c r="W386" s="55"/>
      <c r="X386" s="55"/>
      <c r="Y386" s="55"/>
      <c r="Z386" s="55"/>
      <c r="AA386" s="55"/>
    </row>
    <row r="387" spans="22:27">
      <c r="V387" s="55"/>
      <c r="W387" s="55"/>
      <c r="X387" s="55"/>
      <c r="Y387" s="55"/>
      <c r="Z387" s="55"/>
      <c r="AA387" s="55"/>
    </row>
    <row r="388" spans="22:27">
      <c r="V388" s="55"/>
      <c r="W388" s="55"/>
      <c r="X388" s="55"/>
      <c r="Y388" s="55"/>
      <c r="Z388" s="55"/>
      <c r="AA388" s="55"/>
    </row>
    <row r="389" spans="22:27">
      <c r="V389" s="55"/>
      <c r="W389" s="55"/>
      <c r="X389" s="55"/>
      <c r="Y389" s="55"/>
      <c r="Z389" s="55"/>
      <c r="AA389" s="55"/>
    </row>
    <row r="390" spans="22:27">
      <c r="V390" s="55"/>
      <c r="W390" s="55"/>
      <c r="X390" s="55"/>
      <c r="Y390" s="55"/>
      <c r="Z390" s="55"/>
      <c r="AA390" s="55"/>
    </row>
    <row r="391" spans="22:27">
      <c r="V391" s="55"/>
      <c r="W391" s="55"/>
      <c r="X391" s="55"/>
      <c r="Y391" s="55"/>
      <c r="Z391" s="55"/>
      <c r="AA391" s="55"/>
    </row>
    <row r="392" spans="22:27">
      <c r="V392" s="55"/>
      <c r="W392" s="55"/>
      <c r="X392" s="55"/>
      <c r="Y392" s="55"/>
      <c r="Z392" s="55"/>
      <c r="AA392" s="55"/>
    </row>
    <row r="393" spans="22:27">
      <c r="V393" s="55"/>
      <c r="W393" s="55"/>
      <c r="X393" s="55"/>
      <c r="Y393" s="55"/>
      <c r="Z393" s="55"/>
      <c r="AA393" s="55"/>
    </row>
    <row r="394" spans="22:27">
      <c r="V394" s="55"/>
      <c r="W394" s="55"/>
      <c r="X394" s="55"/>
      <c r="Y394" s="55"/>
      <c r="Z394" s="55"/>
      <c r="AA394" s="55"/>
    </row>
    <row r="395" spans="22:27">
      <c r="V395" s="55"/>
      <c r="W395" s="55"/>
      <c r="X395" s="55"/>
      <c r="Y395" s="55"/>
      <c r="Z395" s="55"/>
      <c r="AA395" s="55"/>
    </row>
    <row r="396" spans="22:27">
      <c r="V396" s="55"/>
      <c r="W396" s="55"/>
      <c r="X396" s="55"/>
      <c r="Y396" s="55"/>
      <c r="Z396" s="55"/>
      <c r="AA396" s="55"/>
    </row>
    <row r="397" spans="22:27">
      <c r="V397" s="55"/>
      <c r="W397" s="55"/>
      <c r="X397" s="55"/>
      <c r="Y397" s="55"/>
      <c r="Z397" s="55"/>
      <c r="AA397" s="55"/>
    </row>
    <row r="398" spans="22:27">
      <c r="V398" s="55"/>
      <c r="W398" s="55"/>
      <c r="X398" s="55"/>
      <c r="Y398" s="55"/>
      <c r="Z398" s="55"/>
      <c r="AA398" s="55"/>
    </row>
    <row r="399" spans="22:27">
      <c r="V399" s="55"/>
      <c r="W399" s="55"/>
      <c r="X399" s="55"/>
      <c r="Y399" s="55"/>
      <c r="Z399" s="55"/>
      <c r="AA399" s="55"/>
    </row>
    <row r="400" spans="22:27">
      <c r="V400" s="55"/>
      <c r="W400" s="55"/>
      <c r="X400" s="55"/>
      <c r="Y400" s="55"/>
      <c r="Z400" s="55"/>
      <c r="AA400" s="55"/>
    </row>
    <row r="401" spans="22:27">
      <c r="V401" s="55"/>
      <c r="W401" s="55"/>
      <c r="X401" s="55"/>
      <c r="Y401" s="55"/>
      <c r="Z401" s="55"/>
      <c r="AA401" s="55"/>
    </row>
    <row r="402" spans="22:27">
      <c r="V402" s="55"/>
      <c r="W402" s="55"/>
      <c r="X402" s="55"/>
      <c r="Y402" s="55"/>
      <c r="Z402" s="55"/>
      <c r="AA402" s="55"/>
    </row>
    <row r="403" spans="22:27">
      <c r="V403" s="55"/>
      <c r="W403" s="55"/>
      <c r="X403" s="55"/>
      <c r="Y403" s="55"/>
      <c r="Z403" s="55"/>
      <c r="AA403" s="55"/>
    </row>
    <row r="404" spans="22:27">
      <c r="V404" s="55"/>
      <c r="W404" s="55"/>
      <c r="X404" s="55"/>
      <c r="Y404" s="55"/>
      <c r="Z404" s="55"/>
      <c r="AA404" s="55"/>
    </row>
    <row r="405" spans="22:27">
      <c r="V405" s="55"/>
      <c r="W405" s="55"/>
      <c r="X405" s="55"/>
      <c r="Y405" s="55"/>
      <c r="Z405" s="55"/>
      <c r="AA405" s="55"/>
    </row>
    <row r="406" spans="22:27">
      <c r="V406" s="55"/>
      <c r="W406" s="55"/>
      <c r="X406" s="55"/>
      <c r="Y406" s="55"/>
      <c r="Z406" s="55"/>
      <c r="AA406" s="55"/>
    </row>
    <row r="407" spans="22:27">
      <c r="V407" s="55"/>
      <c r="W407" s="55"/>
      <c r="X407" s="55"/>
      <c r="Y407" s="55"/>
      <c r="Z407" s="55"/>
      <c r="AA407" s="55"/>
    </row>
    <row r="408" spans="22:27">
      <c r="V408" s="55"/>
      <c r="W408" s="55"/>
      <c r="X408" s="55"/>
      <c r="Y408" s="55"/>
      <c r="Z408" s="55"/>
      <c r="AA408" s="55"/>
    </row>
    <row r="409" spans="22:27">
      <c r="V409" s="55"/>
      <c r="W409" s="55"/>
      <c r="X409" s="55"/>
      <c r="Y409" s="55"/>
      <c r="Z409" s="55"/>
      <c r="AA409" s="55"/>
    </row>
    <row r="410" spans="22:27">
      <c r="V410" s="55"/>
      <c r="W410" s="55"/>
      <c r="X410" s="55"/>
      <c r="Y410" s="55"/>
      <c r="Z410" s="55"/>
      <c r="AA410" s="55"/>
    </row>
    <row r="411" spans="22:27">
      <c r="V411" s="55"/>
      <c r="W411" s="55"/>
      <c r="X411" s="55"/>
      <c r="Y411" s="55"/>
      <c r="Z411" s="55"/>
      <c r="AA411" s="55"/>
    </row>
    <row r="412" spans="22:27">
      <c r="V412" s="55"/>
      <c r="W412" s="55"/>
      <c r="X412" s="55"/>
      <c r="Y412" s="55"/>
      <c r="Z412" s="55"/>
      <c r="AA412" s="55"/>
    </row>
    <row r="413" spans="22:27">
      <c r="V413" s="55"/>
      <c r="W413" s="55"/>
      <c r="X413" s="55"/>
      <c r="Y413" s="55"/>
      <c r="Z413" s="55"/>
      <c r="AA413" s="55"/>
    </row>
    <row r="414" spans="22:27">
      <c r="V414" s="55"/>
      <c r="W414" s="55"/>
      <c r="X414" s="55"/>
      <c r="Y414" s="55"/>
      <c r="Z414" s="55"/>
      <c r="AA414" s="55"/>
    </row>
    <row r="415" spans="22:27">
      <c r="V415" s="55"/>
      <c r="W415" s="55"/>
      <c r="X415" s="55"/>
      <c r="Y415" s="55"/>
      <c r="Z415" s="55"/>
      <c r="AA415" s="55"/>
    </row>
    <row r="416" spans="22:27">
      <c r="V416" s="55"/>
      <c r="W416" s="55"/>
      <c r="X416" s="55"/>
      <c r="Y416" s="55"/>
      <c r="Z416" s="55"/>
      <c r="AA416" s="55"/>
    </row>
    <row r="417" spans="22:27">
      <c r="V417" s="55"/>
      <c r="W417" s="55"/>
      <c r="X417" s="55"/>
      <c r="Y417" s="55"/>
      <c r="Z417" s="55"/>
      <c r="AA417" s="55"/>
    </row>
    <row r="418" spans="22:27">
      <c r="V418" s="55"/>
      <c r="W418" s="55"/>
      <c r="X418" s="55"/>
      <c r="Y418" s="55"/>
      <c r="Z418" s="55"/>
      <c r="AA418" s="55"/>
    </row>
    <row r="419" spans="22:27">
      <c r="V419" s="55"/>
      <c r="W419" s="55"/>
      <c r="X419" s="55"/>
      <c r="Y419" s="55"/>
      <c r="Z419" s="55"/>
      <c r="AA419" s="55"/>
    </row>
    <row r="420" spans="22:27">
      <c r="V420" s="55"/>
      <c r="W420" s="55"/>
      <c r="X420" s="55"/>
      <c r="Y420" s="55"/>
      <c r="Z420" s="55"/>
      <c r="AA420" s="55"/>
    </row>
    <row r="421" spans="22:27">
      <c r="V421" s="55"/>
      <c r="W421" s="55"/>
      <c r="X421" s="55"/>
      <c r="Y421" s="55"/>
      <c r="Z421" s="55"/>
      <c r="AA421" s="55"/>
    </row>
    <row r="422" spans="22:27">
      <c r="V422" s="55"/>
      <c r="W422" s="55"/>
      <c r="X422" s="55"/>
      <c r="Y422" s="55"/>
      <c r="Z422" s="55"/>
      <c r="AA422" s="55"/>
    </row>
    <row r="423" spans="22:27">
      <c r="V423" s="55"/>
      <c r="W423" s="55"/>
      <c r="X423" s="55"/>
      <c r="Y423" s="55"/>
      <c r="Z423" s="55"/>
      <c r="AA423" s="55"/>
    </row>
    <row r="424" spans="22:27">
      <c r="V424" s="55"/>
      <c r="W424" s="55"/>
      <c r="X424" s="55"/>
      <c r="Y424" s="55"/>
      <c r="Z424" s="55"/>
      <c r="AA424" s="55"/>
    </row>
    <row r="425" spans="22:27">
      <c r="V425" s="55"/>
      <c r="W425" s="55"/>
      <c r="X425" s="55"/>
      <c r="Y425" s="55"/>
      <c r="Z425" s="55"/>
      <c r="AA425" s="55"/>
    </row>
    <row r="426" spans="22:27">
      <c r="V426" s="55"/>
      <c r="W426" s="55"/>
      <c r="X426" s="55"/>
      <c r="Y426" s="55"/>
      <c r="Z426" s="55"/>
      <c r="AA426" s="55"/>
    </row>
    <row r="427" spans="22:27">
      <c r="V427" s="55"/>
      <c r="W427" s="55"/>
      <c r="X427" s="55"/>
      <c r="Y427" s="55"/>
      <c r="Z427" s="55"/>
      <c r="AA427" s="55"/>
    </row>
    <row r="428" spans="22:27">
      <c r="V428" s="55"/>
      <c r="W428" s="55"/>
      <c r="X428" s="55"/>
      <c r="Y428" s="55"/>
      <c r="Z428" s="55"/>
      <c r="AA428" s="55"/>
    </row>
    <row r="429" spans="22:27">
      <c r="V429" s="55"/>
      <c r="W429" s="55"/>
      <c r="X429" s="55"/>
      <c r="Y429" s="55"/>
      <c r="Z429" s="55"/>
      <c r="AA429" s="55"/>
    </row>
    <row r="430" spans="22:27">
      <c r="V430" s="55"/>
      <c r="W430" s="55"/>
      <c r="X430" s="55"/>
      <c r="Y430" s="55"/>
      <c r="Z430" s="55"/>
      <c r="AA430" s="55"/>
    </row>
    <row r="431" spans="22:27">
      <c r="V431" s="55"/>
      <c r="W431" s="55"/>
      <c r="X431" s="55"/>
      <c r="Y431" s="55"/>
      <c r="Z431" s="55"/>
      <c r="AA431" s="55"/>
    </row>
    <row r="432" spans="22:27">
      <c r="V432" s="55"/>
      <c r="W432" s="55"/>
      <c r="X432" s="55"/>
      <c r="Y432" s="55"/>
      <c r="Z432" s="55"/>
      <c r="AA432" s="55"/>
    </row>
    <row r="433" spans="22:27">
      <c r="V433" s="55"/>
      <c r="W433" s="55"/>
      <c r="X433" s="55"/>
      <c r="Y433" s="55"/>
      <c r="Z433" s="55"/>
      <c r="AA433" s="55"/>
    </row>
    <row r="434" spans="22:27">
      <c r="V434" s="55"/>
      <c r="W434" s="55"/>
      <c r="X434" s="55"/>
      <c r="Y434" s="55"/>
      <c r="Z434" s="55"/>
      <c r="AA434" s="55"/>
    </row>
    <row r="435" spans="22:27">
      <c r="V435" s="55"/>
      <c r="W435" s="55"/>
      <c r="X435" s="55"/>
      <c r="Y435" s="55"/>
      <c r="Z435" s="55"/>
      <c r="AA435" s="55"/>
    </row>
    <row r="436" spans="22:27">
      <c r="V436" s="55"/>
      <c r="W436" s="55"/>
      <c r="X436" s="55"/>
      <c r="Y436" s="55"/>
      <c r="Z436" s="55"/>
      <c r="AA436" s="55"/>
    </row>
    <row r="437" spans="22:27">
      <c r="V437" s="55"/>
      <c r="W437" s="55"/>
      <c r="X437" s="55"/>
      <c r="Y437" s="55"/>
      <c r="Z437" s="55"/>
      <c r="AA437" s="55"/>
    </row>
    <row r="438" spans="22:27">
      <c r="V438" s="55"/>
      <c r="W438" s="55"/>
      <c r="X438" s="55"/>
      <c r="Y438" s="55"/>
      <c r="Z438" s="55"/>
      <c r="AA438" s="55"/>
    </row>
    <row r="439" spans="22:27">
      <c r="V439" s="55"/>
      <c r="W439" s="55"/>
      <c r="X439" s="55"/>
      <c r="Y439" s="55"/>
      <c r="Z439" s="55"/>
      <c r="AA439" s="55"/>
    </row>
    <row r="440" spans="22:27">
      <c r="V440" s="55"/>
      <c r="W440" s="55"/>
      <c r="X440" s="55"/>
      <c r="Y440" s="55"/>
      <c r="Z440" s="55"/>
      <c r="AA440" s="55"/>
    </row>
    <row r="441" spans="22:27">
      <c r="V441" s="55"/>
      <c r="W441" s="55"/>
      <c r="X441" s="55"/>
      <c r="Y441" s="55"/>
      <c r="Z441" s="55"/>
      <c r="AA441" s="55"/>
    </row>
    <row r="442" spans="22:27">
      <c r="V442" s="55"/>
      <c r="W442" s="55"/>
      <c r="X442" s="55"/>
      <c r="Y442" s="55"/>
      <c r="Z442" s="55"/>
      <c r="AA442" s="55"/>
    </row>
    <row r="443" spans="22:27">
      <c r="V443" s="55"/>
      <c r="W443" s="55"/>
      <c r="X443" s="55"/>
      <c r="Y443" s="55"/>
      <c r="Z443" s="55"/>
      <c r="AA443" s="55"/>
    </row>
    <row r="444" spans="22:27">
      <c r="V444" s="55"/>
      <c r="W444" s="55"/>
      <c r="X444" s="55"/>
      <c r="Y444" s="55"/>
      <c r="Z444" s="55"/>
      <c r="AA444" s="55"/>
    </row>
    <row r="445" spans="22:27">
      <c r="V445" s="55"/>
      <c r="W445" s="55"/>
      <c r="X445" s="55"/>
      <c r="Y445" s="55"/>
      <c r="Z445" s="55"/>
      <c r="AA445" s="55"/>
    </row>
    <row r="446" spans="22:27">
      <c r="V446" s="55"/>
      <c r="W446" s="55"/>
      <c r="X446" s="55"/>
      <c r="Y446" s="55"/>
      <c r="Z446" s="55"/>
      <c r="AA446" s="55"/>
    </row>
    <row r="447" spans="22:27">
      <c r="V447" s="55"/>
      <c r="W447" s="55"/>
      <c r="X447" s="55"/>
      <c r="Y447" s="55"/>
      <c r="Z447" s="55"/>
      <c r="AA447" s="55"/>
    </row>
    <row r="448" spans="22:27">
      <c r="V448" s="55"/>
      <c r="W448" s="55"/>
      <c r="X448" s="55"/>
      <c r="Y448" s="55"/>
      <c r="Z448" s="55"/>
      <c r="AA448" s="55"/>
    </row>
    <row r="449" spans="22:27">
      <c r="V449" s="55"/>
      <c r="W449" s="55"/>
      <c r="X449" s="55"/>
      <c r="Y449" s="55"/>
      <c r="Z449" s="55"/>
      <c r="AA449" s="55"/>
    </row>
    <row r="450" spans="22:27">
      <c r="V450" s="55"/>
      <c r="W450" s="55"/>
      <c r="X450" s="55"/>
      <c r="Y450" s="55"/>
      <c r="Z450" s="55"/>
      <c r="AA450" s="55"/>
    </row>
    <row r="451" spans="22:27">
      <c r="V451" s="55"/>
      <c r="W451" s="55"/>
      <c r="X451" s="55"/>
      <c r="Y451" s="55"/>
      <c r="Z451" s="55"/>
      <c r="AA451" s="55"/>
    </row>
    <row r="452" spans="22:27">
      <c r="V452" s="55"/>
      <c r="W452" s="55"/>
      <c r="X452" s="55"/>
      <c r="Y452" s="55"/>
      <c r="Z452" s="55"/>
      <c r="AA452" s="55"/>
    </row>
    <row r="453" spans="22:27">
      <c r="V453" s="55"/>
      <c r="W453" s="55"/>
      <c r="X453" s="55"/>
      <c r="Y453" s="55"/>
      <c r="Z453" s="55"/>
      <c r="AA453" s="55"/>
    </row>
    <row r="454" spans="22:27">
      <c r="V454" s="55"/>
      <c r="W454" s="55"/>
      <c r="X454" s="55"/>
      <c r="Y454" s="55"/>
      <c r="Z454" s="55"/>
      <c r="AA454" s="55"/>
    </row>
    <row r="455" spans="22:27">
      <c r="V455" s="55"/>
      <c r="W455" s="55"/>
      <c r="X455" s="55"/>
      <c r="Y455" s="55"/>
      <c r="Z455" s="55"/>
      <c r="AA455" s="55"/>
    </row>
    <row r="456" spans="22:27">
      <c r="V456" s="55"/>
      <c r="W456" s="55"/>
      <c r="X456" s="55"/>
      <c r="Y456" s="55"/>
      <c r="Z456" s="55"/>
      <c r="AA456" s="55"/>
    </row>
    <row r="457" spans="22:27">
      <c r="V457" s="55"/>
      <c r="W457" s="55"/>
      <c r="X457" s="55"/>
      <c r="Y457" s="55"/>
      <c r="Z457" s="55"/>
      <c r="AA457" s="55"/>
    </row>
    <row r="458" spans="22:27">
      <c r="V458" s="55"/>
      <c r="W458" s="55"/>
      <c r="X458" s="55"/>
      <c r="Y458" s="55"/>
      <c r="Z458" s="55"/>
      <c r="AA458" s="55"/>
    </row>
    <row r="459" spans="22:27">
      <c r="V459" s="55"/>
      <c r="W459" s="55"/>
      <c r="X459" s="55"/>
      <c r="Y459" s="55"/>
      <c r="Z459" s="55"/>
      <c r="AA459" s="55"/>
    </row>
    <row r="460" spans="22:27">
      <c r="V460" s="55"/>
      <c r="W460" s="55"/>
      <c r="X460" s="55"/>
      <c r="Y460" s="55"/>
      <c r="Z460" s="55"/>
      <c r="AA460" s="55"/>
    </row>
    <row r="461" spans="22:27">
      <c r="V461" s="55"/>
      <c r="W461" s="55"/>
      <c r="X461" s="55"/>
      <c r="Y461" s="55"/>
      <c r="Z461" s="55"/>
      <c r="AA461" s="55"/>
    </row>
    <row r="462" spans="22:27">
      <c r="V462" s="55"/>
      <c r="W462" s="55"/>
      <c r="X462" s="55"/>
      <c r="Y462" s="55"/>
      <c r="Z462" s="55"/>
      <c r="AA462" s="55"/>
    </row>
    <row r="463" spans="22:27">
      <c r="V463" s="55"/>
      <c r="W463" s="55"/>
      <c r="X463" s="55"/>
      <c r="Y463" s="55"/>
      <c r="Z463" s="55"/>
      <c r="AA463" s="55"/>
    </row>
    <row r="464" spans="22:27">
      <c r="V464" s="55"/>
      <c r="W464" s="55"/>
      <c r="X464" s="55"/>
      <c r="Y464" s="55"/>
      <c r="Z464" s="55"/>
      <c r="AA464" s="55"/>
    </row>
    <row r="465" spans="22:27">
      <c r="V465" s="55"/>
      <c r="W465" s="55"/>
      <c r="X465" s="55"/>
      <c r="Y465" s="55"/>
      <c r="Z465" s="55"/>
      <c r="AA465" s="55"/>
    </row>
    <row r="466" spans="22:27">
      <c r="V466" s="55"/>
      <c r="W466" s="55"/>
      <c r="X466" s="55"/>
      <c r="Y466" s="55"/>
      <c r="Z466" s="55"/>
      <c r="AA466" s="55"/>
    </row>
    <row r="467" spans="22:27">
      <c r="V467" s="55"/>
      <c r="W467" s="55"/>
      <c r="X467" s="55"/>
      <c r="Y467" s="55"/>
      <c r="Z467" s="55"/>
      <c r="AA467" s="55"/>
    </row>
    <row r="468" spans="22:27">
      <c r="V468" s="55"/>
      <c r="W468" s="55"/>
      <c r="X468" s="55"/>
      <c r="Y468" s="55"/>
      <c r="Z468" s="55"/>
      <c r="AA468" s="55"/>
    </row>
    <row r="469" spans="22:27">
      <c r="V469" s="55"/>
      <c r="W469" s="55"/>
      <c r="X469" s="55"/>
      <c r="Y469" s="55"/>
      <c r="Z469" s="55"/>
      <c r="AA469" s="55"/>
    </row>
    <row r="470" spans="22:27">
      <c r="V470" s="55"/>
      <c r="W470" s="55"/>
      <c r="X470" s="55"/>
      <c r="Y470" s="55"/>
      <c r="Z470" s="55"/>
      <c r="AA470" s="55"/>
    </row>
    <row r="471" spans="22:27">
      <c r="V471" s="55"/>
      <c r="W471" s="55"/>
      <c r="X471" s="55"/>
      <c r="Y471" s="55"/>
      <c r="Z471" s="55"/>
      <c r="AA471" s="55"/>
    </row>
    <row r="472" spans="22:27">
      <c r="V472" s="55"/>
      <c r="W472" s="55"/>
      <c r="X472" s="55"/>
      <c r="Y472" s="55"/>
      <c r="Z472" s="55"/>
      <c r="AA472" s="55"/>
    </row>
    <row r="473" spans="22:27">
      <c r="V473" s="55"/>
      <c r="W473" s="55"/>
      <c r="X473" s="55"/>
      <c r="Y473" s="55"/>
      <c r="Z473" s="55"/>
      <c r="AA473" s="55"/>
    </row>
    <row r="474" spans="22:27">
      <c r="V474" s="55"/>
      <c r="W474" s="55"/>
      <c r="X474" s="55"/>
      <c r="Y474" s="55"/>
      <c r="Z474" s="55"/>
      <c r="AA474" s="55"/>
    </row>
    <row r="475" spans="22:27">
      <c r="V475" s="55"/>
      <c r="W475" s="55"/>
      <c r="X475" s="55"/>
      <c r="Y475" s="55"/>
      <c r="Z475" s="55"/>
      <c r="AA475" s="55"/>
    </row>
    <row r="476" spans="22:27">
      <c r="V476" s="55"/>
      <c r="W476" s="55"/>
      <c r="X476" s="55"/>
      <c r="Y476" s="55"/>
      <c r="Z476" s="55"/>
      <c r="AA476" s="55"/>
    </row>
    <row r="477" spans="22:27">
      <c r="V477" s="55"/>
      <c r="W477" s="55"/>
      <c r="X477" s="55"/>
      <c r="Y477" s="55"/>
      <c r="Z477" s="55"/>
      <c r="AA477" s="55"/>
    </row>
    <row r="478" spans="22:27">
      <c r="V478" s="55"/>
      <c r="W478" s="55"/>
      <c r="X478" s="55"/>
      <c r="Y478" s="55"/>
      <c r="Z478" s="55"/>
      <c r="AA478" s="55"/>
    </row>
    <row r="479" spans="22:27">
      <c r="V479" s="55"/>
      <c r="W479" s="55"/>
      <c r="X479" s="55"/>
      <c r="Y479" s="55"/>
      <c r="Z479" s="55"/>
      <c r="AA479" s="55"/>
    </row>
    <row r="480" spans="22:27">
      <c r="V480" s="55"/>
      <c r="W480" s="55"/>
      <c r="X480" s="55"/>
      <c r="Y480" s="55"/>
      <c r="Z480" s="55"/>
      <c r="AA480" s="55"/>
    </row>
    <row r="481" spans="22:27">
      <c r="V481" s="55"/>
      <c r="W481" s="55"/>
      <c r="X481" s="55"/>
      <c r="Y481" s="55"/>
      <c r="Z481" s="55"/>
      <c r="AA481" s="55"/>
    </row>
    <row r="482" spans="22:27">
      <c r="V482" s="55"/>
      <c r="W482" s="55"/>
      <c r="X482" s="55"/>
      <c r="Y482" s="55"/>
      <c r="Z482" s="55"/>
      <c r="AA482" s="55"/>
    </row>
    <row r="483" spans="22:27">
      <c r="V483" s="55"/>
      <c r="W483" s="55"/>
      <c r="X483" s="55"/>
      <c r="Y483" s="55"/>
      <c r="Z483" s="55"/>
      <c r="AA483" s="55"/>
    </row>
    <row r="484" spans="22:27">
      <c r="V484" s="55"/>
      <c r="W484" s="55"/>
      <c r="X484" s="55"/>
      <c r="Y484" s="55"/>
      <c r="Z484" s="55"/>
      <c r="AA484" s="55"/>
    </row>
    <row r="485" spans="22:27">
      <c r="V485" s="55"/>
      <c r="W485" s="55"/>
      <c r="X485" s="55"/>
      <c r="Y485" s="55"/>
      <c r="Z485" s="55"/>
      <c r="AA485" s="55"/>
    </row>
    <row r="486" spans="22:27">
      <c r="V486" s="55"/>
      <c r="W486" s="55"/>
      <c r="X486" s="55"/>
      <c r="Y486" s="55"/>
      <c r="Z486" s="55"/>
      <c r="AA486" s="55"/>
    </row>
    <row r="487" spans="22:27">
      <c r="V487" s="55"/>
      <c r="W487" s="55"/>
      <c r="X487" s="55"/>
      <c r="Y487" s="55"/>
      <c r="Z487" s="55"/>
      <c r="AA487" s="55"/>
    </row>
    <row r="488" spans="22:27">
      <c r="V488" s="55"/>
      <c r="W488" s="55"/>
      <c r="X488" s="55"/>
      <c r="Y488" s="55"/>
      <c r="Z488" s="55"/>
      <c r="AA488" s="55"/>
    </row>
    <row r="489" spans="22:27">
      <c r="V489" s="55"/>
      <c r="W489" s="55"/>
      <c r="X489" s="55"/>
      <c r="Y489" s="55"/>
      <c r="Z489" s="55"/>
      <c r="AA489" s="55"/>
    </row>
    <row r="490" spans="22:27">
      <c r="V490" s="55"/>
      <c r="W490" s="55"/>
      <c r="X490" s="55"/>
      <c r="Y490" s="55"/>
      <c r="Z490" s="55"/>
      <c r="AA490" s="55"/>
    </row>
    <row r="491" spans="22:27">
      <c r="V491" s="55"/>
      <c r="W491" s="55"/>
      <c r="X491" s="55"/>
      <c r="Y491" s="55"/>
      <c r="Z491" s="55"/>
      <c r="AA491" s="55"/>
    </row>
    <row r="492" spans="22:27">
      <c r="V492" s="55"/>
      <c r="W492" s="55"/>
      <c r="X492" s="55"/>
      <c r="Y492" s="55"/>
      <c r="Z492" s="55"/>
      <c r="AA492" s="55"/>
    </row>
    <row r="493" spans="22:27">
      <c r="V493" s="55"/>
      <c r="W493" s="55"/>
      <c r="X493" s="55"/>
      <c r="Y493" s="55"/>
      <c r="Z493" s="55"/>
      <c r="AA493" s="55"/>
    </row>
    <row r="494" spans="22:27">
      <c r="V494" s="55"/>
      <c r="W494" s="55"/>
      <c r="X494" s="55"/>
      <c r="Y494" s="55"/>
      <c r="Z494" s="55"/>
      <c r="AA494" s="55"/>
    </row>
    <row r="495" spans="22:27">
      <c r="V495" s="55"/>
      <c r="W495" s="55"/>
      <c r="X495" s="55"/>
      <c r="Y495" s="55"/>
      <c r="Z495" s="55"/>
      <c r="AA495" s="55"/>
    </row>
    <row r="496" spans="22:27">
      <c r="V496" s="55"/>
      <c r="W496" s="55"/>
      <c r="X496" s="55"/>
      <c r="Y496" s="55"/>
      <c r="Z496" s="55"/>
      <c r="AA496" s="55"/>
    </row>
    <row r="497" spans="22:27">
      <c r="V497" s="55"/>
      <c r="W497" s="55"/>
      <c r="X497" s="55"/>
      <c r="Y497" s="55"/>
      <c r="Z497" s="55"/>
      <c r="AA497" s="55"/>
    </row>
    <row r="498" spans="22:27">
      <c r="V498" s="55"/>
      <c r="W498" s="55"/>
      <c r="X498" s="55"/>
      <c r="Y498" s="55"/>
      <c r="Z498" s="55"/>
      <c r="AA498" s="55"/>
    </row>
    <row r="499" spans="22:27">
      <c r="V499" s="55"/>
      <c r="W499" s="55"/>
      <c r="X499" s="55"/>
      <c r="Y499" s="55"/>
      <c r="Z499" s="55"/>
      <c r="AA499" s="55"/>
    </row>
  </sheetData>
  <sheetProtection formatCells="0" formatRows="0" insertRows="0"/>
  <mergeCells count="248">
    <mergeCell ref="A19:K25"/>
    <mergeCell ref="A221:T221"/>
    <mergeCell ref="B222:I222"/>
    <mergeCell ref="A223:I223"/>
    <mergeCell ref="A224:J225"/>
    <mergeCell ref="Q224:T225"/>
    <mergeCell ref="K225:M225"/>
    <mergeCell ref="N225:P225"/>
    <mergeCell ref="A212:T212"/>
    <mergeCell ref="B213:I213"/>
    <mergeCell ref="B214:I214"/>
    <mergeCell ref="A215:T215"/>
    <mergeCell ref="B216:I216"/>
    <mergeCell ref="B217:I217"/>
    <mergeCell ref="A218:T218"/>
    <mergeCell ref="B219:I219"/>
    <mergeCell ref="B220:I220"/>
    <mergeCell ref="A207:T207"/>
    <mergeCell ref="A209:T209"/>
    <mergeCell ref="A210:A211"/>
    <mergeCell ref="B210:I211"/>
    <mergeCell ref="J210:J211"/>
    <mergeCell ref="K210:M210"/>
    <mergeCell ref="N210:P210"/>
    <mergeCell ref="Q210:S210"/>
    <mergeCell ref="T210:T211"/>
    <mergeCell ref="B64:I64"/>
    <mergeCell ref="A70:U70"/>
    <mergeCell ref="J71:J72"/>
    <mergeCell ref="K71:N71"/>
    <mergeCell ref="A119:J120"/>
    <mergeCell ref="R119:U120"/>
    <mergeCell ref="O120:Q120"/>
    <mergeCell ref="K120:N120"/>
    <mergeCell ref="A118:I118"/>
    <mergeCell ref="B117:I117"/>
    <mergeCell ref="R105:T105"/>
    <mergeCell ref="B109:I109"/>
    <mergeCell ref="B110:I110"/>
    <mergeCell ref="B108:I108"/>
    <mergeCell ref="A107:U107"/>
    <mergeCell ref="U105:U106"/>
    <mergeCell ref="B111:I111"/>
    <mergeCell ref="A114:U114"/>
    <mergeCell ref="B115:I115"/>
    <mergeCell ref="B113:I113"/>
    <mergeCell ref="A104:U104"/>
    <mergeCell ref="A103:U103"/>
    <mergeCell ref="B116:I116"/>
    <mergeCell ref="K105:N105"/>
    <mergeCell ref="O105:Q105"/>
    <mergeCell ref="B112:I112"/>
    <mergeCell ref="B62:I62"/>
    <mergeCell ref="A58:U58"/>
    <mergeCell ref="J59:J60"/>
    <mergeCell ref="K59:N59"/>
    <mergeCell ref="A105:A106"/>
    <mergeCell ref="B105:I106"/>
    <mergeCell ref="J105:J106"/>
    <mergeCell ref="O59:Q59"/>
    <mergeCell ref="R59:T59"/>
    <mergeCell ref="U59:U60"/>
    <mergeCell ref="B73:I73"/>
    <mergeCell ref="B74:I74"/>
    <mergeCell ref="B75:I75"/>
    <mergeCell ref="B76:I76"/>
    <mergeCell ref="B77:I77"/>
    <mergeCell ref="A59:A60"/>
    <mergeCell ref="B59:I60"/>
    <mergeCell ref="A83:U83"/>
    <mergeCell ref="O71:Q71"/>
    <mergeCell ref="R71:T71"/>
    <mergeCell ref="A71:A72"/>
    <mergeCell ref="B61:I61"/>
    <mergeCell ref="N15:U15"/>
    <mergeCell ref="S6:U6"/>
    <mergeCell ref="N8:U11"/>
    <mergeCell ref="A15:K15"/>
    <mergeCell ref="J39:J40"/>
    <mergeCell ref="A38:U38"/>
    <mergeCell ref="N28:U32"/>
    <mergeCell ref="N21:U23"/>
    <mergeCell ref="I29:K29"/>
    <mergeCell ref="B29:C29"/>
    <mergeCell ref="H29:H30"/>
    <mergeCell ref="A28:G28"/>
    <mergeCell ref="G29:G30"/>
    <mergeCell ref="A13:K13"/>
    <mergeCell ref="A14:K14"/>
    <mergeCell ref="A16:K16"/>
    <mergeCell ref="B39:I40"/>
    <mergeCell ref="N17:U17"/>
    <mergeCell ref="N18:U18"/>
    <mergeCell ref="N13:U13"/>
    <mergeCell ref="N16:U16"/>
    <mergeCell ref="A11:K11"/>
    <mergeCell ref="A12:K12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U39:U40"/>
    <mergeCell ref="O39:Q39"/>
    <mergeCell ref="K39:N39"/>
    <mergeCell ref="U48:U49"/>
    <mergeCell ref="R39:T39"/>
    <mergeCell ref="A47:U47"/>
    <mergeCell ref="J48:J49"/>
    <mergeCell ref="A48:A49"/>
    <mergeCell ref="A39:A40"/>
    <mergeCell ref="B54:I54"/>
    <mergeCell ref="B52:I52"/>
    <mergeCell ref="B53:I53"/>
    <mergeCell ref="B43:I43"/>
    <mergeCell ref="B41:I41"/>
    <mergeCell ref="B42:I42"/>
    <mergeCell ref="B45:I45"/>
    <mergeCell ref="B50:I50"/>
    <mergeCell ref="B51:I51"/>
    <mergeCell ref="B44:I44"/>
    <mergeCell ref="B48:I49"/>
    <mergeCell ref="B78:I78"/>
    <mergeCell ref="A1:K1"/>
    <mergeCell ref="A3:K3"/>
    <mergeCell ref="K48:N48"/>
    <mergeCell ref="N19:U19"/>
    <mergeCell ref="N1:U1"/>
    <mergeCell ref="N14:U14"/>
    <mergeCell ref="A4:K5"/>
    <mergeCell ref="A36:U36"/>
    <mergeCell ref="A17:K17"/>
    <mergeCell ref="N3:O3"/>
    <mergeCell ref="N5:O5"/>
    <mergeCell ref="D29:F29"/>
    <mergeCell ref="A18:K18"/>
    <mergeCell ref="O48:Q48"/>
    <mergeCell ref="R48:T48"/>
    <mergeCell ref="S3:U3"/>
    <mergeCell ref="S4:U4"/>
    <mergeCell ref="S5:U5"/>
    <mergeCell ref="U71:U72"/>
    <mergeCell ref="B65:I65"/>
    <mergeCell ref="B71:I72"/>
    <mergeCell ref="B63:I63"/>
    <mergeCell ref="K95:N95"/>
    <mergeCell ref="O95:Q95"/>
    <mergeCell ref="R94:U95"/>
    <mergeCell ref="A93:I93"/>
    <mergeCell ref="A94:J95"/>
    <mergeCell ref="B91:I91"/>
    <mergeCell ref="U84:U85"/>
    <mergeCell ref="B84:I85"/>
    <mergeCell ref="A98:U98"/>
    <mergeCell ref="A86:U86"/>
    <mergeCell ref="A88:U88"/>
    <mergeCell ref="B92:I92"/>
    <mergeCell ref="B90:I90"/>
    <mergeCell ref="B89:I89"/>
    <mergeCell ref="J84:J85"/>
    <mergeCell ref="K84:N84"/>
    <mergeCell ref="O84:Q84"/>
    <mergeCell ref="A84:A85"/>
    <mergeCell ref="R84:T84"/>
    <mergeCell ref="A142:U142"/>
    <mergeCell ref="B143:I143"/>
    <mergeCell ref="B144:I144"/>
    <mergeCell ref="B148:I148"/>
    <mergeCell ref="A149:U149"/>
    <mergeCell ref="B145:I145"/>
    <mergeCell ref="A140:A141"/>
    <mergeCell ref="A139:U139"/>
    <mergeCell ref="J140:J141"/>
    <mergeCell ref="K140:N140"/>
    <mergeCell ref="O140:Q140"/>
    <mergeCell ref="B140:I141"/>
    <mergeCell ref="R140:T140"/>
    <mergeCell ref="U140:U141"/>
    <mergeCell ref="B152:I152"/>
    <mergeCell ref="B153:I153"/>
    <mergeCell ref="B150:I150"/>
    <mergeCell ref="A154:I154"/>
    <mergeCell ref="K156:N156"/>
    <mergeCell ref="O156:Q156"/>
    <mergeCell ref="B147:I147"/>
    <mergeCell ref="B146:I146"/>
    <mergeCell ref="B151:I151"/>
    <mergeCell ref="A175:U175"/>
    <mergeCell ref="A155:J156"/>
    <mergeCell ref="R155:U156"/>
    <mergeCell ref="O176:Q176"/>
    <mergeCell ref="A178:U178"/>
    <mergeCell ref="B179:I179"/>
    <mergeCell ref="B180:I180"/>
    <mergeCell ref="R176:T176"/>
    <mergeCell ref="A176:A177"/>
    <mergeCell ref="B176:I177"/>
    <mergeCell ref="J176:J177"/>
    <mergeCell ref="K176:N176"/>
    <mergeCell ref="U176:U177"/>
    <mergeCell ref="B184:I184"/>
    <mergeCell ref="A185:I185"/>
    <mergeCell ref="A186:J187"/>
    <mergeCell ref="B183:I183"/>
    <mergeCell ref="A193:B193"/>
    <mergeCell ref="R186:U187"/>
    <mergeCell ref="K187:N187"/>
    <mergeCell ref="O187:Q187"/>
    <mergeCell ref="B181:I181"/>
    <mergeCell ref="A182:U182"/>
    <mergeCell ref="A194:A195"/>
    <mergeCell ref="B194:G195"/>
    <mergeCell ref="H194:I195"/>
    <mergeCell ref="J194:P194"/>
    <mergeCell ref="Q194:R195"/>
    <mergeCell ref="S194:U194"/>
    <mergeCell ref="J195:K195"/>
    <mergeCell ref="L195:N195"/>
    <mergeCell ref="O195:P195"/>
    <mergeCell ref="T195:U195"/>
    <mergeCell ref="A198:G198"/>
    <mergeCell ref="H198:I198"/>
    <mergeCell ref="J198:K198"/>
    <mergeCell ref="L198:N198"/>
    <mergeCell ref="O198:P198"/>
    <mergeCell ref="Q198:R198"/>
    <mergeCell ref="T198:U198"/>
    <mergeCell ref="B196:G196"/>
    <mergeCell ref="H196:I196"/>
    <mergeCell ref="J196:K196"/>
    <mergeCell ref="L196:N196"/>
    <mergeCell ref="O196:P196"/>
    <mergeCell ref="Q196:R196"/>
    <mergeCell ref="T196:U196"/>
    <mergeCell ref="B197:G197"/>
    <mergeCell ref="H197:I197"/>
    <mergeCell ref="J197:K197"/>
    <mergeCell ref="L197:N197"/>
    <mergeCell ref="O197:P197"/>
    <mergeCell ref="Q197:R197"/>
    <mergeCell ref="T197:U197"/>
  </mergeCells>
  <phoneticPr fontId="6" type="noConversion"/>
  <dataValidations count="8">
    <dataValidation type="list" allowBlank="1" showInputMessage="1" showErrorMessage="1" sqref="U115:U116 U108:U112 U150:U152 U183 U143:U147 U179:U180 U61:U64 U50:U53 U73:U77 U41:U44 U89:U92 U87">
      <formula1>$P$37:$T$37</formula1>
    </dataValidation>
    <dataValidation type="list" allowBlank="1" showInputMessage="1" showErrorMessage="1" sqref="U113 U181 U148">
      <formula1>$Q$37:$T$37</formula1>
    </dataValidation>
    <dataValidation type="list" allowBlank="1" showInputMessage="1" showErrorMessage="1" sqref="S50:S53 S61:S64 S216:S217 S41:S44 S73:S77 S222 S213:S214 S219:S220 S89:S92 S87">
      <formula1>$S$40</formula1>
    </dataValidation>
    <dataValidation type="list" allowBlank="1" showInputMessage="1" showErrorMessage="1" sqref="R73:R77 R61:R64 R50:R53 R216:R217 R41:R44 R222 R213:R214 R219:R220 R89:R92 R87">
      <formula1>$R$40</formula1>
    </dataValidation>
    <dataValidation type="list" allowBlank="1" showInputMessage="1" showErrorMessage="1" sqref="T50:T53 T61:T64 T41:T44 T73:T77 T89:T92 T87">
      <formula1>$T$40</formula1>
    </dataValidation>
    <dataValidation type="list" allowBlank="1" showInputMessage="1" showErrorMessage="1" sqref="Q222 Q213:Q214 Q219:Q220 Q216:Q217">
      <formula1>$Q$40</formula1>
    </dataValidation>
    <dataValidation type="list" allowBlank="1" showInputMessage="1" showErrorMessage="1" sqref="B183:I183 B143:I143">
      <formula1>$B$39:$B$98</formula1>
    </dataValidation>
    <dataValidation type="list" allowBlank="1" showInputMessage="1" showErrorMessage="1" sqref="B108:I112 B115:I116 B144:I147 B150:I152 B179:I180">
      <formula1>$B$39:$B$108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R45" formula="1"/>
    <ignoredError sqref="K9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E0F17A4-C57C-442D-929D-FA6AF8703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0508DB8-8353-48B0-95EE-C6DC2CA14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418F2-649F-4578-932F-22CD588B4079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2015-06-05T12:15:47Z</cp:lastPrinted>
  <dcterms:created xsi:type="dcterms:W3CDTF">2013-06-27T08:19:59Z</dcterms:created>
  <dcterms:modified xsi:type="dcterms:W3CDTF">2016-05-17T06:56:18Z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