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610" windowHeight="9465"/>
  </bookViews>
  <sheets>
    <sheet name="Sheet1" sheetId="1" r:id="rId1"/>
  </sheets>
  <calcPr calcId="125725"/>
</workbook>
</file>

<file path=xl/calcChain.xml><?xml version="1.0" encoding="utf-8"?>
<calcChain xmlns="http://schemas.openxmlformats.org/spreadsheetml/2006/main">
  <c r="J99" i="1"/>
  <c r="Q98"/>
  <c r="P98" s="1"/>
  <c r="O98"/>
  <c r="Q97"/>
  <c r="O97"/>
  <c r="P97"/>
  <c r="Q95"/>
  <c r="O95"/>
  <c r="P95"/>
  <c r="Q94"/>
  <c r="P94" s="1"/>
  <c r="O94"/>
  <c r="Q88"/>
  <c r="P88" s="1"/>
  <c r="O88"/>
  <c r="Q87"/>
  <c r="O87"/>
  <c r="P87"/>
  <c r="Q86"/>
  <c r="Q100" s="1"/>
  <c r="O86"/>
  <c r="O100" s="1"/>
  <c r="P86"/>
  <c r="Q84"/>
  <c r="P84" s="1"/>
  <c r="O84"/>
  <c r="Q83"/>
  <c r="P83" s="1"/>
  <c r="O83"/>
  <c r="Q92"/>
  <c r="O92"/>
  <c r="P92"/>
  <c r="Q91"/>
  <c r="O91"/>
  <c r="P91"/>
  <c r="Q90"/>
  <c r="Q99" s="1"/>
  <c r="O90"/>
  <c r="Q74"/>
  <c r="P74" s="1"/>
  <c r="O74"/>
  <c r="Q52"/>
  <c r="O52"/>
  <c r="P52"/>
  <c r="P135" s="1"/>
  <c r="O99"/>
  <c r="J153" s="1"/>
  <c r="R44"/>
  <c r="S44"/>
  <c r="T44"/>
  <c r="N168"/>
  <c r="N178" s="1"/>
  <c r="N169"/>
  <c r="N179" s="1"/>
  <c r="N171"/>
  <c r="N172"/>
  <c r="O172" s="1"/>
  <c r="N174"/>
  <c r="O174" s="1"/>
  <c r="N175"/>
  <c r="P168"/>
  <c r="P169"/>
  <c r="P171"/>
  <c r="P172"/>
  <c r="P174"/>
  <c r="P175"/>
  <c r="P178" s="1"/>
  <c r="P179"/>
  <c r="O169"/>
  <c r="O175"/>
  <c r="K179"/>
  <c r="K180" s="1"/>
  <c r="L179"/>
  <c r="M179"/>
  <c r="S178"/>
  <c r="R178"/>
  <c r="Q178"/>
  <c r="M178"/>
  <c r="L178"/>
  <c r="K178"/>
  <c r="J178"/>
  <c r="T75"/>
  <c r="S75"/>
  <c r="R75"/>
  <c r="N75"/>
  <c r="M75"/>
  <c r="L75"/>
  <c r="K75"/>
  <c r="J75"/>
  <c r="J64"/>
  <c r="T152"/>
  <c r="T154"/>
  <c r="Q51"/>
  <c r="Q134" s="1"/>
  <c r="O51"/>
  <c r="O73"/>
  <c r="O140"/>
  <c r="Q50"/>
  <c r="O50"/>
  <c r="O72"/>
  <c r="O118"/>
  <c r="Q49"/>
  <c r="Q53" s="1"/>
  <c r="Q71"/>
  <c r="Q75" s="1"/>
  <c r="Q117"/>
  <c r="O49"/>
  <c r="O53" s="1"/>
  <c r="S4" s="1"/>
  <c r="O71"/>
  <c r="O117"/>
  <c r="O135"/>
  <c r="Q73"/>
  <c r="O134"/>
  <c r="Q72"/>
  <c r="Q112"/>
  <c r="O112"/>
  <c r="R64"/>
  <c r="S64"/>
  <c r="T64"/>
  <c r="N64"/>
  <c r="M64"/>
  <c r="L64"/>
  <c r="K64"/>
  <c r="Q43"/>
  <c r="O43"/>
  <c r="O63"/>
  <c r="O137"/>
  <c r="Q42"/>
  <c r="Q132" s="1"/>
  <c r="Q62"/>
  <c r="P62" s="1"/>
  <c r="P136" s="1"/>
  <c r="Q136"/>
  <c r="O42"/>
  <c r="O62"/>
  <c r="Q41"/>
  <c r="Q114" s="1"/>
  <c r="O41"/>
  <c r="P41"/>
  <c r="P114"/>
  <c r="Q40"/>
  <c r="P40" s="1"/>
  <c r="O40"/>
  <c r="O113" s="1"/>
  <c r="Q63"/>
  <c r="O133"/>
  <c r="O132"/>
  <c r="Q61"/>
  <c r="Q110" s="1"/>
  <c r="O61"/>
  <c r="O110" s="1"/>
  <c r="Q60"/>
  <c r="Q109" s="1"/>
  <c r="O60"/>
  <c r="O109" s="1"/>
  <c r="P60"/>
  <c r="P64" s="1"/>
  <c r="P109"/>
  <c r="K99"/>
  <c r="L99"/>
  <c r="M99"/>
  <c r="N99"/>
  <c r="R99"/>
  <c r="S99"/>
  <c r="T99"/>
  <c r="L100"/>
  <c r="K101" s="1"/>
  <c r="M100"/>
  <c r="N100"/>
  <c r="K100"/>
  <c r="T141"/>
  <c r="S141"/>
  <c r="R141"/>
  <c r="Q141"/>
  <c r="O141"/>
  <c r="N141"/>
  <c r="M141"/>
  <c r="T140"/>
  <c r="S140"/>
  <c r="S142" s="1"/>
  <c r="R140"/>
  <c r="R142" s="1"/>
  <c r="N140"/>
  <c r="M140"/>
  <c r="T133"/>
  <c r="T134"/>
  <c r="T135"/>
  <c r="T136"/>
  <c r="T137"/>
  <c r="S133"/>
  <c r="S134"/>
  <c r="S135"/>
  <c r="S136"/>
  <c r="S137"/>
  <c r="R133"/>
  <c r="R134"/>
  <c r="R135"/>
  <c r="R136"/>
  <c r="R137"/>
  <c r="Q133"/>
  <c r="Q135"/>
  <c r="Q137"/>
  <c r="N133"/>
  <c r="N134"/>
  <c r="N135"/>
  <c r="N136"/>
  <c r="N137"/>
  <c r="M133"/>
  <c r="M134"/>
  <c r="M135"/>
  <c r="M136"/>
  <c r="M137"/>
  <c r="T132"/>
  <c r="S132"/>
  <c r="R132"/>
  <c r="N132"/>
  <c r="M132"/>
  <c r="T118"/>
  <c r="S118"/>
  <c r="R118"/>
  <c r="N118"/>
  <c r="M118"/>
  <c r="T117"/>
  <c r="S117"/>
  <c r="R117"/>
  <c r="N117"/>
  <c r="M117"/>
  <c r="T110"/>
  <c r="T111"/>
  <c r="T112"/>
  <c r="T113"/>
  <c r="T114"/>
  <c r="S110"/>
  <c r="S111"/>
  <c r="S112"/>
  <c r="S113"/>
  <c r="S114"/>
  <c r="R110"/>
  <c r="R111"/>
  <c r="R112"/>
  <c r="R113"/>
  <c r="R114"/>
  <c r="O114"/>
  <c r="N110"/>
  <c r="N111"/>
  <c r="N112"/>
  <c r="N113"/>
  <c r="N114"/>
  <c r="M110"/>
  <c r="M111"/>
  <c r="M112"/>
  <c r="M113"/>
  <c r="M114"/>
  <c r="T109"/>
  <c r="S109"/>
  <c r="R109"/>
  <c r="N109"/>
  <c r="M109"/>
  <c r="M53"/>
  <c r="M44"/>
  <c r="L141"/>
  <c r="K141"/>
  <c r="J141"/>
  <c r="A141"/>
  <c r="L140"/>
  <c r="L142" s="1"/>
  <c r="K140"/>
  <c r="J140"/>
  <c r="J142" s="1"/>
  <c r="A140"/>
  <c r="L137"/>
  <c r="K137"/>
  <c r="J137"/>
  <c r="A137"/>
  <c r="L136"/>
  <c r="K136"/>
  <c r="J136"/>
  <c r="A136"/>
  <c r="L135"/>
  <c r="K135"/>
  <c r="J135"/>
  <c r="A135"/>
  <c r="L134"/>
  <c r="K134"/>
  <c r="J134"/>
  <c r="A134"/>
  <c r="L133"/>
  <c r="K133"/>
  <c r="J133"/>
  <c r="A133"/>
  <c r="L132"/>
  <c r="L138" s="1"/>
  <c r="K132"/>
  <c r="J132"/>
  <c r="A132"/>
  <c r="L118"/>
  <c r="K118"/>
  <c r="J118"/>
  <c r="A118"/>
  <c r="L117"/>
  <c r="L119" s="1"/>
  <c r="K117"/>
  <c r="K119" s="1"/>
  <c r="J117"/>
  <c r="J119" s="1"/>
  <c r="A117"/>
  <c r="L114"/>
  <c r="K114"/>
  <c r="J114"/>
  <c r="A114"/>
  <c r="L113"/>
  <c r="K113"/>
  <c r="J113"/>
  <c r="A113"/>
  <c r="L112"/>
  <c r="K112"/>
  <c r="J112"/>
  <c r="A112"/>
  <c r="A111"/>
  <c r="A110"/>
  <c r="L111"/>
  <c r="K111"/>
  <c r="J111"/>
  <c r="L110"/>
  <c r="K110"/>
  <c r="J110"/>
  <c r="L109"/>
  <c r="K109"/>
  <c r="K115" s="1"/>
  <c r="J109"/>
  <c r="A109"/>
  <c r="T53"/>
  <c r="S53"/>
  <c r="R53"/>
  <c r="N53"/>
  <c r="L53"/>
  <c r="K53"/>
  <c r="J53"/>
  <c r="K44"/>
  <c r="N44"/>
  <c r="L44"/>
  <c r="J44"/>
  <c r="S152" s="1"/>
  <c r="S154" s="1"/>
  <c r="O111"/>
  <c r="Q118"/>
  <c r="Q140"/>
  <c r="Q142" s="1"/>
  <c r="N142"/>
  <c r="S115"/>
  <c r="P71"/>
  <c r="P117"/>
  <c r="P50"/>
  <c r="P112" s="1"/>
  <c r="P72"/>
  <c r="P118"/>
  <c r="P73"/>
  <c r="P43"/>
  <c r="P63"/>
  <c r="P137"/>
  <c r="P61"/>
  <c r="P110"/>
  <c r="O171"/>
  <c r="R119"/>
  <c r="S119"/>
  <c r="M119"/>
  <c r="O142"/>
  <c r="R115"/>
  <c r="T138"/>
  <c r="P140"/>
  <c r="P133"/>
  <c r="Q44"/>
  <c r="O75"/>
  <c r="S5"/>
  <c r="O136"/>
  <c r="O138" s="1"/>
  <c r="R120" l="1"/>
  <c r="P119"/>
  <c r="M142"/>
  <c r="T142"/>
  <c r="T143" s="1"/>
  <c r="N119"/>
  <c r="T119"/>
  <c r="J115"/>
  <c r="J120" s="1"/>
  <c r="R138"/>
  <c r="N138"/>
  <c r="S120"/>
  <c r="J138"/>
  <c r="S138"/>
  <c r="S143" s="1"/>
  <c r="O115"/>
  <c r="T115"/>
  <c r="T120" s="1"/>
  <c r="O119"/>
  <c r="L115"/>
  <c r="L121" s="1"/>
  <c r="N115"/>
  <c r="N120" s="1"/>
  <c r="M115"/>
  <c r="M121" s="1"/>
  <c r="M138"/>
  <c r="M144" s="1"/>
  <c r="Q119"/>
  <c r="K138"/>
  <c r="K142"/>
  <c r="N121"/>
  <c r="M120"/>
  <c r="Q138"/>
  <c r="H153"/>
  <c r="O144"/>
  <c r="O143"/>
  <c r="P141"/>
  <c r="P142" s="1"/>
  <c r="P75"/>
  <c r="N143"/>
  <c r="N144"/>
  <c r="P99"/>
  <c r="L153" s="1"/>
  <c r="L144"/>
  <c r="L143"/>
  <c r="M143"/>
  <c r="J143"/>
  <c r="K120"/>
  <c r="K121"/>
  <c r="K144"/>
  <c r="K143"/>
  <c r="P44"/>
  <c r="P113"/>
  <c r="R143"/>
  <c r="Q64"/>
  <c r="P42"/>
  <c r="P132" s="1"/>
  <c r="P51"/>
  <c r="P134" s="1"/>
  <c r="P90"/>
  <c r="P100" s="1"/>
  <c r="O101" s="1"/>
  <c r="O168"/>
  <c r="O64"/>
  <c r="P5" s="1"/>
  <c r="Q113"/>
  <c r="P49"/>
  <c r="O44"/>
  <c r="Q111"/>
  <c r="Q115" l="1"/>
  <c r="Q121" s="1"/>
  <c r="L120"/>
  <c r="O120"/>
  <c r="O121"/>
  <c r="K145"/>
  <c r="J152"/>
  <c r="P4"/>
  <c r="Q143"/>
  <c r="Q144"/>
  <c r="P138"/>
  <c r="P111"/>
  <c r="P115" s="1"/>
  <c r="P53"/>
  <c r="L152" s="1"/>
  <c r="L154" s="1"/>
  <c r="K122"/>
  <c r="O179"/>
  <c r="N180" s="1"/>
  <c r="O178"/>
  <c r="O153"/>
  <c r="Q120" l="1"/>
  <c r="P143"/>
  <c r="P144"/>
  <c r="O145" s="1"/>
  <c r="P121"/>
  <c r="O122" s="1"/>
  <c r="P120"/>
  <c r="J154"/>
  <c r="O152"/>
  <c r="O154" s="1"/>
  <c r="H152"/>
  <c r="H154" l="1"/>
  <c r="Q153" s="1"/>
  <c r="Q152" l="1"/>
  <c r="Q154" s="1"/>
</calcChain>
</file>

<file path=xl/sharedStrings.xml><?xml version="1.0" encoding="utf-8"?>
<sst xmlns="http://schemas.openxmlformats.org/spreadsheetml/2006/main" count="418" uniqueCount="181">
  <si>
    <t xml:space="preserve">UNIVERSITATEA BABEŞ-BOLYAI CLUJ-NAPOCA
</t>
  </si>
  <si>
    <t>Şi:</t>
  </si>
  <si>
    <t>Activităţi didactice</t>
  </si>
  <si>
    <t>Sesiune de examene</t>
  </si>
  <si>
    <t>Vacanţă</t>
  </si>
  <si>
    <t>Sem I</t>
  </si>
  <si>
    <t>Sem II</t>
  </si>
  <si>
    <t>I</t>
  </si>
  <si>
    <t>V</t>
  </si>
  <si>
    <t>R</t>
  </si>
  <si>
    <t>Stagii de practică</t>
  </si>
  <si>
    <t xml:space="preserve">iarna </t>
  </si>
  <si>
    <t>prim</t>
  </si>
  <si>
    <t>vara</t>
  </si>
  <si>
    <t>Anul I</t>
  </si>
  <si>
    <t>Anul II</t>
  </si>
  <si>
    <t>II. DESFĂŞURAREA STUDIILOR (în număr de săptămani)</t>
  </si>
  <si>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</si>
  <si>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</si>
  <si>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</si>
  <si>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</si>
  <si>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</si>
  <si>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</si>
  <si>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</si>
  <si>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</si>
  <si>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</si>
  <si>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</si>
  <si>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</si>
  <si>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</si>
  <si>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</si>
  <si>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T</t>
  </si>
  <si>
    <t>E</t>
  </si>
  <si>
    <t>VP</t>
  </si>
  <si>
    <t>F</t>
  </si>
  <si>
    <t>Semestrul I</t>
  </si>
  <si>
    <t>Semestrul II</t>
  </si>
  <si>
    <t>DF</t>
  </si>
  <si>
    <t>DPD</t>
  </si>
  <si>
    <t>DS</t>
  </si>
  <si>
    <t>DC</t>
  </si>
  <si>
    <t>Credite ECTS</t>
  </si>
  <si>
    <t>Ore alocate studiului</t>
  </si>
  <si>
    <t>ANUL I, SEMESTRUL 1</t>
  </si>
  <si>
    <t>ANUL I, SEMESTRUL 2</t>
  </si>
  <si>
    <t>ANUL II, SEMESTRUL 3</t>
  </si>
  <si>
    <t>ANUL II, SEMESTRUL 4</t>
  </si>
  <si>
    <t>DISCIPLINE OPȚIONALE</t>
  </si>
  <si>
    <t>CURS OPȚIONAL 1 (An I, Semestrul 1)</t>
  </si>
  <si>
    <t>%</t>
  </si>
  <si>
    <t>TOTAL CREDITE / ORE PE SĂPTĂMÂNĂ / EVALUĂRI / PROCENT DIN TOTAL DISCIPLINE</t>
  </si>
  <si>
    <t xml:space="preserve">TOTAL ORE FIZICE / TOTAL ORE ALOCATE STUDIULUI </t>
  </si>
  <si>
    <t xml:space="preserve">Anexă la Planul de Învățământ specializarea / programul de studiu: </t>
  </si>
  <si>
    <t>DCOU</t>
  </si>
  <si>
    <t>DISCIPLINE DE PREGĂTIRE FUNDAMENTALĂ (DF)</t>
  </si>
  <si>
    <t>DISCIPLINE</t>
  </si>
  <si>
    <t>OBLIGATORII</t>
  </si>
  <si>
    <t>OPȚIONALE</t>
  </si>
  <si>
    <t>ORE FIZICE</t>
  </si>
  <si>
    <t>ORE ALOCATE STUDIULUI</t>
  </si>
  <si>
    <t>NR. DE CREDITE</t>
  </si>
  <si>
    <t>AN I</t>
  </si>
  <si>
    <t>AN II</t>
  </si>
  <si>
    <t>BILANȚ GENERAL</t>
  </si>
  <si>
    <r>
      <t xml:space="preserve">Durata studiilor: </t>
    </r>
    <r>
      <rPr>
        <b/>
        <sz val="10"/>
        <color indexed="8"/>
        <rFont val="Times New Roman"/>
        <family val="1"/>
      </rPr>
      <t>4 semestre</t>
    </r>
  </si>
  <si>
    <t>120 de credite din care:</t>
  </si>
  <si>
    <t>Semestrele 1 - 3 (14 săptămâni)</t>
  </si>
  <si>
    <t>Semestrul 4 (12 săptămâni)</t>
  </si>
  <si>
    <t>Semestrul  4 (12 săptămâni)</t>
  </si>
  <si>
    <t>I. CERINŢE PENTRU OBŢINEREA DIPLOMEI DE MASTER</t>
  </si>
  <si>
    <t>L</t>
  </si>
  <si>
    <t>P</t>
  </si>
  <si>
    <t>DISCIPLINE DE SPECIALITATE (DS)</t>
  </si>
  <si>
    <t>FACULTATEA DE MATEMATICĂ ŞI INFORMATICĂ</t>
  </si>
  <si>
    <r>
      <t xml:space="preserve">Domeniul: </t>
    </r>
    <r>
      <rPr>
        <b/>
        <sz val="10"/>
        <color indexed="8"/>
        <rFont val="Times New Roman"/>
        <family val="1"/>
      </rPr>
      <t>Informatică</t>
    </r>
  </si>
  <si>
    <r>
      <t xml:space="preserve">Specializarea/Programul de studiu: </t>
    </r>
    <r>
      <rPr>
        <b/>
        <sz val="10"/>
        <rFont val="Times New Roman"/>
        <family val="1"/>
      </rPr>
      <t>Analiza datelor şi modelare</t>
    </r>
  </si>
  <si>
    <r>
      <t xml:space="preserve">Limba de predare: </t>
    </r>
    <r>
      <rPr>
        <b/>
        <sz val="10"/>
        <color indexed="8"/>
        <rFont val="Times New Roman"/>
        <family val="1"/>
      </rPr>
      <t>Maghiară</t>
    </r>
  </si>
  <si>
    <r>
      <t xml:space="preserve">Titlul absolventului: </t>
    </r>
    <r>
      <rPr>
        <b/>
        <sz val="10"/>
        <color indexed="8"/>
        <rFont val="Times New Roman"/>
        <family val="1"/>
      </rPr>
      <t>Master's Degree</t>
    </r>
  </si>
  <si>
    <r>
      <rPr>
        <b/>
        <sz val="10"/>
        <color indexed="8"/>
        <rFont val="Times New Roman"/>
        <family val="1"/>
      </rPr>
      <t xml:space="preserve">10 </t>
    </r>
    <r>
      <rPr>
        <sz val="10"/>
        <color indexed="8"/>
        <rFont val="Times New Roman"/>
        <family val="1"/>
      </rPr>
      <t xml:space="preserve">de credite la examenul de disertaţie </t>
    </r>
  </si>
  <si>
    <r>
      <t>IV. EXAMENUL DE DISERTAȚIE</t>
    </r>
    <r>
      <rPr>
        <sz val="10"/>
        <rFont val="Times New Roman"/>
        <family val="1"/>
      </rPr>
      <t xml:space="preserve"> - în perioada: 25 iunie - 10 iulie
Proba 1: Prezentarea şi susţinerea lucrării de disertație - 10 credite</t>
    </r>
  </si>
  <si>
    <t>În contul a cel mult o disciplină opţională studentul are dreptul să aleagă o disciplină de la alte specializări ale facultăţilor din Universitatea „Babeş-Bolyai”.</t>
  </si>
  <si>
    <r>
      <rPr>
        <b/>
        <sz val="10"/>
        <color indexed="8"/>
        <rFont val="Times New Roman"/>
        <family val="1"/>
      </rPr>
      <t xml:space="preserve">VI.  UNIVERSITĂŢI EUROPENE DE REFERINŢĂ:
</t>
    </r>
    <r>
      <rPr>
        <sz val="10"/>
        <color indexed="8"/>
        <rFont val="Times New Roman"/>
        <family val="1"/>
      </rPr>
      <t xml:space="preserve">Planul de învăţământ urmează planurile de invățământ de la UCL (MSc Web Science and Big Data Analytics), Essex University (MSc Big Data and Text Analytics), si ale Universității Stanford (Data Mining and Analysis). Planul reflectă recomandările Association of Computing Machinery şi IEEE Computer Society. </t>
    </r>
    <r>
      <rPr>
        <b/>
        <sz val="10"/>
        <color indexed="8"/>
        <rFont val="Times New Roman"/>
        <family val="1"/>
      </rPr>
      <t xml:space="preserve">          </t>
    </r>
    <r>
      <rPr>
        <sz val="10"/>
        <color indexed="8"/>
        <rFont val="Times New Roman"/>
        <family val="1"/>
      </rPr>
      <t xml:space="preserve">                                                                                               </t>
    </r>
  </si>
  <si>
    <t>MMM8079</t>
  </si>
  <si>
    <t>Modelare Monte Carlo şi aplicaţii</t>
  </si>
  <si>
    <t>MMX9911</t>
  </si>
  <si>
    <t>Curs opţional 1</t>
  </si>
  <si>
    <t>MMX9912</t>
  </si>
  <si>
    <t>Curs opţional 2</t>
  </si>
  <si>
    <t>MMM8080</t>
  </si>
  <si>
    <t>Paradigme de programare paralelă, programare GPGPU</t>
  </si>
  <si>
    <t>MMM8081</t>
  </si>
  <si>
    <t>Metode de prelucrare a limbajului natural</t>
  </si>
  <si>
    <t>MMM3040</t>
  </si>
  <si>
    <t>Metodologia cercetării ştiinţifice de informatică</t>
  </si>
  <si>
    <t>MMM8075</t>
  </si>
  <si>
    <t>Analiza de date masive</t>
  </si>
  <si>
    <t>MMM8076</t>
  </si>
  <si>
    <t>Introducere în învățarea automată a maşinilor</t>
  </si>
  <si>
    <t>MMX9913</t>
  </si>
  <si>
    <t>Curs opțional 3</t>
  </si>
  <si>
    <t>MMX9914</t>
  </si>
  <si>
    <t>MMM8077</t>
  </si>
  <si>
    <t>Data warehousing şi Business Intelligence</t>
  </si>
  <si>
    <t>MMX9915</t>
  </si>
  <si>
    <t>MMM3401</t>
  </si>
  <si>
    <t>Finalizarea lucrării de disertaţie</t>
  </si>
  <si>
    <t>CURS OPȚIONAL 2 (An I, Semestrul 1)</t>
  </si>
  <si>
    <t>MMM3050</t>
  </si>
  <si>
    <t>Teoria codurilor</t>
  </si>
  <si>
    <t>MMM8039</t>
  </si>
  <si>
    <t>Optimizarea interogării bazelor de date</t>
  </si>
  <si>
    <t>MME8048</t>
  </si>
  <si>
    <t>Metode avansate de analiza datelor</t>
  </si>
  <si>
    <t>MMM8085</t>
  </si>
  <si>
    <t>Programarea roboților și a sistemelor înglobate</t>
  </si>
  <si>
    <t>Teoria jocurilor</t>
  </si>
  <si>
    <t>Algoritmi evolutivi</t>
  </si>
  <si>
    <t>MMM8082</t>
  </si>
  <si>
    <t>Aplicații ale algoritmilor de punct interior</t>
  </si>
  <si>
    <t>MMM8083</t>
  </si>
  <si>
    <t>Metode metaeuristice</t>
  </si>
  <si>
    <t>MMM8084</t>
  </si>
  <si>
    <t>Tehnici de vizualizare a datelor</t>
  </si>
  <si>
    <t>MMM3019</t>
  </si>
  <si>
    <t>Metode stocastice de căutare</t>
  </si>
  <si>
    <t>MMM8086</t>
  </si>
  <si>
    <t>Bazele simulărilor industriale</t>
  </si>
  <si>
    <r>
      <rPr>
        <b/>
        <sz val="10"/>
        <color indexed="8"/>
        <rFont val="Times New Roman"/>
        <family val="1"/>
      </rPr>
      <t xml:space="preserve">     36</t>
    </r>
    <r>
      <rPr>
        <sz val="10"/>
        <color indexed="8"/>
        <rFont val="Times New Roman"/>
        <family val="1"/>
      </rPr>
      <t xml:space="preserve"> credite la disciplinele opţionale;</t>
    </r>
  </si>
  <si>
    <r>
      <rPr>
        <b/>
        <sz val="10"/>
        <color indexed="8"/>
        <rFont val="Times New Roman"/>
        <family val="1"/>
      </rPr>
      <t xml:space="preserve">     84 </t>
    </r>
    <r>
      <rPr>
        <sz val="10"/>
        <color indexed="8"/>
        <rFont val="Times New Roman"/>
        <family val="1"/>
      </rPr>
      <t>de credite la disciplinele obligatorii;</t>
    </r>
  </si>
  <si>
    <t>CURS OPȚIONAL 4 (An II, Semestrul 3)</t>
  </si>
  <si>
    <t>Inginerie soft bazata pe agenti</t>
  </si>
  <si>
    <r>
      <t xml:space="preserve">Sem. 1: Se alege  o disciplină din pachetul Curs opţional 1 </t>
    </r>
    <r>
      <rPr>
        <b/>
        <sz val="10"/>
        <color indexed="8"/>
        <rFont val="Times New Roman"/>
        <family val="1"/>
        <charset val="238"/>
      </rPr>
      <t>MMX9911</t>
    </r>
    <r>
      <rPr>
        <sz val="10"/>
        <color indexed="8"/>
        <rFont val="Times New Roman"/>
        <family val="1"/>
      </rPr>
      <t xml:space="preserve">: </t>
    </r>
  </si>
  <si>
    <r>
      <t xml:space="preserve">Sem. 1: Se alege  o disciplină din pachetul Curs opţional 2 </t>
    </r>
    <r>
      <rPr>
        <b/>
        <sz val="10"/>
        <color indexed="8"/>
        <rFont val="Times New Roman"/>
        <family val="1"/>
        <charset val="238"/>
      </rPr>
      <t>MMX9912</t>
    </r>
    <r>
      <rPr>
        <sz val="10"/>
        <color indexed="8"/>
        <rFont val="Times New Roman"/>
        <family val="1"/>
      </rPr>
      <t>:</t>
    </r>
  </si>
  <si>
    <r>
      <t xml:space="preserve">Sem. 3: Se alege  o disciplină din pachetul Curs opţional 4 </t>
    </r>
    <r>
      <rPr>
        <b/>
        <sz val="10"/>
        <color indexed="8"/>
        <rFont val="Times New Roman"/>
        <family val="1"/>
        <charset val="238"/>
      </rPr>
      <t>MMX9914</t>
    </r>
    <r>
      <rPr>
        <sz val="10"/>
        <color indexed="8"/>
        <rFont val="Times New Roman"/>
        <family val="1"/>
      </rPr>
      <t>:</t>
    </r>
  </si>
  <si>
    <t xml:space="preserve">              MMM8082, MMM8083, MMM8084</t>
  </si>
  <si>
    <t>Metode inteligente pentru modelarea datelor (în engleză)</t>
  </si>
  <si>
    <t>Regăsirea informației (în engleză)</t>
  </si>
  <si>
    <t>MODUL PEDAGOCIC - Nivelul II: 30 de credite ECTS  + 5 credite ECTS aferente examenului de absolvire</t>
  </si>
  <si>
    <t xml:space="preserve">PROGRAM DE STUDII PSIHOPEDAGOGICE </t>
  </si>
  <si>
    <t>LP</t>
  </si>
  <si>
    <t>An I, Semestrul 1</t>
  </si>
  <si>
    <t>XND 1101</t>
  </si>
  <si>
    <t>Psihopedagogia adolescenţilor, tinerilor şi adulţilor</t>
  </si>
  <si>
    <t>XND 1102</t>
  </si>
  <si>
    <t>Proiectarea şi managementul programelor educaţionale</t>
  </si>
  <si>
    <t>An I, Semestrul 2</t>
  </si>
  <si>
    <t>XND 1203</t>
  </si>
  <si>
    <t>DP</t>
  </si>
  <si>
    <t>XND 1204</t>
  </si>
  <si>
    <t>DO</t>
  </si>
  <si>
    <t>An II, Semestrul 3</t>
  </si>
  <si>
    <t>XND 2305</t>
  </si>
  <si>
    <t>XND 2306</t>
  </si>
  <si>
    <t>An II, Semestrul 4</t>
  </si>
  <si>
    <t>Examen de absolvire: Nivelul II</t>
  </si>
  <si>
    <t xml:space="preserve">TOTAL CREDITE / ORE PE SĂPTĂMÂNĂ / EVALUĂRI </t>
  </si>
  <si>
    <t>DF – Discipline de extensie a pregătirii psihopedagogice fundamentale (obligatorii)</t>
  </si>
  <si>
    <t>DP – Discipline de extensie a pregătirii didactice şi practice de specialitate (obligatorii)</t>
  </si>
  <si>
    <t xml:space="preserve">DO - Discipline opţionale </t>
  </si>
  <si>
    <r>
      <t>NOTĂ:</t>
    </r>
    <r>
      <rPr>
        <sz val="10"/>
        <color indexed="8"/>
        <rFont val="Times New Roman"/>
        <family val="1"/>
      </rPr>
      <t xml:space="preserve">
1. Disciplina Finalizarea lucrării de disertaţie se compune din două ore proiect pe parcursul semestrului şi  2 săptămâni comasate in finalul semestrului (6 ore/zi, 5 zile/săptămână)
2. Pentru a ocupa posturi didactice în învăţământul liceal, postliceal şi universitar, absolvenţii trebuie să posede Certificat de absolvire a Programului se studii psihopedagogice, Nivelul II, a Departamentului pentru pregătirea personalului didactic. Disciplinelor Departamentului li se repartizează 30 de credite (+ 5 credite aferente examenului de absolvire)</t>
    </r>
  </si>
  <si>
    <t>MME3062</t>
  </si>
  <si>
    <t>Curs opţional 4</t>
  </si>
  <si>
    <t>Curs opţional 5</t>
  </si>
  <si>
    <t>MME8090</t>
  </si>
  <si>
    <t>CURS OPȚIONAL 3 (An I, Semestrul 2)</t>
  </si>
  <si>
    <t>CURS OPȚIONAL 5 (An II, Semestrul 3)</t>
  </si>
  <si>
    <t xml:space="preserve">              MMM3019, MMM8086, MME8090</t>
  </si>
  <si>
    <t xml:space="preserve">              MMM3050, MMM8039</t>
  </si>
  <si>
    <t xml:space="preserve">              MMM085, MME8048</t>
  </si>
  <si>
    <t>MME8043</t>
  </si>
  <si>
    <t>MME3062, MME8043</t>
  </si>
  <si>
    <r>
      <t xml:space="preserve">Sem. 2: Se alege  o disciplină din pachetul Curs opţional 3 </t>
    </r>
    <r>
      <rPr>
        <b/>
        <sz val="10"/>
        <color indexed="8"/>
        <rFont val="Times New Roman"/>
        <family val="1"/>
        <charset val="238"/>
      </rPr>
      <t>MMX9913</t>
    </r>
    <r>
      <rPr>
        <sz val="10"/>
        <color indexed="8"/>
        <rFont val="Times New Roman"/>
        <family val="1"/>
      </rPr>
      <t>:</t>
    </r>
  </si>
  <si>
    <r>
      <t xml:space="preserve">Sem. 3: Se alege  o disciplină din pachetul Curs opţional 5 </t>
    </r>
    <r>
      <rPr>
        <b/>
        <sz val="10"/>
        <color indexed="8"/>
        <rFont val="Times New Roman"/>
        <family val="1"/>
        <charset val="238"/>
      </rPr>
      <t>MMX9915</t>
    </r>
    <r>
      <rPr>
        <sz val="10"/>
        <color indexed="8"/>
        <rFont val="Times New Roman"/>
        <family val="1"/>
      </rPr>
      <t>:</t>
    </r>
  </si>
  <si>
    <t>Didactica domeniului şi dezvoltăriI în didactica specialităţii (învăţământ liceal, postliceal, universitar)</t>
  </si>
  <si>
    <t>Practică pedagogică (în învăţământul liceal, postliceal şi universitar)</t>
  </si>
  <si>
    <t>MME8078</t>
  </si>
  <si>
    <t>MME8032</t>
  </si>
  <si>
    <t>PLAN DE ÎNVĂŢĂMÂNT  valabil începând din anul universitar 2016-2017</t>
  </si>
  <si>
    <t>Proiect de cercetare în analiza datelor şi modelare</t>
  </si>
  <si>
    <t>MMM8149</t>
  </si>
  <si>
    <t>Disciplina opțională 1</t>
  </si>
  <si>
    <t>Disciplina opțională 2</t>
  </si>
</sst>
</file>

<file path=xl/styles.xml><?xml version="1.0" encoding="utf-8"?>
<styleSheet xmlns="http://schemas.openxmlformats.org/spreadsheetml/2006/main">
  <numFmts count="1">
    <numFmt numFmtId="164" formatCode="0;\-0;;@"/>
  </numFmts>
  <fonts count="12">
    <font>
      <sz val="11"/>
      <color indexed="8"/>
      <name val="Calibri"/>
      <family val="2"/>
      <charset val="238"/>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indexed="9"/>
      <name val="Times New Roman"/>
      <family val="1"/>
    </font>
    <font>
      <b/>
      <sz val="10"/>
      <color indexed="8"/>
      <name val="Times New Roman"/>
      <family val="1"/>
    </font>
    <font>
      <sz val="10"/>
      <color indexed="8"/>
      <name val="Times New Roman"/>
      <family val="1"/>
    </font>
    <font>
      <sz val="10"/>
      <name val="Times New Roman"/>
      <family val="1"/>
    </font>
    <font>
      <b/>
      <sz val="10"/>
      <name val="Times New Roman"/>
      <family val="1"/>
    </font>
    <font>
      <b/>
      <sz val="10"/>
      <color indexed="8"/>
      <name val="Times New Roman"/>
      <family val="1"/>
      <charset val="23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1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1" xfId="0" applyFont="1" applyBorder="1" applyProtection="1">
      <protection locked="0"/>
    </xf>
    <xf numFmtId="0" fontId="1" fillId="0" borderId="2"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2" borderId="2"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1" fontId="2" fillId="0" borderId="0" xfId="0" applyNumberFormat="1" applyFont="1" applyBorder="1" applyAlignment="1" applyProtection="1">
      <alignment horizontal="center"/>
      <protection locked="0"/>
    </xf>
    <xf numFmtId="2"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1" fontId="1" fillId="0" borderId="2" xfId="0" applyNumberFormat="1" applyFont="1" applyBorder="1" applyAlignment="1" applyProtection="1">
      <alignment horizontal="center" vertical="center"/>
    </xf>
    <xf numFmtId="0" fontId="1" fillId="0" borderId="2"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1" fillId="0" borderId="2" xfId="0" applyFont="1" applyBorder="1" applyProtection="1"/>
    <xf numFmtId="1" fontId="2" fillId="0" borderId="2" xfId="0" applyNumberFormat="1" applyFont="1" applyBorder="1" applyAlignment="1" applyProtection="1">
      <alignment horizontal="center" vertical="center"/>
    </xf>
    <xf numFmtId="2" fontId="1" fillId="2" borderId="2"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wrapText="1"/>
      <protection locked="0"/>
    </xf>
    <xf numFmtId="1" fontId="1" fillId="2" borderId="2" xfId="0" applyNumberFormat="1" applyFont="1" applyFill="1" applyBorder="1" applyAlignment="1" applyProtection="1">
      <alignment horizontal="center" vertical="center"/>
      <protection locked="0"/>
    </xf>
    <xf numFmtId="1" fontId="1" fillId="2" borderId="2" xfId="0" applyNumberFormat="1" applyFont="1" applyFill="1" applyBorder="1" applyAlignment="1" applyProtection="1">
      <alignment horizontal="center" vertical="center" wrapText="1"/>
      <protection locked="0"/>
    </xf>
    <xf numFmtId="164" fontId="1"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3" xfId="0" applyFont="1" applyBorder="1" applyAlignment="1" applyProtection="1">
      <alignment horizontal="center" vertical="center" wrapText="1"/>
      <protection locked="0"/>
    </xf>
    <xf numFmtId="0" fontId="1" fillId="0" borderId="0" xfId="0" applyFont="1" applyBorder="1" applyAlignment="1" applyProtection="1">
      <protection locked="0"/>
    </xf>
    <xf numFmtId="0" fontId="2" fillId="0" borderId="3" xfId="0" applyFont="1" applyBorder="1" applyProtection="1">
      <protection locked="0"/>
    </xf>
    <xf numFmtId="0" fontId="1" fillId="0" borderId="3"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7" fillId="0" borderId="2"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0" borderId="0" xfId="0" applyFont="1" applyFill="1" applyBorder="1" applyAlignment="1" applyProtection="1">
      <alignment vertical="top" wrapText="1"/>
      <protection locked="0"/>
    </xf>
    <xf numFmtId="49" fontId="1" fillId="2" borderId="2" xfId="0" applyNumberFormat="1" applyFont="1" applyFill="1" applyBorder="1" applyAlignment="1" applyProtection="1">
      <alignment horizontal="center" vertical="center" wrapText="1"/>
      <protection locked="0"/>
    </xf>
    <xf numFmtId="10" fontId="2" fillId="2" borderId="4"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1" fillId="0" borderId="0" xfId="0" applyFont="1" applyBorder="1" applyProtection="1"/>
    <xf numFmtId="0" fontId="2" fillId="0" borderId="0" xfId="0" applyFont="1" applyBorder="1" applyAlignment="1" applyProtection="1">
      <alignment horizontal="left" vertical="center" wrapText="1"/>
    </xf>
    <xf numFmtId="1" fontId="2" fillId="0" borderId="0" xfId="0" applyNumberFormat="1" applyFont="1" applyBorder="1" applyAlignment="1" applyProtection="1">
      <alignment horizontal="center" vertical="center"/>
    </xf>
    <xf numFmtId="1" fontId="2" fillId="0" borderId="0" xfId="0" applyNumberFormat="1" applyFont="1" applyBorder="1" applyAlignment="1" applyProtection="1">
      <alignment horizontal="center"/>
    </xf>
    <xf numFmtId="2" fontId="1" fillId="0" borderId="0" xfId="0" applyNumberFormat="1" applyFont="1" applyBorder="1" applyAlignment="1" applyProtection="1">
      <alignment horizontal="center" vertical="center"/>
    </xf>
    <xf numFmtId="0" fontId="1" fillId="0" borderId="0" xfId="0" applyFont="1" applyAlignment="1" applyProtection="1">
      <alignment vertical="top"/>
      <protection locked="0"/>
    </xf>
    <xf numFmtId="1" fontId="1" fillId="3" borderId="2" xfId="0" applyNumberFormat="1"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center" vertical="center"/>
    </xf>
    <xf numFmtId="1" fontId="1" fillId="3" borderId="2"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1" fontId="2" fillId="3" borderId="2" xfId="0" applyNumberFormat="1" applyFont="1" applyFill="1" applyBorder="1" applyAlignment="1" applyProtection="1">
      <alignment horizontal="center" vertical="center"/>
    </xf>
    <xf numFmtId="1" fontId="10" fillId="3" borderId="2" xfId="0" applyNumberFormat="1" applyFont="1" applyFill="1" applyBorder="1" applyAlignment="1" applyProtection="1">
      <alignment horizontal="center" vertical="center"/>
    </xf>
    <xf numFmtId="0" fontId="2" fillId="3" borderId="4" xfId="0"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1" fontId="1" fillId="0" borderId="0" xfId="0" applyNumberFormat="1" applyFont="1" applyFill="1" applyBorder="1" applyAlignment="1" applyProtection="1">
      <alignment horizontal="center" vertical="center"/>
    </xf>
    <xf numFmtId="1" fontId="1" fillId="0" borderId="0" xfId="0" applyNumberFormat="1" applyFont="1" applyFill="1" applyBorder="1" applyAlignment="1" applyProtection="1">
      <alignment horizontal="center" vertical="center"/>
      <protection locked="0"/>
    </xf>
    <xf numFmtId="1" fontId="1" fillId="0" borderId="0" xfId="0" applyNumberFormat="1" applyFont="1" applyFill="1" applyBorder="1" applyAlignment="1" applyProtection="1">
      <alignment horizontal="center" vertical="center" wrapText="1"/>
      <protection locked="0"/>
    </xf>
    <xf numFmtId="0" fontId="1" fillId="0" borderId="0" xfId="0" applyFont="1" applyFill="1" applyBorder="1" applyProtection="1">
      <protection locked="0"/>
    </xf>
    <xf numFmtId="0" fontId="1" fillId="0" borderId="0" xfId="0" applyFont="1" applyAlignment="1" applyProtection="1">
      <protection locked="0"/>
    </xf>
    <xf numFmtId="0" fontId="1" fillId="2" borderId="1"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0" fontId="1" fillId="0" borderId="0" xfId="0" applyFont="1"/>
    <xf numFmtId="0" fontId="2" fillId="3" borderId="7"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3" borderId="9"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11" xfId="0" applyFont="1" applyFill="1" applyBorder="1" applyAlignment="1" applyProtection="1">
      <alignment horizontal="left" vertical="center" wrapText="1"/>
    </xf>
    <xf numFmtId="2" fontId="1" fillId="3" borderId="7" xfId="0" applyNumberFormat="1" applyFont="1" applyFill="1" applyBorder="1" applyAlignment="1" applyProtection="1">
      <alignment horizontal="center" vertical="center"/>
    </xf>
    <xf numFmtId="2" fontId="1" fillId="3" borderId="3" xfId="0" applyNumberFormat="1" applyFont="1" applyFill="1" applyBorder="1" applyAlignment="1" applyProtection="1">
      <alignment horizontal="center" vertical="center"/>
    </xf>
    <xf numFmtId="2" fontId="1" fillId="3" borderId="8" xfId="0" applyNumberFormat="1" applyFont="1" applyFill="1" applyBorder="1" applyAlignment="1" applyProtection="1">
      <alignment horizontal="center" vertical="center"/>
    </xf>
    <xf numFmtId="2" fontId="1" fillId="3" borderId="9" xfId="0" applyNumberFormat="1" applyFont="1" applyFill="1" applyBorder="1" applyAlignment="1" applyProtection="1">
      <alignment horizontal="center" vertical="center"/>
    </xf>
    <xf numFmtId="2" fontId="1" fillId="3" borderId="10" xfId="0" applyNumberFormat="1" applyFont="1" applyFill="1" applyBorder="1" applyAlignment="1" applyProtection="1">
      <alignment horizontal="center" vertical="center"/>
    </xf>
    <xf numFmtId="2" fontId="1" fillId="3" borderId="11" xfId="0" applyNumberFormat="1" applyFont="1" applyFill="1" applyBorder="1" applyAlignment="1" applyProtection="1">
      <alignment horizontal="center" vertical="center"/>
    </xf>
    <xf numFmtId="1" fontId="2" fillId="3" borderId="1" xfId="0" applyNumberFormat="1" applyFont="1" applyFill="1" applyBorder="1" applyAlignment="1" applyProtection="1">
      <alignment horizontal="center" vertical="center"/>
    </xf>
    <xf numFmtId="1" fontId="2" fillId="3" borderId="6" xfId="0" applyNumberFormat="1" applyFont="1" applyFill="1" applyBorder="1" applyAlignment="1" applyProtection="1">
      <alignment horizontal="center" vertical="center"/>
    </xf>
    <xf numFmtId="1" fontId="2" fillId="3" borderId="5" xfId="0" applyNumberFormat="1" applyFont="1" applyFill="1" applyBorder="1" applyAlignment="1" applyProtection="1">
      <alignment horizontal="center" vertical="center"/>
    </xf>
    <xf numFmtId="1" fontId="1" fillId="3" borderId="1"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1" fontId="1" fillId="2" borderId="1" xfId="0" applyNumberFormat="1" applyFont="1" applyFill="1" applyBorder="1" applyAlignment="1" applyProtection="1">
      <alignment horizontal="left" vertical="center" wrapText="1"/>
      <protection locked="0"/>
    </xf>
    <xf numFmtId="1" fontId="1" fillId="2" borderId="6" xfId="0" applyNumberFormat="1" applyFont="1" applyFill="1" applyBorder="1" applyAlignment="1" applyProtection="1">
      <alignment horizontal="left" vertical="center"/>
      <protection locked="0"/>
    </xf>
    <xf numFmtId="1" fontId="1" fillId="2" borderId="5" xfId="0" applyNumberFormat="1" applyFont="1" applyFill="1" applyBorder="1" applyAlignment="1" applyProtection="1">
      <alignment horizontal="left" vertical="center"/>
      <protection locked="0"/>
    </xf>
    <xf numFmtId="1" fontId="2" fillId="3" borderId="1" xfId="0" applyNumberFormat="1" applyFont="1" applyFill="1" applyBorder="1" applyAlignment="1" applyProtection="1">
      <alignment horizontal="center" vertical="center"/>
      <protection locked="0"/>
    </xf>
    <xf numFmtId="1" fontId="2" fillId="3" borderId="6" xfId="0" applyNumberFormat="1" applyFont="1" applyFill="1" applyBorder="1" applyAlignment="1" applyProtection="1">
      <alignment horizontal="center" vertical="center"/>
      <protection locked="0"/>
    </xf>
    <xf numFmtId="1" fontId="2" fillId="3" borderId="5" xfId="0" applyNumberFormat="1"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0" fontId="2" fillId="3" borderId="2"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protection locked="0"/>
    </xf>
    <xf numFmtId="0" fontId="1" fillId="0" borderId="1" xfId="0" applyFont="1" applyFill="1" applyBorder="1" applyAlignment="1" applyProtection="1">
      <alignment horizontal="center"/>
    </xf>
    <xf numFmtId="0" fontId="1" fillId="0" borderId="5" xfId="0" applyFont="1" applyFill="1" applyBorder="1" applyAlignment="1" applyProtection="1">
      <alignment horizontal="center"/>
    </xf>
    <xf numFmtId="9" fontId="8" fillId="0" borderId="1" xfId="0" applyNumberFormat="1" applyFont="1" applyBorder="1" applyAlignment="1" applyProtection="1">
      <alignment horizontal="center"/>
    </xf>
    <xf numFmtId="9" fontId="8" fillId="0" borderId="5" xfId="0" applyNumberFormat="1" applyFont="1" applyBorder="1" applyAlignment="1" applyProtection="1">
      <alignment horizontal="center"/>
    </xf>
    <xf numFmtId="0" fontId="1" fillId="2" borderId="1"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vertical="center"/>
    </xf>
    <xf numFmtId="0" fontId="2" fillId="0" borderId="2" xfId="0" applyFont="1" applyBorder="1" applyAlignment="1" applyProtection="1">
      <alignment horizontal="center" vertical="center" wrapText="1"/>
      <protection locked="0"/>
    </xf>
    <xf numFmtId="0" fontId="1" fillId="0" borderId="2" xfId="0" applyFont="1" applyBorder="1" applyProtection="1">
      <protection locked="0"/>
    </xf>
    <xf numFmtId="9" fontId="7" fillId="0" borderId="1" xfId="0" applyNumberFormat="1" applyFont="1" applyBorder="1" applyAlignment="1" applyProtection="1">
      <alignment horizontal="center" vertical="center"/>
    </xf>
    <xf numFmtId="9" fontId="7" fillId="0" borderId="5"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1" fontId="1" fillId="0" borderId="1" xfId="0" applyNumberFormat="1"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10" xfId="0" applyFont="1" applyBorder="1" applyProtection="1">
      <protection locked="0"/>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7"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1" fillId="0" borderId="1" xfId="0" applyFont="1" applyBorder="1" applyAlignment="1" applyProtection="1">
      <alignment horizontal="left" vertical="top"/>
    </xf>
    <xf numFmtId="0" fontId="1" fillId="0" borderId="6"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2" xfId="0"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3"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2" fontId="1" fillId="0" borderId="9"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1" fontId="2" fillId="0" borderId="1" xfId="0" applyNumberFormat="1" applyFont="1" applyBorder="1" applyAlignment="1" applyProtection="1">
      <alignment horizontal="center"/>
    </xf>
    <xf numFmtId="1" fontId="2" fillId="0" borderId="6" xfId="0" applyNumberFormat="1" applyFont="1" applyBorder="1" applyAlignment="1" applyProtection="1">
      <alignment horizontal="center"/>
    </xf>
    <xf numFmtId="1" fontId="2" fillId="0" borderId="5" xfId="0" applyNumberFormat="1" applyFont="1" applyBorder="1" applyAlignment="1" applyProtection="1">
      <alignment horizontal="center"/>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1" fontId="2" fillId="0" borderId="1"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0" fontId="2" fillId="0" borderId="10"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0" xfId="0" applyFont="1" applyProtection="1">
      <protection locked="0"/>
    </xf>
    <xf numFmtId="0" fontId="2" fillId="0" borderId="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 fillId="0" borderId="0" xfId="0" applyFont="1" applyFill="1" applyBorder="1" applyAlignment="1" applyProtection="1">
      <alignment horizontal="left" vertical="top"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4"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 fillId="0" borderId="10" xfId="0" applyFont="1" applyBorder="1" applyProtection="1">
      <protection locked="0"/>
    </xf>
    <xf numFmtId="0" fontId="1" fillId="0" borderId="11" xfId="0" applyFont="1" applyBorder="1" applyProtection="1">
      <protection locked="0"/>
    </xf>
    <xf numFmtId="0" fontId="1" fillId="0" borderId="0" xfId="0" applyFont="1" applyAlignment="1" applyProtection="1">
      <alignment vertical="center"/>
      <protection locked="0"/>
    </xf>
    <xf numFmtId="0" fontId="2" fillId="0" borderId="3" xfId="0" applyFont="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1"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2"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P185"/>
  <sheetViews>
    <sheetView tabSelected="1" view="pageLayout" topLeftCell="A163" zoomScaleNormal="100" workbookViewId="0">
      <selection activeCell="A176" sqref="A176:T176"/>
    </sheetView>
  </sheetViews>
  <sheetFormatPr defaultRowHeight="12.75"/>
  <cols>
    <col min="1" max="1" width="9.285156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5.85546875" style="1" customWidth="1"/>
    <col min="10" max="10" width="7.28515625" style="1" customWidth="1"/>
    <col min="11" max="11" width="5.7109375" style="1" customWidth="1"/>
    <col min="12" max="13" width="6.140625" style="1" customWidth="1"/>
    <col min="14" max="14" width="5.5703125" style="1" customWidth="1"/>
    <col min="15" max="19" width="6" style="1" customWidth="1"/>
    <col min="20" max="20" width="6.140625" style="1" customWidth="1"/>
    <col min="21" max="21" width="9.28515625" style="1" customWidth="1"/>
    <col min="22" max="16384" width="9.140625" style="1"/>
  </cols>
  <sheetData>
    <row r="1" spans="1:21" ht="15.75" customHeight="1">
      <c r="A1" s="96" t="s">
        <v>176</v>
      </c>
      <c r="B1" s="96"/>
      <c r="C1" s="96"/>
      <c r="D1" s="96"/>
      <c r="E1" s="96"/>
      <c r="F1" s="96"/>
      <c r="G1" s="96"/>
      <c r="H1" s="96"/>
      <c r="I1" s="96"/>
      <c r="J1" s="96"/>
      <c r="K1" s="96"/>
      <c r="N1" s="170" t="s">
        <v>19</v>
      </c>
      <c r="O1" s="170"/>
      <c r="P1" s="170"/>
      <c r="Q1" s="170"/>
      <c r="R1" s="170"/>
      <c r="S1" s="170"/>
      <c r="T1" s="170"/>
      <c r="U1" s="170"/>
    </row>
    <row r="2" spans="1:21" ht="6.75" customHeight="1">
      <c r="A2" s="96"/>
      <c r="B2" s="96"/>
      <c r="C2" s="96"/>
      <c r="D2" s="96"/>
      <c r="E2" s="96"/>
      <c r="F2" s="96"/>
      <c r="G2" s="96"/>
      <c r="H2" s="96"/>
      <c r="I2" s="96"/>
      <c r="J2" s="96"/>
      <c r="K2" s="96"/>
    </row>
    <row r="3" spans="1:21" ht="18" customHeight="1">
      <c r="A3" s="166" t="s">
        <v>0</v>
      </c>
      <c r="B3" s="166"/>
      <c r="C3" s="166"/>
      <c r="D3" s="166"/>
      <c r="E3" s="166"/>
      <c r="F3" s="166"/>
      <c r="G3" s="166"/>
      <c r="H3" s="166"/>
      <c r="I3" s="166"/>
      <c r="J3" s="166"/>
      <c r="K3" s="166"/>
      <c r="N3" s="199"/>
      <c r="O3" s="200"/>
      <c r="P3" s="174" t="s">
        <v>34</v>
      </c>
      <c r="Q3" s="175"/>
      <c r="R3" s="176"/>
      <c r="S3" s="174" t="s">
        <v>35</v>
      </c>
      <c r="T3" s="175"/>
      <c r="U3" s="176"/>
    </row>
    <row r="4" spans="1:21" ht="17.25" customHeight="1">
      <c r="A4" s="166" t="s">
        <v>72</v>
      </c>
      <c r="B4" s="166"/>
      <c r="C4" s="166"/>
      <c r="D4" s="166"/>
      <c r="E4" s="166"/>
      <c r="F4" s="166"/>
      <c r="G4" s="166"/>
      <c r="H4" s="166"/>
      <c r="I4" s="166"/>
      <c r="J4" s="166"/>
      <c r="K4" s="166"/>
      <c r="N4" s="197" t="s">
        <v>14</v>
      </c>
      <c r="O4" s="198"/>
      <c r="P4" s="177">
        <f>O44</f>
        <v>20</v>
      </c>
      <c r="Q4" s="178"/>
      <c r="R4" s="179"/>
      <c r="S4" s="177">
        <f>O53</f>
        <v>18</v>
      </c>
      <c r="T4" s="178"/>
      <c r="U4" s="179"/>
    </row>
    <row r="5" spans="1:21" ht="16.5" customHeight="1">
      <c r="A5" s="166"/>
      <c r="B5" s="166"/>
      <c r="C5" s="166"/>
      <c r="D5" s="166"/>
      <c r="E5" s="166"/>
      <c r="F5" s="166"/>
      <c r="G5" s="166"/>
      <c r="H5" s="166"/>
      <c r="I5" s="166"/>
      <c r="J5" s="166"/>
      <c r="K5" s="166"/>
      <c r="N5" s="197" t="s">
        <v>15</v>
      </c>
      <c r="O5" s="198"/>
      <c r="P5" s="177">
        <f>O64</f>
        <v>20</v>
      </c>
      <c r="Q5" s="178"/>
      <c r="R5" s="179"/>
      <c r="S5" s="177">
        <f>O75</f>
        <v>14</v>
      </c>
      <c r="T5" s="178"/>
      <c r="U5" s="179"/>
    </row>
    <row r="6" spans="1:21" ht="15" customHeight="1">
      <c r="A6" s="196" t="s">
        <v>73</v>
      </c>
      <c r="B6" s="196"/>
      <c r="C6" s="196"/>
      <c r="D6" s="196"/>
      <c r="E6" s="196"/>
      <c r="F6" s="196"/>
      <c r="G6" s="196"/>
      <c r="H6" s="196"/>
      <c r="I6" s="196"/>
      <c r="J6" s="196"/>
      <c r="K6" s="196"/>
      <c r="N6" s="192"/>
      <c r="O6" s="192"/>
      <c r="P6" s="194"/>
      <c r="Q6" s="194"/>
      <c r="R6" s="194"/>
      <c r="S6" s="194"/>
      <c r="T6" s="194"/>
      <c r="U6" s="194"/>
    </row>
    <row r="7" spans="1:21" ht="18" customHeight="1">
      <c r="A7" s="193" t="s">
        <v>74</v>
      </c>
      <c r="B7" s="193"/>
      <c r="C7" s="193"/>
      <c r="D7" s="193"/>
      <c r="E7" s="193"/>
      <c r="F7" s="193"/>
      <c r="G7" s="193"/>
      <c r="H7" s="193"/>
      <c r="I7" s="193"/>
      <c r="J7" s="193"/>
      <c r="K7" s="193"/>
    </row>
    <row r="8" spans="1:21" ht="18.75" customHeight="1">
      <c r="A8" s="191" t="s">
        <v>75</v>
      </c>
      <c r="B8" s="191"/>
      <c r="C8" s="191"/>
      <c r="D8" s="191"/>
      <c r="E8" s="191"/>
      <c r="F8" s="191"/>
      <c r="G8" s="191"/>
      <c r="H8" s="191"/>
      <c r="I8" s="191"/>
      <c r="J8" s="191"/>
      <c r="K8" s="191"/>
      <c r="N8" s="195" t="s">
        <v>78</v>
      </c>
      <c r="O8" s="195"/>
      <c r="P8" s="195"/>
      <c r="Q8" s="195"/>
      <c r="R8" s="195"/>
      <c r="S8" s="195"/>
      <c r="T8" s="195"/>
      <c r="U8" s="195"/>
    </row>
    <row r="9" spans="1:21" ht="15" customHeight="1">
      <c r="A9" s="191" t="s">
        <v>76</v>
      </c>
      <c r="B9" s="191"/>
      <c r="C9" s="191"/>
      <c r="D9" s="191"/>
      <c r="E9" s="191"/>
      <c r="F9" s="191"/>
      <c r="G9" s="191"/>
      <c r="H9" s="191"/>
      <c r="I9" s="191"/>
      <c r="J9" s="191"/>
      <c r="K9" s="191"/>
      <c r="N9" s="195"/>
      <c r="O9" s="195"/>
      <c r="P9" s="195"/>
      <c r="Q9" s="195"/>
      <c r="R9" s="195"/>
      <c r="S9" s="195"/>
      <c r="T9" s="195"/>
      <c r="U9" s="195"/>
    </row>
    <row r="10" spans="1:21" ht="16.5" customHeight="1">
      <c r="A10" s="191" t="s">
        <v>63</v>
      </c>
      <c r="B10" s="191"/>
      <c r="C10" s="191"/>
      <c r="D10" s="191"/>
      <c r="E10" s="191"/>
      <c r="F10" s="191"/>
      <c r="G10" s="191"/>
      <c r="H10" s="191"/>
      <c r="I10" s="191"/>
      <c r="J10" s="191"/>
      <c r="K10" s="191"/>
      <c r="N10" s="195"/>
      <c r="O10" s="195"/>
      <c r="P10" s="195"/>
      <c r="Q10" s="195"/>
      <c r="R10" s="195"/>
      <c r="S10" s="195"/>
      <c r="T10" s="195"/>
      <c r="U10" s="195"/>
    </row>
    <row r="11" spans="1:21">
      <c r="A11" s="191" t="s">
        <v>17</v>
      </c>
      <c r="B11" s="191"/>
      <c r="C11" s="191"/>
      <c r="D11" s="191"/>
      <c r="E11" s="191"/>
      <c r="F11" s="191"/>
      <c r="G11" s="191"/>
      <c r="H11" s="191"/>
      <c r="I11" s="191"/>
      <c r="J11" s="191"/>
      <c r="K11" s="191"/>
      <c r="N11" s="195"/>
      <c r="O11" s="195"/>
      <c r="P11" s="195"/>
      <c r="Q11" s="195"/>
      <c r="R11" s="195"/>
      <c r="S11" s="195"/>
      <c r="T11" s="195"/>
      <c r="U11" s="195"/>
    </row>
    <row r="12" spans="1:21" ht="10.5" customHeight="1">
      <c r="A12" s="191"/>
      <c r="B12" s="191"/>
      <c r="C12" s="191"/>
      <c r="D12" s="191"/>
      <c r="E12" s="191"/>
      <c r="F12" s="191"/>
      <c r="G12" s="191"/>
      <c r="H12" s="191"/>
      <c r="I12" s="191"/>
      <c r="J12" s="191"/>
      <c r="K12" s="191"/>
      <c r="N12" s="204" t="s">
        <v>20</v>
      </c>
      <c r="O12" s="204"/>
      <c r="P12" s="204"/>
      <c r="Q12" s="204"/>
      <c r="R12" s="204"/>
      <c r="S12" s="204"/>
      <c r="T12" s="204"/>
      <c r="U12" s="204"/>
    </row>
    <row r="13" spans="1:21" ht="12.75" customHeight="1">
      <c r="A13" s="201" t="s">
        <v>68</v>
      </c>
      <c r="B13" s="201"/>
      <c r="C13" s="201"/>
      <c r="D13" s="201"/>
      <c r="E13" s="201"/>
      <c r="F13" s="201"/>
      <c r="G13" s="201"/>
      <c r="H13" s="201"/>
      <c r="I13" s="201"/>
      <c r="J13" s="201"/>
      <c r="K13" s="201"/>
      <c r="N13" s="205" t="s">
        <v>130</v>
      </c>
      <c r="O13" s="205"/>
      <c r="P13" s="205"/>
      <c r="Q13" s="205"/>
      <c r="R13" s="205"/>
      <c r="S13" s="205"/>
      <c r="T13" s="205"/>
      <c r="U13" s="205"/>
    </row>
    <row r="14" spans="1:21" ht="12.75" customHeight="1">
      <c r="A14" s="201" t="s">
        <v>64</v>
      </c>
      <c r="B14" s="201"/>
      <c r="C14" s="201"/>
      <c r="D14" s="201"/>
      <c r="E14" s="201"/>
      <c r="F14" s="201"/>
      <c r="G14" s="201"/>
      <c r="H14" s="201"/>
      <c r="I14" s="201"/>
      <c r="J14" s="201"/>
      <c r="K14" s="201"/>
      <c r="N14" s="37"/>
      <c r="O14" s="173" t="s">
        <v>169</v>
      </c>
      <c r="P14" s="173"/>
      <c r="Q14" s="173"/>
      <c r="R14" s="173"/>
      <c r="S14" s="173"/>
      <c r="T14" s="173"/>
      <c r="U14" s="173"/>
    </row>
    <row r="15" spans="1:21" ht="12.75" customHeight="1">
      <c r="A15" s="191" t="s">
        <v>127</v>
      </c>
      <c r="B15" s="191"/>
      <c r="C15" s="191"/>
      <c r="D15" s="191"/>
      <c r="E15" s="191"/>
      <c r="F15" s="191"/>
      <c r="G15" s="191"/>
      <c r="H15" s="191"/>
      <c r="I15" s="191"/>
      <c r="J15" s="191"/>
      <c r="K15" s="191"/>
      <c r="N15" s="205" t="s">
        <v>131</v>
      </c>
      <c r="O15" s="205"/>
      <c r="P15" s="205"/>
      <c r="Q15" s="205"/>
      <c r="R15" s="205"/>
      <c r="S15" s="205"/>
      <c r="T15" s="205"/>
      <c r="U15" s="205"/>
    </row>
    <row r="16" spans="1:21" ht="12.75" customHeight="1">
      <c r="A16" s="191" t="s">
        <v>126</v>
      </c>
      <c r="B16" s="191"/>
      <c r="C16" s="191"/>
      <c r="D16" s="191"/>
      <c r="E16" s="191"/>
      <c r="F16" s="191"/>
      <c r="G16" s="191"/>
      <c r="H16" s="191"/>
      <c r="I16" s="191"/>
      <c r="J16" s="191"/>
      <c r="K16" s="191"/>
      <c r="N16" s="173" t="s">
        <v>133</v>
      </c>
      <c r="O16" s="173"/>
      <c r="P16" s="173"/>
      <c r="Q16" s="173"/>
      <c r="R16" s="173"/>
      <c r="S16" s="173"/>
      <c r="T16" s="173"/>
      <c r="U16" s="173"/>
    </row>
    <row r="17" spans="1:21" ht="12.75" customHeight="1">
      <c r="A17" s="191" t="s">
        <v>1</v>
      </c>
      <c r="B17" s="191"/>
      <c r="C17" s="191"/>
      <c r="D17" s="191"/>
      <c r="E17" s="191"/>
      <c r="F17" s="191"/>
      <c r="G17" s="191"/>
      <c r="H17" s="191"/>
      <c r="I17" s="191"/>
      <c r="J17" s="191"/>
      <c r="K17" s="191"/>
      <c r="N17" s="205" t="s">
        <v>170</v>
      </c>
      <c r="O17" s="205"/>
      <c r="P17" s="205"/>
      <c r="Q17" s="205"/>
      <c r="R17" s="205"/>
      <c r="S17" s="205"/>
      <c r="T17" s="205"/>
      <c r="U17" s="205"/>
    </row>
    <row r="18" spans="1:21" ht="14.25" customHeight="1">
      <c r="A18" s="191" t="s">
        <v>77</v>
      </c>
      <c r="B18" s="191"/>
      <c r="C18" s="191"/>
      <c r="D18" s="191"/>
      <c r="E18" s="191"/>
      <c r="F18" s="191"/>
      <c r="G18" s="191"/>
      <c r="H18" s="191"/>
      <c r="I18" s="191"/>
      <c r="J18" s="191"/>
      <c r="K18" s="191"/>
      <c r="N18" s="206" t="s">
        <v>165</v>
      </c>
      <c r="O18" s="206"/>
      <c r="P18" s="206"/>
      <c r="Q18" s="206"/>
      <c r="R18" s="206"/>
      <c r="S18" s="206"/>
      <c r="T18" s="206"/>
      <c r="U18" s="206"/>
    </row>
    <row r="19" spans="1:21" ht="12.75" customHeight="1">
      <c r="A19" s="191"/>
      <c r="B19" s="191"/>
      <c r="C19" s="191"/>
      <c r="D19" s="191"/>
      <c r="E19" s="191"/>
      <c r="F19" s="191"/>
      <c r="G19" s="191"/>
      <c r="H19" s="191"/>
      <c r="I19" s="191"/>
      <c r="J19" s="191"/>
      <c r="K19" s="191"/>
      <c r="N19" s="205" t="s">
        <v>132</v>
      </c>
      <c r="O19" s="205"/>
      <c r="P19" s="205"/>
      <c r="Q19" s="205"/>
      <c r="R19" s="205"/>
      <c r="S19" s="205"/>
      <c r="T19" s="205"/>
      <c r="U19" s="205"/>
    </row>
    <row r="20" spans="1:21" ht="15" customHeight="1">
      <c r="A20" s="202" t="s">
        <v>158</v>
      </c>
      <c r="B20" s="203"/>
      <c r="C20" s="203"/>
      <c r="D20" s="203"/>
      <c r="E20" s="203"/>
      <c r="F20" s="203"/>
      <c r="G20" s="203"/>
      <c r="H20" s="203"/>
      <c r="I20" s="203"/>
      <c r="J20" s="203"/>
      <c r="K20" s="203"/>
      <c r="N20" s="173" t="s">
        <v>166</v>
      </c>
      <c r="O20" s="173"/>
      <c r="P20" s="173"/>
      <c r="Q20" s="173"/>
      <c r="R20" s="173"/>
      <c r="S20" s="173"/>
      <c r="T20" s="173"/>
      <c r="U20" s="173"/>
    </row>
    <row r="21" spans="1:21" ht="15" customHeight="1">
      <c r="A21" s="203"/>
      <c r="B21" s="203"/>
      <c r="C21" s="203"/>
      <c r="D21" s="203"/>
      <c r="E21" s="203"/>
      <c r="F21" s="203"/>
      <c r="G21" s="203"/>
      <c r="H21" s="203"/>
      <c r="I21" s="203"/>
      <c r="J21" s="203"/>
      <c r="K21" s="203"/>
      <c r="N21" s="205" t="s">
        <v>171</v>
      </c>
      <c r="O21" s="205"/>
      <c r="P21" s="205"/>
      <c r="Q21" s="205"/>
      <c r="R21" s="205"/>
      <c r="S21" s="205"/>
      <c r="T21" s="205"/>
      <c r="U21" s="205"/>
    </row>
    <row r="22" spans="1:21" ht="15" customHeight="1">
      <c r="A22" s="203"/>
      <c r="B22" s="203"/>
      <c r="C22" s="203"/>
      <c r="D22" s="203"/>
      <c r="E22" s="203"/>
      <c r="F22" s="203"/>
      <c r="G22" s="203"/>
      <c r="H22" s="203"/>
      <c r="I22" s="203"/>
      <c r="J22" s="203"/>
      <c r="K22" s="203"/>
      <c r="N22" s="206" t="s">
        <v>167</v>
      </c>
      <c r="O22" s="206"/>
      <c r="P22" s="206"/>
      <c r="Q22" s="206"/>
      <c r="R22" s="206"/>
      <c r="S22" s="206"/>
      <c r="T22" s="206"/>
      <c r="U22" s="206"/>
    </row>
    <row r="23" spans="1:21" ht="44.25" customHeight="1">
      <c r="A23" s="203"/>
      <c r="B23" s="203"/>
      <c r="C23" s="203"/>
      <c r="D23" s="203"/>
      <c r="E23" s="203"/>
      <c r="F23" s="203"/>
      <c r="G23" s="203"/>
      <c r="H23" s="203"/>
      <c r="I23" s="203"/>
      <c r="J23" s="203"/>
      <c r="K23" s="203"/>
      <c r="N23" s="196" t="s">
        <v>79</v>
      </c>
      <c r="O23" s="196"/>
      <c r="P23" s="196"/>
      <c r="Q23" s="196"/>
      <c r="R23" s="196"/>
      <c r="S23" s="196"/>
      <c r="T23" s="196"/>
      <c r="U23" s="196"/>
    </row>
    <row r="24" spans="1:21" ht="12.75" customHeight="1">
      <c r="A24" s="2"/>
      <c r="B24" s="2"/>
      <c r="C24" s="2"/>
      <c r="D24" s="2"/>
      <c r="E24" s="2"/>
      <c r="F24" s="2"/>
      <c r="G24" s="2"/>
      <c r="H24" s="2"/>
      <c r="I24" s="2"/>
      <c r="J24" s="2"/>
      <c r="K24" s="2"/>
      <c r="N24" s="61"/>
      <c r="O24" s="61"/>
      <c r="P24" s="61"/>
      <c r="Q24" s="61"/>
      <c r="R24" s="61"/>
      <c r="S24" s="61"/>
      <c r="T24" s="61"/>
      <c r="U24" s="61"/>
    </row>
    <row r="25" spans="1:21" ht="12.75" customHeight="1">
      <c r="A25" s="127" t="s">
        <v>16</v>
      </c>
      <c r="B25" s="127"/>
      <c r="C25" s="127"/>
      <c r="D25" s="127"/>
      <c r="E25" s="127"/>
      <c r="F25" s="127"/>
      <c r="G25" s="127"/>
      <c r="N25" s="207" t="s">
        <v>80</v>
      </c>
      <c r="O25" s="207"/>
      <c r="P25" s="207"/>
      <c r="Q25" s="207"/>
      <c r="R25" s="207"/>
      <c r="S25" s="207"/>
      <c r="T25" s="207"/>
      <c r="U25" s="207"/>
    </row>
    <row r="26" spans="1:21" ht="26.25" customHeight="1">
      <c r="A26" s="3"/>
      <c r="B26" s="174" t="s">
        <v>2</v>
      </c>
      <c r="C26" s="176"/>
      <c r="D26" s="174" t="s">
        <v>3</v>
      </c>
      <c r="E26" s="175"/>
      <c r="F26" s="176"/>
      <c r="G26" s="183" t="s">
        <v>18</v>
      </c>
      <c r="H26" s="183" t="s">
        <v>10</v>
      </c>
      <c r="I26" s="174" t="s">
        <v>4</v>
      </c>
      <c r="J26" s="175"/>
      <c r="K26" s="176"/>
      <c r="N26" s="207"/>
      <c r="O26" s="207"/>
      <c r="P26" s="207"/>
      <c r="Q26" s="207"/>
      <c r="R26" s="207"/>
      <c r="S26" s="207"/>
      <c r="T26" s="207"/>
      <c r="U26" s="207"/>
    </row>
    <row r="27" spans="1:21" ht="14.25" customHeight="1">
      <c r="A27" s="3"/>
      <c r="B27" s="4" t="s">
        <v>5</v>
      </c>
      <c r="C27" s="4" t="s">
        <v>6</v>
      </c>
      <c r="D27" s="4" t="s">
        <v>7</v>
      </c>
      <c r="E27" s="4" t="s">
        <v>8</v>
      </c>
      <c r="F27" s="4" t="s">
        <v>9</v>
      </c>
      <c r="G27" s="181"/>
      <c r="H27" s="181"/>
      <c r="I27" s="4" t="s">
        <v>11</v>
      </c>
      <c r="J27" s="4" t="s">
        <v>12</v>
      </c>
      <c r="K27" s="4" t="s">
        <v>13</v>
      </c>
      <c r="N27" s="207"/>
      <c r="O27" s="207"/>
      <c r="P27" s="207"/>
      <c r="Q27" s="207"/>
      <c r="R27" s="207"/>
      <c r="S27" s="207"/>
      <c r="T27" s="207"/>
      <c r="U27" s="207"/>
    </row>
    <row r="28" spans="1:21" ht="17.25" customHeight="1">
      <c r="A28" s="5" t="s">
        <v>14</v>
      </c>
      <c r="B28" s="6">
        <v>14</v>
      </c>
      <c r="C28" s="6">
        <v>14</v>
      </c>
      <c r="D28" s="23">
        <v>3</v>
      </c>
      <c r="E28" s="23">
        <v>3</v>
      </c>
      <c r="F28" s="23">
        <v>2</v>
      </c>
      <c r="G28" s="23"/>
      <c r="H28" s="38"/>
      <c r="I28" s="23">
        <v>3</v>
      </c>
      <c r="J28" s="23">
        <v>1</v>
      </c>
      <c r="K28" s="23">
        <v>12</v>
      </c>
      <c r="N28" s="207"/>
      <c r="O28" s="207"/>
      <c r="P28" s="207"/>
      <c r="Q28" s="207"/>
      <c r="R28" s="207"/>
      <c r="S28" s="207"/>
      <c r="T28" s="207"/>
      <c r="U28" s="207"/>
    </row>
    <row r="29" spans="1:21" ht="15" customHeight="1">
      <c r="A29" s="5" t="s">
        <v>15</v>
      </c>
      <c r="B29" s="6">
        <v>14</v>
      </c>
      <c r="C29" s="6">
        <v>12</v>
      </c>
      <c r="D29" s="23">
        <v>3</v>
      </c>
      <c r="E29" s="23">
        <v>3</v>
      </c>
      <c r="F29" s="23">
        <v>2</v>
      </c>
      <c r="G29" s="23">
        <v>2</v>
      </c>
      <c r="H29" s="23"/>
      <c r="I29" s="23">
        <v>3</v>
      </c>
      <c r="J29" s="23">
        <v>1</v>
      </c>
      <c r="K29" s="23">
        <v>12</v>
      </c>
      <c r="N29" s="207"/>
      <c r="O29" s="207"/>
      <c r="P29" s="207"/>
      <c r="Q29" s="207"/>
      <c r="R29" s="207"/>
      <c r="S29" s="207"/>
      <c r="T29" s="207"/>
      <c r="U29" s="207"/>
    </row>
    <row r="30" spans="1:21" ht="15.75" customHeight="1">
      <c r="A30" s="31"/>
      <c r="B30" s="29"/>
      <c r="C30" s="29"/>
      <c r="D30" s="29"/>
      <c r="E30" s="29"/>
      <c r="F30" s="29"/>
      <c r="G30" s="29"/>
      <c r="H30" s="29"/>
      <c r="I30" s="29"/>
      <c r="J30" s="29"/>
      <c r="K30" s="32"/>
      <c r="N30" s="207"/>
      <c r="O30" s="207"/>
      <c r="P30" s="207"/>
      <c r="Q30" s="207"/>
      <c r="R30" s="207"/>
      <c r="S30" s="207"/>
      <c r="T30" s="207"/>
      <c r="U30" s="207"/>
    </row>
    <row r="31" spans="1:21" ht="21" customHeight="1">
      <c r="A31" s="30"/>
      <c r="B31" s="30"/>
      <c r="C31" s="30"/>
      <c r="D31" s="30"/>
      <c r="E31" s="30"/>
      <c r="F31" s="30"/>
      <c r="G31" s="30"/>
      <c r="N31" s="46"/>
      <c r="O31" s="46"/>
      <c r="P31" s="46"/>
      <c r="Q31" s="46"/>
      <c r="R31" s="46"/>
      <c r="S31" s="46"/>
      <c r="T31" s="46"/>
      <c r="U31" s="46"/>
    </row>
    <row r="32" spans="1:21" ht="15" customHeight="1">
      <c r="B32" s="2"/>
      <c r="C32" s="2"/>
      <c r="D32" s="2"/>
      <c r="E32" s="2"/>
      <c r="F32" s="2"/>
      <c r="G32" s="2"/>
      <c r="N32" s="46"/>
      <c r="O32" s="46"/>
      <c r="P32" s="46"/>
      <c r="Q32" s="46"/>
      <c r="R32" s="46"/>
      <c r="S32" s="46"/>
      <c r="T32" s="46"/>
      <c r="U32" s="46"/>
    </row>
    <row r="33" spans="1:21">
      <c r="B33" s="7"/>
      <c r="C33" s="7"/>
      <c r="D33" s="7"/>
      <c r="E33" s="7"/>
      <c r="F33" s="7"/>
      <c r="G33" s="7"/>
      <c r="N33" s="46"/>
      <c r="O33" s="46"/>
      <c r="P33" s="46"/>
      <c r="Q33" s="46"/>
      <c r="R33" s="46"/>
      <c r="S33" s="46"/>
      <c r="T33" s="46"/>
      <c r="U33" s="46"/>
    </row>
    <row r="34" spans="1:21">
      <c r="N34" s="46"/>
      <c r="O34" s="46"/>
      <c r="P34" s="46"/>
      <c r="Q34" s="46"/>
      <c r="R34" s="46"/>
      <c r="S34" s="46"/>
      <c r="T34" s="46"/>
      <c r="U34" s="46"/>
    </row>
    <row r="35" spans="1:21" ht="16.5" customHeight="1">
      <c r="A35" s="208" t="s">
        <v>21</v>
      </c>
      <c r="B35" s="182"/>
      <c r="C35" s="182"/>
      <c r="D35" s="182"/>
      <c r="E35" s="182"/>
      <c r="F35" s="182"/>
      <c r="G35" s="182"/>
      <c r="H35" s="182"/>
      <c r="I35" s="182"/>
      <c r="J35" s="182"/>
      <c r="K35" s="182"/>
      <c r="L35" s="182"/>
      <c r="M35" s="182"/>
      <c r="N35" s="182"/>
      <c r="O35" s="182"/>
      <c r="P35" s="182"/>
      <c r="Q35" s="182"/>
      <c r="R35" s="182"/>
      <c r="S35" s="182"/>
      <c r="T35" s="182"/>
      <c r="U35" s="182"/>
    </row>
    <row r="36" spans="1:21" ht="8.25" hidden="1" customHeight="1">
      <c r="O36" s="8"/>
      <c r="P36" s="9" t="s">
        <v>36</v>
      </c>
      <c r="Q36" s="9" t="s">
        <v>37</v>
      </c>
      <c r="R36" s="9" t="s">
        <v>38</v>
      </c>
      <c r="S36" s="9" t="s">
        <v>39</v>
      </c>
      <c r="T36" s="9" t="s">
        <v>52</v>
      </c>
      <c r="U36" s="9"/>
    </row>
    <row r="37" spans="1:21" ht="17.25" customHeight="1">
      <c r="A37" s="97" t="s">
        <v>42</v>
      </c>
      <c r="B37" s="97"/>
      <c r="C37" s="97"/>
      <c r="D37" s="97"/>
      <c r="E37" s="97"/>
      <c r="F37" s="97"/>
      <c r="G37" s="97"/>
      <c r="H37" s="97"/>
      <c r="I37" s="97"/>
      <c r="J37" s="97"/>
      <c r="K37" s="97"/>
      <c r="L37" s="97"/>
      <c r="M37" s="97"/>
      <c r="N37" s="97"/>
      <c r="O37" s="97"/>
      <c r="P37" s="97"/>
      <c r="Q37" s="97"/>
      <c r="R37" s="97"/>
      <c r="S37" s="97"/>
      <c r="T37" s="97"/>
      <c r="U37" s="97"/>
    </row>
    <row r="38" spans="1:21" ht="25.5" customHeight="1">
      <c r="A38" s="171" t="s">
        <v>27</v>
      </c>
      <c r="B38" s="184" t="s">
        <v>26</v>
      </c>
      <c r="C38" s="185"/>
      <c r="D38" s="185"/>
      <c r="E38" s="185"/>
      <c r="F38" s="185"/>
      <c r="G38" s="185"/>
      <c r="H38" s="185"/>
      <c r="I38" s="186"/>
      <c r="J38" s="183" t="s">
        <v>40</v>
      </c>
      <c r="K38" s="167" t="s">
        <v>24</v>
      </c>
      <c r="L38" s="168"/>
      <c r="M38" s="168"/>
      <c r="N38" s="169"/>
      <c r="O38" s="167" t="s">
        <v>41</v>
      </c>
      <c r="P38" s="189"/>
      <c r="Q38" s="190"/>
      <c r="R38" s="167" t="s">
        <v>23</v>
      </c>
      <c r="S38" s="168"/>
      <c r="T38" s="169"/>
      <c r="U38" s="180" t="s">
        <v>22</v>
      </c>
    </row>
    <row r="39" spans="1:21" ht="13.5" customHeight="1">
      <c r="A39" s="172"/>
      <c r="B39" s="187"/>
      <c r="C39" s="165"/>
      <c r="D39" s="165"/>
      <c r="E39" s="165"/>
      <c r="F39" s="165"/>
      <c r="G39" s="165"/>
      <c r="H39" s="165"/>
      <c r="I39" s="188"/>
      <c r="J39" s="181"/>
      <c r="K39" s="4" t="s">
        <v>28</v>
      </c>
      <c r="L39" s="4" t="s">
        <v>29</v>
      </c>
      <c r="M39" s="4" t="s">
        <v>69</v>
      </c>
      <c r="N39" s="4" t="s">
        <v>70</v>
      </c>
      <c r="O39" s="4" t="s">
        <v>33</v>
      </c>
      <c r="P39" s="4" t="s">
        <v>7</v>
      </c>
      <c r="Q39" s="4" t="s">
        <v>30</v>
      </c>
      <c r="R39" s="4" t="s">
        <v>31</v>
      </c>
      <c r="S39" s="4" t="s">
        <v>28</v>
      </c>
      <c r="T39" s="4" t="s">
        <v>32</v>
      </c>
      <c r="U39" s="181"/>
    </row>
    <row r="40" spans="1:21">
      <c r="A40" s="36" t="s">
        <v>93</v>
      </c>
      <c r="B40" s="62" t="s">
        <v>94</v>
      </c>
      <c r="C40" s="63"/>
      <c r="D40" s="63"/>
      <c r="E40" s="63"/>
      <c r="F40" s="63"/>
      <c r="G40" s="63"/>
      <c r="H40" s="63"/>
      <c r="I40" s="64"/>
      <c r="J40" s="10">
        <v>8</v>
      </c>
      <c r="K40" s="10">
        <v>2</v>
      </c>
      <c r="L40" s="10">
        <v>0</v>
      </c>
      <c r="M40" s="10">
        <v>1</v>
      </c>
      <c r="N40" s="10">
        <v>2</v>
      </c>
      <c r="O40" s="16">
        <f>K40+L40+M40+N40</f>
        <v>5</v>
      </c>
      <c r="P40" s="17">
        <f>Q40-O40</f>
        <v>9</v>
      </c>
      <c r="Q40" s="17">
        <f>ROUND(PRODUCT(J40,25)/14,0)</f>
        <v>14</v>
      </c>
      <c r="R40" s="22" t="s">
        <v>31</v>
      </c>
      <c r="S40" s="10"/>
      <c r="T40" s="23"/>
      <c r="U40" s="10" t="s">
        <v>36</v>
      </c>
    </row>
    <row r="41" spans="1:21">
      <c r="A41" s="36" t="s">
        <v>95</v>
      </c>
      <c r="B41" s="62" t="s">
        <v>96</v>
      </c>
      <c r="C41" s="63"/>
      <c r="D41" s="63"/>
      <c r="E41" s="63"/>
      <c r="F41" s="63"/>
      <c r="G41" s="63"/>
      <c r="H41" s="63"/>
      <c r="I41" s="64"/>
      <c r="J41" s="10">
        <v>8</v>
      </c>
      <c r="K41" s="10">
        <v>2</v>
      </c>
      <c r="L41" s="10">
        <v>0</v>
      </c>
      <c r="M41" s="10">
        <v>1</v>
      </c>
      <c r="N41" s="10">
        <v>2</v>
      </c>
      <c r="O41" s="16">
        <f>K41+L41+M41+N41</f>
        <v>5</v>
      </c>
      <c r="P41" s="17">
        <f>Q41-O41</f>
        <v>9</v>
      </c>
      <c r="Q41" s="17">
        <f>ROUND(PRODUCT(J41,25)/14,0)</f>
        <v>14</v>
      </c>
      <c r="R41" s="22" t="s">
        <v>31</v>
      </c>
      <c r="S41" s="10"/>
      <c r="T41" s="23"/>
      <c r="U41" s="10" t="s">
        <v>36</v>
      </c>
    </row>
    <row r="42" spans="1:21">
      <c r="A42" s="36" t="s">
        <v>83</v>
      </c>
      <c r="B42" s="62" t="s">
        <v>84</v>
      </c>
      <c r="C42" s="63"/>
      <c r="D42" s="63"/>
      <c r="E42" s="63"/>
      <c r="F42" s="63"/>
      <c r="G42" s="63"/>
      <c r="H42" s="63"/>
      <c r="I42" s="64"/>
      <c r="J42" s="10">
        <v>7</v>
      </c>
      <c r="K42" s="10">
        <v>2</v>
      </c>
      <c r="L42" s="10">
        <v>1</v>
      </c>
      <c r="M42" s="10">
        <v>0</v>
      </c>
      <c r="N42" s="10">
        <v>2</v>
      </c>
      <c r="O42" s="16">
        <f>K42+L42+M42+N42</f>
        <v>5</v>
      </c>
      <c r="P42" s="17">
        <f>Q42-O42</f>
        <v>8</v>
      </c>
      <c r="Q42" s="17">
        <f>ROUND(PRODUCT(J42,25)/14,0)</f>
        <v>13</v>
      </c>
      <c r="R42" s="22" t="s">
        <v>31</v>
      </c>
      <c r="S42" s="10"/>
      <c r="T42" s="23"/>
      <c r="U42" s="10" t="s">
        <v>38</v>
      </c>
    </row>
    <row r="43" spans="1:21">
      <c r="A43" s="36" t="s">
        <v>85</v>
      </c>
      <c r="B43" s="62" t="s">
        <v>86</v>
      </c>
      <c r="C43" s="63"/>
      <c r="D43" s="63"/>
      <c r="E43" s="63"/>
      <c r="F43" s="63"/>
      <c r="G43" s="63"/>
      <c r="H43" s="63"/>
      <c r="I43" s="64"/>
      <c r="J43" s="10">
        <v>7</v>
      </c>
      <c r="K43" s="10">
        <v>2</v>
      </c>
      <c r="L43" s="10">
        <v>1</v>
      </c>
      <c r="M43" s="10">
        <v>0</v>
      </c>
      <c r="N43" s="10">
        <v>2</v>
      </c>
      <c r="O43" s="16">
        <f>K43+L43+M43+N43</f>
        <v>5</v>
      </c>
      <c r="P43" s="17">
        <f>Q43-O43</f>
        <v>8</v>
      </c>
      <c r="Q43" s="17">
        <f>ROUND(PRODUCT(J43,25)/14,0)</f>
        <v>13</v>
      </c>
      <c r="R43" s="22" t="s">
        <v>31</v>
      </c>
      <c r="S43" s="10"/>
      <c r="T43" s="23"/>
      <c r="U43" s="10" t="s">
        <v>38</v>
      </c>
    </row>
    <row r="44" spans="1:21">
      <c r="A44" s="19" t="s">
        <v>25</v>
      </c>
      <c r="B44" s="128"/>
      <c r="C44" s="135"/>
      <c r="D44" s="135"/>
      <c r="E44" s="135"/>
      <c r="F44" s="135"/>
      <c r="G44" s="135"/>
      <c r="H44" s="135"/>
      <c r="I44" s="129"/>
      <c r="J44" s="19">
        <f t="shared" ref="J44:Q44" si="0">SUM(J40:J43)</f>
        <v>30</v>
      </c>
      <c r="K44" s="19">
        <f t="shared" si="0"/>
        <v>8</v>
      </c>
      <c r="L44" s="19">
        <f t="shared" si="0"/>
        <v>2</v>
      </c>
      <c r="M44" s="19">
        <f t="shared" si="0"/>
        <v>2</v>
      </c>
      <c r="N44" s="19">
        <f t="shared" si="0"/>
        <v>8</v>
      </c>
      <c r="O44" s="19">
        <f t="shared" si="0"/>
        <v>20</v>
      </c>
      <c r="P44" s="19">
        <f t="shared" si="0"/>
        <v>34</v>
      </c>
      <c r="Q44" s="19">
        <f t="shared" si="0"/>
        <v>54</v>
      </c>
      <c r="R44" s="19">
        <f>COUNTIF(R40:R43,"E")</f>
        <v>4</v>
      </c>
      <c r="S44" s="19">
        <f>COUNTIF(S40:S43,"C")</f>
        <v>0</v>
      </c>
      <c r="T44" s="19">
        <f>COUNTIF(T40:T43,"VP")</f>
        <v>0</v>
      </c>
      <c r="U44" s="20"/>
    </row>
    <row r="45" spans="1:21" ht="19.5" customHeight="1"/>
    <row r="46" spans="1:21" ht="16.5" customHeight="1">
      <c r="A46" s="97" t="s">
        <v>43</v>
      </c>
      <c r="B46" s="97"/>
      <c r="C46" s="97"/>
      <c r="D46" s="97"/>
      <c r="E46" s="97"/>
      <c r="F46" s="97"/>
      <c r="G46" s="97"/>
      <c r="H46" s="97"/>
      <c r="I46" s="97"/>
      <c r="J46" s="97"/>
      <c r="K46" s="97"/>
      <c r="L46" s="97"/>
      <c r="M46" s="97"/>
      <c r="N46" s="97"/>
      <c r="O46" s="97"/>
      <c r="P46" s="97"/>
      <c r="Q46" s="97"/>
      <c r="R46" s="97"/>
      <c r="S46" s="97"/>
      <c r="T46" s="97"/>
      <c r="U46" s="97"/>
    </row>
    <row r="47" spans="1:21" ht="26.25" customHeight="1">
      <c r="A47" s="171" t="s">
        <v>27</v>
      </c>
      <c r="B47" s="184" t="s">
        <v>26</v>
      </c>
      <c r="C47" s="185"/>
      <c r="D47" s="185"/>
      <c r="E47" s="185"/>
      <c r="F47" s="185"/>
      <c r="G47" s="185"/>
      <c r="H47" s="185"/>
      <c r="I47" s="186"/>
      <c r="J47" s="183" t="s">
        <v>40</v>
      </c>
      <c r="K47" s="167" t="s">
        <v>24</v>
      </c>
      <c r="L47" s="168"/>
      <c r="M47" s="168"/>
      <c r="N47" s="169"/>
      <c r="O47" s="167" t="s">
        <v>41</v>
      </c>
      <c r="P47" s="189"/>
      <c r="Q47" s="190"/>
      <c r="R47" s="167" t="s">
        <v>23</v>
      </c>
      <c r="S47" s="168"/>
      <c r="T47" s="169"/>
      <c r="U47" s="180" t="s">
        <v>22</v>
      </c>
    </row>
    <row r="48" spans="1:21" ht="12.75" customHeight="1">
      <c r="A48" s="172"/>
      <c r="B48" s="187"/>
      <c r="C48" s="165"/>
      <c r="D48" s="165"/>
      <c r="E48" s="165"/>
      <c r="F48" s="165"/>
      <c r="G48" s="165"/>
      <c r="H48" s="165"/>
      <c r="I48" s="188"/>
      <c r="J48" s="181"/>
      <c r="K48" s="4" t="s">
        <v>28</v>
      </c>
      <c r="L48" s="4" t="s">
        <v>29</v>
      </c>
      <c r="M48" s="4" t="s">
        <v>69</v>
      </c>
      <c r="N48" s="4" t="s">
        <v>70</v>
      </c>
      <c r="O48" s="4" t="s">
        <v>33</v>
      </c>
      <c r="P48" s="4" t="s">
        <v>7</v>
      </c>
      <c r="Q48" s="4" t="s">
        <v>30</v>
      </c>
      <c r="R48" s="4" t="s">
        <v>31</v>
      </c>
      <c r="S48" s="4" t="s">
        <v>28</v>
      </c>
      <c r="T48" s="4" t="s">
        <v>32</v>
      </c>
      <c r="U48" s="181"/>
    </row>
    <row r="49" spans="1:42">
      <c r="A49" s="36" t="s">
        <v>100</v>
      </c>
      <c r="B49" s="62" t="s">
        <v>101</v>
      </c>
      <c r="C49" s="63"/>
      <c r="D49" s="63"/>
      <c r="E49" s="63"/>
      <c r="F49" s="63"/>
      <c r="G49" s="63"/>
      <c r="H49" s="63"/>
      <c r="I49" s="64"/>
      <c r="J49" s="10">
        <v>8</v>
      </c>
      <c r="K49" s="10">
        <v>2</v>
      </c>
      <c r="L49" s="10">
        <v>0</v>
      </c>
      <c r="M49" s="10">
        <v>1</v>
      </c>
      <c r="N49" s="10">
        <v>2</v>
      </c>
      <c r="O49" s="16">
        <f>K49+L49+M49+N49</f>
        <v>5</v>
      </c>
      <c r="P49" s="17">
        <f>Q49-O49</f>
        <v>12</v>
      </c>
      <c r="Q49" s="17">
        <f>ROUND(PRODUCT(J49,25)/12,0)</f>
        <v>17</v>
      </c>
      <c r="R49" s="22" t="s">
        <v>31</v>
      </c>
      <c r="S49" s="10"/>
      <c r="T49" s="23"/>
      <c r="U49" s="10" t="s">
        <v>36</v>
      </c>
    </row>
    <row r="50" spans="1:42">
      <c r="A50" s="36" t="s">
        <v>174</v>
      </c>
      <c r="B50" s="62" t="s">
        <v>134</v>
      </c>
      <c r="C50" s="63"/>
      <c r="D50" s="63"/>
      <c r="E50" s="63"/>
      <c r="F50" s="63"/>
      <c r="G50" s="63"/>
      <c r="H50" s="63"/>
      <c r="I50" s="64"/>
      <c r="J50" s="10">
        <v>8</v>
      </c>
      <c r="K50" s="10">
        <v>2</v>
      </c>
      <c r="L50" s="10">
        <v>0</v>
      </c>
      <c r="M50" s="10">
        <v>1</v>
      </c>
      <c r="N50" s="10">
        <v>2</v>
      </c>
      <c r="O50" s="16">
        <f>K50+L50+M50+N50</f>
        <v>5</v>
      </c>
      <c r="P50" s="17">
        <f>Q50-O50</f>
        <v>12</v>
      </c>
      <c r="Q50" s="17">
        <f>ROUND(PRODUCT(J50,25)/12,0)</f>
        <v>17</v>
      </c>
      <c r="R50" s="22" t="s">
        <v>31</v>
      </c>
      <c r="S50" s="10"/>
      <c r="T50" s="23"/>
      <c r="U50" s="10" t="s">
        <v>36</v>
      </c>
    </row>
    <row r="51" spans="1:42">
      <c r="A51" s="36" t="s">
        <v>97</v>
      </c>
      <c r="B51" s="62" t="s">
        <v>98</v>
      </c>
      <c r="C51" s="63"/>
      <c r="D51" s="63"/>
      <c r="E51" s="63"/>
      <c r="F51" s="63"/>
      <c r="G51" s="63"/>
      <c r="H51" s="63"/>
      <c r="I51" s="64"/>
      <c r="J51" s="10">
        <v>8</v>
      </c>
      <c r="K51" s="10">
        <v>2</v>
      </c>
      <c r="L51" s="10">
        <v>1</v>
      </c>
      <c r="M51" s="10">
        <v>0</v>
      </c>
      <c r="N51" s="10">
        <v>2</v>
      </c>
      <c r="O51" s="16">
        <f>K51+L51+M51+N51</f>
        <v>5</v>
      </c>
      <c r="P51" s="17">
        <f>Q51-O51</f>
        <v>12</v>
      </c>
      <c r="Q51" s="17">
        <f>ROUND(PRODUCT(J51,25)/12,0)</f>
        <v>17</v>
      </c>
      <c r="R51" s="22" t="s">
        <v>31</v>
      </c>
      <c r="S51" s="10"/>
      <c r="T51" s="23"/>
      <c r="U51" s="10" t="s">
        <v>38</v>
      </c>
    </row>
    <row r="52" spans="1:42">
      <c r="A52" s="36" t="s">
        <v>91</v>
      </c>
      <c r="B52" s="62" t="s">
        <v>92</v>
      </c>
      <c r="C52" s="63"/>
      <c r="D52" s="63"/>
      <c r="E52" s="63"/>
      <c r="F52" s="63"/>
      <c r="G52" s="63"/>
      <c r="H52" s="63"/>
      <c r="I52" s="64"/>
      <c r="J52" s="10">
        <v>6</v>
      </c>
      <c r="K52" s="10">
        <v>2</v>
      </c>
      <c r="L52" s="10">
        <v>1</v>
      </c>
      <c r="M52" s="10">
        <v>0</v>
      </c>
      <c r="N52" s="10">
        <v>0</v>
      </c>
      <c r="O52" s="16">
        <f>K52+L52+M52+N52</f>
        <v>3</v>
      </c>
      <c r="P52" s="17">
        <f>Q52-O52</f>
        <v>8</v>
      </c>
      <c r="Q52" s="17">
        <f>ROUND(PRODUCT(J52,25)/14,0)</f>
        <v>11</v>
      </c>
      <c r="R52" s="22"/>
      <c r="S52" s="10" t="s">
        <v>28</v>
      </c>
      <c r="T52" s="23"/>
      <c r="U52" s="10" t="s">
        <v>38</v>
      </c>
      <c r="AH52" s="55"/>
      <c r="AI52" s="55"/>
      <c r="AJ52" s="55"/>
      <c r="AK52" s="55"/>
      <c r="AL52" s="55"/>
      <c r="AM52" s="55"/>
      <c r="AN52" s="55"/>
      <c r="AO52" s="55"/>
      <c r="AP52" s="55"/>
    </row>
    <row r="53" spans="1:42">
      <c r="A53" s="19" t="s">
        <v>25</v>
      </c>
      <c r="B53" s="128"/>
      <c r="C53" s="135"/>
      <c r="D53" s="135"/>
      <c r="E53" s="135"/>
      <c r="F53" s="135"/>
      <c r="G53" s="135"/>
      <c r="H53" s="135"/>
      <c r="I53" s="129"/>
      <c r="J53" s="19">
        <f t="shared" ref="J53:Q53" si="1">SUM(J49:J52)</f>
        <v>30</v>
      </c>
      <c r="K53" s="19">
        <f t="shared" si="1"/>
        <v>8</v>
      </c>
      <c r="L53" s="19">
        <f t="shared" si="1"/>
        <v>2</v>
      </c>
      <c r="M53" s="19">
        <f t="shared" si="1"/>
        <v>2</v>
      </c>
      <c r="N53" s="19">
        <f t="shared" si="1"/>
        <v>6</v>
      </c>
      <c r="O53" s="19">
        <f t="shared" si="1"/>
        <v>18</v>
      </c>
      <c r="P53" s="19">
        <f t="shared" si="1"/>
        <v>44</v>
      </c>
      <c r="Q53" s="19">
        <f t="shared" si="1"/>
        <v>62</v>
      </c>
      <c r="R53" s="19">
        <f>COUNTIF(R49:R52,"E")</f>
        <v>3</v>
      </c>
      <c r="S53" s="19">
        <f>COUNTIF(S49:S52,"C")</f>
        <v>1</v>
      </c>
      <c r="T53" s="19">
        <f>COUNTIF(T49:T52,"VP")</f>
        <v>0</v>
      </c>
      <c r="U53" s="20"/>
    </row>
    <row r="54" spans="1:42" ht="11.25" customHeight="1"/>
    <row r="55" spans="1:42">
      <c r="B55" s="7"/>
      <c r="C55" s="7"/>
      <c r="D55" s="7"/>
      <c r="E55" s="7"/>
      <c r="F55" s="7"/>
      <c r="G55" s="7"/>
      <c r="N55" s="7"/>
      <c r="O55" s="7"/>
      <c r="P55" s="7"/>
      <c r="Q55" s="7"/>
      <c r="R55" s="7"/>
      <c r="S55" s="7"/>
      <c r="T55" s="7"/>
    </row>
    <row r="57" spans="1:42" ht="18" customHeight="1">
      <c r="A57" s="97" t="s">
        <v>44</v>
      </c>
      <c r="B57" s="97"/>
      <c r="C57" s="97"/>
      <c r="D57" s="97"/>
      <c r="E57" s="97"/>
      <c r="F57" s="97"/>
      <c r="G57" s="97"/>
      <c r="H57" s="97"/>
      <c r="I57" s="97"/>
      <c r="J57" s="97"/>
      <c r="K57" s="97"/>
      <c r="L57" s="97"/>
      <c r="M57" s="97"/>
      <c r="N57" s="97"/>
      <c r="O57" s="97"/>
      <c r="P57" s="97"/>
      <c r="Q57" s="97"/>
      <c r="R57" s="97"/>
      <c r="S57" s="97"/>
      <c r="T57" s="97"/>
      <c r="U57" s="97"/>
    </row>
    <row r="58" spans="1:42" ht="25.5" customHeight="1">
      <c r="A58" s="171" t="s">
        <v>27</v>
      </c>
      <c r="B58" s="184" t="s">
        <v>26</v>
      </c>
      <c r="C58" s="185"/>
      <c r="D58" s="185"/>
      <c r="E58" s="185"/>
      <c r="F58" s="185"/>
      <c r="G58" s="185"/>
      <c r="H58" s="185"/>
      <c r="I58" s="186"/>
      <c r="J58" s="183" t="s">
        <v>40</v>
      </c>
      <c r="K58" s="167" t="s">
        <v>24</v>
      </c>
      <c r="L58" s="168"/>
      <c r="M58" s="168"/>
      <c r="N58" s="169"/>
      <c r="O58" s="167" t="s">
        <v>41</v>
      </c>
      <c r="P58" s="189"/>
      <c r="Q58" s="190"/>
      <c r="R58" s="167" t="s">
        <v>23</v>
      </c>
      <c r="S58" s="168"/>
      <c r="T58" s="169"/>
      <c r="U58" s="180" t="s">
        <v>22</v>
      </c>
    </row>
    <row r="59" spans="1:42" ht="16.5" customHeight="1">
      <c r="A59" s="172"/>
      <c r="B59" s="187"/>
      <c r="C59" s="165"/>
      <c r="D59" s="165"/>
      <c r="E59" s="165"/>
      <c r="F59" s="165"/>
      <c r="G59" s="165"/>
      <c r="H59" s="165"/>
      <c r="I59" s="188"/>
      <c r="J59" s="181"/>
      <c r="K59" s="4" t="s">
        <v>28</v>
      </c>
      <c r="L59" s="4" t="s">
        <v>29</v>
      </c>
      <c r="M59" s="4" t="s">
        <v>69</v>
      </c>
      <c r="N59" s="4" t="s">
        <v>70</v>
      </c>
      <c r="O59" s="4" t="s">
        <v>33</v>
      </c>
      <c r="P59" s="4" t="s">
        <v>7</v>
      </c>
      <c r="Q59" s="4" t="s">
        <v>30</v>
      </c>
      <c r="R59" s="4" t="s">
        <v>31</v>
      </c>
      <c r="S59" s="4" t="s">
        <v>28</v>
      </c>
      <c r="T59" s="4" t="s">
        <v>32</v>
      </c>
      <c r="U59" s="181"/>
    </row>
    <row r="60" spans="1:42">
      <c r="A60" s="36" t="s">
        <v>81</v>
      </c>
      <c r="B60" s="62" t="s">
        <v>82</v>
      </c>
      <c r="C60" s="63"/>
      <c r="D60" s="63"/>
      <c r="E60" s="63"/>
      <c r="F60" s="63"/>
      <c r="G60" s="63"/>
      <c r="H60" s="63"/>
      <c r="I60" s="64"/>
      <c r="J60" s="10">
        <v>8</v>
      </c>
      <c r="K60" s="10">
        <v>2</v>
      </c>
      <c r="L60" s="10">
        <v>1</v>
      </c>
      <c r="M60" s="10">
        <v>0</v>
      </c>
      <c r="N60" s="10">
        <v>2</v>
      </c>
      <c r="O60" s="16">
        <f>K60+L60+M60+N60</f>
        <v>5</v>
      </c>
      <c r="P60" s="17">
        <f>Q60-O60</f>
        <v>9</v>
      </c>
      <c r="Q60" s="17">
        <f>ROUND(PRODUCT(J60,25)/14,0)</f>
        <v>14</v>
      </c>
      <c r="R60" s="22" t="s">
        <v>31</v>
      </c>
      <c r="S60" s="10"/>
      <c r="T60" s="23"/>
      <c r="U60" s="10" t="s">
        <v>36</v>
      </c>
    </row>
    <row r="61" spans="1:42">
      <c r="A61" s="36" t="s">
        <v>175</v>
      </c>
      <c r="B61" s="62" t="s">
        <v>135</v>
      </c>
      <c r="C61" s="63"/>
      <c r="D61" s="63"/>
      <c r="E61" s="63"/>
      <c r="F61" s="63"/>
      <c r="G61" s="63"/>
      <c r="H61" s="63"/>
      <c r="I61" s="64"/>
      <c r="J61" s="10">
        <v>8</v>
      </c>
      <c r="K61" s="10">
        <v>2</v>
      </c>
      <c r="L61" s="10">
        <v>0</v>
      </c>
      <c r="M61" s="10">
        <v>1</v>
      </c>
      <c r="N61" s="10">
        <v>2</v>
      </c>
      <c r="O61" s="16">
        <f>K61+L61+M61+N61</f>
        <v>5</v>
      </c>
      <c r="P61" s="17">
        <f>Q61-O61</f>
        <v>9</v>
      </c>
      <c r="Q61" s="17">
        <f>ROUND(PRODUCT(J61,25)/14,0)</f>
        <v>14</v>
      </c>
      <c r="R61" s="22" t="s">
        <v>31</v>
      </c>
      <c r="S61" s="10"/>
      <c r="T61" s="23"/>
      <c r="U61" s="10" t="s">
        <v>36</v>
      </c>
    </row>
    <row r="62" spans="1:42">
      <c r="A62" s="36" t="s">
        <v>99</v>
      </c>
      <c r="B62" s="62" t="s">
        <v>160</v>
      </c>
      <c r="C62" s="63"/>
      <c r="D62" s="63"/>
      <c r="E62" s="63"/>
      <c r="F62" s="63"/>
      <c r="G62" s="63"/>
      <c r="H62" s="63"/>
      <c r="I62" s="64"/>
      <c r="J62" s="10">
        <v>7</v>
      </c>
      <c r="K62" s="10">
        <v>2</v>
      </c>
      <c r="L62" s="10">
        <v>1</v>
      </c>
      <c r="M62" s="10">
        <v>0</v>
      </c>
      <c r="N62" s="10">
        <v>2</v>
      </c>
      <c r="O62" s="16">
        <f>K62+L62+M62+N62</f>
        <v>5</v>
      </c>
      <c r="P62" s="17">
        <f>Q62-O62</f>
        <v>8</v>
      </c>
      <c r="Q62" s="17">
        <f>ROUND(PRODUCT(J62,25)/14,0)</f>
        <v>13</v>
      </c>
      <c r="R62" s="22" t="s">
        <v>31</v>
      </c>
      <c r="S62" s="10"/>
      <c r="T62" s="23"/>
      <c r="U62" s="10" t="s">
        <v>38</v>
      </c>
    </row>
    <row r="63" spans="1:42">
      <c r="A63" s="36" t="s">
        <v>102</v>
      </c>
      <c r="B63" s="62" t="s">
        <v>161</v>
      </c>
      <c r="C63" s="63"/>
      <c r="D63" s="63"/>
      <c r="E63" s="63"/>
      <c r="F63" s="63"/>
      <c r="G63" s="63"/>
      <c r="H63" s="63"/>
      <c r="I63" s="64"/>
      <c r="J63" s="10">
        <v>7</v>
      </c>
      <c r="K63" s="10">
        <v>2</v>
      </c>
      <c r="L63" s="10">
        <v>1</v>
      </c>
      <c r="M63" s="10">
        <v>0</v>
      </c>
      <c r="N63" s="10">
        <v>2</v>
      </c>
      <c r="O63" s="16">
        <f>K63+L63+M63+N63</f>
        <v>5</v>
      </c>
      <c r="P63" s="17">
        <f>Q63-O63</f>
        <v>8</v>
      </c>
      <c r="Q63" s="17">
        <f>ROUND(PRODUCT(J63,25)/14,0)</f>
        <v>13</v>
      </c>
      <c r="R63" s="22" t="s">
        <v>31</v>
      </c>
      <c r="S63" s="10"/>
      <c r="T63" s="23"/>
      <c r="U63" s="10" t="s">
        <v>38</v>
      </c>
    </row>
    <row r="64" spans="1:42">
      <c r="A64" s="19" t="s">
        <v>25</v>
      </c>
      <c r="B64" s="128"/>
      <c r="C64" s="135"/>
      <c r="D64" s="135"/>
      <c r="E64" s="135"/>
      <c r="F64" s="135"/>
      <c r="G64" s="135"/>
      <c r="H64" s="135"/>
      <c r="I64" s="129"/>
      <c r="J64" s="19">
        <f t="shared" ref="J64:Q64" si="2">SUM(J60:J63)</f>
        <v>30</v>
      </c>
      <c r="K64" s="19">
        <f t="shared" si="2"/>
        <v>8</v>
      </c>
      <c r="L64" s="19">
        <f t="shared" si="2"/>
        <v>3</v>
      </c>
      <c r="M64" s="19">
        <f t="shared" si="2"/>
        <v>1</v>
      </c>
      <c r="N64" s="19">
        <f t="shared" si="2"/>
        <v>8</v>
      </c>
      <c r="O64" s="19">
        <f t="shared" si="2"/>
        <v>20</v>
      </c>
      <c r="P64" s="19">
        <f t="shared" si="2"/>
        <v>34</v>
      </c>
      <c r="Q64" s="19">
        <f t="shared" si="2"/>
        <v>54</v>
      </c>
      <c r="R64" s="19">
        <f>COUNTIF(R60:R63,"E")</f>
        <v>4</v>
      </c>
      <c r="S64" s="19">
        <f>SUM(S60:S63)</f>
        <v>0</v>
      </c>
      <c r="T64" s="19">
        <f>SUM(T60:T63)</f>
        <v>0</v>
      </c>
      <c r="U64" s="20"/>
    </row>
    <row r="65" spans="1:21">
      <c r="A65" s="40"/>
      <c r="B65" s="40"/>
      <c r="C65" s="40"/>
      <c r="D65" s="40"/>
      <c r="E65" s="40"/>
      <c r="F65" s="40"/>
      <c r="G65" s="40"/>
      <c r="H65" s="40"/>
      <c r="I65" s="40"/>
      <c r="J65" s="40"/>
      <c r="K65" s="40"/>
      <c r="L65" s="40"/>
      <c r="M65" s="40"/>
      <c r="N65" s="40"/>
      <c r="O65" s="40"/>
      <c r="P65" s="40"/>
      <c r="Q65" s="40"/>
      <c r="R65" s="40"/>
      <c r="S65" s="40"/>
      <c r="T65" s="40"/>
      <c r="U65" s="41"/>
    </row>
    <row r="66" spans="1:21">
      <c r="A66" s="40"/>
      <c r="B66" s="40"/>
      <c r="C66" s="40"/>
      <c r="D66" s="40"/>
      <c r="E66" s="40"/>
      <c r="F66" s="40"/>
      <c r="G66" s="40"/>
      <c r="H66" s="40"/>
      <c r="I66" s="40"/>
      <c r="J66" s="40"/>
      <c r="K66" s="40"/>
      <c r="L66" s="40"/>
      <c r="M66" s="40"/>
      <c r="N66" s="40"/>
      <c r="O66" s="40"/>
      <c r="P66" s="40"/>
      <c r="Q66" s="40"/>
      <c r="R66" s="40"/>
      <c r="S66" s="40"/>
      <c r="T66" s="40"/>
      <c r="U66" s="41"/>
    </row>
    <row r="67" spans="1:21" ht="21.75" customHeight="1"/>
    <row r="68" spans="1:21" ht="18.75" customHeight="1">
      <c r="A68" s="97" t="s">
        <v>45</v>
      </c>
      <c r="B68" s="97"/>
      <c r="C68" s="97"/>
      <c r="D68" s="97"/>
      <c r="E68" s="97"/>
      <c r="F68" s="97"/>
      <c r="G68" s="97"/>
      <c r="H68" s="97"/>
      <c r="I68" s="97"/>
      <c r="J68" s="97"/>
      <c r="K68" s="97"/>
      <c r="L68" s="97"/>
      <c r="M68" s="97"/>
      <c r="N68" s="97"/>
      <c r="O68" s="97"/>
      <c r="P68" s="97"/>
      <c r="Q68" s="97"/>
      <c r="R68" s="97"/>
      <c r="S68" s="97"/>
      <c r="T68" s="97"/>
      <c r="U68" s="97"/>
    </row>
    <row r="69" spans="1:21" ht="24.75" customHeight="1">
      <c r="A69" s="171" t="s">
        <v>27</v>
      </c>
      <c r="B69" s="184" t="s">
        <v>26</v>
      </c>
      <c r="C69" s="185"/>
      <c r="D69" s="185"/>
      <c r="E69" s="185"/>
      <c r="F69" s="185"/>
      <c r="G69" s="185"/>
      <c r="H69" s="185"/>
      <c r="I69" s="186"/>
      <c r="J69" s="183" t="s">
        <v>40</v>
      </c>
      <c r="K69" s="167" t="s">
        <v>24</v>
      </c>
      <c r="L69" s="168"/>
      <c r="M69" s="168"/>
      <c r="N69" s="169"/>
      <c r="O69" s="167" t="s">
        <v>41</v>
      </c>
      <c r="P69" s="189"/>
      <c r="Q69" s="190"/>
      <c r="R69" s="167" t="s">
        <v>23</v>
      </c>
      <c r="S69" s="168"/>
      <c r="T69" s="169"/>
      <c r="U69" s="180" t="s">
        <v>22</v>
      </c>
    </row>
    <row r="70" spans="1:21">
      <c r="A70" s="172"/>
      <c r="B70" s="187"/>
      <c r="C70" s="165"/>
      <c r="D70" s="165"/>
      <c r="E70" s="165"/>
      <c r="F70" s="165"/>
      <c r="G70" s="165"/>
      <c r="H70" s="165"/>
      <c r="I70" s="188"/>
      <c r="J70" s="181"/>
      <c r="K70" s="4" t="s">
        <v>28</v>
      </c>
      <c r="L70" s="4" t="s">
        <v>29</v>
      </c>
      <c r="M70" s="4" t="s">
        <v>69</v>
      </c>
      <c r="N70" s="4" t="s">
        <v>70</v>
      </c>
      <c r="O70" s="4" t="s">
        <v>33</v>
      </c>
      <c r="P70" s="4" t="s">
        <v>7</v>
      </c>
      <c r="Q70" s="4" t="s">
        <v>30</v>
      </c>
      <c r="R70" s="4" t="s">
        <v>31</v>
      </c>
      <c r="S70" s="4" t="s">
        <v>28</v>
      </c>
      <c r="T70" s="4" t="s">
        <v>32</v>
      </c>
      <c r="U70" s="181"/>
    </row>
    <row r="71" spans="1:21">
      <c r="A71" s="36" t="s">
        <v>87</v>
      </c>
      <c r="B71" s="62" t="s">
        <v>88</v>
      </c>
      <c r="C71" s="63"/>
      <c r="D71" s="63"/>
      <c r="E71" s="63"/>
      <c r="F71" s="63"/>
      <c r="G71" s="63"/>
      <c r="H71" s="63"/>
      <c r="I71" s="64"/>
      <c r="J71" s="10">
        <v>8</v>
      </c>
      <c r="K71" s="10">
        <v>2</v>
      </c>
      <c r="L71" s="10">
        <v>0</v>
      </c>
      <c r="M71" s="10">
        <v>1</v>
      </c>
      <c r="N71" s="10">
        <v>2</v>
      </c>
      <c r="O71" s="16">
        <f>K71+L71+M71+N71</f>
        <v>5</v>
      </c>
      <c r="P71" s="17">
        <f>Q71-O71</f>
        <v>9</v>
      </c>
      <c r="Q71" s="17">
        <f>ROUND(PRODUCT(J71,25)/14,0)</f>
        <v>14</v>
      </c>
      <c r="R71" s="22" t="s">
        <v>31</v>
      </c>
      <c r="S71" s="10"/>
      <c r="T71" s="23"/>
      <c r="U71" s="10" t="s">
        <v>36</v>
      </c>
    </row>
    <row r="72" spans="1:21">
      <c r="A72" s="36" t="s">
        <v>89</v>
      </c>
      <c r="B72" s="62" t="s">
        <v>90</v>
      </c>
      <c r="C72" s="63"/>
      <c r="D72" s="63"/>
      <c r="E72" s="63"/>
      <c r="F72" s="63"/>
      <c r="G72" s="63"/>
      <c r="H72" s="63"/>
      <c r="I72" s="64"/>
      <c r="J72" s="10">
        <v>8</v>
      </c>
      <c r="K72" s="10">
        <v>2</v>
      </c>
      <c r="L72" s="10">
        <v>0</v>
      </c>
      <c r="M72" s="10">
        <v>1</v>
      </c>
      <c r="N72" s="10">
        <v>2</v>
      </c>
      <c r="O72" s="16">
        <f>K72+L72+M72+N72</f>
        <v>5</v>
      </c>
      <c r="P72" s="17">
        <f>Q72-O72</f>
        <v>9</v>
      </c>
      <c r="Q72" s="17">
        <f>ROUND(PRODUCT(J72,25)/14,0)</f>
        <v>14</v>
      </c>
      <c r="R72" s="22" t="s">
        <v>31</v>
      </c>
      <c r="S72" s="10"/>
      <c r="T72" s="23"/>
      <c r="U72" s="10" t="s">
        <v>36</v>
      </c>
    </row>
    <row r="73" spans="1:21">
      <c r="A73" s="36" t="s">
        <v>178</v>
      </c>
      <c r="B73" s="62" t="s">
        <v>177</v>
      </c>
      <c r="C73" s="63"/>
      <c r="D73" s="63"/>
      <c r="E73" s="63"/>
      <c r="F73" s="63"/>
      <c r="G73" s="63"/>
      <c r="H73" s="63"/>
      <c r="I73" s="64"/>
      <c r="J73" s="10">
        <v>8</v>
      </c>
      <c r="K73" s="10">
        <v>0</v>
      </c>
      <c r="L73" s="10">
        <v>0</v>
      </c>
      <c r="M73" s="10">
        <v>0</v>
      </c>
      <c r="N73" s="10">
        <v>2</v>
      </c>
      <c r="O73" s="16">
        <f>K73+L73+M73+N73</f>
        <v>2</v>
      </c>
      <c r="P73" s="17">
        <f>Q73-O73</f>
        <v>12</v>
      </c>
      <c r="Q73" s="17">
        <f>ROUND(PRODUCT(J73,25)/14,0)</f>
        <v>14</v>
      </c>
      <c r="R73" s="22"/>
      <c r="S73" s="10" t="s">
        <v>28</v>
      </c>
      <c r="T73" s="23"/>
      <c r="U73" s="10" t="s">
        <v>38</v>
      </c>
    </row>
    <row r="74" spans="1:21">
      <c r="A74" s="36" t="s">
        <v>103</v>
      </c>
      <c r="B74" s="62" t="s">
        <v>104</v>
      </c>
      <c r="C74" s="63"/>
      <c r="D74" s="63"/>
      <c r="E74" s="63"/>
      <c r="F74" s="63"/>
      <c r="G74" s="63"/>
      <c r="H74" s="63"/>
      <c r="I74" s="64"/>
      <c r="J74" s="10">
        <v>6</v>
      </c>
      <c r="K74" s="10">
        <v>0</v>
      </c>
      <c r="L74" s="10">
        <v>0</v>
      </c>
      <c r="M74" s="10">
        <v>0</v>
      </c>
      <c r="N74" s="10">
        <v>2</v>
      </c>
      <c r="O74" s="16">
        <f>K74+L74+M74+N74</f>
        <v>2</v>
      </c>
      <c r="P74" s="17">
        <f>Q74-O74</f>
        <v>11</v>
      </c>
      <c r="Q74" s="17">
        <f>ROUND(PRODUCT(J74,25)/12,0)</f>
        <v>13</v>
      </c>
      <c r="R74" s="22"/>
      <c r="S74" s="10"/>
      <c r="T74" s="23" t="s">
        <v>32</v>
      </c>
      <c r="U74" s="10" t="s">
        <v>38</v>
      </c>
    </row>
    <row r="75" spans="1:21">
      <c r="A75" s="19" t="s">
        <v>25</v>
      </c>
      <c r="B75" s="128"/>
      <c r="C75" s="135"/>
      <c r="D75" s="135"/>
      <c r="E75" s="135"/>
      <c r="F75" s="135"/>
      <c r="G75" s="135"/>
      <c r="H75" s="135"/>
      <c r="I75" s="129"/>
      <c r="J75" s="19">
        <f t="shared" ref="J75:Q75" si="3">SUM(J71:J74)</f>
        <v>30</v>
      </c>
      <c r="K75" s="19">
        <f t="shared" si="3"/>
        <v>4</v>
      </c>
      <c r="L75" s="19">
        <f t="shared" si="3"/>
        <v>0</v>
      </c>
      <c r="M75" s="19">
        <f t="shared" si="3"/>
        <v>2</v>
      </c>
      <c r="N75" s="19">
        <f t="shared" si="3"/>
        <v>8</v>
      </c>
      <c r="O75" s="19">
        <f t="shared" si="3"/>
        <v>14</v>
      </c>
      <c r="P75" s="19">
        <f t="shared" si="3"/>
        <v>41</v>
      </c>
      <c r="Q75" s="19">
        <f t="shared" si="3"/>
        <v>55</v>
      </c>
      <c r="R75" s="19">
        <f>COUNTIF(R71:R74,"E")</f>
        <v>2</v>
      </c>
      <c r="S75" s="19">
        <f>COUNTIF(S71:S74,"C")</f>
        <v>1</v>
      </c>
      <c r="T75" s="19">
        <f>COUNTIF(T71:T74,"VP")</f>
        <v>1</v>
      </c>
      <c r="U75" s="20"/>
    </row>
    <row r="76" spans="1:21" ht="9" customHeight="1"/>
    <row r="79" spans="1:21" ht="19.5" customHeight="1">
      <c r="A79" s="182" t="s">
        <v>46</v>
      </c>
      <c r="B79" s="182"/>
      <c r="C79" s="182"/>
      <c r="D79" s="182"/>
      <c r="E79" s="182"/>
      <c r="F79" s="182"/>
      <c r="G79" s="182"/>
      <c r="H79" s="182"/>
      <c r="I79" s="182"/>
      <c r="J79" s="182"/>
      <c r="K79" s="182"/>
      <c r="L79" s="182"/>
      <c r="M79" s="182"/>
      <c r="N79" s="182"/>
      <c r="O79" s="182"/>
      <c r="P79" s="182"/>
      <c r="Q79" s="182"/>
      <c r="R79" s="182"/>
      <c r="S79" s="182"/>
      <c r="T79" s="182"/>
      <c r="U79" s="182"/>
    </row>
    <row r="80" spans="1:21" ht="27.75" customHeight="1">
      <c r="A80" s="171" t="s">
        <v>27</v>
      </c>
      <c r="B80" s="184" t="s">
        <v>26</v>
      </c>
      <c r="C80" s="185"/>
      <c r="D80" s="185"/>
      <c r="E80" s="185"/>
      <c r="F80" s="185"/>
      <c r="G80" s="185"/>
      <c r="H80" s="185"/>
      <c r="I80" s="186"/>
      <c r="J80" s="183" t="s">
        <v>40</v>
      </c>
      <c r="K80" s="110" t="s">
        <v>24</v>
      </c>
      <c r="L80" s="110"/>
      <c r="M80" s="110"/>
      <c r="N80" s="110"/>
      <c r="O80" s="110" t="s">
        <v>41</v>
      </c>
      <c r="P80" s="111"/>
      <c r="Q80" s="111"/>
      <c r="R80" s="110" t="s">
        <v>23</v>
      </c>
      <c r="S80" s="110"/>
      <c r="T80" s="110"/>
      <c r="U80" s="110" t="s">
        <v>22</v>
      </c>
    </row>
    <row r="81" spans="1:42" ht="12.75" customHeight="1">
      <c r="A81" s="172"/>
      <c r="B81" s="187"/>
      <c r="C81" s="165"/>
      <c r="D81" s="165"/>
      <c r="E81" s="165"/>
      <c r="F81" s="165"/>
      <c r="G81" s="165"/>
      <c r="H81" s="165"/>
      <c r="I81" s="188"/>
      <c r="J81" s="181"/>
      <c r="K81" s="4" t="s">
        <v>28</v>
      </c>
      <c r="L81" s="4" t="s">
        <v>29</v>
      </c>
      <c r="M81" s="4" t="s">
        <v>69</v>
      </c>
      <c r="N81" s="4" t="s">
        <v>70</v>
      </c>
      <c r="O81" s="4" t="s">
        <v>33</v>
      </c>
      <c r="P81" s="4" t="s">
        <v>7</v>
      </c>
      <c r="Q81" s="4" t="s">
        <v>30</v>
      </c>
      <c r="R81" s="4" t="s">
        <v>31</v>
      </c>
      <c r="S81" s="4" t="s">
        <v>28</v>
      </c>
      <c r="T81" s="4" t="s">
        <v>32</v>
      </c>
      <c r="U81" s="110"/>
    </row>
    <row r="82" spans="1:42">
      <c r="A82" s="209" t="s">
        <v>47</v>
      </c>
      <c r="B82" s="210"/>
      <c r="C82" s="210"/>
      <c r="D82" s="210"/>
      <c r="E82" s="210"/>
      <c r="F82" s="210"/>
      <c r="G82" s="210"/>
      <c r="H82" s="210"/>
      <c r="I82" s="210"/>
      <c r="J82" s="210"/>
      <c r="K82" s="210"/>
      <c r="L82" s="210"/>
      <c r="M82" s="210"/>
      <c r="N82" s="210"/>
      <c r="O82" s="210"/>
      <c r="P82" s="210"/>
      <c r="Q82" s="210"/>
      <c r="R82" s="210"/>
      <c r="S82" s="210"/>
      <c r="T82" s="210"/>
      <c r="U82" s="211"/>
    </row>
    <row r="83" spans="1:42">
      <c r="A83" s="36" t="s">
        <v>159</v>
      </c>
      <c r="B83" s="62" t="s">
        <v>114</v>
      </c>
      <c r="C83" s="63"/>
      <c r="D83" s="63"/>
      <c r="E83" s="63"/>
      <c r="F83" s="63"/>
      <c r="G83" s="63"/>
      <c r="H83" s="63"/>
      <c r="I83" s="64"/>
      <c r="J83" s="10">
        <v>7</v>
      </c>
      <c r="K83" s="10">
        <v>2</v>
      </c>
      <c r="L83" s="10">
        <v>1</v>
      </c>
      <c r="M83" s="10">
        <v>0</v>
      </c>
      <c r="N83" s="10">
        <v>2</v>
      </c>
      <c r="O83" s="17">
        <f>K83+L83+M83+N83</f>
        <v>5</v>
      </c>
      <c r="P83" s="17">
        <f>Q83-O83</f>
        <v>8</v>
      </c>
      <c r="Q83" s="17">
        <f>ROUND(PRODUCT(J83,25)/14,0)</f>
        <v>13</v>
      </c>
      <c r="R83" s="24" t="s">
        <v>31</v>
      </c>
      <c r="S83" s="24"/>
      <c r="T83" s="25"/>
      <c r="U83" s="10" t="s">
        <v>38</v>
      </c>
      <c r="AH83" s="56"/>
      <c r="AI83" s="56"/>
      <c r="AJ83" s="57"/>
      <c r="AK83" s="57"/>
      <c r="AL83" s="57"/>
      <c r="AM83" s="58"/>
      <c r="AN83" s="58"/>
      <c r="AO83" s="59"/>
      <c r="AP83" s="56"/>
    </row>
    <row r="84" spans="1:42">
      <c r="A84" s="36" t="s">
        <v>168</v>
      </c>
      <c r="B84" s="62" t="s">
        <v>115</v>
      </c>
      <c r="C84" s="63"/>
      <c r="D84" s="63"/>
      <c r="E84" s="63"/>
      <c r="F84" s="63"/>
      <c r="G84" s="63"/>
      <c r="H84" s="63"/>
      <c r="I84" s="64"/>
      <c r="J84" s="10">
        <v>7</v>
      </c>
      <c r="K84" s="10">
        <v>2</v>
      </c>
      <c r="L84" s="10">
        <v>1</v>
      </c>
      <c r="M84" s="10">
        <v>0</v>
      </c>
      <c r="N84" s="10">
        <v>2</v>
      </c>
      <c r="O84" s="17">
        <f>K84+L84+M84+N84</f>
        <v>5</v>
      </c>
      <c r="P84" s="17">
        <f>Q84-O84</f>
        <v>8</v>
      </c>
      <c r="Q84" s="17">
        <f>ROUND(PRODUCT(J84,25)/14,0)</f>
        <v>13</v>
      </c>
      <c r="R84" s="24" t="s">
        <v>31</v>
      </c>
      <c r="S84" s="24"/>
      <c r="T84" s="25"/>
      <c r="U84" s="10" t="s">
        <v>38</v>
      </c>
      <c r="AH84" s="56"/>
      <c r="AI84" s="56"/>
      <c r="AJ84" s="57"/>
      <c r="AK84" s="57"/>
      <c r="AL84" s="57"/>
      <c r="AM84" s="58"/>
      <c r="AN84" s="58"/>
      <c r="AO84" s="59"/>
      <c r="AP84" s="56"/>
    </row>
    <row r="85" spans="1:42">
      <c r="A85" s="65" t="s">
        <v>105</v>
      </c>
      <c r="B85" s="66"/>
      <c r="C85" s="66"/>
      <c r="D85" s="66"/>
      <c r="E85" s="66"/>
      <c r="F85" s="66"/>
      <c r="G85" s="66"/>
      <c r="H85" s="66"/>
      <c r="I85" s="66"/>
      <c r="J85" s="66"/>
      <c r="K85" s="66"/>
      <c r="L85" s="66"/>
      <c r="M85" s="66"/>
      <c r="N85" s="66"/>
      <c r="O85" s="66"/>
      <c r="P85" s="66"/>
      <c r="Q85" s="66"/>
      <c r="R85" s="66"/>
      <c r="S85" s="66"/>
      <c r="T85" s="66"/>
      <c r="U85" s="67"/>
      <c r="AH85" s="60"/>
      <c r="AI85" s="60"/>
      <c r="AJ85" s="60"/>
      <c r="AK85" s="60"/>
      <c r="AL85" s="60"/>
      <c r="AM85" s="60"/>
      <c r="AN85" s="60"/>
      <c r="AO85" s="60"/>
      <c r="AP85" s="60"/>
    </row>
    <row r="86" spans="1:42">
      <c r="A86" s="36" t="s">
        <v>116</v>
      </c>
      <c r="B86" s="62" t="s">
        <v>117</v>
      </c>
      <c r="C86" s="63"/>
      <c r="D86" s="63"/>
      <c r="E86" s="63"/>
      <c r="F86" s="63"/>
      <c r="G86" s="63"/>
      <c r="H86" s="63"/>
      <c r="I86" s="64"/>
      <c r="J86" s="10">
        <v>7</v>
      </c>
      <c r="K86" s="10">
        <v>2</v>
      </c>
      <c r="L86" s="10">
        <v>1</v>
      </c>
      <c r="M86" s="10">
        <v>0</v>
      </c>
      <c r="N86" s="10">
        <v>2</v>
      </c>
      <c r="O86" s="17">
        <f>K86+L86+M86+N86</f>
        <v>5</v>
      </c>
      <c r="P86" s="17">
        <f>Q86-O86</f>
        <v>8</v>
      </c>
      <c r="Q86" s="17">
        <f>ROUND(PRODUCT(J86,25)/14,0)</f>
        <v>13</v>
      </c>
      <c r="R86" s="24" t="s">
        <v>31</v>
      </c>
      <c r="S86" s="24"/>
      <c r="T86" s="25"/>
      <c r="U86" s="10" t="s">
        <v>38</v>
      </c>
      <c r="AH86" s="60"/>
      <c r="AI86" s="60"/>
      <c r="AJ86" s="60"/>
      <c r="AK86" s="60"/>
      <c r="AL86" s="60"/>
      <c r="AM86" s="60"/>
      <c r="AN86" s="60"/>
      <c r="AO86" s="60"/>
      <c r="AP86" s="60"/>
    </row>
    <row r="87" spans="1:42">
      <c r="A87" s="36" t="s">
        <v>118</v>
      </c>
      <c r="B87" s="62" t="s">
        <v>119</v>
      </c>
      <c r="C87" s="63"/>
      <c r="D87" s="63"/>
      <c r="E87" s="63"/>
      <c r="F87" s="63"/>
      <c r="G87" s="63"/>
      <c r="H87" s="63"/>
      <c r="I87" s="64"/>
      <c r="J87" s="10">
        <v>7</v>
      </c>
      <c r="K87" s="10">
        <v>2</v>
      </c>
      <c r="L87" s="10">
        <v>1</v>
      </c>
      <c r="M87" s="10">
        <v>0</v>
      </c>
      <c r="N87" s="10">
        <v>2</v>
      </c>
      <c r="O87" s="17">
        <f>K87+L87+M87+N87</f>
        <v>5</v>
      </c>
      <c r="P87" s="17">
        <f>Q87-O87</f>
        <v>8</v>
      </c>
      <c r="Q87" s="17">
        <f>ROUND(PRODUCT(J87,25)/14,0)</f>
        <v>13</v>
      </c>
      <c r="R87" s="24" t="s">
        <v>31</v>
      </c>
      <c r="S87" s="24"/>
      <c r="T87" s="25"/>
      <c r="U87" s="10" t="s">
        <v>38</v>
      </c>
      <c r="AH87" s="60"/>
      <c r="AI87" s="60"/>
      <c r="AJ87" s="60"/>
      <c r="AK87" s="60"/>
      <c r="AL87" s="60"/>
      <c r="AM87" s="60"/>
      <c r="AN87" s="60"/>
      <c r="AO87" s="60"/>
      <c r="AP87" s="60"/>
    </row>
    <row r="88" spans="1:42">
      <c r="A88" s="36" t="s">
        <v>120</v>
      </c>
      <c r="B88" s="62" t="s">
        <v>121</v>
      </c>
      <c r="C88" s="63"/>
      <c r="D88" s="63"/>
      <c r="E88" s="63"/>
      <c r="F88" s="63"/>
      <c r="G88" s="63"/>
      <c r="H88" s="63"/>
      <c r="I88" s="64"/>
      <c r="J88" s="10">
        <v>7</v>
      </c>
      <c r="K88" s="10">
        <v>2</v>
      </c>
      <c r="L88" s="10">
        <v>1</v>
      </c>
      <c r="M88" s="10">
        <v>0</v>
      </c>
      <c r="N88" s="10">
        <v>2</v>
      </c>
      <c r="O88" s="17">
        <f>K88+L88+M88+N88</f>
        <v>5</v>
      </c>
      <c r="P88" s="17">
        <f>Q88-O88</f>
        <v>8</v>
      </c>
      <c r="Q88" s="17">
        <f>ROUND(PRODUCT(J88,25)/14,0)</f>
        <v>13</v>
      </c>
      <c r="R88" s="24" t="s">
        <v>31</v>
      </c>
      <c r="S88" s="24"/>
      <c r="T88" s="25"/>
      <c r="U88" s="10" t="s">
        <v>38</v>
      </c>
      <c r="AH88" s="60"/>
      <c r="AI88" s="60"/>
      <c r="AJ88" s="60"/>
      <c r="AK88" s="60"/>
      <c r="AL88" s="60"/>
      <c r="AM88" s="60"/>
      <c r="AN88" s="60"/>
      <c r="AO88" s="60"/>
      <c r="AP88" s="60"/>
    </row>
    <row r="89" spans="1:42">
      <c r="A89" s="65" t="s">
        <v>163</v>
      </c>
      <c r="B89" s="66"/>
      <c r="C89" s="66"/>
      <c r="D89" s="66"/>
      <c r="E89" s="66"/>
      <c r="F89" s="66"/>
      <c r="G89" s="66"/>
      <c r="H89" s="66"/>
      <c r="I89" s="66"/>
      <c r="J89" s="66"/>
      <c r="K89" s="66"/>
      <c r="L89" s="66"/>
      <c r="M89" s="66"/>
      <c r="N89" s="66"/>
      <c r="O89" s="66"/>
      <c r="P89" s="66"/>
      <c r="Q89" s="66"/>
      <c r="R89" s="66"/>
      <c r="S89" s="66"/>
      <c r="T89" s="66"/>
      <c r="U89" s="67"/>
      <c r="AH89" s="56"/>
      <c r="AI89" s="56"/>
      <c r="AJ89" s="57"/>
      <c r="AK89" s="57"/>
      <c r="AL89" s="57"/>
      <c r="AM89" s="58"/>
      <c r="AN89" s="58"/>
      <c r="AO89" s="59"/>
      <c r="AP89" s="56"/>
    </row>
    <row r="90" spans="1:42">
      <c r="A90" s="36" t="s">
        <v>122</v>
      </c>
      <c r="B90" s="62" t="s">
        <v>123</v>
      </c>
      <c r="C90" s="63"/>
      <c r="D90" s="63"/>
      <c r="E90" s="63"/>
      <c r="F90" s="63"/>
      <c r="G90" s="63"/>
      <c r="H90" s="63"/>
      <c r="I90" s="64"/>
      <c r="J90" s="10">
        <v>8</v>
      </c>
      <c r="K90" s="10">
        <v>2</v>
      </c>
      <c r="L90" s="10">
        <v>1</v>
      </c>
      <c r="M90" s="10">
        <v>0</v>
      </c>
      <c r="N90" s="10">
        <v>2</v>
      </c>
      <c r="O90" s="17">
        <f>K90+L90+M90+N90</f>
        <v>5</v>
      </c>
      <c r="P90" s="17">
        <f>Q90-O90</f>
        <v>12</v>
      </c>
      <c r="Q90" s="17">
        <f>ROUND(PRODUCT(J90,25)/12,0)</f>
        <v>17</v>
      </c>
      <c r="R90" s="24" t="s">
        <v>31</v>
      </c>
      <c r="S90" s="24"/>
      <c r="T90" s="25"/>
      <c r="U90" s="10" t="s">
        <v>38</v>
      </c>
      <c r="AH90" s="56"/>
      <c r="AI90" s="56"/>
      <c r="AJ90" s="57"/>
      <c r="AK90" s="57"/>
      <c r="AL90" s="57"/>
      <c r="AM90" s="58"/>
      <c r="AN90" s="58"/>
      <c r="AO90" s="59"/>
      <c r="AP90" s="56"/>
    </row>
    <row r="91" spans="1:42">
      <c r="A91" s="36" t="s">
        <v>124</v>
      </c>
      <c r="B91" s="62" t="s">
        <v>125</v>
      </c>
      <c r="C91" s="63"/>
      <c r="D91" s="63"/>
      <c r="E91" s="63"/>
      <c r="F91" s="63"/>
      <c r="G91" s="63"/>
      <c r="H91" s="63"/>
      <c r="I91" s="64"/>
      <c r="J91" s="10">
        <v>8</v>
      </c>
      <c r="K91" s="10">
        <v>2</v>
      </c>
      <c r="L91" s="10">
        <v>1</v>
      </c>
      <c r="M91" s="10">
        <v>0</v>
      </c>
      <c r="N91" s="10">
        <v>2</v>
      </c>
      <c r="O91" s="17">
        <f>K91+L91+M91+N91</f>
        <v>5</v>
      </c>
      <c r="P91" s="17">
        <f>Q91-O91</f>
        <v>12</v>
      </c>
      <c r="Q91" s="17">
        <f>ROUND(PRODUCT(J91,25)/12,0)</f>
        <v>17</v>
      </c>
      <c r="R91" s="24" t="s">
        <v>31</v>
      </c>
      <c r="S91" s="24"/>
      <c r="T91" s="25"/>
      <c r="U91" s="10" t="s">
        <v>38</v>
      </c>
      <c r="AH91" s="56"/>
      <c r="AI91" s="56"/>
      <c r="AJ91" s="57"/>
      <c r="AK91" s="57"/>
      <c r="AL91" s="57"/>
      <c r="AM91" s="58"/>
      <c r="AN91" s="58"/>
      <c r="AO91" s="59"/>
      <c r="AP91" s="56"/>
    </row>
    <row r="92" spans="1:42">
      <c r="A92" s="36" t="s">
        <v>162</v>
      </c>
      <c r="B92" s="62" t="s">
        <v>129</v>
      </c>
      <c r="C92" s="63"/>
      <c r="D92" s="63"/>
      <c r="E92" s="63"/>
      <c r="F92" s="63"/>
      <c r="G92" s="63"/>
      <c r="H92" s="63"/>
      <c r="I92" s="64"/>
      <c r="J92" s="10">
        <v>8</v>
      </c>
      <c r="K92" s="10">
        <v>2</v>
      </c>
      <c r="L92" s="10">
        <v>1</v>
      </c>
      <c r="M92" s="10">
        <v>0</v>
      </c>
      <c r="N92" s="10">
        <v>2</v>
      </c>
      <c r="O92" s="17">
        <f>K92+L92+M92+N92</f>
        <v>5</v>
      </c>
      <c r="P92" s="17">
        <f>Q92-O92</f>
        <v>12</v>
      </c>
      <c r="Q92" s="17">
        <f>ROUND(PRODUCT(J92,25)/12,0)</f>
        <v>17</v>
      </c>
      <c r="R92" s="24" t="s">
        <v>31</v>
      </c>
      <c r="S92" s="24"/>
      <c r="T92" s="25"/>
      <c r="U92" s="10" t="s">
        <v>38</v>
      </c>
      <c r="AH92" s="60"/>
      <c r="AI92" s="60"/>
      <c r="AJ92" s="60"/>
      <c r="AK92" s="60"/>
      <c r="AL92" s="60"/>
      <c r="AM92" s="60"/>
      <c r="AN92" s="60"/>
      <c r="AO92" s="60"/>
      <c r="AP92" s="60"/>
    </row>
    <row r="93" spans="1:42">
      <c r="A93" s="65" t="s">
        <v>128</v>
      </c>
      <c r="B93" s="66"/>
      <c r="C93" s="66"/>
      <c r="D93" s="66"/>
      <c r="E93" s="66"/>
      <c r="F93" s="66"/>
      <c r="G93" s="66"/>
      <c r="H93" s="66"/>
      <c r="I93" s="66"/>
      <c r="J93" s="66"/>
      <c r="K93" s="66"/>
      <c r="L93" s="66"/>
      <c r="M93" s="66"/>
      <c r="N93" s="66"/>
      <c r="O93" s="66"/>
      <c r="P93" s="66"/>
      <c r="Q93" s="66"/>
      <c r="R93" s="66"/>
      <c r="S93" s="66"/>
      <c r="T93" s="66"/>
      <c r="U93" s="67"/>
      <c r="AH93" s="60"/>
      <c r="AI93" s="60"/>
      <c r="AJ93" s="60"/>
      <c r="AK93" s="60"/>
      <c r="AL93" s="60"/>
      <c r="AM93" s="60"/>
      <c r="AN93" s="60"/>
      <c r="AO93" s="60"/>
      <c r="AP93" s="60"/>
    </row>
    <row r="94" spans="1:42">
      <c r="A94" s="36" t="s">
        <v>106</v>
      </c>
      <c r="B94" s="62" t="s">
        <v>107</v>
      </c>
      <c r="C94" s="63"/>
      <c r="D94" s="63"/>
      <c r="E94" s="63"/>
      <c r="F94" s="63"/>
      <c r="G94" s="63"/>
      <c r="H94" s="63"/>
      <c r="I94" s="64"/>
      <c r="J94" s="10">
        <v>7</v>
      </c>
      <c r="K94" s="10">
        <v>2</v>
      </c>
      <c r="L94" s="10">
        <v>1</v>
      </c>
      <c r="M94" s="10">
        <v>0</v>
      </c>
      <c r="N94" s="10">
        <v>2</v>
      </c>
      <c r="O94" s="17">
        <f>K94+L94+M94+N94</f>
        <v>5</v>
      </c>
      <c r="P94" s="17">
        <f>Q94-O94</f>
        <v>8</v>
      </c>
      <c r="Q94" s="17">
        <f>ROUND(PRODUCT(J94,25)/14,0)</f>
        <v>13</v>
      </c>
      <c r="R94" s="24" t="s">
        <v>31</v>
      </c>
      <c r="S94" s="24"/>
      <c r="T94" s="25"/>
      <c r="U94" s="10" t="s">
        <v>38</v>
      </c>
    </row>
    <row r="95" spans="1:42">
      <c r="A95" s="36" t="s">
        <v>108</v>
      </c>
      <c r="B95" s="62" t="s">
        <v>109</v>
      </c>
      <c r="C95" s="63"/>
      <c r="D95" s="63"/>
      <c r="E95" s="63"/>
      <c r="F95" s="63"/>
      <c r="G95" s="63"/>
      <c r="H95" s="63"/>
      <c r="I95" s="64"/>
      <c r="J95" s="10">
        <v>7</v>
      </c>
      <c r="K95" s="10">
        <v>2</v>
      </c>
      <c r="L95" s="10">
        <v>1</v>
      </c>
      <c r="M95" s="10">
        <v>0</v>
      </c>
      <c r="N95" s="10">
        <v>2</v>
      </c>
      <c r="O95" s="17">
        <f>K95+L95+M95+N95</f>
        <v>5</v>
      </c>
      <c r="P95" s="17">
        <f>Q95-O95</f>
        <v>8</v>
      </c>
      <c r="Q95" s="17">
        <f>ROUND(PRODUCT(J95,25)/14,0)</f>
        <v>13</v>
      </c>
      <c r="R95" s="24" t="s">
        <v>31</v>
      </c>
      <c r="S95" s="24"/>
      <c r="T95" s="25"/>
      <c r="U95" s="10" t="s">
        <v>38</v>
      </c>
    </row>
    <row r="96" spans="1:42">
      <c r="A96" s="65" t="s">
        <v>164</v>
      </c>
      <c r="B96" s="98"/>
      <c r="C96" s="98"/>
      <c r="D96" s="98"/>
      <c r="E96" s="98"/>
      <c r="F96" s="98"/>
      <c r="G96" s="98"/>
      <c r="H96" s="98"/>
      <c r="I96" s="98"/>
      <c r="J96" s="98"/>
      <c r="K96" s="98"/>
      <c r="L96" s="98"/>
      <c r="M96" s="98"/>
      <c r="N96" s="98"/>
      <c r="O96" s="98"/>
      <c r="P96" s="98"/>
      <c r="Q96" s="98"/>
      <c r="R96" s="98"/>
      <c r="S96" s="98"/>
      <c r="T96" s="98"/>
      <c r="U96" s="99"/>
    </row>
    <row r="97" spans="1:21">
      <c r="A97" s="36" t="s">
        <v>112</v>
      </c>
      <c r="B97" s="62" t="s">
        <v>113</v>
      </c>
      <c r="C97" s="63"/>
      <c r="D97" s="63"/>
      <c r="E97" s="63"/>
      <c r="F97" s="63"/>
      <c r="G97" s="63"/>
      <c r="H97" s="63"/>
      <c r="I97" s="64"/>
      <c r="J97" s="10">
        <v>7</v>
      </c>
      <c r="K97" s="10">
        <v>2</v>
      </c>
      <c r="L97" s="10">
        <v>1</v>
      </c>
      <c r="M97" s="10">
        <v>0</v>
      </c>
      <c r="N97" s="10">
        <v>2</v>
      </c>
      <c r="O97" s="17">
        <f>K97+L97+M97+N97</f>
        <v>5</v>
      </c>
      <c r="P97" s="17">
        <f>Q97-O97</f>
        <v>8</v>
      </c>
      <c r="Q97" s="17">
        <f>ROUND(PRODUCT(J97,25)/14,0)</f>
        <v>13</v>
      </c>
      <c r="R97" s="24" t="s">
        <v>31</v>
      </c>
      <c r="S97" s="24"/>
      <c r="T97" s="25"/>
      <c r="U97" s="10" t="s">
        <v>38</v>
      </c>
    </row>
    <row r="98" spans="1:21">
      <c r="A98" s="36" t="s">
        <v>110</v>
      </c>
      <c r="B98" s="62" t="s">
        <v>111</v>
      </c>
      <c r="C98" s="63"/>
      <c r="D98" s="63"/>
      <c r="E98" s="63"/>
      <c r="F98" s="63"/>
      <c r="G98" s="63"/>
      <c r="H98" s="63"/>
      <c r="I98" s="64"/>
      <c r="J98" s="10">
        <v>7</v>
      </c>
      <c r="K98" s="10">
        <v>2</v>
      </c>
      <c r="L98" s="10">
        <v>1</v>
      </c>
      <c r="M98" s="10">
        <v>0</v>
      </c>
      <c r="N98" s="10">
        <v>2</v>
      </c>
      <c r="O98" s="17">
        <f>K98+L98+M98+N98</f>
        <v>5</v>
      </c>
      <c r="P98" s="17">
        <f>Q98-O98</f>
        <v>8</v>
      </c>
      <c r="Q98" s="17">
        <f>ROUND(PRODUCT(J98,25)/14,0)</f>
        <v>13</v>
      </c>
      <c r="R98" s="24" t="s">
        <v>31</v>
      </c>
      <c r="S98" s="24"/>
      <c r="T98" s="25"/>
      <c r="U98" s="10" t="s">
        <v>38</v>
      </c>
    </row>
    <row r="99" spans="1:21" ht="24.75" customHeight="1">
      <c r="A99" s="159" t="s">
        <v>49</v>
      </c>
      <c r="B99" s="160"/>
      <c r="C99" s="160"/>
      <c r="D99" s="160"/>
      <c r="E99" s="160"/>
      <c r="F99" s="160"/>
      <c r="G99" s="160"/>
      <c r="H99" s="160"/>
      <c r="I99" s="161"/>
      <c r="J99" s="21">
        <f>SUM(J83,J86,J90,J94,J97)</f>
        <v>36</v>
      </c>
      <c r="K99" s="21">
        <f t="shared" ref="K99:T99" si="4">SUM(K83,K86,K90,K94,K97)</f>
        <v>10</v>
      </c>
      <c r="L99" s="21">
        <f t="shared" si="4"/>
        <v>5</v>
      </c>
      <c r="M99" s="21">
        <f t="shared" si="4"/>
        <v>0</v>
      </c>
      <c r="N99" s="21">
        <f t="shared" si="4"/>
        <v>10</v>
      </c>
      <c r="O99" s="21">
        <f t="shared" si="4"/>
        <v>25</v>
      </c>
      <c r="P99" s="21">
        <f t="shared" si="4"/>
        <v>44</v>
      </c>
      <c r="Q99" s="21">
        <f t="shared" si="4"/>
        <v>69</v>
      </c>
      <c r="R99" s="21">
        <f t="shared" si="4"/>
        <v>0</v>
      </c>
      <c r="S99" s="21">
        <f t="shared" si="4"/>
        <v>0</v>
      </c>
      <c r="T99" s="21">
        <f t="shared" si="4"/>
        <v>0</v>
      </c>
      <c r="U99" s="39">
        <v>0.3125</v>
      </c>
    </row>
    <row r="100" spans="1:21" ht="13.5" customHeight="1">
      <c r="A100" s="140" t="s">
        <v>50</v>
      </c>
      <c r="B100" s="141"/>
      <c r="C100" s="141"/>
      <c r="D100" s="141"/>
      <c r="E100" s="141"/>
      <c r="F100" s="141"/>
      <c r="G100" s="141"/>
      <c r="H100" s="141"/>
      <c r="I100" s="141"/>
      <c r="J100" s="142"/>
      <c r="K100" s="21">
        <f t="shared" ref="K100:Q100" si="5">SUM(K83,K86,K90,K94)*14+K97*12</f>
        <v>136</v>
      </c>
      <c r="L100" s="21">
        <f t="shared" si="5"/>
        <v>68</v>
      </c>
      <c r="M100" s="21">
        <f t="shared" si="5"/>
        <v>0</v>
      </c>
      <c r="N100" s="21">
        <f t="shared" si="5"/>
        <v>136</v>
      </c>
      <c r="O100" s="21">
        <f t="shared" si="5"/>
        <v>340</v>
      </c>
      <c r="P100" s="21">
        <f t="shared" si="5"/>
        <v>600</v>
      </c>
      <c r="Q100" s="21">
        <f t="shared" si="5"/>
        <v>940</v>
      </c>
      <c r="R100" s="150"/>
      <c r="S100" s="151"/>
      <c r="T100" s="151"/>
      <c r="U100" s="152"/>
    </row>
    <row r="101" spans="1:21">
      <c r="A101" s="143"/>
      <c r="B101" s="144"/>
      <c r="C101" s="144"/>
      <c r="D101" s="144"/>
      <c r="E101" s="144"/>
      <c r="F101" s="144"/>
      <c r="G101" s="144"/>
      <c r="H101" s="144"/>
      <c r="I101" s="144"/>
      <c r="J101" s="145"/>
      <c r="K101" s="162">
        <f>SUM(K100:N100)</f>
        <v>340</v>
      </c>
      <c r="L101" s="163"/>
      <c r="M101" s="163"/>
      <c r="N101" s="164"/>
      <c r="O101" s="156">
        <f>SUM(O100:P100)</f>
        <v>940</v>
      </c>
      <c r="P101" s="157"/>
      <c r="Q101" s="158"/>
      <c r="R101" s="153"/>
      <c r="S101" s="154"/>
      <c r="T101" s="154"/>
      <c r="U101" s="155"/>
    </row>
    <row r="102" spans="1:21">
      <c r="A102" s="11"/>
      <c r="B102" s="11"/>
      <c r="C102" s="11"/>
      <c r="D102" s="11"/>
      <c r="E102" s="11"/>
      <c r="F102" s="11"/>
      <c r="G102" s="11"/>
      <c r="H102" s="11"/>
      <c r="I102" s="11"/>
      <c r="J102" s="11"/>
      <c r="K102" s="12"/>
      <c r="L102" s="12"/>
      <c r="M102" s="12"/>
      <c r="N102" s="12"/>
      <c r="O102" s="13"/>
      <c r="P102" s="13"/>
      <c r="Q102" s="13"/>
      <c r="R102" s="14"/>
      <c r="S102" s="14"/>
      <c r="T102" s="14"/>
      <c r="U102" s="14"/>
    </row>
    <row r="103" spans="1:21" ht="15" customHeight="1">
      <c r="A103" s="11"/>
      <c r="B103" s="11"/>
      <c r="C103" s="11"/>
      <c r="D103" s="11"/>
      <c r="E103" s="11"/>
      <c r="F103" s="11"/>
      <c r="G103" s="11"/>
      <c r="H103" s="11"/>
      <c r="I103" s="11"/>
      <c r="J103" s="11"/>
      <c r="K103" s="12"/>
      <c r="L103" s="12"/>
      <c r="M103" s="12"/>
      <c r="N103" s="12"/>
      <c r="O103" s="15"/>
      <c r="P103" s="15"/>
      <c r="Q103" s="15"/>
      <c r="R103" s="15"/>
      <c r="S103" s="15"/>
      <c r="T103" s="15"/>
      <c r="U103" s="15"/>
    </row>
    <row r="104" spans="1:21" ht="24" customHeight="1">
      <c r="A104" s="165" t="s">
        <v>51</v>
      </c>
      <c r="B104" s="165"/>
      <c r="C104" s="165"/>
      <c r="D104" s="165"/>
      <c r="E104" s="165"/>
      <c r="F104" s="165"/>
      <c r="G104" s="165"/>
      <c r="H104" s="165"/>
      <c r="I104" s="165"/>
      <c r="J104" s="165"/>
      <c r="K104" s="165"/>
      <c r="L104" s="165"/>
      <c r="M104" s="165"/>
      <c r="N104" s="165"/>
      <c r="O104" s="165"/>
      <c r="P104" s="165"/>
      <c r="Q104" s="165"/>
      <c r="R104" s="165"/>
      <c r="S104" s="165"/>
      <c r="T104" s="165"/>
      <c r="U104" s="165"/>
    </row>
    <row r="105" spans="1:21" ht="16.5" customHeight="1">
      <c r="A105" s="128" t="s">
        <v>53</v>
      </c>
      <c r="B105" s="135"/>
      <c r="C105" s="135"/>
      <c r="D105" s="135"/>
      <c r="E105" s="135"/>
      <c r="F105" s="135"/>
      <c r="G105" s="135"/>
      <c r="H105" s="135"/>
      <c r="I105" s="135"/>
      <c r="J105" s="135"/>
      <c r="K105" s="135"/>
      <c r="L105" s="135"/>
      <c r="M105" s="135"/>
      <c r="N105" s="135"/>
      <c r="O105" s="135"/>
      <c r="P105" s="135"/>
      <c r="Q105" s="135"/>
      <c r="R105" s="135"/>
      <c r="S105" s="135"/>
      <c r="T105" s="135"/>
      <c r="U105" s="129"/>
    </row>
    <row r="106" spans="1:21" ht="34.5" customHeight="1">
      <c r="A106" s="139" t="s">
        <v>27</v>
      </c>
      <c r="B106" s="139" t="s">
        <v>26</v>
      </c>
      <c r="C106" s="139"/>
      <c r="D106" s="139"/>
      <c r="E106" s="139"/>
      <c r="F106" s="139"/>
      <c r="G106" s="139"/>
      <c r="H106" s="139"/>
      <c r="I106" s="139"/>
      <c r="J106" s="134" t="s">
        <v>40</v>
      </c>
      <c r="K106" s="134" t="s">
        <v>24</v>
      </c>
      <c r="L106" s="134"/>
      <c r="M106" s="134"/>
      <c r="N106" s="134"/>
      <c r="O106" s="134" t="s">
        <v>41</v>
      </c>
      <c r="P106" s="134"/>
      <c r="Q106" s="134"/>
      <c r="R106" s="134" t="s">
        <v>23</v>
      </c>
      <c r="S106" s="134"/>
      <c r="T106" s="134"/>
      <c r="U106" s="134" t="s">
        <v>22</v>
      </c>
    </row>
    <row r="107" spans="1:21">
      <c r="A107" s="139"/>
      <c r="B107" s="139"/>
      <c r="C107" s="139"/>
      <c r="D107" s="139"/>
      <c r="E107" s="139"/>
      <c r="F107" s="139"/>
      <c r="G107" s="139"/>
      <c r="H107" s="139"/>
      <c r="I107" s="139"/>
      <c r="J107" s="134"/>
      <c r="K107" s="27" t="s">
        <v>28</v>
      </c>
      <c r="L107" s="27" t="s">
        <v>29</v>
      </c>
      <c r="M107" s="27" t="s">
        <v>69</v>
      </c>
      <c r="N107" s="27" t="s">
        <v>70</v>
      </c>
      <c r="O107" s="27" t="s">
        <v>33</v>
      </c>
      <c r="P107" s="27" t="s">
        <v>7</v>
      </c>
      <c r="Q107" s="27" t="s">
        <v>30</v>
      </c>
      <c r="R107" s="27" t="s">
        <v>31</v>
      </c>
      <c r="S107" s="27" t="s">
        <v>28</v>
      </c>
      <c r="T107" s="27" t="s">
        <v>32</v>
      </c>
      <c r="U107" s="134"/>
    </row>
    <row r="108" spans="1:21" ht="17.25" customHeight="1">
      <c r="A108" s="128" t="s">
        <v>65</v>
      </c>
      <c r="B108" s="135"/>
      <c r="C108" s="135"/>
      <c r="D108" s="135"/>
      <c r="E108" s="135"/>
      <c r="F108" s="135"/>
      <c r="G108" s="135"/>
      <c r="H108" s="135"/>
      <c r="I108" s="135"/>
      <c r="J108" s="135"/>
      <c r="K108" s="135"/>
      <c r="L108" s="135"/>
      <c r="M108" s="135"/>
      <c r="N108" s="135"/>
      <c r="O108" s="135"/>
      <c r="P108" s="135"/>
      <c r="Q108" s="135"/>
      <c r="R108" s="135"/>
      <c r="S108" s="135"/>
      <c r="T108" s="135"/>
      <c r="U108" s="129"/>
    </row>
    <row r="109" spans="1:21">
      <c r="A109" s="28" t="str">
        <f t="shared" ref="A109:A114" si="6">IF(ISNA(INDEX($A$37:$U$102,MATCH($B109,$B$37:$B$102,0),1)),"",INDEX($A$37:$U$102,MATCH($B109,$B$37:$B$102,0),1))</f>
        <v>MMM8079</v>
      </c>
      <c r="B109" s="62" t="s">
        <v>82</v>
      </c>
      <c r="C109" s="63"/>
      <c r="D109" s="63"/>
      <c r="E109" s="63"/>
      <c r="F109" s="63"/>
      <c r="G109" s="63"/>
      <c r="H109" s="63"/>
      <c r="I109" s="64"/>
      <c r="J109" s="17">
        <f t="shared" ref="J109:J114" si="7">IF(ISNA(INDEX($A$37:$U$102,MATCH($B109,$B$37:$B$102,0),10)),"",INDEX($A$37:$U$102,MATCH($B109,$B$37:$B$102,0),10))</f>
        <v>8</v>
      </c>
      <c r="K109" s="17">
        <f t="shared" ref="K109:K114" si="8">IF(ISNA(INDEX($A$37:$U$102,MATCH($B109,$B$37:$B$102,0),11)),"",INDEX($A$37:$U$102,MATCH($B109,$B$37:$B$102,0),11))</f>
        <v>2</v>
      </c>
      <c r="L109" s="17">
        <f t="shared" ref="L109:L114" si="9">IF(ISNA(INDEX($A$37:$U$102,MATCH($B109,$B$37:$B$102,0),12)),"",INDEX($A$37:$U$102,MATCH($B109,$B$37:$B$102,0),12))</f>
        <v>1</v>
      </c>
      <c r="M109" s="17">
        <f t="shared" ref="M109:M114" si="10">IF(ISNA(INDEX($A$37:$U$102,MATCH($B109,$B$37:$B$102,0),13)),"",INDEX($A$37:$U$102,MATCH($B109,$B$37:$B$102,0),13))</f>
        <v>0</v>
      </c>
      <c r="N109" s="17">
        <f t="shared" ref="N109:N114" si="11">IF(ISNA(INDEX($A$37:$U$102,MATCH($B109,$B$37:$B$102,0),14)),"",INDEX($A$37:$U$102,MATCH($B109,$B$37:$B$102,0),14))</f>
        <v>2</v>
      </c>
      <c r="O109" s="17">
        <f t="shared" ref="O109:O114" si="12">IF(ISNA(INDEX($A$37:$U$102,MATCH($B109,$B$37:$B$102,0),15)),"",INDEX($A$37:$U$102,MATCH($B109,$B$37:$B$102,0),15))</f>
        <v>5</v>
      </c>
      <c r="P109" s="17">
        <f t="shared" ref="P109:P114" si="13">IF(ISNA(INDEX($A$37:$U$102,MATCH($B109,$B$37:$B$102,0),16)),"",INDEX($A$37:$U$102,MATCH($B109,$B$37:$B$102,0),16))</f>
        <v>9</v>
      </c>
      <c r="Q109" s="26">
        <f t="shared" ref="Q109:Q114" si="14">IF(ISNA(INDEX($A$37:$U$102,MATCH($B109,$B$37:$B$102,0),17)),"",INDEX($A$37:$U$102,MATCH($B109,$B$37:$B$102,0),17))</f>
        <v>14</v>
      </c>
      <c r="R109" s="26" t="str">
        <f t="shared" ref="R109:R114" si="15">IF(ISNA(INDEX($A$37:$U$102,MATCH($B109,$B$37:$B$102,0),18)),"",INDEX($A$37:$U$102,MATCH($B109,$B$37:$B$102,0),18))</f>
        <v>E</v>
      </c>
      <c r="S109" s="26">
        <f t="shared" ref="S109:S114" si="16">IF(ISNA(INDEX($A$37:$U$102,MATCH($B109,$B$37:$B$102,0),19)),"",INDEX($A$37:$U$102,MATCH($B109,$B$37:$B$102,0),19))</f>
        <v>0</v>
      </c>
      <c r="T109" s="26">
        <f t="shared" ref="T109:T114" si="17">IF(ISNA(INDEX($A$37:$U$102,MATCH($B109,$B$37:$B$102,0),20)),"",INDEX($A$37:$U$102,MATCH($B109,$B$37:$B$102,0),20))</f>
        <v>0</v>
      </c>
      <c r="U109" s="18" t="s">
        <v>36</v>
      </c>
    </row>
    <row r="110" spans="1:21">
      <c r="A110" s="28" t="str">
        <f t="shared" si="6"/>
        <v>MME8032</v>
      </c>
      <c r="B110" s="62" t="s">
        <v>135</v>
      </c>
      <c r="C110" s="63"/>
      <c r="D110" s="63"/>
      <c r="E110" s="63"/>
      <c r="F110" s="63"/>
      <c r="G110" s="63"/>
      <c r="H110" s="63"/>
      <c r="I110" s="64"/>
      <c r="J110" s="17">
        <f t="shared" si="7"/>
        <v>8</v>
      </c>
      <c r="K110" s="17">
        <f t="shared" si="8"/>
        <v>2</v>
      </c>
      <c r="L110" s="17">
        <f t="shared" si="9"/>
        <v>0</v>
      </c>
      <c r="M110" s="17">
        <f t="shared" si="10"/>
        <v>1</v>
      </c>
      <c r="N110" s="17">
        <f t="shared" si="11"/>
        <v>2</v>
      </c>
      <c r="O110" s="17">
        <f t="shared" si="12"/>
        <v>5</v>
      </c>
      <c r="P110" s="17">
        <f t="shared" si="13"/>
        <v>9</v>
      </c>
      <c r="Q110" s="26">
        <f t="shared" si="14"/>
        <v>14</v>
      </c>
      <c r="R110" s="26" t="str">
        <f t="shared" si="15"/>
        <v>E</v>
      </c>
      <c r="S110" s="26">
        <f t="shared" si="16"/>
        <v>0</v>
      </c>
      <c r="T110" s="26">
        <f t="shared" si="17"/>
        <v>0</v>
      </c>
      <c r="U110" s="18" t="s">
        <v>36</v>
      </c>
    </row>
    <row r="111" spans="1:21">
      <c r="A111" s="28" t="str">
        <f t="shared" si="6"/>
        <v>MMM8077</v>
      </c>
      <c r="B111" s="62" t="s">
        <v>101</v>
      </c>
      <c r="C111" s="63"/>
      <c r="D111" s="63"/>
      <c r="E111" s="63"/>
      <c r="F111" s="63"/>
      <c r="G111" s="63"/>
      <c r="H111" s="63"/>
      <c r="I111" s="64"/>
      <c r="J111" s="17">
        <f t="shared" si="7"/>
        <v>8</v>
      </c>
      <c r="K111" s="17">
        <f t="shared" si="8"/>
        <v>2</v>
      </c>
      <c r="L111" s="17">
        <f t="shared" si="9"/>
        <v>0</v>
      </c>
      <c r="M111" s="17">
        <f t="shared" si="10"/>
        <v>1</v>
      </c>
      <c r="N111" s="17">
        <f t="shared" si="11"/>
        <v>2</v>
      </c>
      <c r="O111" s="17">
        <f t="shared" si="12"/>
        <v>5</v>
      </c>
      <c r="P111" s="17">
        <f t="shared" si="13"/>
        <v>12</v>
      </c>
      <c r="Q111" s="26">
        <f t="shared" si="14"/>
        <v>17</v>
      </c>
      <c r="R111" s="26" t="str">
        <f t="shared" si="15"/>
        <v>E</v>
      </c>
      <c r="S111" s="26">
        <f t="shared" si="16"/>
        <v>0</v>
      </c>
      <c r="T111" s="26">
        <f t="shared" si="17"/>
        <v>0</v>
      </c>
      <c r="U111" s="18" t="s">
        <v>36</v>
      </c>
    </row>
    <row r="112" spans="1:21">
      <c r="A112" s="28" t="str">
        <f t="shared" si="6"/>
        <v>MME8078</v>
      </c>
      <c r="B112" s="62" t="s">
        <v>134</v>
      </c>
      <c r="C112" s="63"/>
      <c r="D112" s="63"/>
      <c r="E112" s="63"/>
      <c r="F112" s="63"/>
      <c r="G112" s="63"/>
      <c r="H112" s="63"/>
      <c r="I112" s="64"/>
      <c r="J112" s="17">
        <f t="shared" si="7"/>
        <v>8</v>
      </c>
      <c r="K112" s="17">
        <f t="shared" si="8"/>
        <v>2</v>
      </c>
      <c r="L112" s="17">
        <f t="shared" si="9"/>
        <v>0</v>
      </c>
      <c r="M112" s="17">
        <f t="shared" si="10"/>
        <v>1</v>
      </c>
      <c r="N112" s="17">
        <f t="shared" si="11"/>
        <v>2</v>
      </c>
      <c r="O112" s="17">
        <f t="shared" si="12"/>
        <v>5</v>
      </c>
      <c r="P112" s="17">
        <f t="shared" si="13"/>
        <v>12</v>
      </c>
      <c r="Q112" s="26">
        <f t="shared" si="14"/>
        <v>17</v>
      </c>
      <c r="R112" s="26" t="str">
        <f t="shared" si="15"/>
        <v>E</v>
      </c>
      <c r="S112" s="26">
        <f t="shared" si="16"/>
        <v>0</v>
      </c>
      <c r="T112" s="26">
        <f t="shared" si="17"/>
        <v>0</v>
      </c>
      <c r="U112" s="18" t="s">
        <v>36</v>
      </c>
    </row>
    <row r="113" spans="1:21">
      <c r="A113" s="28" t="str">
        <f t="shared" si="6"/>
        <v>MMM8075</v>
      </c>
      <c r="B113" s="62" t="s">
        <v>94</v>
      </c>
      <c r="C113" s="63"/>
      <c r="D113" s="63"/>
      <c r="E113" s="63"/>
      <c r="F113" s="63"/>
      <c r="G113" s="63"/>
      <c r="H113" s="63"/>
      <c r="I113" s="64"/>
      <c r="J113" s="17">
        <f t="shared" si="7"/>
        <v>8</v>
      </c>
      <c r="K113" s="17">
        <f t="shared" si="8"/>
        <v>2</v>
      </c>
      <c r="L113" s="17">
        <f t="shared" si="9"/>
        <v>0</v>
      </c>
      <c r="M113" s="17">
        <f t="shared" si="10"/>
        <v>1</v>
      </c>
      <c r="N113" s="17">
        <f t="shared" si="11"/>
        <v>2</v>
      </c>
      <c r="O113" s="17">
        <f t="shared" si="12"/>
        <v>5</v>
      </c>
      <c r="P113" s="17">
        <f t="shared" si="13"/>
        <v>9</v>
      </c>
      <c r="Q113" s="26">
        <f t="shared" si="14"/>
        <v>14</v>
      </c>
      <c r="R113" s="26" t="str">
        <f t="shared" si="15"/>
        <v>E</v>
      </c>
      <c r="S113" s="26">
        <f t="shared" si="16"/>
        <v>0</v>
      </c>
      <c r="T113" s="26">
        <f t="shared" si="17"/>
        <v>0</v>
      </c>
      <c r="U113" s="18" t="s">
        <v>36</v>
      </c>
    </row>
    <row r="114" spans="1:21">
      <c r="A114" s="28" t="str">
        <f t="shared" si="6"/>
        <v>MMM8076</v>
      </c>
      <c r="B114" s="62" t="s">
        <v>96</v>
      </c>
      <c r="C114" s="63"/>
      <c r="D114" s="63"/>
      <c r="E114" s="63"/>
      <c r="F114" s="63"/>
      <c r="G114" s="63"/>
      <c r="H114" s="63"/>
      <c r="I114" s="64"/>
      <c r="J114" s="17">
        <f t="shared" si="7"/>
        <v>8</v>
      </c>
      <c r="K114" s="17">
        <f t="shared" si="8"/>
        <v>2</v>
      </c>
      <c r="L114" s="17">
        <f t="shared" si="9"/>
        <v>0</v>
      </c>
      <c r="M114" s="17">
        <f t="shared" si="10"/>
        <v>1</v>
      </c>
      <c r="N114" s="17">
        <f t="shared" si="11"/>
        <v>2</v>
      </c>
      <c r="O114" s="17">
        <f t="shared" si="12"/>
        <v>5</v>
      </c>
      <c r="P114" s="17">
        <f t="shared" si="13"/>
        <v>9</v>
      </c>
      <c r="Q114" s="26">
        <f t="shared" si="14"/>
        <v>14</v>
      </c>
      <c r="R114" s="26" t="str">
        <f t="shared" si="15"/>
        <v>E</v>
      </c>
      <c r="S114" s="26">
        <f t="shared" si="16"/>
        <v>0</v>
      </c>
      <c r="T114" s="26">
        <f t="shared" si="17"/>
        <v>0</v>
      </c>
      <c r="U114" s="18" t="s">
        <v>36</v>
      </c>
    </row>
    <row r="115" spans="1:21">
      <c r="A115" s="19" t="s">
        <v>25</v>
      </c>
      <c r="B115" s="146"/>
      <c r="C115" s="147"/>
      <c r="D115" s="147"/>
      <c r="E115" s="147"/>
      <c r="F115" s="147"/>
      <c r="G115" s="147"/>
      <c r="H115" s="147"/>
      <c r="I115" s="148"/>
      <c r="J115" s="21">
        <f>IF(ISNA(SUM(J109:J114)),"",SUM(J109:J114))</f>
        <v>48</v>
      </c>
      <c r="K115" s="21">
        <f t="shared" ref="K115:Q115" si="18">SUM(K109:K114)</f>
        <v>12</v>
      </c>
      <c r="L115" s="21">
        <f t="shared" si="18"/>
        <v>1</v>
      </c>
      <c r="M115" s="21">
        <f t="shared" si="18"/>
        <v>5</v>
      </c>
      <c r="N115" s="21">
        <f t="shared" si="18"/>
        <v>12</v>
      </c>
      <c r="O115" s="21">
        <f t="shared" si="18"/>
        <v>30</v>
      </c>
      <c r="P115" s="21">
        <f t="shared" si="18"/>
        <v>60</v>
      </c>
      <c r="Q115" s="21">
        <f t="shared" si="18"/>
        <v>90</v>
      </c>
      <c r="R115" s="19">
        <f>COUNTIF(R109:R114,"E")</f>
        <v>6</v>
      </c>
      <c r="S115" s="19">
        <f>COUNTIF(S109:S114,"C")</f>
        <v>0</v>
      </c>
      <c r="T115" s="19">
        <f>COUNTIF(T109:T114,"VP")</f>
        <v>0</v>
      </c>
      <c r="U115" s="18"/>
    </row>
    <row r="116" spans="1:21" ht="17.25" customHeight="1">
      <c r="A116" s="128" t="s">
        <v>66</v>
      </c>
      <c r="B116" s="135"/>
      <c r="C116" s="135"/>
      <c r="D116" s="135"/>
      <c r="E116" s="135"/>
      <c r="F116" s="135"/>
      <c r="G116" s="135"/>
      <c r="H116" s="135"/>
      <c r="I116" s="135"/>
      <c r="J116" s="135"/>
      <c r="K116" s="135"/>
      <c r="L116" s="135"/>
      <c r="M116" s="135"/>
      <c r="N116" s="135"/>
      <c r="O116" s="135"/>
      <c r="P116" s="135"/>
      <c r="Q116" s="135"/>
      <c r="R116" s="135"/>
      <c r="S116" s="135"/>
      <c r="T116" s="135"/>
      <c r="U116" s="129"/>
    </row>
    <row r="117" spans="1:21">
      <c r="A117" s="28" t="str">
        <f>IF(ISNA(INDEX($A$37:$U$102,MATCH($B117,$B$37:$B$102,0),1)),"",INDEX($A$37:$U$102,MATCH($B117,$B$37:$B$102,0),1))</f>
        <v>MMM8080</v>
      </c>
      <c r="B117" s="62" t="s">
        <v>88</v>
      </c>
      <c r="C117" s="63"/>
      <c r="D117" s="63"/>
      <c r="E117" s="63"/>
      <c r="F117" s="63"/>
      <c r="G117" s="63"/>
      <c r="H117" s="63"/>
      <c r="I117" s="64"/>
      <c r="J117" s="17">
        <f>IF(ISNA(INDEX($A$37:$U$102,MATCH($B117,$B$37:$B$102,0),10)),"",INDEX($A$37:$U$102,MATCH($B117,$B$37:$B$102,0),10))</f>
        <v>8</v>
      </c>
      <c r="K117" s="17">
        <f>IF(ISNA(INDEX($A$37:$U$102,MATCH($B117,$B$37:$B$102,0),11)),"",INDEX($A$37:$U$102,MATCH($B117,$B$37:$B$102,0),11))</f>
        <v>2</v>
      </c>
      <c r="L117" s="17">
        <f>IF(ISNA(INDEX($A$37:$U$102,MATCH($B117,$B$37:$B$102,0),12)),"",INDEX($A$37:$U$102,MATCH($B117,$B$37:$B$102,0),12))</f>
        <v>0</v>
      </c>
      <c r="M117" s="17">
        <f>IF(ISNA(INDEX($A$37:$U$102,MATCH($B117,$B$37:$B$102,0),13)),"",INDEX($A$37:$U$102,MATCH($B117,$B$37:$B$102,0),13))</f>
        <v>1</v>
      </c>
      <c r="N117" s="17">
        <f>IF(ISNA(INDEX($A$37:$U$102,MATCH($B117,$B$37:$B$102,0),14)),"",INDEX($A$37:$U$102,MATCH($B117,$B$37:$B$102,0),14))</f>
        <v>2</v>
      </c>
      <c r="O117" s="17">
        <f>IF(ISNA(INDEX($A$37:$U$102,MATCH($B117,$B$37:$B$102,0),15)),"",INDEX($A$37:$U$102,MATCH($B117,$B$37:$B$102,0),15))</f>
        <v>5</v>
      </c>
      <c r="P117" s="17">
        <f>IF(ISNA(INDEX($A$37:$U$102,MATCH($B117,$B$37:$B$102,0),16)),"",INDEX($A$37:$U$102,MATCH($B117,$B$37:$B$102,0),16))</f>
        <v>9</v>
      </c>
      <c r="Q117" s="26">
        <f>IF(ISNA(INDEX($A$37:$U$102,MATCH($B117,$B$37:$B$102,0),17)),"",INDEX($A$37:$U$102,MATCH($B117,$B$37:$B$102,0),17))</f>
        <v>14</v>
      </c>
      <c r="R117" s="26" t="str">
        <f>IF(ISNA(INDEX($A$37:$U$102,MATCH($B117,$B$37:$B$102,0),18)),"",INDEX($A$37:$U$102,MATCH($B117,$B$37:$B$102,0),18))</f>
        <v>E</v>
      </c>
      <c r="S117" s="26">
        <f>IF(ISNA(INDEX($A$37:$U$102,MATCH($B117,$B$37:$B$102,0),19)),"",INDEX($A$37:$U$102,MATCH($B117,$B$37:$B$102,0),19))</f>
        <v>0</v>
      </c>
      <c r="T117" s="26">
        <f>IF(ISNA(INDEX($A$37:$U$102,MATCH($B117,$B$37:$B$102,0),20)),"",INDEX($A$37:$U$102,MATCH($B117,$B$37:$B$102,0),20))</f>
        <v>0</v>
      </c>
      <c r="U117" s="18" t="s">
        <v>36</v>
      </c>
    </row>
    <row r="118" spans="1:21">
      <c r="A118" s="28" t="str">
        <f>IF(ISNA(INDEX($A$37:$U$102,MATCH($B118,$B$37:$B$102,0),1)),"",INDEX($A$37:$U$102,MATCH($B118,$B$37:$B$102,0),1))</f>
        <v>MMM8081</v>
      </c>
      <c r="B118" s="62" t="s">
        <v>90</v>
      </c>
      <c r="C118" s="63"/>
      <c r="D118" s="63"/>
      <c r="E118" s="63"/>
      <c r="F118" s="63"/>
      <c r="G118" s="63"/>
      <c r="H118" s="63"/>
      <c r="I118" s="64"/>
      <c r="J118" s="17">
        <f>IF(ISNA(INDEX($A$37:$U$102,MATCH($B118,$B$37:$B$102,0),10)),"",INDEX($A$37:$U$102,MATCH($B118,$B$37:$B$102,0),10))</f>
        <v>8</v>
      </c>
      <c r="K118" s="17">
        <f>IF(ISNA(INDEX($A$37:$U$102,MATCH($B118,$B$37:$B$102,0),11)),"",INDEX($A$37:$U$102,MATCH($B118,$B$37:$B$102,0),11))</f>
        <v>2</v>
      </c>
      <c r="L118" s="17">
        <f>IF(ISNA(INDEX($A$37:$U$102,MATCH($B118,$B$37:$B$102,0),12)),"",INDEX($A$37:$U$102,MATCH($B118,$B$37:$B$102,0),12))</f>
        <v>0</v>
      </c>
      <c r="M118" s="17">
        <f>IF(ISNA(INDEX($A$37:$U$102,MATCH($B118,$B$37:$B$102,0),13)),"",INDEX($A$37:$U$102,MATCH($B118,$B$37:$B$102,0),13))</f>
        <v>1</v>
      </c>
      <c r="N118" s="17">
        <f>IF(ISNA(INDEX($A$37:$U$102,MATCH($B118,$B$37:$B$102,0),14)),"",INDEX($A$37:$U$102,MATCH($B118,$B$37:$B$102,0),14))</f>
        <v>2</v>
      </c>
      <c r="O118" s="17">
        <f>IF(ISNA(INDEX($A$37:$U$102,MATCH($B118,$B$37:$B$102,0),15)),"",INDEX($A$37:$U$102,MATCH($B118,$B$37:$B$102,0),15))</f>
        <v>5</v>
      </c>
      <c r="P118" s="17">
        <f>IF(ISNA(INDEX($A$37:$U$102,MATCH($B118,$B$37:$B$102,0),16)),"",INDEX($A$37:$U$102,MATCH($B118,$B$37:$B$102,0),16))</f>
        <v>9</v>
      </c>
      <c r="Q118" s="26">
        <f>IF(ISNA(INDEX($A$37:$U$102,MATCH($B118,$B$37:$B$102,0),17)),"",INDEX($A$37:$U$102,MATCH($B118,$B$37:$B$102,0),17))</f>
        <v>14</v>
      </c>
      <c r="R118" s="26" t="str">
        <f>IF(ISNA(INDEX($A$37:$U$102,MATCH($B118,$B$37:$B$102,0),18)),"",INDEX($A$37:$U$102,MATCH($B118,$B$37:$B$102,0),18))</f>
        <v>E</v>
      </c>
      <c r="S118" s="26">
        <f>IF(ISNA(INDEX($A$37:$U$102,MATCH($B118,$B$37:$B$102,0),19)),"",INDEX($A$37:$U$102,MATCH($B118,$B$37:$B$102,0),19))</f>
        <v>0</v>
      </c>
      <c r="T118" s="26">
        <f>IF(ISNA(INDEX($A$37:$U$102,MATCH($B118,$B$37:$B$102,0),20)),"",INDEX($A$37:$U$102,MATCH($B118,$B$37:$B$102,0),20))</f>
        <v>0</v>
      </c>
      <c r="U118" s="18" t="s">
        <v>36</v>
      </c>
    </row>
    <row r="119" spans="1:21">
      <c r="A119" s="19" t="s">
        <v>25</v>
      </c>
      <c r="B119" s="139"/>
      <c r="C119" s="139"/>
      <c r="D119" s="139"/>
      <c r="E119" s="139"/>
      <c r="F119" s="139"/>
      <c r="G119" s="139"/>
      <c r="H119" s="139"/>
      <c r="I119" s="139"/>
      <c r="J119" s="21">
        <f t="shared" ref="J119:Q119" si="19">SUM(J117:J118)</f>
        <v>16</v>
      </c>
      <c r="K119" s="21">
        <f t="shared" si="19"/>
        <v>4</v>
      </c>
      <c r="L119" s="21">
        <f t="shared" si="19"/>
        <v>0</v>
      </c>
      <c r="M119" s="21">
        <f t="shared" si="19"/>
        <v>2</v>
      </c>
      <c r="N119" s="21">
        <f t="shared" si="19"/>
        <v>4</v>
      </c>
      <c r="O119" s="21">
        <f t="shared" si="19"/>
        <v>10</v>
      </c>
      <c r="P119" s="21">
        <f t="shared" si="19"/>
        <v>18</v>
      </c>
      <c r="Q119" s="21">
        <f t="shared" si="19"/>
        <v>28</v>
      </c>
      <c r="R119" s="19">
        <f>COUNTIF(R117:R118,"E")</f>
        <v>2</v>
      </c>
      <c r="S119" s="19">
        <f>COUNTIF(S117:S118,"C")</f>
        <v>0</v>
      </c>
      <c r="T119" s="19">
        <f>COUNTIF(T117:T118,"VP")</f>
        <v>0</v>
      </c>
      <c r="U119" s="20"/>
    </row>
    <row r="120" spans="1:21" ht="27" customHeight="1">
      <c r="A120" s="159" t="s">
        <v>49</v>
      </c>
      <c r="B120" s="160"/>
      <c r="C120" s="160"/>
      <c r="D120" s="160"/>
      <c r="E120" s="160"/>
      <c r="F120" s="160"/>
      <c r="G120" s="160"/>
      <c r="H120" s="160"/>
      <c r="I120" s="161"/>
      <c r="J120" s="21">
        <f t="shared" ref="J120:T120" si="20">SUM(J115,J119)</f>
        <v>64</v>
      </c>
      <c r="K120" s="21">
        <f t="shared" si="20"/>
        <v>16</v>
      </c>
      <c r="L120" s="21">
        <f t="shared" si="20"/>
        <v>1</v>
      </c>
      <c r="M120" s="21">
        <f t="shared" si="20"/>
        <v>7</v>
      </c>
      <c r="N120" s="21">
        <f t="shared" si="20"/>
        <v>16</v>
      </c>
      <c r="O120" s="21">
        <f t="shared" si="20"/>
        <v>40</v>
      </c>
      <c r="P120" s="21">
        <f t="shared" si="20"/>
        <v>78</v>
      </c>
      <c r="Q120" s="21">
        <f t="shared" si="20"/>
        <v>118</v>
      </c>
      <c r="R120" s="21">
        <f t="shared" si="20"/>
        <v>8</v>
      </c>
      <c r="S120" s="21">
        <f t="shared" si="20"/>
        <v>0</v>
      </c>
      <c r="T120" s="21">
        <f t="shared" si="20"/>
        <v>0</v>
      </c>
      <c r="U120" s="39">
        <v>0.5</v>
      </c>
    </row>
    <row r="121" spans="1:21">
      <c r="A121" s="140" t="s">
        <v>50</v>
      </c>
      <c r="B121" s="141"/>
      <c r="C121" s="141"/>
      <c r="D121" s="141"/>
      <c r="E121" s="141"/>
      <c r="F121" s="141"/>
      <c r="G121" s="141"/>
      <c r="H121" s="141"/>
      <c r="I121" s="141"/>
      <c r="J121" s="142"/>
      <c r="K121" s="21">
        <f t="shared" ref="K121:Q121" si="21">K115*14+K119*12</f>
        <v>216</v>
      </c>
      <c r="L121" s="21">
        <f t="shared" si="21"/>
        <v>14</v>
      </c>
      <c r="M121" s="21">
        <f t="shared" si="21"/>
        <v>94</v>
      </c>
      <c r="N121" s="21">
        <f t="shared" si="21"/>
        <v>216</v>
      </c>
      <c r="O121" s="21">
        <f t="shared" si="21"/>
        <v>540</v>
      </c>
      <c r="P121" s="21">
        <f t="shared" si="21"/>
        <v>1056</v>
      </c>
      <c r="Q121" s="21">
        <f t="shared" si="21"/>
        <v>1596</v>
      </c>
      <c r="R121" s="150"/>
      <c r="S121" s="151"/>
      <c r="T121" s="151"/>
      <c r="U121" s="152"/>
    </row>
    <row r="122" spans="1:21">
      <c r="A122" s="143"/>
      <c r="B122" s="144"/>
      <c r="C122" s="144"/>
      <c r="D122" s="144"/>
      <c r="E122" s="144"/>
      <c r="F122" s="144"/>
      <c r="G122" s="144"/>
      <c r="H122" s="144"/>
      <c r="I122" s="144"/>
      <c r="J122" s="145"/>
      <c r="K122" s="162">
        <f>SUM(K121:N121)</f>
        <v>540</v>
      </c>
      <c r="L122" s="163"/>
      <c r="M122" s="163"/>
      <c r="N122" s="164"/>
      <c r="O122" s="156">
        <f>SUM(O121:P121)</f>
        <v>1596</v>
      </c>
      <c r="P122" s="157"/>
      <c r="Q122" s="158"/>
      <c r="R122" s="153"/>
      <c r="S122" s="154"/>
      <c r="T122" s="154"/>
      <c r="U122" s="155"/>
    </row>
    <row r="123" spans="1:21">
      <c r="A123" s="42"/>
      <c r="B123" s="42"/>
      <c r="C123" s="42"/>
      <c r="D123" s="42"/>
      <c r="E123" s="42"/>
      <c r="F123" s="42"/>
      <c r="G123" s="42"/>
      <c r="H123" s="42"/>
      <c r="I123" s="42"/>
      <c r="J123" s="42"/>
      <c r="K123" s="43"/>
      <c r="L123" s="43"/>
      <c r="M123" s="43"/>
      <c r="N123" s="43"/>
      <c r="O123" s="44"/>
      <c r="P123" s="44"/>
      <c r="Q123" s="44"/>
      <c r="R123" s="45"/>
      <c r="S123" s="45"/>
      <c r="T123" s="45"/>
      <c r="U123" s="45"/>
    </row>
    <row r="124" spans="1:21">
      <c r="A124" s="42"/>
      <c r="B124" s="42"/>
      <c r="C124" s="42"/>
      <c r="D124" s="42"/>
      <c r="E124" s="42"/>
      <c r="F124" s="42"/>
      <c r="G124" s="42"/>
      <c r="H124" s="42"/>
      <c r="I124" s="42"/>
      <c r="J124" s="42"/>
      <c r="K124" s="43"/>
      <c r="L124" s="43"/>
      <c r="M124" s="43"/>
      <c r="N124" s="43"/>
      <c r="O124" s="44"/>
      <c r="P124" s="44"/>
      <c r="Q124" s="44"/>
      <c r="R124" s="45"/>
      <c r="S124" s="45"/>
      <c r="T124" s="45"/>
      <c r="U124" s="45"/>
    </row>
    <row r="125" spans="1:21" ht="120" customHeight="1"/>
    <row r="127" spans="1:21" ht="12.75" customHeight="1"/>
    <row r="128" spans="1:21" ht="23.25" customHeight="1">
      <c r="A128" s="139" t="s">
        <v>71</v>
      </c>
      <c r="B128" s="149"/>
      <c r="C128" s="149"/>
      <c r="D128" s="149"/>
      <c r="E128" s="149"/>
      <c r="F128" s="149"/>
      <c r="G128" s="149"/>
      <c r="H128" s="149"/>
      <c r="I128" s="149"/>
      <c r="J128" s="149"/>
      <c r="K128" s="149"/>
      <c r="L128" s="149"/>
      <c r="M128" s="149"/>
      <c r="N128" s="149"/>
      <c r="O128" s="149"/>
      <c r="P128" s="149"/>
      <c r="Q128" s="149"/>
      <c r="R128" s="149"/>
      <c r="S128" s="149"/>
      <c r="T128" s="149"/>
      <c r="U128" s="149"/>
    </row>
    <row r="129" spans="1:21" ht="26.25" customHeight="1">
      <c r="A129" s="139" t="s">
        <v>27</v>
      </c>
      <c r="B129" s="139" t="s">
        <v>26</v>
      </c>
      <c r="C129" s="139"/>
      <c r="D129" s="139"/>
      <c r="E129" s="139"/>
      <c r="F129" s="139"/>
      <c r="G129" s="139"/>
      <c r="H129" s="139"/>
      <c r="I129" s="139"/>
      <c r="J129" s="134" t="s">
        <v>40</v>
      </c>
      <c r="K129" s="134" t="s">
        <v>24</v>
      </c>
      <c r="L129" s="134"/>
      <c r="M129" s="134"/>
      <c r="N129" s="134"/>
      <c r="O129" s="134" t="s">
        <v>41</v>
      </c>
      <c r="P129" s="134"/>
      <c r="Q129" s="134"/>
      <c r="R129" s="134" t="s">
        <v>23</v>
      </c>
      <c r="S129" s="134"/>
      <c r="T129" s="134"/>
      <c r="U129" s="134" t="s">
        <v>22</v>
      </c>
    </row>
    <row r="130" spans="1:21">
      <c r="A130" s="139"/>
      <c r="B130" s="139"/>
      <c r="C130" s="139"/>
      <c r="D130" s="139"/>
      <c r="E130" s="139"/>
      <c r="F130" s="139"/>
      <c r="G130" s="139"/>
      <c r="H130" s="139"/>
      <c r="I130" s="139"/>
      <c r="J130" s="134"/>
      <c r="K130" s="27" t="s">
        <v>28</v>
      </c>
      <c r="L130" s="27" t="s">
        <v>29</v>
      </c>
      <c r="M130" s="27" t="s">
        <v>69</v>
      </c>
      <c r="N130" s="27" t="s">
        <v>70</v>
      </c>
      <c r="O130" s="27" t="s">
        <v>33</v>
      </c>
      <c r="P130" s="27" t="s">
        <v>7</v>
      </c>
      <c r="Q130" s="27" t="s">
        <v>30</v>
      </c>
      <c r="R130" s="27" t="s">
        <v>31</v>
      </c>
      <c r="S130" s="27" t="s">
        <v>28</v>
      </c>
      <c r="T130" s="27" t="s">
        <v>32</v>
      </c>
      <c r="U130" s="134"/>
    </row>
    <row r="131" spans="1:21" ht="18.75" customHeight="1">
      <c r="A131" s="128" t="s">
        <v>65</v>
      </c>
      <c r="B131" s="135"/>
      <c r="C131" s="135"/>
      <c r="D131" s="135"/>
      <c r="E131" s="135"/>
      <c r="F131" s="135"/>
      <c r="G131" s="135"/>
      <c r="H131" s="135"/>
      <c r="I131" s="135"/>
      <c r="J131" s="135"/>
      <c r="K131" s="135"/>
      <c r="L131" s="135"/>
      <c r="M131" s="135"/>
      <c r="N131" s="135"/>
      <c r="O131" s="135"/>
      <c r="P131" s="135"/>
      <c r="Q131" s="135"/>
      <c r="R131" s="135"/>
      <c r="S131" s="135"/>
      <c r="T131" s="135"/>
      <c r="U131" s="129"/>
    </row>
    <row r="132" spans="1:21">
      <c r="A132" s="28" t="str">
        <f t="shared" ref="A132:A137" si="22">IF(ISNA(INDEX($A$37:$U$102,MATCH($B132,$B$37:$B$102,0),1)),"",INDEX($A$37:$U$102,MATCH($B132,$B$37:$B$102,0),1))</f>
        <v>MMX9911</v>
      </c>
      <c r="B132" s="62" t="s">
        <v>84</v>
      </c>
      <c r="C132" s="63"/>
      <c r="D132" s="63"/>
      <c r="E132" s="63"/>
      <c r="F132" s="63"/>
      <c r="G132" s="63"/>
      <c r="H132" s="63"/>
      <c r="I132" s="64"/>
      <c r="J132" s="17">
        <f t="shared" ref="J132:J137" si="23">IF(ISNA(INDEX($A$37:$U$102,MATCH($B132,$B$37:$B$102,0),10)),"",INDEX($A$37:$U$102,MATCH($B132,$B$37:$B$102,0),10))</f>
        <v>7</v>
      </c>
      <c r="K132" s="17">
        <f t="shared" ref="K132:K137" si="24">IF(ISNA(INDEX($A$37:$U$102,MATCH($B132,$B$37:$B$102,0),11)),"",INDEX($A$37:$U$102,MATCH($B132,$B$37:$B$102,0),11))</f>
        <v>2</v>
      </c>
      <c r="L132" s="17">
        <f t="shared" ref="L132:L137" si="25">IF(ISNA(INDEX($A$37:$U$102,MATCH($B132,$B$37:$B$102,0),12)),"",INDEX($A$37:$U$102,MATCH($B132,$B$37:$B$102,0),12))</f>
        <v>1</v>
      </c>
      <c r="M132" s="17">
        <f t="shared" ref="M132:M137" si="26">IF(ISNA(INDEX($A$37:$U$102,MATCH($B132,$B$37:$B$102,0),13)),"",INDEX($A$37:$U$102,MATCH($B132,$B$37:$B$102,0),13))</f>
        <v>0</v>
      </c>
      <c r="N132" s="17">
        <f t="shared" ref="N132:N137" si="27">IF(ISNA(INDEX($A$37:$U$102,MATCH($B132,$B$37:$B$102,0),14)),"",INDEX($A$37:$U$102,MATCH($B132,$B$37:$B$102,0),14))</f>
        <v>2</v>
      </c>
      <c r="O132" s="17">
        <f t="shared" ref="O132:O137" si="28">IF(ISNA(INDEX($A$37:$U$102,MATCH($B132,$B$37:$B$102,0),15)),"",INDEX($A$37:$U$102,MATCH($B132,$B$37:$B$102,0),15))</f>
        <v>5</v>
      </c>
      <c r="P132" s="17">
        <f t="shared" ref="P132:P137" si="29">IF(ISNA(INDEX($A$37:$U$102,MATCH($B132,$B$37:$B$102,0),16)),"",INDEX($A$37:$U$102,MATCH($B132,$B$37:$B$102,0),16))</f>
        <v>8</v>
      </c>
      <c r="Q132" s="26">
        <f t="shared" ref="Q132:Q137" si="30">IF(ISNA(INDEX($A$37:$U$102,MATCH($B132,$B$37:$B$102,0),17)),"",INDEX($A$37:$U$102,MATCH($B132,$B$37:$B$102,0),17))</f>
        <v>13</v>
      </c>
      <c r="R132" s="26" t="str">
        <f t="shared" ref="R132:R137" si="31">IF(ISNA(INDEX($A$37:$U$102,MATCH($B132,$B$37:$B$102,0),18)),"",INDEX($A$37:$U$102,MATCH($B132,$B$37:$B$102,0),18))</f>
        <v>E</v>
      </c>
      <c r="S132" s="26">
        <f t="shared" ref="S132:S137" si="32">IF(ISNA(INDEX($A$37:$U$102,MATCH($B132,$B$37:$B$102,0),19)),"",INDEX($A$37:$U$102,MATCH($B132,$B$37:$B$102,0),19))</f>
        <v>0</v>
      </c>
      <c r="T132" s="26">
        <f t="shared" ref="T132:T137" si="33">IF(ISNA(INDEX($A$37:$U$102,MATCH($B132,$B$37:$B$102,0),20)),"",INDEX($A$37:$U$102,MATCH($B132,$B$37:$B$102,0),20))</f>
        <v>0</v>
      </c>
      <c r="U132" s="16" t="s">
        <v>38</v>
      </c>
    </row>
    <row r="133" spans="1:21">
      <c r="A133" s="28" t="str">
        <f t="shared" si="22"/>
        <v>MMX9912</v>
      </c>
      <c r="B133" s="62" t="s">
        <v>86</v>
      </c>
      <c r="C133" s="63"/>
      <c r="D133" s="63"/>
      <c r="E133" s="63"/>
      <c r="F133" s="63"/>
      <c r="G133" s="63"/>
      <c r="H133" s="63"/>
      <c r="I133" s="64"/>
      <c r="J133" s="17">
        <f t="shared" si="23"/>
        <v>7</v>
      </c>
      <c r="K133" s="17">
        <f t="shared" si="24"/>
        <v>2</v>
      </c>
      <c r="L133" s="17">
        <f t="shared" si="25"/>
        <v>1</v>
      </c>
      <c r="M133" s="17">
        <f t="shared" si="26"/>
        <v>0</v>
      </c>
      <c r="N133" s="17">
        <f t="shared" si="27"/>
        <v>2</v>
      </c>
      <c r="O133" s="17">
        <f t="shared" si="28"/>
        <v>5</v>
      </c>
      <c r="P133" s="17">
        <f t="shared" si="29"/>
        <v>8</v>
      </c>
      <c r="Q133" s="26">
        <f t="shared" si="30"/>
        <v>13</v>
      </c>
      <c r="R133" s="26" t="str">
        <f t="shared" si="31"/>
        <v>E</v>
      </c>
      <c r="S133" s="26">
        <f t="shared" si="32"/>
        <v>0</v>
      </c>
      <c r="T133" s="26">
        <f t="shared" si="33"/>
        <v>0</v>
      </c>
      <c r="U133" s="16" t="s">
        <v>38</v>
      </c>
    </row>
    <row r="134" spans="1:21">
      <c r="A134" s="28" t="str">
        <f t="shared" si="22"/>
        <v>MMX9913</v>
      </c>
      <c r="B134" s="62" t="s">
        <v>98</v>
      </c>
      <c r="C134" s="63"/>
      <c r="D134" s="63"/>
      <c r="E134" s="63"/>
      <c r="F134" s="63"/>
      <c r="G134" s="63"/>
      <c r="H134" s="63"/>
      <c r="I134" s="64"/>
      <c r="J134" s="17">
        <f t="shared" si="23"/>
        <v>8</v>
      </c>
      <c r="K134" s="17">
        <f t="shared" si="24"/>
        <v>2</v>
      </c>
      <c r="L134" s="17">
        <f t="shared" si="25"/>
        <v>1</v>
      </c>
      <c r="M134" s="17">
        <f t="shared" si="26"/>
        <v>0</v>
      </c>
      <c r="N134" s="17">
        <f t="shared" si="27"/>
        <v>2</v>
      </c>
      <c r="O134" s="17">
        <f t="shared" si="28"/>
        <v>5</v>
      </c>
      <c r="P134" s="17">
        <f t="shared" si="29"/>
        <v>12</v>
      </c>
      <c r="Q134" s="26">
        <f t="shared" si="30"/>
        <v>17</v>
      </c>
      <c r="R134" s="26" t="str">
        <f t="shared" si="31"/>
        <v>E</v>
      </c>
      <c r="S134" s="26">
        <f t="shared" si="32"/>
        <v>0</v>
      </c>
      <c r="T134" s="26">
        <f t="shared" si="33"/>
        <v>0</v>
      </c>
      <c r="U134" s="16" t="s">
        <v>38</v>
      </c>
    </row>
    <row r="135" spans="1:21">
      <c r="A135" s="28" t="str">
        <f t="shared" si="22"/>
        <v>MMM3040</v>
      </c>
      <c r="B135" s="62" t="s">
        <v>92</v>
      </c>
      <c r="C135" s="63"/>
      <c r="D135" s="63"/>
      <c r="E135" s="63"/>
      <c r="F135" s="63"/>
      <c r="G135" s="63"/>
      <c r="H135" s="63"/>
      <c r="I135" s="64"/>
      <c r="J135" s="17">
        <f t="shared" si="23"/>
        <v>6</v>
      </c>
      <c r="K135" s="17">
        <f t="shared" si="24"/>
        <v>2</v>
      </c>
      <c r="L135" s="17">
        <f t="shared" si="25"/>
        <v>1</v>
      </c>
      <c r="M135" s="17">
        <f t="shared" si="26"/>
        <v>0</v>
      </c>
      <c r="N135" s="17">
        <f t="shared" si="27"/>
        <v>0</v>
      </c>
      <c r="O135" s="17">
        <f t="shared" si="28"/>
        <v>3</v>
      </c>
      <c r="P135" s="17">
        <f t="shared" si="29"/>
        <v>8</v>
      </c>
      <c r="Q135" s="26">
        <f t="shared" si="30"/>
        <v>11</v>
      </c>
      <c r="R135" s="26">
        <f t="shared" si="31"/>
        <v>0</v>
      </c>
      <c r="S135" s="26" t="str">
        <f t="shared" si="32"/>
        <v>C</v>
      </c>
      <c r="T135" s="26">
        <f t="shared" si="33"/>
        <v>0</v>
      </c>
      <c r="U135" s="16" t="s">
        <v>38</v>
      </c>
    </row>
    <row r="136" spans="1:21">
      <c r="A136" s="28" t="str">
        <f t="shared" si="22"/>
        <v>MMX9914</v>
      </c>
      <c r="B136" s="62" t="s">
        <v>160</v>
      </c>
      <c r="C136" s="63"/>
      <c r="D136" s="63"/>
      <c r="E136" s="63"/>
      <c r="F136" s="63"/>
      <c r="G136" s="63"/>
      <c r="H136" s="63"/>
      <c r="I136" s="64"/>
      <c r="J136" s="17">
        <f t="shared" si="23"/>
        <v>7</v>
      </c>
      <c r="K136" s="17">
        <f t="shared" si="24"/>
        <v>2</v>
      </c>
      <c r="L136" s="17">
        <f t="shared" si="25"/>
        <v>1</v>
      </c>
      <c r="M136" s="17">
        <f t="shared" si="26"/>
        <v>0</v>
      </c>
      <c r="N136" s="17">
        <f t="shared" si="27"/>
        <v>2</v>
      </c>
      <c r="O136" s="17">
        <f t="shared" si="28"/>
        <v>5</v>
      </c>
      <c r="P136" s="17">
        <f t="shared" si="29"/>
        <v>8</v>
      </c>
      <c r="Q136" s="26">
        <f t="shared" si="30"/>
        <v>13</v>
      </c>
      <c r="R136" s="26" t="str">
        <f t="shared" si="31"/>
        <v>E</v>
      </c>
      <c r="S136" s="26">
        <f t="shared" si="32"/>
        <v>0</v>
      </c>
      <c r="T136" s="26">
        <f t="shared" si="33"/>
        <v>0</v>
      </c>
      <c r="U136" s="16" t="s">
        <v>38</v>
      </c>
    </row>
    <row r="137" spans="1:21">
      <c r="A137" s="28" t="str">
        <f t="shared" si="22"/>
        <v>MMX9915</v>
      </c>
      <c r="B137" s="62" t="s">
        <v>161</v>
      </c>
      <c r="C137" s="63"/>
      <c r="D137" s="63"/>
      <c r="E137" s="63"/>
      <c r="F137" s="63"/>
      <c r="G137" s="63"/>
      <c r="H137" s="63"/>
      <c r="I137" s="64"/>
      <c r="J137" s="17">
        <f t="shared" si="23"/>
        <v>7</v>
      </c>
      <c r="K137" s="17">
        <f t="shared" si="24"/>
        <v>2</v>
      </c>
      <c r="L137" s="17">
        <f t="shared" si="25"/>
        <v>1</v>
      </c>
      <c r="M137" s="17">
        <f t="shared" si="26"/>
        <v>0</v>
      </c>
      <c r="N137" s="17">
        <f t="shared" si="27"/>
        <v>2</v>
      </c>
      <c r="O137" s="17">
        <f t="shared" si="28"/>
        <v>5</v>
      </c>
      <c r="P137" s="17">
        <f t="shared" si="29"/>
        <v>8</v>
      </c>
      <c r="Q137" s="26">
        <f t="shared" si="30"/>
        <v>13</v>
      </c>
      <c r="R137" s="26" t="str">
        <f t="shared" si="31"/>
        <v>E</v>
      </c>
      <c r="S137" s="26">
        <f t="shared" si="32"/>
        <v>0</v>
      </c>
      <c r="T137" s="26">
        <f t="shared" si="33"/>
        <v>0</v>
      </c>
      <c r="U137" s="16" t="s">
        <v>38</v>
      </c>
    </row>
    <row r="138" spans="1:21">
      <c r="A138" s="19" t="s">
        <v>25</v>
      </c>
      <c r="B138" s="146"/>
      <c r="C138" s="147"/>
      <c r="D138" s="147"/>
      <c r="E138" s="147"/>
      <c r="F138" s="147"/>
      <c r="G138" s="147"/>
      <c r="H138" s="147"/>
      <c r="I138" s="148"/>
      <c r="J138" s="21">
        <f t="shared" ref="J138:Q138" si="34">SUM(J132:J137)</f>
        <v>42</v>
      </c>
      <c r="K138" s="21">
        <f t="shared" si="34"/>
        <v>12</v>
      </c>
      <c r="L138" s="21">
        <f t="shared" si="34"/>
        <v>6</v>
      </c>
      <c r="M138" s="21">
        <f t="shared" si="34"/>
        <v>0</v>
      </c>
      <c r="N138" s="21">
        <f t="shared" si="34"/>
        <v>10</v>
      </c>
      <c r="O138" s="21">
        <f t="shared" si="34"/>
        <v>28</v>
      </c>
      <c r="P138" s="21">
        <f t="shared" si="34"/>
        <v>52</v>
      </c>
      <c r="Q138" s="21">
        <f t="shared" si="34"/>
        <v>80</v>
      </c>
      <c r="R138" s="19">
        <f>COUNTIF(R132:R137,"E")</f>
        <v>5</v>
      </c>
      <c r="S138" s="19">
        <f>COUNTIF(S132:S137,"C")</f>
        <v>1</v>
      </c>
      <c r="T138" s="19">
        <f>COUNTIF(T132:T137,"VP")</f>
        <v>0</v>
      </c>
      <c r="U138" s="16"/>
    </row>
    <row r="139" spans="1:21" ht="18" customHeight="1">
      <c r="A139" s="128" t="s">
        <v>67</v>
      </c>
      <c r="B139" s="135"/>
      <c r="C139" s="135"/>
      <c r="D139" s="135"/>
      <c r="E139" s="135"/>
      <c r="F139" s="135"/>
      <c r="G139" s="135"/>
      <c r="H139" s="135"/>
      <c r="I139" s="135"/>
      <c r="J139" s="135"/>
      <c r="K139" s="135"/>
      <c r="L139" s="135"/>
      <c r="M139" s="135"/>
      <c r="N139" s="135"/>
      <c r="O139" s="135"/>
      <c r="P139" s="135"/>
      <c r="Q139" s="135"/>
      <c r="R139" s="135"/>
      <c r="S139" s="135"/>
      <c r="T139" s="135"/>
      <c r="U139" s="129"/>
    </row>
    <row r="140" spans="1:21">
      <c r="A140" s="28" t="str">
        <f>IF(ISNA(INDEX($A$37:$U$102,MATCH($B140,$B$37:$B$102,0),1)),"",INDEX($A$37:$U$102,MATCH($B140,$B$37:$B$102,0),1))</f>
        <v>MMM8149</v>
      </c>
      <c r="B140" s="62" t="s">
        <v>177</v>
      </c>
      <c r="C140" s="63"/>
      <c r="D140" s="63"/>
      <c r="E140" s="63"/>
      <c r="F140" s="63"/>
      <c r="G140" s="63"/>
      <c r="H140" s="63"/>
      <c r="I140" s="64"/>
      <c r="J140" s="17">
        <f>IF(ISNA(INDEX($A$37:$U$102,MATCH($B140,$B$37:$B$102,0),10)),"",INDEX($A$37:$U$102,MATCH($B140,$B$37:$B$102,0),10))</f>
        <v>8</v>
      </c>
      <c r="K140" s="17">
        <f>IF(ISNA(INDEX($A$37:$U$102,MATCH($B140,$B$37:$B$102,0),11)),"",INDEX($A$37:$U$102,MATCH($B140,$B$37:$B$102,0),11))</f>
        <v>0</v>
      </c>
      <c r="L140" s="17">
        <f>IF(ISNA(INDEX($A$37:$U$102,MATCH($B140,$B$37:$B$102,0),12)),"",INDEX($A$37:$U$102,MATCH($B140,$B$37:$B$102,0),12))</f>
        <v>0</v>
      </c>
      <c r="M140" s="17">
        <f>IF(ISNA(INDEX($A$37:$U$102,MATCH($B140,$B$37:$B$102,0),13)),"",INDEX($A$37:$U$102,MATCH($B140,$B$37:$B$102,0),13))</f>
        <v>0</v>
      </c>
      <c r="N140" s="17">
        <f>IF(ISNA(INDEX($A$37:$U$102,MATCH($B140,$B$37:$B$102,0),14)),"",INDEX($A$37:$U$102,MATCH($B140,$B$37:$B$102,0),14))</f>
        <v>2</v>
      </c>
      <c r="O140" s="17">
        <f>IF(ISNA(INDEX($A$37:$U$102,MATCH($B140,$B$37:$B$102,0),15)),"",INDEX($A$37:$U$102,MATCH($B140,$B$37:$B$102,0),15))</f>
        <v>2</v>
      </c>
      <c r="P140" s="17">
        <f>IF(ISNA(INDEX($A$37:$U$102,MATCH($B140,$B$37:$B$102,0),16)),"",INDEX($A$37:$U$102,MATCH($B140,$B$37:$B$102,0),16))</f>
        <v>12</v>
      </c>
      <c r="Q140" s="26">
        <f>IF(ISNA(INDEX($A$37:$U$102,MATCH($B140,$B$37:$B$102,0),17)),"",INDEX($A$37:$U$102,MATCH($B140,$B$37:$B$102,0),17))</f>
        <v>14</v>
      </c>
      <c r="R140" s="26">
        <f>IF(ISNA(INDEX($A$37:$U$102,MATCH($B140,$B$37:$B$102,0),18)),"",INDEX($A$37:$U$102,MATCH($B140,$B$37:$B$102,0),18))</f>
        <v>0</v>
      </c>
      <c r="S140" s="26" t="str">
        <f>IF(ISNA(INDEX($A$37:$U$102,MATCH($B140,$B$37:$B$102,0),19)),"",INDEX($A$37:$U$102,MATCH($B140,$B$37:$B$102,0),19))</f>
        <v>C</v>
      </c>
      <c r="T140" s="26">
        <f>IF(ISNA(INDEX($A$37:$U$102,MATCH($B140,$B$37:$B$102,0),20)),"",INDEX($A$37:$U$102,MATCH($B140,$B$37:$B$102,0),20))</f>
        <v>0</v>
      </c>
      <c r="U140" s="16" t="s">
        <v>38</v>
      </c>
    </row>
    <row r="141" spans="1:21">
      <c r="A141" s="28" t="str">
        <f>IF(ISNA(INDEX($A$37:$U$102,MATCH($B141,$B$37:$B$102,0),1)),"",INDEX($A$37:$U$102,MATCH($B141,$B$37:$B$102,0),1))</f>
        <v>MMM3401</v>
      </c>
      <c r="B141" s="62" t="s">
        <v>104</v>
      </c>
      <c r="C141" s="63"/>
      <c r="D141" s="63"/>
      <c r="E141" s="63"/>
      <c r="F141" s="63"/>
      <c r="G141" s="63"/>
      <c r="H141" s="63"/>
      <c r="I141" s="64"/>
      <c r="J141" s="17">
        <f>IF(ISNA(INDEX($A$37:$U$102,MATCH($B141,$B$37:$B$102,0),10)),"",INDEX($A$37:$U$102,MATCH($B141,$B$37:$B$102,0),10))</f>
        <v>6</v>
      </c>
      <c r="K141" s="17">
        <f>IF(ISNA(INDEX($A$37:$U$102,MATCH($B141,$B$37:$B$102,0),11)),"",INDEX($A$37:$U$102,MATCH($B141,$B$37:$B$102,0),11))</f>
        <v>0</v>
      </c>
      <c r="L141" s="17">
        <f>IF(ISNA(INDEX($A$37:$U$102,MATCH($B141,$B$37:$B$102,0),12)),"",INDEX($A$37:$U$102,MATCH($B141,$B$37:$B$102,0),12))</f>
        <v>0</v>
      </c>
      <c r="M141" s="17">
        <f>IF(ISNA(INDEX($A$37:$U$102,MATCH($B141,$B$37:$B$102,0),13)),"",INDEX($A$37:$U$102,MATCH($B141,$B$37:$B$102,0),13))</f>
        <v>0</v>
      </c>
      <c r="N141" s="17">
        <f>IF(ISNA(INDEX($A$37:$U$102,MATCH($B141,$B$37:$B$102,0),14)),"",INDEX($A$37:$U$102,MATCH($B141,$B$37:$B$102,0),14))</f>
        <v>2</v>
      </c>
      <c r="O141" s="17">
        <f>IF(ISNA(INDEX($A$37:$U$102,MATCH($B141,$B$37:$B$102,0),15)),"",INDEX($A$37:$U$102,MATCH($B141,$B$37:$B$102,0),15))</f>
        <v>2</v>
      </c>
      <c r="P141" s="17">
        <f>IF(ISNA(INDEX($A$37:$U$102,MATCH($B141,$B$37:$B$102,0),16)),"",INDEX($A$37:$U$102,MATCH($B141,$B$37:$B$102,0),16))</f>
        <v>11</v>
      </c>
      <c r="Q141" s="26">
        <f>IF(ISNA(INDEX($A$37:$U$102,MATCH($B141,$B$37:$B$102,0),17)),"",INDEX($A$37:$U$102,MATCH($B141,$B$37:$B$102,0),17))</f>
        <v>13</v>
      </c>
      <c r="R141" s="26">
        <f>IF(ISNA(INDEX($A$37:$U$102,MATCH($B141,$B$37:$B$102,0),18)),"",INDEX($A$37:$U$102,MATCH($B141,$B$37:$B$102,0),18))</f>
        <v>0</v>
      </c>
      <c r="S141" s="26">
        <f>IF(ISNA(INDEX($A$37:$U$102,MATCH($B141,$B$37:$B$102,0),19)),"",INDEX($A$37:$U$102,MATCH($B141,$B$37:$B$102,0),19))</f>
        <v>0</v>
      </c>
      <c r="T141" s="26" t="str">
        <f>IF(ISNA(INDEX($A$37:$U$102,MATCH($B141,$B$37:$B$102,0),20)),"",INDEX($A$37:$U$102,MATCH($B141,$B$37:$B$102,0),20))</f>
        <v>VP</v>
      </c>
      <c r="U141" s="16" t="s">
        <v>38</v>
      </c>
    </row>
    <row r="142" spans="1:21">
      <c r="A142" s="19" t="s">
        <v>25</v>
      </c>
      <c r="B142" s="139"/>
      <c r="C142" s="139"/>
      <c r="D142" s="139"/>
      <c r="E142" s="139"/>
      <c r="F142" s="139"/>
      <c r="G142" s="139"/>
      <c r="H142" s="139"/>
      <c r="I142" s="139"/>
      <c r="J142" s="21">
        <f t="shared" ref="J142:Q142" si="35">SUM(J140:J141)</f>
        <v>14</v>
      </c>
      <c r="K142" s="21">
        <f t="shared" si="35"/>
        <v>0</v>
      </c>
      <c r="L142" s="21">
        <f t="shared" si="35"/>
        <v>0</v>
      </c>
      <c r="M142" s="21">
        <f t="shared" si="35"/>
        <v>0</v>
      </c>
      <c r="N142" s="21">
        <f t="shared" si="35"/>
        <v>4</v>
      </c>
      <c r="O142" s="21">
        <f t="shared" si="35"/>
        <v>4</v>
      </c>
      <c r="P142" s="21">
        <f t="shared" si="35"/>
        <v>23</v>
      </c>
      <c r="Q142" s="21">
        <f t="shared" si="35"/>
        <v>27</v>
      </c>
      <c r="R142" s="19">
        <f>COUNTIF(R140:R141,"E")</f>
        <v>0</v>
      </c>
      <c r="S142" s="19">
        <f>COUNTIF(S140:S141,"C")</f>
        <v>1</v>
      </c>
      <c r="T142" s="19">
        <f>COUNTIF(T140:T141,"VP")</f>
        <v>1</v>
      </c>
      <c r="U142" s="20"/>
    </row>
    <row r="143" spans="1:21" ht="25.5" customHeight="1">
      <c r="A143" s="159" t="s">
        <v>49</v>
      </c>
      <c r="B143" s="160"/>
      <c r="C143" s="160"/>
      <c r="D143" s="160"/>
      <c r="E143" s="160"/>
      <c r="F143" s="160"/>
      <c r="G143" s="160"/>
      <c r="H143" s="160"/>
      <c r="I143" s="161"/>
      <c r="J143" s="21">
        <f t="shared" ref="J143:T143" si="36">SUM(J138,J142)</f>
        <v>56</v>
      </c>
      <c r="K143" s="21">
        <f t="shared" si="36"/>
        <v>12</v>
      </c>
      <c r="L143" s="21">
        <f t="shared" si="36"/>
        <v>6</v>
      </c>
      <c r="M143" s="21">
        <f t="shared" si="36"/>
        <v>0</v>
      </c>
      <c r="N143" s="21">
        <f t="shared" si="36"/>
        <v>14</v>
      </c>
      <c r="O143" s="21">
        <f t="shared" si="36"/>
        <v>32</v>
      </c>
      <c r="P143" s="21">
        <f t="shared" si="36"/>
        <v>75</v>
      </c>
      <c r="Q143" s="21">
        <f t="shared" si="36"/>
        <v>107</v>
      </c>
      <c r="R143" s="21">
        <f t="shared" si="36"/>
        <v>5</v>
      </c>
      <c r="S143" s="21">
        <f t="shared" si="36"/>
        <v>2</v>
      </c>
      <c r="T143" s="21">
        <f t="shared" si="36"/>
        <v>1</v>
      </c>
      <c r="U143" s="39">
        <v>0.5</v>
      </c>
    </row>
    <row r="144" spans="1:21" ht="13.5" customHeight="1">
      <c r="A144" s="140" t="s">
        <v>50</v>
      </c>
      <c r="B144" s="141"/>
      <c r="C144" s="141"/>
      <c r="D144" s="141"/>
      <c r="E144" s="141"/>
      <c r="F144" s="141"/>
      <c r="G144" s="141"/>
      <c r="H144" s="141"/>
      <c r="I144" s="141"/>
      <c r="J144" s="142"/>
      <c r="K144" s="21">
        <f t="shared" ref="K144:Q144" si="37">K138*14+K142*12</f>
        <v>168</v>
      </c>
      <c r="L144" s="21">
        <f t="shared" si="37"/>
        <v>84</v>
      </c>
      <c r="M144" s="21">
        <f t="shared" si="37"/>
        <v>0</v>
      </c>
      <c r="N144" s="21">
        <f t="shared" si="37"/>
        <v>188</v>
      </c>
      <c r="O144" s="21">
        <f t="shared" si="37"/>
        <v>440</v>
      </c>
      <c r="P144" s="21">
        <f t="shared" si="37"/>
        <v>1004</v>
      </c>
      <c r="Q144" s="21">
        <f t="shared" si="37"/>
        <v>1444</v>
      </c>
      <c r="R144" s="150"/>
      <c r="S144" s="151"/>
      <c r="T144" s="151"/>
      <c r="U144" s="152"/>
    </row>
    <row r="145" spans="1:21" ht="16.5" customHeight="1">
      <c r="A145" s="143"/>
      <c r="B145" s="144"/>
      <c r="C145" s="144"/>
      <c r="D145" s="144"/>
      <c r="E145" s="144"/>
      <c r="F145" s="144"/>
      <c r="G145" s="144"/>
      <c r="H145" s="144"/>
      <c r="I145" s="144"/>
      <c r="J145" s="145"/>
      <c r="K145" s="162">
        <f>SUM(K144:N144)</f>
        <v>440</v>
      </c>
      <c r="L145" s="163"/>
      <c r="M145" s="163"/>
      <c r="N145" s="164"/>
      <c r="O145" s="156">
        <f>SUM(O144:P144)</f>
        <v>1444</v>
      </c>
      <c r="P145" s="157"/>
      <c r="Q145" s="158"/>
      <c r="R145" s="153"/>
      <c r="S145" s="154"/>
      <c r="T145" s="154"/>
      <c r="U145" s="155"/>
    </row>
    <row r="146" spans="1:21" ht="8.25" customHeight="1"/>
    <row r="147" spans="1:21">
      <c r="B147" s="2"/>
      <c r="C147" s="2"/>
      <c r="D147" s="2"/>
      <c r="E147" s="2"/>
      <c r="F147" s="2"/>
      <c r="G147" s="2"/>
      <c r="N147" s="7"/>
      <c r="O147" s="7"/>
      <c r="P147" s="7"/>
      <c r="Q147" s="7"/>
      <c r="R147" s="7"/>
      <c r="S147" s="7"/>
      <c r="T147" s="7"/>
    </row>
    <row r="149" spans="1:21">
      <c r="A149" s="127" t="s">
        <v>62</v>
      </c>
      <c r="B149" s="127"/>
    </row>
    <row r="150" spans="1:21">
      <c r="A150" s="130" t="s">
        <v>27</v>
      </c>
      <c r="B150" s="116" t="s">
        <v>54</v>
      </c>
      <c r="C150" s="132"/>
      <c r="D150" s="132"/>
      <c r="E150" s="132"/>
      <c r="F150" s="132"/>
      <c r="G150" s="117"/>
      <c r="H150" s="116" t="s">
        <v>57</v>
      </c>
      <c r="I150" s="117"/>
      <c r="J150" s="120" t="s">
        <v>58</v>
      </c>
      <c r="K150" s="121"/>
      <c r="L150" s="121"/>
      <c r="M150" s="121"/>
      <c r="N150" s="121"/>
      <c r="O150" s="121"/>
      <c r="P150" s="122"/>
      <c r="Q150" s="116" t="s">
        <v>48</v>
      </c>
      <c r="R150" s="117"/>
      <c r="S150" s="120" t="s">
        <v>59</v>
      </c>
      <c r="T150" s="121"/>
      <c r="U150" s="122"/>
    </row>
    <row r="151" spans="1:21">
      <c r="A151" s="131"/>
      <c r="B151" s="118"/>
      <c r="C151" s="133"/>
      <c r="D151" s="133"/>
      <c r="E151" s="133"/>
      <c r="F151" s="133"/>
      <c r="G151" s="119"/>
      <c r="H151" s="118"/>
      <c r="I151" s="119"/>
      <c r="J151" s="120" t="s">
        <v>33</v>
      </c>
      <c r="K151" s="122"/>
      <c r="L151" s="120" t="s">
        <v>7</v>
      </c>
      <c r="M151" s="121"/>
      <c r="N151" s="122"/>
      <c r="O151" s="120" t="s">
        <v>30</v>
      </c>
      <c r="P151" s="122"/>
      <c r="Q151" s="118"/>
      <c r="R151" s="119"/>
      <c r="S151" s="33" t="s">
        <v>60</v>
      </c>
      <c r="T151" s="120" t="s">
        <v>61</v>
      </c>
      <c r="U151" s="122"/>
    </row>
    <row r="152" spans="1:21">
      <c r="A152" s="33">
        <v>1</v>
      </c>
      <c r="B152" s="120" t="s">
        <v>55</v>
      </c>
      <c r="C152" s="121"/>
      <c r="D152" s="121"/>
      <c r="E152" s="121"/>
      <c r="F152" s="121"/>
      <c r="G152" s="122"/>
      <c r="H152" s="123">
        <f>J152</f>
        <v>47</v>
      </c>
      <c r="I152" s="123"/>
      <c r="J152" s="136">
        <f>O44+O53+O64+O75-J153</f>
        <v>47</v>
      </c>
      <c r="K152" s="137"/>
      <c r="L152" s="136">
        <f>P44+P53+P64+P75-L153</f>
        <v>109</v>
      </c>
      <c r="M152" s="138"/>
      <c r="N152" s="137"/>
      <c r="O152" s="102">
        <f>SUM(J152:N152)</f>
        <v>156</v>
      </c>
      <c r="P152" s="103"/>
      <c r="Q152" s="104">
        <f>H152/H154</f>
        <v>0.65277777777777779</v>
      </c>
      <c r="R152" s="105"/>
      <c r="S152" s="34">
        <f>J44+J53-S153</f>
        <v>46</v>
      </c>
      <c r="T152" s="108">
        <f>J64+J75-T153</f>
        <v>38</v>
      </c>
      <c r="U152" s="109"/>
    </row>
    <row r="153" spans="1:21">
      <c r="A153" s="33">
        <v>2</v>
      </c>
      <c r="B153" s="120" t="s">
        <v>56</v>
      </c>
      <c r="C153" s="121"/>
      <c r="D153" s="121"/>
      <c r="E153" s="121"/>
      <c r="F153" s="121"/>
      <c r="G153" s="122"/>
      <c r="H153" s="123">
        <f>J153</f>
        <v>25</v>
      </c>
      <c r="I153" s="123"/>
      <c r="J153" s="124">
        <f>O99</f>
        <v>25</v>
      </c>
      <c r="K153" s="125"/>
      <c r="L153" s="124">
        <f>P99</f>
        <v>44</v>
      </c>
      <c r="M153" s="126"/>
      <c r="N153" s="125"/>
      <c r="O153" s="102">
        <f>SUM(J153:N153)</f>
        <v>69</v>
      </c>
      <c r="P153" s="103"/>
      <c r="Q153" s="104">
        <f>H153/H154</f>
        <v>0.34722222222222221</v>
      </c>
      <c r="R153" s="105"/>
      <c r="S153" s="10">
        <v>14</v>
      </c>
      <c r="T153" s="106">
        <v>22</v>
      </c>
      <c r="U153" s="107"/>
    </row>
    <row r="154" spans="1:21">
      <c r="A154" s="120" t="s">
        <v>25</v>
      </c>
      <c r="B154" s="121"/>
      <c r="C154" s="121"/>
      <c r="D154" s="121"/>
      <c r="E154" s="121"/>
      <c r="F154" s="121"/>
      <c r="G154" s="122"/>
      <c r="H154" s="134">
        <f>SUM(H152:I153)</f>
        <v>72</v>
      </c>
      <c r="I154" s="134"/>
      <c r="J154" s="134">
        <f>SUM(J152:K153)</f>
        <v>72</v>
      </c>
      <c r="K154" s="134"/>
      <c r="L154" s="128">
        <f>SUM(L152:N153)</f>
        <v>153</v>
      </c>
      <c r="M154" s="135"/>
      <c r="N154" s="129"/>
      <c r="O154" s="128">
        <f>SUM(O152:P153)</f>
        <v>225</v>
      </c>
      <c r="P154" s="129"/>
      <c r="Q154" s="112">
        <f>SUM(Q152:R153)</f>
        <v>1</v>
      </c>
      <c r="R154" s="113"/>
      <c r="S154" s="35">
        <f>SUM(S152:S153)</f>
        <v>60</v>
      </c>
      <c r="T154" s="114">
        <f>SUM(T152:U153)</f>
        <v>60</v>
      </c>
      <c r="U154" s="115"/>
    </row>
    <row r="162" spans="1:20">
      <c r="A162" s="96" t="s">
        <v>136</v>
      </c>
      <c r="B162" s="96"/>
      <c r="C162" s="96"/>
      <c r="D162" s="96"/>
      <c r="E162" s="96"/>
      <c r="F162" s="96"/>
      <c r="G162" s="96"/>
      <c r="H162" s="96"/>
      <c r="I162" s="96"/>
      <c r="J162" s="96"/>
      <c r="K162" s="96"/>
      <c r="L162" s="96"/>
      <c r="M162" s="96"/>
      <c r="N162" s="96"/>
      <c r="O162" s="96"/>
      <c r="P162" s="96"/>
      <c r="Q162" s="96"/>
      <c r="R162" s="96"/>
      <c r="S162" s="96"/>
      <c r="T162" s="96"/>
    </row>
    <row r="164" spans="1:20" ht="12.75" customHeight="1">
      <c r="A164" s="97" t="s">
        <v>137</v>
      </c>
      <c r="B164" s="97"/>
      <c r="C164" s="97"/>
      <c r="D164" s="97"/>
      <c r="E164" s="97"/>
      <c r="F164" s="97"/>
      <c r="G164" s="97"/>
      <c r="H164" s="97"/>
      <c r="I164" s="97"/>
      <c r="J164" s="97"/>
      <c r="K164" s="97"/>
      <c r="L164" s="97"/>
      <c r="M164" s="97"/>
      <c r="N164" s="97"/>
      <c r="O164" s="97"/>
      <c r="P164" s="97"/>
      <c r="Q164" s="97"/>
      <c r="R164" s="97"/>
      <c r="S164" s="97"/>
      <c r="T164" s="97"/>
    </row>
    <row r="165" spans="1:20" ht="27.75" customHeight="1">
      <c r="A165" s="97" t="s">
        <v>27</v>
      </c>
      <c r="B165" s="97" t="s">
        <v>26</v>
      </c>
      <c r="C165" s="97"/>
      <c r="D165" s="97"/>
      <c r="E165" s="97"/>
      <c r="F165" s="97"/>
      <c r="G165" s="97"/>
      <c r="H165" s="97"/>
      <c r="I165" s="97"/>
      <c r="J165" s="110" t="s">
        <v>40</v>
      </c>
      <c r="K165" s="110" t="s">
        <v>24</v>
      </c>
      <c r="L165" s="110"/>
      <c r="M165" s="110"/>
      <c r="N165" s="110" t="s">
        <v>41</v>
      </c>
      <c r="O165" s="111"/>
      <c r="P165" s="111"/>
      <c r="Q165" s="110" t="s">
        <v>23</v>
      </c>
      <c r="R165" s="110"/>
      <c r="S165" s="110"/>
      <c r="T165" s="110" t="s">
        <v>22</v>
      </c>
    </row>
    <row r="166" spans="1:20">
      <c r="A166" s="97"/>
      <c r="B166" s="97"/>
      <c r="C166" s="97"/>
      <c r="D166" s="97"/>
      <c r="E166" s="97"/>
      <c r="F166" s="97"/>
      <c r="G166" s="97"/>
      <c r="H166" s="97"/>
      <c r="I166" s="97"/>
      <c r="J166" s="110"/>
      <c r="K166" s="4" t="s">
        <v>28</v>
      </c>
      <c r="L166" s="4" t="s">
        <v>29</v>
      </c>
      <c r="M166" s="4" t="s">
        <v>138</v>
      </c>
      <c r="N166" s="4" t="s">
        <v>33</v>
      </c>
      <c r="O166" s="4" t="s">
        <v>7</v>
      </c>
      <c r="P166" s="4" t="s">
        <v>30</v>
      </c>
      <c r="Q166" s="4" t="s">
        <v>31</v>
      </c>
      <c r="R166" s="4" t="s">
        <v>28</v>
      </c>
      <c r="S166" s="4" t="s">
        <v>32</v>
      </c>
      <c r="T166" s="110"/>
    </row>
    <row r="167" spans="1:20">
      <c r="A167" s="100" t="s">
        <v>139</v>
      </c>
      <c r="B167" s="100"/>
      <c r="C167" s="100"/>
      <c r="D167" s="100"/>
      <c r="E167" s="100"/>
      <c r="F167" s="100"/>
      <c r="G167" s="100"/>
      <c r="H167" s="100"/>
      <c r="I167" s="100"/>
      <c r="J167" s="100"/>
      <c r="K167" s="100"/>
      <c r="L167" s="100"/>
      <c r="M167" s="100"/>
      <c r="N167" s="100"/>
      <c r="O167" s="100"/>
      <c r="P167" s="100"/>
      <c r="Q167" s="100"/>
      <c r="R167" s="100"/>
      <c r="S167" s="100"/>
      <c r="T167" s="100"/>
    </row>
    <row r="168" spans="1:20">
      <c r="A168" s="47" t="s">
        <v>140</v>
      </c>
      <c r="B168" s="101" t="s">
        <v>141</v>
      </c>
      <c r="C168" s="101"/>
      <c r="D168" s="101"/>
      <c r="E168" s="101"/>
      <c r="F168" s="101"/>
      <c r="G168" s="101"/>
      <c r="H168" s="101"/>
      <c r="I168" s="101"/>
      <c r="J168" s="48">
        <v>5</v>
      </c>
      <c r="K168" s="48">
        <v>2</v>
      </c>
      <c r="L168" s="48">
        <v>1</v>
      </c>
      <c r="M168" s="48">
        <v>0</v>
      </c>
      <c r="N168" s="49">
        <f>K168+L168+M168</f>
        <v>3</v>
      </c>
      <c r="O168" s="49">
        <f>P168-N168</f>
        <v>6</v>
      </c>
      <c r="P168" s="49">
        <f>ROUND(PRODUCT(J168,25)/14,0)</f>
        <v>9</v>
      </c>
      <c r="Q168" s="48" t="s">
        <v>31</v>
      </c>
      <c r="R168" s="48"/>
      <c r="S168" s="50"/>
      <c r="T168" s="50" t="s">
        <v>36</v>
      </c>
    </row>
    <row r="169" spans="1:20">
      <c r="A169" s="47" t="s">
        <v>142</v>
      </c>
      <c r="B169" s="101" t="s">
        <v>143</v>
      </c>
      <c r="C169" s="101"/>
      <c r="D169" s="101"/>
      <c r="E169" s="101"/>
      <c r="F169" s="101"/>
      <c r="G169" s="101"/>
      <c r="H169" s="101"/>
      <c r="I169" s="101"/>
      <c r="J169" s="48">
        <v>5</v>
      </c>
      <c r="K169" s="48">
        <v>2</v>
      </c>
      <c r="L169" s="48">
        <v>1</v>
      </c>
      <c r="M169" s="48">
        <v>0</v>
      </c>
      <c r="N169" s="49">
        <f>K169+L169+M169</f>
        <v>3</v>
      </c>
      <c r="O169" s="49">
        <f>P169-N169</f>
        <v>6</v>
      </c>
      <c r="P169" s="49">
        <f>ROUND(PRODUCT(J169,25)/14,0)</f>
        <v>9</v>
      </c>
      <c r="Q169" s="48" t="s">
        <v>31</v>
      </c>
      <c r="R169" s="48"/>
      <c r="S169" s="50"/>
      <c r="T169" s="50" t="s">
        <v>36</v>
      </c>
    </row>
    <row r="170" spans="1:20">
      <c r="A170" s="93" t="s">
        <v>144</v>
      </c>
      <c r="B170" s="94"/>
      <c r="C170" s="94"/>
      <c r="D170" s="94"/>
      <c r="E170" s="94"/>
      <c r="F170" s="94"/>
      <c r="G170" s="94"/>
      <c r="H170" s="94"/>
      <c r="I170" s="94"/>
      <c r="J170" s="94"/>
      <c r="K170" s="94"/>
      <c r="L170" s="94"/>
      <c r="M170" s="94"/>
      <c r="N170" s="94"/>
      <c r="O170" s="94"/>
      <c r="P170" s="94"/>
      <c r="Q170" s="94"/>
      <c r="R170" s="94"/>
      <c r="S170" s="94"/>
      <c r="T170" s="95"/>
    </row>
    <row r="171" spans="1:20" ht="30" customHeight="1">
      <c r="A171" s="47" t="s">
        <v>145</v>
      </c>
      <c r="B171" s="84" t="s">
        <v>172</v>
      </c>
      <c r="C171" s="85"/>
      <c r="D171" s="85"/>
      <c r="E171" s="85"/>
      <c r="F171" s="85"/>
      <c r="G171" s="85"/>
      <c r="H171" s="85"/>
      <c r="I171" s="86"/>
      <c r="J171" s="48">
        <v>5</v>
      </c>
      <c r="K171" s="48">
        <v>2</v>
      </c>
      <c r="L171" s="48">
        <v>1</v>
      </c>
      <c r="M171" s="48">
        <v>0</v>
      </c>
      <c r="N171" s="49">
        <f>K171+L171+M171</f>
        <v>3</v>
      </c>
      <c r="O171" s="49">
        <f>P171-N171</f>
        <v>6</v>
      </c>
      <c r="P171" s="49">
        <f>ROUND(PRODUCT(J171,25)/14,0)</f>
        <v>9</v>
      </c>
      <c r="Q171" s="48" t="s">
        <v>31</v>
      </c>
      <c r="R171" s="48"/>
      <c r="S171" s="50"/>
      <c r="T171" s="50" t="s">
        <v>146</v>
      </c>
    </row>
    <row r="172" spans="1:20" ht="26.25" customHeight="1">
      <c r="A172" s="47" t="s">
        <v>147</v>
      </c>
      <c r="B172" s="90" t="s">
        <v>179</v>
      </c>
      <c r="C172" s="91"/>
      <c r="D172" s="91"/>
      <c r="E172" s="91"/>
      <c r="F172" s="91"/>
      <c r="G172" s="91"/>
      <c r="H172" s="91"/>
      <c r="I172" s="92"/>
      <c r="J172" s="48">
        <v>5</v>
      </c>
      <c r="K172" s="48">
        <v>1</v>
      </c>
      <c r="L172" s="48">
        <v>2</v>
      </c>
      <c r="M172" s="48">
        <v>0</v>
      </c>
      <c r="N172" s="49">
        <f>K172+L172+M172</f>
        <v>3</v>
      </c>
      <c r="O172" s="49">
        <f>P172-N172</f>
        <v>6</v>
      </c>
      <c r="P172" s="49">
        <f>ROUND(PRODUCT(J172,25)/14,0)</f>
        <v>9</v>
      </c>
      <c r="Q172" s="48" t="s">
        <v>31</v>
      </c>
      <c r="R172" s="48"/>
      <c r="S172" s="50"/>
      <c r="T172" s="50" t="s">
        <v>148</v>
      </c>
    </row>
    <row r="173" spans="1:20" ht="15.75" customHeight="1">
      <c r="A173" s="93" t="s">
        <v>149</v>
      </c>
      <c r="B173" s="94"/>
      <c r="C173" s="94"/>
      <c r="D173" s="94"/>
      <c r="E173" s="94"/>
      <c r="F173" s="94"/>
      <c r="G173" s="94"/>
      <c r="H173" s="94"/>
      <c r="I173" s="94"/>
      <c r="J173" s="94"/>
      <c r="K173" s="94"/>
      <c r="L173" s="94"/>
      <c r="M173" s="94"/>
      <c r="N173" s="94"/>
      <c r="O173" s="94"/>
      <c r="P173" s="94"/>
      <c r="Q173" s="94"/>
      <c r="R173" s="94"/>
      <c r="S173" s="94"/>
      <c r="T173" s="95"/>
    </row>
    <row r="174" spans="1:20" ht="30" customHeight="1">
      <c r="A174" s="47" t="s">
        <v>150</v>
      </c>
      <c r="B174" s="84" t="s">
        <v>173</v>
      </c>
      <c r="C174" s="85"/>
      <c r="D174" s="85"/>
      <c r="E174" s="85"/>
      <c r="F174" s="85"/>
      <c r="G174" s="85"/>
      <c r="H174" s="85"/>
      <c r="I174" s="86"/>
      <c r="J174" s="48">
        <v>5</v>
      </c>
      <c r="K174" s="48">
        <v>0</v>
      </c>
      <c r="L174" s="48">
        <v>0</v>
      </c>
      <c r="M174" s="48">
        <v>3</v>
      </c>
      <c r="N174" s="49">
        <f>K174+L174+M174</f>
        <v>3</v>
      </c>
      <c r="O174" s="49">
        <f>P174-N174</f>
        <v>6</v>
      </c>
      <c r="P174" s="49">
        <f>ROUND(PRODUCT(J174,25)/14,0)</f>
        <v>9</v>
      </c>
      <c r="Q174" s="48"/>
      <c r="R174" s="48" t="s">
        <v>28</v>
      </c>
      <c r="S174" s="50"/>
      <c r="T174" s="50" t="s">
        <v>146</v>
      </c>
    </row>
    <row r="175" spans="1:20" ht="31.5" customHeight="1">
      <c r="A175" s="47" t="s">
        <v>151</v>
      </c>
      <c r="B175" s="90" t="s">
        <v>180</v>
      </c>
      <c r="C175" s="91"/>
      <c r="D175" s="91"/>
      <c r="E175" s="91"/>
      <c r="F175" s="91"/>
      <c r="G175" s="91"/>
      <c r="H175" s="91"/>
      <c r="I175" s="92"/>
      <c r="J175" s="48">
        <v>5</v>
      </c>
      <c r="K175" s="48">
        <v>1</v>
      </c>
      <c r="L175" s="48">
        <v>2</v>
      </c>
      <c r="M175" s="48">
        <v>0</v>
      </c>
      <c r="N175" s="49">
        <f>K175+L175+M175</f>
        <v>3</v>
      </c>
      <c r="O175" s="49">
        <f>P175-N175</f>
        <v>6</v>
      </c>
      <c r="P175" s="49">
        <f>ROUND(PRODUCT(J175,25)/14,0)</f>
        <v>9</v>
      </c>
      <c r="Q175" s="48" t="s">
        <v>31</v>
      </c>
      <c r="R175" s="48"/>
      <c r="S175" s="50"/>
      <c r="T175" s="50" t="s">
        <v>148</v>
      </c>
    </row>
    <row r="176" spans="1:20">
      <c r="A176" s="65" t="s">
        <v>152</v>
      </c>
      <c r="B176" s="98"/>
      <c r="C176" s="98"/>
      <c r="D176" s="98"/>
      <c r="E176" s="98"/>
      <c r="F176" s="98"/>
      <c r="G176" s="98"/>
      <c r="H176" s="98"/>
      <c r="I176" s="98"/>
      <c r="J176" s="98"/>
      <c r="K176" s="98"/>
      <c r="L176" s="98"/>
      <c r="M176" s="98"/>
      <c r="N176" s="98"/>
      <c r="O176" s="98"/>
      <c r="P176" s="98"/>
      <c r="Q176" s="98"/>
      <c r="R176" s="98"/>
      <c r="S176" s="98"/>
      <c r="T176" s="99"/>
    </row>
    <row r="177" spans="1:20" ht="18.75" customHeight="1">
      <c r="A177" s="47"/>
      <c r="B177" s="84" t="s">
        <v>153</v>
      </c>
      <c r="C177" s="85"/>
      <c r="D177" s="85"/>
      <c r="E177" s="85"/>
      <c r="F177" s="85"/>
      <c r="G177" s="85"/>
      <c r="H177" s="85"/>
      <c r="I177" s="86"/>
      <c r="J177" s="48">
        <v>5</v>
      </c>
      <c r="K177" s="48"/>
      <c r="L177" s="48"/>
      <c r="M177" s="48"/>
      <c r="N177" s="49"/>
      <c r="O177" s="49"/>
      <c r="P177" s="49"/>
      <c r="Q177" s="48"/>
      <c r="R177" s="48"/>
      <c r="S177" s="50"/>
      <c r="T177" s="51"/>
    </row>
    <row r="178" spans="1:20" ht="20.25" customHeight="1">
      <c r="A178" s="87" t="s">
        <v>154</v>
      </c>
      <c r="B178" s="88"/>
      <c r="C178" s="88"/>
      <c r="D178" s="88"/>
      <c r="E178" s="88"/>
      <c r="F178" s="88"/>
      <c r="G178" s="88"/>
      <c r="H178" s="88"/>
      <c r="I178" s="89"/>
      <c r="J178" s="52">
        <f>SUM(J168:J169,J171:J172,J174:J175,J177)</f>
        <v>35</v>
      </c>
      <c r="K178" s="52">
        <f t="shared" ref="K178:P178" si="38">SUM(K168:K169,K171:K172,K174:K175,K177)</f>
        <v>8</v>
      </c>
      <c r="L178" s="52">
        <f t="shared" si="38"/>
        <v>7</v>
      </c>
      <c r="M178" s="52">
        <f t="shared" si="38"/>
        <v>3</v>
      </c>
      <c r="N178" s="52">
        <f t="shared" si="38"/>
        <v>18</v>
      </c>
      <c r="O178" s="52">
        <f t="shared" si="38"/>
        <v>36</v>
      </c>
      <c r="P178" s="52">
        <f t="shared" si="38"/>
        <v>54</v>
      </c>
      <c r="Q178" s="53">
        <f>COUNTIF(Q168:Q169,"E")+COUNTIF(Q171:Q172,"E")+COUNTIF(Q174:Q175,"E")+COUNTIF(Q177,"E")</f>
        <v>5</v>
      </c>
      <c r="R178" s="53">
        <f>COUNTIF(R168:R169,"C")+COUNTIF(R171:R172,"C")+COUNTIF(R174:R175,"C")+COUNTIF(R177,"C")</f>
        <v>1</v>
      </c>
      <c r="S178" s="53">
        <f>COUNTIF(S168:S169,"VP")+COUNTIF(S171:S172,"VP")+COUNTIF(S174:S175,"VP")+COUNTIF(S177,"VP")</f>
        <v>0</v>
      </c>
      <c r="T178" s="54"/>
    </row>
    <row r="179" spans="1:20" ht="20.25" customHeight="1">
      <c r="A179" s="69" t="s">
        <v>50</v>
      </c>
      <c r="B179" s="70"/>
      <c r="C179" s="70"/>
      <c r="D179" s="70"/>
      <c r="E179" s="70"/>
      <c r="F179" s="70"/>
      <c r="G179" s="70"/>
      <c r="H179" s="70"/>
      <c r="I179" s="70"/>
      <c r="J179" s="71"/>
      <c r="K179" s="52">
        <f t="shared" ref="K179:P179" si="39">SUM(K168:K169,K171:K172,K174:K175)*14</f>
        <v>112</v>
      </c>
      <c r="L179" s="52">
        <f t="shared" si="39"/>
        <v>98</v>
      </c>
      <c r="M179" s="52">
        <f t="shared" si="39"/>
        <v>42</v>
      </c>
      <c r="N179" s="52">
        <f t="shared" si="39"/>
        <v>252</v>
      </c>
      <c r="O179" s="52">
        <f t="shared" si="39"/>
        <v>504</v>
      </c>
      <c r="P179" s="52">
        <f t="shared" si="39"/>
        <v>756</v>
      </c>
      <c r="Q179" s="75"/>
      <c r="R179" s="76"/>
      <c r="S179" s="76"/>
      <c r="T179" s="77"/>
    </row>
    <row r="180" spans="1:20" ht="20.25" customHeight="1">
      <c r="A180" s="72"/>
      <c r="B180" s="73"/>
      <c r="C180" s="73"/>
      <c r="D180" s="73"/>
      <c r="E180" s="73"/>
      <c r="F180" s="73"/>
      <c r="G180" s="73"/>
      <c r="H180" s="73"/>
      <c r="I180" s="73"/>
      <c r="J180" s="74"/>
      <c r="K180" s="81">
        <f>SUM(K179:M179)</f>
        <v>252</v>
      </c>
      <c r="L180" s="82"/>
      <c r="M180" s="83"/>
      <c r="N180" s="81">
        <f>SUM(N179:O179)</f>
        <v>756</v>
      </c>
      <c r="O180" s="82"/>
      <c r="P180" s="83"/>
      <c r="Q180" s="78"/>
      <c r="R180" s="79"/>
      <c r="S180" s="79"/>
      <c r="T180" s="80"/>
    </row>
    <row r="183" spans="1:20">
      <c r="A183" s="68" t="s">
        <v>155</v>
      </c>
      <c r="B183" s="68"/>
      <c r="C183" s="68"/>
      <c r="D183" s="68"/>
      <c r="E183" s="68"/>
      <c r="F183" s="68"/>
      <c r="G183" s="68"/>
      <c r="H183" s="68"/>
      <c r="I183" s="68"/>
      <c r="J183" s="68"/>
      <c r="K183" s="68"/>
      <c r="L183" s="68"/>
      <c r="M183" s="68"/>
      <c r="N183" s="68"/>
      <c r="O183" s="68"/>
      <c r="P183" s="68"/>
      <c r="Q183" s="68"/>
      <c r="R183" s="68"/>
      <c r="S183" s="68"/>
      <c r="T183" s="68"/>
    </row>
    <row r="184" spans="1:20">
      <c r="A184" s="68" t="s">
        <v>156</v>
      </c>
      <c r="B184" s="68"/>
      <c r="C184" s="68"/>
      <c r="D184" s="68"/>
      <c r="E184" s="68"/>
      <c r="F184" s="68"/>
      <c r="G184" s="68"/>
      <c r="H184" s="68"/>
      <c r="I184" s="68"/>
      <c r="J184" s="68"/>
      <c r="K184" s="68"/>
      <c r="L184" s="68"/>
      <c r="M184" s="68"/>
      <c r="N184" s="68"/>
      <c r="O184" s="68"/>
      <c r="P184" s="68"/>
      <c r="Q184" s="68"/>
      <c r="R184" s="68"/>
      <c r="S184" s="68"/>
      <c r="T184" s="68"/>
    </row>
    <row r="185" spans="1:20">
      <c r="A185" s="68" t="s">
        <v>157</v>
      </c>
      <c r="B185" s="68"/>
      <c r="C185" s="68"/>
      <c r="D185" s="68"/>
      <c r="E185" s="68"/>
      <c r="F185" s="68"/>
      <c r="G185" s="68"/>
      <c r="H185" s="68"/>
      <c r="I185" s="68"/>
      <c r="J185" s="68"/>
      <c r="K185" s="68"/>
      <c r="L185" s="68"/>
      <c r="M185" s="68"/>
      <c r="N185" s="68"/>
      <c r="O185" s="68"/>
      <c r="P185" s="68"/>
      <c r="Q185" s="68"/>
      <c r="R185" s="68"/>
      <c r="S185" s="68"/>
      <c r="T185" s="68"/>
    </row>
  </sheetData>
  <sheetProtection formatCells="0" formatRows="0" insertRows="0"/>
  <mergeCells count="246">
    <mergeCell ref="B71:I71"/>
    <mergeCell ref="B72:I72"/>
    <mergeCell ref="B73:I73"/>
    <mergeCell ref="B74:I74"/>
    <mergeCell ref="A82:U82"/>
    <mergeCell ref="R80:T80"/>
    <mergeCell ref="U80:U81"/>
    <mergeCell ref="B75:I75"/>
    <mergeCell ref="B60:I60"/>
    <mergeCell ref="B61:I61"/>
    <mergeCell ref="B62:I62"/>
    <mergeCell ref="B63:I63"/>
    <mergeCell ref="K69:N69"/>
    <mergeCell ref="U69:U70"/>
    <mergeCell ref="J80:J81"/>
    <mergeCell ref="K80:N80"/>
    <mergeCell ref="N25:U30"/>
    <mergeCell ref="K38:N38"/>
    <mergeCell ref="B38:I39"/>
    <mergeCell ref="J38:J39"/>
    <mergeCell ref="A37:U37"/>
    <mergeCell ref="U38:U39"/>
    <mergeCell ref="O38:Q38"/>
    <mergeCell ref="N19:U19"/>
    <mergeCell ref="A35:U35"/>
    <mergeCell ref="A20:K23"/>
    <mergeCell ref="N12:U12"/>
    <mergeCell ref="O14:U14"/>
    <mergeCell ref="N13:U13"/>
    <mergeCell ref="A17:K17"/>
    <mergeCell ref="N15:U15"/>
    <mergeCell ref="N21:U21"/>
    <mergeCell ref="N22:U22"/>
    <mergeCell ref="N17:U17"/>
    <mergeCell ref="N18:U18"/>
    <mergeCell ref="N20:U20"/>
    <mergeCell ref="N23:U23"/>
    <mergeCell ref="A2:K2"/>
    <mergeCell ref="A6:K6"/>
    <mergeCell ref="P5:R5"/>
    <mergeCell ref="P6:R6"/>
    <mergeCell ref="P3:R3"/>
    <mergeCell ref="P4:R4"/>
    <mergeCell ref="N4:O4"/>
    <mergeCell ref="N3:O3"/>
    <mergeCell ref="N5:O5"/>
    <mergeCell ref="S5:U5"/>
    <mergeCell ref="A10:K10"/>
    <mergeCell ref="N6:O6"/>
    <mergeCell ref="A7:K7"/>
    <mergeCell ref="A8:K8"/>
    <mergeCell ref="A9:K9"/>
    <mergeCell ref="S6:U6"/>
    <mergeCell ref="N8:U11"/>
    <mergeCell ref="B43:I43"/>
    <mergeCell ref="A11:K11"/>
    <mergeCell ref="A12:K12"/>
    <mergeCell ref="A25:G25"/>
    <mergeCell ref="G26:G27"/>
    <mergeCell ref="A14:K14"/>
    <mergeCell ref="A16:K16"/>
    <mergeCell ref="A13:K13"/>
    <mergeCell ref="A19:K19"/>
    <mergeCell ref="A15:K15"/>
    <mergeCell ref="A18:K18"/>
    <mergeCell ref="I26:K26"/>
    <mergeCell ref="B26:C26"/>
    <mergeCell ref="H26:H27"/>
    <mergeCell ref="D26:F26"/>
    <mergeCell ref="B40:I40"/>
    <mergeCell ref="O69:Q69"/>
    <mergeCell ref="R69:T69"/>
    <mergeCell ref="A47:A48"/>
    <mergeCell ref="R47:T47"/>
    <mergeCell ref="B47:I48"/>
    <mergeCell ref="B64:I64"/>
    <mergeCell ref="B53:I53"/>
    <mergeCell ref="B51:I51"/>
    <mergeCell ref="B52:I52"/>
    <mergeCell ref="A57:U57"/>
    <mergeCell ref="A58:A59"/>
    <mergeCell ref="B58:I59"/>
    <mergeCell ref="U58:U59"/>
    <mergeCell ref="O58:Q58"/>
    <mergeCell ref="R58:T58"/>
    <mergeCell ref="B69:I70"/>
    <mergeCell ref="A68:U68"/>
    <mergeCell ref="J69:J70"/>
    <mergeCell ref="B49:I49"/>
    <mergeCell ref="O47:Q47"/>
    <mergeCell ref="A1:K1"/>
    <mergeCell ref="A3:K3"/>
    <mergeCell ref="K47:N47"/>
    <mergeCell ref="N1:U1"/>
    <mergeCell ref="A4:K5"/>
    <mergeCell ref="A38:A39"/>
    <mergeCell ref="O80:Q80"/>
    <mergeCell ref="N16:U16"/>
    <mergeCell ref="S3:U3"/>
    <mergeCell ref="S4:U4"/>
    <mergeCell ref="U47:U48"/>
    <mergeCell ref="A80:A81"/>
    <mergeCell ref="A69:A70"/>
    <mergeCell ref="A79:U79"/>
    <mergeCell ref="R38:T38"/>
    <mergeCell ref="A46:U46"/>
    <mergeCell ref="J47:J48"/>
    <mergeCell ref="B80:I81"/>
    <mergeCell ref="J58:J59"/>
    <mergeCell ref="K58:N58"/>
    <mergeCell ref="B41:I41"/>
    <mergeCell ref="B50:I50"/>
    <mergeCell ref="B44:I44"/>
    <mergeCell ref="B42:I42"/>
    <mergeCell ref="B94:I94"/>
    <mergeCell ref="A93:U93"/>
    <mergeCell ref="A105:U105"/>
    <mergeCell ref="A104:U104"/>
    <mergeCell ref="B110:I110"/>
    <mergeCell ref="B97:I97"/>
    <mergeCell ref="B98:I98"/>
    <mergeCell ref="B92:I92"/>
    <mergeCell ref="A89:U89"/>
    <mergeCell ref="A96:U96"/>
    <mergeCell ref="B95:I95"/>
    <mergeCell ref="O101:Q101"/>
    <mergeCell ref="B90:I90"/>
    <mergeCell ref="B106:I107"/>
    <mergeCell ref="J106:J107"/>
    <mergeCell ref="A106:A107"/>
    <mergeCell ref="A108:U108"/>
    <mergeCell ref="R106:T106"/>
    <mergeCell ref="B109:I109"/>
    <mergeCell ref="K106:N106"/>
    <mergeCell ref="U106:U107"/>
    <mergeCell ref="O106:Q106"/>
    <mergeCell ref="R100:U101"/>
    <mergeCell ref="A99:I99"/>
    <mergeCell ref="A100:J101"/>
    <mergeCell ref="R129:T129"/>
    <mergeCell ref="U129:U130"/>
    <mergeCell ref="A129:A130"/>
    <mergeCell ref="J129:J130"/>
    <mergeCell ref="B117:I117"/>
    <mergeCell ref="B114:I114"/>
    <mergeCell ref="B118:I118"/>
    <mergeCell ref="K101:N101"/>
    <mergeCell ref="B111:I111"/>
    <mergeCell ref="A121:J122"/>
    <mergeCell ref="R121:U122"/>
    <mergeCell ref="O122:Q122"/>
    <mergeCell ref="K122:N122"/>
    <mergeCell ref="B112:I112"/>
    <mergeCell ref="A120:I120"/>
    <mergeCell ref="B119:I119"/>
    <mergeCell ref="A116:U116"/>
    <mergeCell ref="B113:I113"/>
    <mergeCell ref="O129:Q129"/>
    <mergeCell ref="B129:I130"/>
    <mergeCell ref="A144:J145"/>
    <mergeCell ref="B115:I115"/>
    <mergeCell ref="A128:U128"/>
    <mergeCell ref="K129:N129"/>
    <mergeCell ref="R144:U145"/>
    <mergeCell ref="O145:Q145"/>
    <mergeCell ref="B136:I136"/>
    <mergeCell ref="B134:I134"/>
    <mergeCell ref="B142:I142"/>
    <mergeCell ref="B140:I140"/>
    <mergeCell ref="A143:I143"/>
    <mergeCell ref="K145:N145"/>
    <mergeCell ref="A131:U131"/>
    <mergeCell ref="B133:I133"/>
    <mergeCell ref="B138:I138"/>
    <mergeCell ref="A139:U139"/>
    <mergeCell ref="B137:I137"/>
    <mergeCell ref="B152:G152"/>
    <mergeCell ref="H152:I152"/>
    <mergeCell ref="J152:K152"/>
    <mergeCell ref="L152:N152"/>
    <mergeCell ref="S150:U150"/>
    <mergeCell ref="J151:K151"/>
    <mergeCell ref="L151:N151"/>
    <mergeCell ref="T151:U151"/>
    <mergeCell ref="O151:P151"/>
    <mergeCell ref="N165:P165"/>
    <mergeCell ref="Q165:S165"/>
    <mergeCell ref="T165:T166"/>
    <mergeCell ref="Q154:R154"/>
    <mergeCell ref="T154:U154"/>
    <mergeCell ref="B132:I132"/>
    <mergeCell ref="O153:P153"/>
    <mergeCell ref="Q150:R151"/>
    <mergeCell ref="B153:G153"/>
    <mergeCell ref="H153:I153"/>
    <mergeCell ref="J153:K153"/>
    <mergeCell ref="L153:N153"/>
    <mergeCell ref="A149:B149"/>
    <mergeCell ref="O154:P154"/>
    <mergeCell ref="A150:A151"/>
    <mergeCell ref="B150:G151"/>
    <mergeCell ref="A154:G154"/>
    <mergeCell ref="H154:I154"/>
    <mergeCell ref="J154:K154"/>
    <mergeCell ref="L154:N154"/>
    <mergeCell ref="H150:I151"/>
    <mergeCell ref="J150:P150"/>
    <mergeCell ref="B135:I135"/>
    <mergeCell ref="B141:I141"/>
    <mergeCell ref="A185:T185"/>
    <mergeCell ref="A179:J180"/>
    <mergeCell ref="Q179:T180"/>
    <mergeCell ref="K180:M180"/>
    <mergeCell ref="N180:P180"/>
    <mergeCell ref="B177:I177"/>
    <mergeCell ref="A178:I178"/>
    <mergeCell ref="B171:I171"/>
    <mergeCell ref="B172:I172"/>
    <mergeCell ref="A173:T173"/>
    <mergeCell ref="B174:I174"/>
    <mergeCell ref="B175:I175"/>
    <mergeCell ref="A176:T176"/>
    <mergeCell ref="B91:I91"/>
    <mergeCell ref="B87:I87"/>
    <mergeCell ref="B83:I83"/>
    <mergeCell ref="B88:I88"/>
    <mergeCell ref="B84:I84"/>
    <mergeCell ref="B86:I86"/>
    <mergeCell ref="A85:U85"/>
    <mergeCell ref="A183:T183"/>
    <mergeCell ref="A184:T184"/>
    <mergeCell ref="A162:T162"/>
    <mergeCell ref="A164:T164"/>
    <mergeCell ref="A167:T167"/>
    <mergeCell ref="B168:I168"/>
    <mergeCell ref="B169:I169"/>
    <mergeCell ref="A170:T170"/>
    <mergeCell ref="O152:P152"/>
    <mergeCell ref="Q152:R152"/>
    <mergeCell ref="Q153:R153"/>
    <mergeCell ref="T153:U153"/>
    <mergeCell ref="T152:U152"/>
    <mergeCell ref="A165:A166"/>
    <mergeCell ref="B165:I166"/>
    <mergeCell ref="J165:J166"/>
    <mergeCell ref="K165:M165"/>
  </mergeCells>
  <phoneticPr fontId="5" type="noConversion"/>
  <dataValidations count="6">
    <dataValidation type="list" allowBlank="1" showInputMessage="1" showErrorMessage="1" sqref="U140:U141 U109:U114 U117:U118 U132:U137 AP89:AP91 U83:U84 U94:U95 U71:U74 U49:U52 U60:U63 U40:U43 AP83:AP84 U90:U92 U86:U88 U97:U98">
      <formula1>$P$36:$T$36</formula1>
    </dataValidation>
    <dataValidation type="list" allowBlank="1" showInputMessage="1" showErrorMessage="1" sqref="U138 U115">
      <formula1>$Q$36:$T$36</formula1>
    </dataValidation>
    <dataValidation type="list" allowBlank="1" showInputMessage="1" showErrorMessage="1" sqref="S177 S168:S169 S174:S175 S171:S172 S94:S95 AN89:AN91 S83:S84 S71:S74 S49:S52 S60:S63 S40:S43 AN83:AN84 S90:S92 S86:S88 S97:S98">
      <formula1>$S$39</formula1>
    </dataValidation>
    <dataValidation type="list" allowBlank="1" showInputMessage="1" showErrorMessage="1" sqref="R177 R168:R169 R174:R175 R171:R172 R94:R95 AM89:AM91 AM83:AM84 R83:R84 R71:R74 R49:R52 R60:R63 R40:R43 R90:R92 R86:R88 R97:R98">
      <formula1>$R$39</formula1>
    </dataValidation>
    <dataValidation type="list" allowBlank="1" showInputMessage="1" showErrorMessage="1" sqref="Q177 Q168:Q169 Q174:Q175 Q171:Q172">
      <formula1>$Q$39</formula1>
    </dataValidation>
    <dataValidation type="list" allowBlank="1" showInputMessage="1" showErrorMessage="1" sqref="T94:T95 AO89:AO91 T83:T84 T71:T74 T49:T52 T60:T63 T40:T43 AO83:AO84 T90:T92 T86:T88 T97:T98">
      <formula1>$T$39</formula1>
    </dataValidation>
  </dataValidations>
  <pageMargins left="0.1181091426071741" right="0.1181091426071741" top="0.74803040244969377" bottom="0.74803040244969377" header="0.31496062992125984" footer="0.31496062992125984"/>
  <pageSetup paperSize="9" orientation="landscape" blackAndWhite="1" r:id="rId1"/>
  <headerFooter>
    <oddFooter>&amp;LRECTOR,
Acad.Prof.univ.dr. Ioan Aurel POP&amp;CPag. &amp;P/&amp;N&amp;RDECAN,
 Prof univ.dr. Adrian Olimpiu Petruşel</oddFooter>
  </headerFooter>
  <rowBreaks count="1" manualBreakCount="1">
    <brk id="160" max="16383" man="1"/>
  </rowBreaks>
  <ignoredErrors>
    <ignoredError sqref="R44" formula="1"/>
    <ignoredError sqref="K10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5236EB7-8120-4DAA-AF6F-FD45DDE9A7EC}">
  <ds:schemaRef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A441BBC-8F68-4588-B40D-28CE0C1AC7AE}">
  <ds:schemaRefs>
    <ds:schemaRef ds:uri="http://schemas.microsoft.com/sharepoint/v3/contenttype/forms"/>
  </ds:schemaRefs>
</ds:datastoreItem>
</file>

<file path=customXml/itemProps3.xml><?xml version="1.0" encoding="utf-8"?>
<ds:datastoreItem xmlns:ds="http://schemas.openxmlformats.org/officeDocument/2006/customXml" ds:itemID="{34B2E5BB-FDAB-4F2D-9DBA-D55BE6C77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APetrusel</cp:lastModifiedBy>
  <cp:lastPrinted>2016-02-17T13:14:14Z</cp:lastPrinted>
  <dcterms:created xsi:type="dcterms:W3CDTF">2013-06-27T08:19:59Z</dcterms:created>
  <dcterms:modified xsi:type="dcterms:W3CDTF">2016-05-17T06:49:12Z</dcterms:modified>
</cp:coreProperties>
</file>