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61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<sst xmlns="http://schemas.openxmlformats.org/spreadsheetml/2006/main" count="316" uniqueCount="127">
  <si>
    <t xml:space="preserve">UNIVERSITATEA BABEŞ-BOLYAI CLUJ-NAPOCA
</t>
  </si>
  <si>
    <t>Şi:</t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</si>
  <si>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</si>
  <si>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</si>
  <si>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</si>
  <si>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</si>
  <si>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</si>
  <si>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</si>
  <si>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</si>
  <si>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</si>
  <si>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>Stagii de practică</t>
  </si>
  <si>
    <t xml:space="preserve">iarna </t>
  </si>
  <si>
    <t>prim</t>
  </si>
  <si>
    <t>vara</t>
  </si>
  <si>
    <t>Anul I</t>
  </si>
  <si>
    <t>Anul II</t>
  </si>
  <si>
    <t>II. DESFĂŞURAREA STUDIILOR (în număr de săptămani)</t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</si>
  <si>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</si>
  <si>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L.P comasate</t>
  </si>
  <si>
    <t xml:space="preserve">III. NUMĂRUL ORELOR PE SĂPTĂMANĂ </t>
  </si>
  <si>
    <t>V. MODUL DE ALEGERE A DISCIPLINELOR OPŢIONALE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</si>
  <si>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</si>
  <si>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</si>
  <si>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</si>
  <si>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</si>
  <si>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</si>
  <si>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</si>
  <si>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</si>
  <si>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</si>
  <si>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</si>
  <si>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T</t>
  </si>
  <si>
    <t>E</t>
  </si>
  <si>
    <t>VP</t>
  </si>
  <si>
    <t>F</t>
  </si>
  <si>
    <t>Semestrul I</t>
  </si>
  <si>
    <t>Semestrul II</t>
  </si>
  <si>
    <t>DF</t>
  </si>
  <si>
    <t>DPD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</si>
  <si>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</si>
  <si>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</si>
  <si>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</si>
  <si>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</si>
  <si>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</si>
  <si>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</si>
  <si>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</si>
  <si>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</si>
  <si>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DISCIPLINE OPȚIONALE</t>
  </si>
  <si>
    <t>%</t>
  </si>
  <si>
    <t>TOTAL CREDITE / ORE PE SĂPTĂMÂNĂ / EVALUĂRI / PROCENT DIN TOTAL DISCIPLINE</t>
  </si>
  <si>
    <t xml:space="preserve">TOTAL ORE FIZICE / TOTAL ORE ALOCATE STUDIULUI </t>
  </si>
  <si>
    <t xml:space="preserve">Anexă la Planul de Învățământ specializarea / programul de studiu: </t>
  </si>
  <si>
    <t>DCOU</t>
  </si>
  <si>
    <t>DISCIPLINE DE PREGĂTIRE FUNDAMENTALĂ (DF)</t>
  </si>
  <si>
    <t>DISCIPLINE</t>
  </si>
  <si>
    <t>OBLIGATORII</t>
  </si>
  <si>
    <t>OPȚIONALE</t>
  </si>
  <si>
    <t>ORE FIZICE</t>
  </si>
  <si>
    <t>ORE ALOCATE STUDIULUI</t>
  </si>
  <si>
    <t>NR. DE CREDITE</t>
  </si>
  <si>
    <t>AN I</t>
  </si>
  <si>
    <t>AN II</t>
  </si>
  <si>
    <t>BILANȚ GENERAL</t>
  </si>
  <si>
    <r>
      <t xml:space="preserve">Durata studiilor: </t>
    </r>
    <r>
      <rPr>
        <b/>
        <sz val="10"/>
        <color indexed="8"/>
        <rFont val="Times New Roman"/>
        <family val="1"/>
      </rPr>
      <t>4 semestre</t>
    </r>
  </si>
  <si>
    <t>120 de credite din care:</t>
  </si>
  <si>
    <t>Semestrele 1 - 3 (14 săptămâni)</t>
  </si>
  <si>
    <t>Semestrul  4 (12 săptămâni)</t>
  </si>
  <si>
    <t>I. CERINŢE PENTRU OBŢINEREA DIPLOMEI DE MASTER</t>
  </si>
  <si>
    <t>L</t>
  </si>
  <si>
    <t>P</t>
  </si>
  <si>
    <t>DISCIPLINE DE SPECIALITATE (DS)</t>
  </si>
  <si>
    <t>FACULTATEA DE MATEMATICĂ ŞI INFORMATICĂ</t>
  </si>
  <si>
    <r>
      <t xml:space="preserve">Domeniul: </t>
    </r>
    <r>
      <rPr>
        <b/>
        <sz val="10"/>
        <color indexed="8"/>
        <rFont val="Times New Roman"/>
        <family val="1"/>
      </rPr>
      <t>Informatică</t>
    </r>
  </si>
  <si>
    <r>
      <t xml:space="preserve">Specializarea/Programul de studiu: </t>
    </r>
    <r>
      <rPr>
        <b/>
        <sz val="10"/>
        <rFont val="Times New Roman"/>
        <family val="1"/>
      </rPr>
      <t xml:space="preserve">Proiectarea si dezvoltarea aplicaţiilor enterprise </t>
    </r>
  </si>
  <si>
    <r>
      <t xml:space="preserve">Limba de predare: </t>
    </r>
    <r>
      <rPr>
        <b/>
        <sz val="10"/>
        <color indexed="8"/>
        <rFont val="Times New Roman"/>
        <family val="1"/>
      </rPr>
      <t>Maghiară</t>
    </r>
  </si>
  <si>
    <r>
      <t xml:space="preserve">Titlul absolventului: </t>
    </r>
    <r>
      <rPr>
        <b/>
        <sz val="10"/>
        <color indexed="8"/>
        <rFont val="Times New Roman"/>
        <family val="1"/>
      </rPr>
      <t>Master's Degree</t>
    </r>
  </si>
  <si>
    <r>
      <rPr>
        <b/>
        <sz val="10"/>
        <color indexed="8"/>
        <rFont val="Times New Roman"/>
        <family val="1"/>
      </rPr>
      <t xml:space="preserve">   106 </t>
    </r>
    <r>
      <rPr>
        <sz val="10"/>
        <color indexed="8"/>
        <rFont val="Times New Roman"/>
        <family val="1"/>
      </rPr>
      <t>de credite la disciplinele obligatorii;</t>
    </r>
  </si>
  <si>
    <r>
      <rPr>
        <b/>
        <sz val="10"/>
        <color indexed="8"/>
        <rFont val="Times New Roman"/>
        <family val="1"/>
      </rPr>
      <t xml:space="preserve">     14</t>
    </r>
    <r>
      <rPr>
        <sz val="10"/>
        <color indexed="8"/>
        <rFont val="Times New Roman"/>
        <family val="1"/>
      </rPr>
      <t xml:space="preserve"> credite la disciplinele opţionale;</t>
    </r>
  </si>
  <si>
    <r>
      <rPr>
        <b/>
        <sz val="10"/>
        <color indexed="8"/>
        <rFont val="Times New Roman"/>
        <family val="1"/>
      </rPr>
      <t xml:space="preserve">10 </t>
    </r>
    <r>
      <rPr>
        <sz val="10"/>
        <color indexed="8"/>
        <rFont val="Times New Roman"/>
        <family val="1"/>
      </rPr>
      <t xml:space="preserve">de credite la examenul de disertaţie </t>
    </r>
  </si>
  <si>
    <r>
      <t>IV. EXAMENUL DE DISERTAȚIE</t>
    </r>
    <r>
      <rPr>
        <sz val="10"/>
        <rFont val="Times New Roman"/>
        <family val="1"/>
      </rPr>
      <t xml:space="preserve"> - în perioada: 25 iunie - 10 iulie
Proba 1: Prezentarea şi susţinerea lucrării de disertație - 10 credite</t>
    </r>
  </si>
  <si>
    <r>
      <rPr>
        <b/>
        <sz val="10"/>
        <color indexed="8"/>
        <rFont val="Times New Roman"/>
        <family val="1"/>
      </rPr>
      <t xml:space="preserve">VI.  UNIVERSITĂŢI EUROPENE DE REFERINŢĂ: 
</t>
    </r>
    <r>
      <rPr>
        <sz val="10"/>
        <color indexed="8"/>
        <rFont val="Times New Roman"/>
        <family val="1"/>
      </rPr>
      <t xml:space="preserve">Planul de învăţământ urmează în proporţie de 60% planurile de învăţământ  ale ETH Zurich, University of Szeged, Univ. Paul Sabatier Toulouse III, Johannes Keppler Univ.Linz. 
Planul reflectă recomandările  Association of Computing Machinery şi IEEE Computer Society.      </t>
    </r>
    <r>
      <rPr>
        <b/>
        <sz val="10"/>
        <color indexed="8"/>
        <rFont val="Times New Roman"/>
        <family val="1"/>
      </rPr>
      <t xml:space="preserve">      </t>
    </r>
    <r>
      <rPr>
        <sz val="10"/>
        <color indexed="8"/>
        <rFont val="Times New Roman"/>
        <family val="1"/>
      </rPr>
      <t xml:space="preserve">                                                                                               </t>
    </r>
  </si>
  <si>
    <t>În contul a cel mult o disciplină opţională studentul are dreptul să aleagă o disciplină de la alte specializări ale facultăţilor din Universitatea „Babeş-Bolyai”.</t>
  </si>
  <si>
    <t>MMM8068</t>
  </si>
  <si>
    <t>Managementul proiectelor enterprise</t>
  </si>
  <si>
    <t>MMM8062</t>
  </si>
  <si>
    <t>Metode agile şi strategii de dezvoltare enterprise</t>
  </si>
  <si>
    <t>MMM8019</t>
  </si>
  <si>
    <t>Sabloane de proiectare în Java</t>
  </si>
  <si>
    <t>MMM8039</t>
  </si>
  <si>
    <t>Optimizarea interogării bazelor de date</t>
  </si>
  <si>
    <t>MMM8053</t>
  </si>
  <si>
    <t>Dezvoltarea sistemelor soft bazată pe Java</t>
  </si>
  <si>
    <t>MMM8063</t>
  </si>
  <si>
    <t>Arhitecturi orientate pe servicii şi bazate pe componente</t>
  </si>
  <si>
    <t>MMM8064</t>
  </si>
  <si>
    <t>Proiectare şi dezvoltare bazată pe modele</t>
  </si>
  <si>
    <t>MMM9001</t>
  </si>
  <si>
    <t>Metodologia cercetării ştiinţifice de informatică</t>
  </si>
  <si>
    <t>MMM8065</t>
  </si>
  <si>
    <t>Dezvoltarea aplicaţiilor mobile</t>
  </si>
  <si>
    <t>MMM8066</t>
  </si>
  <si>
    <t>Metrici software şi managementul calităţii</t>
  </si>
  <si>
    <t>MMX9901</t>
  </si>
  <si>
    <t>Curs opţional 1</t>
  </si>
  <si>
    <t>MMX9902</t>
  </si>
  <si>
    <t>Curs opţional 2</t>
  </si>
  <si>
    <t>MMM9012</t>
  </si>
  <si>
    <t>Practică în specialitate</t>
  </si>
  <si>
    <t>MMM9009</t>
  </si>
  <si>
    <t>Proiect de cercetare în inginerie software</t>
  </si>
  <si>
    <t>MMM3401</t>
  </si>
  <si>
    <t>Finalizarea lucrării de disertaţie</t>
  </si>
  <si>
    <t>MMM8018</t>
  </si>
  <si>
    <t>Securitatea sistemelor de calcul</t>
  </si>
  <si>
    <t>MME8048</t>
  </si>
  <si>
    <t>Metode avansate de analiza datelor</t>
  </si>
  <si>
    <t>CURS OPȚIONAL 1 (An I, Semestrul 3)</t>
  </si>
  <si>
    <t>CURS OPȚIONAL 2 (An I, Semestrul 3)</t>
  </si>
  <si>
    <t>MMM8074</t>
  </si>
  <si>
    <t>Interacţiune om-calculator</t>
  </si>
  <si>
    <t>MMM8020</t>
  </si>
  <si>
    <t>Metode de simulare</t>
  </si>
  <si>
    <t>MMM8048, MMM8018</t>
  </si>
  <si>
    <t>MMM8074, MMM8020</t>
  </si>
  <si>
    <t>NOTĂ:
1. Disciplina Finalizarea lucrării de disertaţie se compune din două ore proiect pe parcursul semestrului şi  2 săptămâni comasate in finalul semestrului (6 ore/zi, 5 zile/săptămână)</t>
  </si>
  <si>
    <t>PLAN DE ÎNVĂŢĂMÂNT  valabil începând din anul universitar 2015-2017</t>
  </si>
  <si>
    <r>
      <t xml:space="preserve">Sem. 3: Se alege  o disciplină din pachetul Curs opţional 1 </t>
    </r>
    <r>
      <rPr>
        <b/>
        <sz val="10"/>
        <color indexed="8"/>
        <rFont val="Times New Roman"/>
        <family val="1"/>
      </rPr>
      <t>MMX9901</t>
    </r>
    <r>
      <rPr>
        <sz val="10"/>
        <color indexed="8"/>
        <rFont val="Times New Roman"/>
        <family val="1"/>
      </rPr>
      <t xml:space="preserve">: </t>
    </r>
  </si>
  <si>
    <r>
      <t xml:space="preserve">Sem. 3: Se alege  o disciplină din pachetul Curs opţional 2 </t>
    </r>
    <r>
      <rPr>
        <b/>
        <sz val="10"/>
        <color indexed="8"/>
        <rFont val="Times New Roman"/>
        <family val="1"/>
      </rPr>
      <t>MMX9902</t>
    </r>
    <r>
      <rPr>
        <sz val="10"/>
        <color indexed="8"/>
        <rFont val="Times New Roman"/>
        <family val="1"/>
      </rPr>
      <t xml:space="preserve">: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</si>
</sst>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0;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/>
      <protection/>
    </xf>
    <xf numFmtId="1" fontId="2" fillId="0" borderId="11" xfId="0" applyNumberFormat="1" applyFont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1" fontId="3" fillId="0" borderId="11" xfId="0" applyNumberFormat="1" applyFont="1" applyBorder="1" applyAlignment="1" applyProtection="1">
      <alignment horizontal="center" vertical="center"/>
      <protection/>
    </xf>
    <xf numFmtId="2" fontId="2" fillId="33" borderId="11" xfId="0" applyNumberFormat="1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1" fontId="2" fillId="33" borderId="11" xfId="0" applyNumberFormat="1" applyFont="1" applyFill="1" applyBorder="1" applyAlignment="1" applyProtection="1">
      <alignment horizontal="center" vertical="center"/>
      <protection locked="0"/>
    </xf>
    <xf numFmtId="1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1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2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10" fontId="3" fillId="33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1" fontId="3" fillId="0" borderId="0" xfId="0" applyNumberFormat="1" applyFont="1" applyBorder="1" applyAlignment="1" applyProtection="1">
      <alignment horizontal="center" vertic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1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9" fontId="3" fillId="0" borderId="10" xfId="0" applyNumberFormat="1" applyFont="1" applyBorder="1" applyAlignment="1" applyProtection="1">
      <alignment horizontal="center" vertical="center"/>
      <protection/>
    </xf>
    <xf numFmtId="9" fontId="3" fillId="0" borderId="14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/>
      <protection/>
    </xf>
    <xf numFmtId="9" fontId="2" fillId="0" borderId="10" xfId="0" applyNumberFormat="1" applyFont="1" applyBorder="1" applyAlignment="1" applyProtection="1">
      <alignment horizontal="center"/>
      <protection/>
    </xf>
    <xf numFmtId="9" fontId="2" fillId="0" borderId="14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1" fontId="3" fillId="0" borderId="10" xfId="0" applyNumberFormat="1" applyFont="1" applyBorder="1" applyAlignment="1" applyProtection="1">
      <alignment horizontal="center" vertical="center"/>
      <protection/>
    </xf>
    <xf numFmtId="1" fontId="3" fillId="0" borderId="15" xfId="0" applyNumberFormat="1" applyFont="1" applyBorder="1" applyAlignment="1" applyProtection="1">
      <alignment horizontal="center" vertical="center"/>
      <protection/>
    </xf>
    <xf numFmtId="1" fontId="3" fillId="0" borderId="14" xfId="0" applyNumberFormat="1" applyFont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5" xfId="0" applyFont="1" applyFill="1" applyBorder="1" applyAlignment="1" applyProtection="1">
      <alignment horizontal="left" vertical="center"/>
      <protection locked="0"/>
    </xf>
    <xf numFmtId="0" fontId="2" fillId="33" borderId="14" xfId="0" applyFont="1" applyFill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2" fontId="2" fillId="0" borderId="17" xfId="0" applyNumberFormat="1" applyFont="1" applyBorder="1" applyAlignment="1" applyProtection="1">
      <alignment horizontal="center" vertical="center"/>
      <protection/>
    </xf>
    <xf numFmtId="2" fontId="2" fillId="0" borderId="12" xfId="0" applyNumberFormat="1" applyFont="1" applyBorder="1" applyAlignment="1" applyProtection="1">
      <alignment horizontal="center" vertical="center"/>
      <protection/>
    </xf>
    <xf numFmtId="2" fontId="2" fillId="0" borderId="18" xfId="0" applyNumberFormat="1" applyFont="1" applyBorder="1" applyAlignment="1" applyProtection="1">
      <alignment horizontal="center" vertical="center"/>
      <protection/>
    </xf>
    <xf numFmtId="2" fontId="2" fillId="0" borderId="19" xfId="0" applyNumberFormat="1" applyFont="1" applyBorder="1" applyAlignment="1" applyProtection="1">
      <alignment horizontal="center" vertical="center"/>
      <protection/>
    </xf>
    <xf numFmtId="2" fontId="2" fillId="0" borderId="20" xfId="0" applyNumberFormat="1" applyFont="1" applyBorder="1" applyAlignment="1" applyProtection="1">
      <alignment horizontal="center" vertical="center"/>
      <protection/>
    </xf>
    <xf numFmtId="2" fontId="2" fillId="0" borderId="21" xfId="0" applyNumberFormat="1" applyFont="1" applyBorder="1" applyAlignment="1" applyProtection="1">
      <alignment horizontal="center" vertical="center"/>
      <protection/>
    </xf>
    <xf numFmtId="1" fontId="3" fillId="0" borderId="10" xfId="0" applyNumberFormat="1" applyFont="1" applyBorder="1" applyAlignment="1" applyProtection="1">
      <alignment horizontal="center"/>
      <protection/>
    </xf>
    <xf numFmtId="1" fontId="3" fillId="0" borderId="15" xfId="0" applyNumberFormat="1" applyFont="1" applyBorder="1" applyAlignment="1" applyProtection="1">
      <alignment horizontal="center"/>
      <protection/>
    </xf>
    <xf numFmtId="1" fontId="3" fillId="0" borderId="14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top"/>
      <protection/>
    </xf>
    <xf numFmtId="0" fontId="2" fillId="0" borderId="15" xfId="0" applyFont="1" applyBorder="1" applyAlignment="1" applyProtection="1">
      <alignment horizontal="left" vertical="top"/>
      <protection/>
    </xf>
    <xf numFmtId="0" fontId="2" fillId="0" borderId="14" xfId="0" applyFont="1" applyBorder="1" applyAlignment="1" applyProtection="1">
      <alignment horizontal="left" vertical="top"/>
      <protection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5" xfId="0" applyNumberFormat="1" applyFont="1" applyBorder="1" applyAlignment="1" applyProtection="1">
      <alignment horizontal="center" vertical="center"/>
      <protection locked="0"/>
    </xf>
    <xf numFmtId="0" fontId="3" fillId="0" borderId="14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1" fontId="3" fillId="0" borderId="15" xfId="0" applyNumberFormat="1" applyFont="1" applyBorder="1" applyAlignment="1" applyProtection="1">
      <alignment horizontal="center" vertical="center"/>
      <protection locked="0"/>
    </xf>
    <xf numFmtId="1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4"/>
  <sheetViews>
    <sheetView tabSelected="1" view="pageLayout" workbookViewId="0" topLeftCell="A145">
      <selection activeCell="N16" sqref="N16:U16"/>
    </sheetView>
  </sheetViews>
  <sheetFormatPr defaultColWidth="9.140625" defaultRowHeight="15"/>
  <cols>
    <col min="1" max="1" width="9.28125" style="1" customWidth="1"/>
    <col min="2" max="2" width="7.140625" style="1" customWidth="1"/>
    <col min="3" max="3" width="7.28125" style="1" customWidth="1"/>
    <col min="4" max="5" width="4.7109375" style="1" customWidth="1"/>
    <col min="6" max="6" width="4.57421875" style="1" customWidth="1"/>
    <col min="7" max="7" width="8.140625" style="1" customWidth="1"/>
    <col min="8" max="8" width="8.28125" style="1" customWidth="1"/>
    <col min="9" max="9" width="5.8515625" style="1" customWidth="1"/>
    <col min="10" max="10" width="7.28125" style="1" customWidth="1"/>
    <col min="11" max="11" width="5.7109375" style="1" customWidth="1"/>
    <col min="12" max="13" width="6.140625" style="1" customWidth="1"/>
    <col min="14" max="14" width="5.57421875" style="1" customWidth="1"/>
    <col min="15" max="19" width="6.00390625" style="1" customWidth="1"/>
    <col min="20" max="20" width="6.140625" style="1" customWidth="1"/>
    <col min="21" max="21" width="9.28125" style="1" customWidth="1"/>
    <col min="22" max="16384" width="9.140625" style="1" customWidth="1"/>
  </cols>
  <sheetData>
    <row r="1" spans="1:21" ht="15.75" customHeight="1">
      <c r="A1" s="133" t="s">
        <v>124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N1" s="136" t="s">
        <v>19</v>
      </c>
      <c r="O1" s="136"/>
      <c r="P1" s="136"/>
      <c r="Q1" s="136"/>
      <c r="R1" s="136"/>
      <c r="S1" s="136"/>
      <c r="T1" s="136"/>
      <c r="U1" s="136"/>
    </row>
    <row r="2" spans="1:11" ht="6.7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21" ht="18" customHeight="1">
      <c r="A3" s="134" t="s">
        <v>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N3" s="157"/>
      <c r="O3" s="158"/>
      <c r="P3" s="141" t="s">
        <v>34</v>
      </c>
      <c r="Q3" s="142"/>
      <c r="R3" s="143"/>
      <c r="S3" s="141" t="s">
        <v>35</v>
      </c>
      <c r="T3" s="142"/>
      <c r="U3" s="143"/>
    </row>
    <row r="4" spans="1:21" ht="17.25" customHeight="1">
      <c r="A4" s="134" t="s">
        <v>70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N4" s="155" t="s">
        <v>14</v>
      </c>
      <c r="O4" s="156"/>
      <c r="P4" s="147">
        <f>O44</f>
        <v>16</v>
      </c>
      <c r="Q4" s="148"/>
      <c r="R4" s="149"/>
      <c r="S4" s="147">
        <f>O53</f>
        <v>15</v>
      </c>
      <c r="T4" s="148"/>
      <c r="U4" s="149"/>
    </row>
    <row r="5" spans="1:21" ht="16.5" customHeight="1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N5" s="155" t="s">
        <v>15</v>
      </c>
      <c r="O5" s="156"/>
      <c r="P5" s="147">
        <f>O64</f>
        <v>16</v>
      </c>
      <c r="Q5" s="148"/>
      <c r="R5" s="149"/>
      <c r="S5" s="147">
        <f>O75</f>
        <v>28</v>
      </c>
      <c r="T5" s="148"/>
      <c r="U5" s="149"/>
    </row>
    <row r="6" spans="1:21" ht="15" customHeight="1">
      <c r="A6" s="153" t="s">
        <v>71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N6" s="151"/>
      <c r="O6" s="151"/>
      <c r="P6" s="154"/>
      <c r="Q6" s="154"/>
      <c r="R6" s="154"/>
      <c r="S6" s="154"/>
      <c r="T6" s="154"/>
      <c r="U6" s="154"/>
    </row>
    <row r="7" spans="1:11" ht="18" customHeight="1">
      <c r="A7" s="152" t="s">
        <v>72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</row>
    <row r="8" spans="1:21" ht="18.75" customHeight="1">
      <c r="A8" s="150" t="s">
        <v>73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N8" s="163" t="s">
        <v>78</v>
      </c>
      <c r="O8" s="163"/>
      <c r="P8" s="163"/>
      <c r="Q8" s="163"/>
      <c r="R8" s="163"/>
      <c r="S8" s="163"/>
      <c r="T8" s="163"/>
      <c r="U8" s="163"/>
    </row>
    <row r="9" spans="1:21" ht="15" customHeight="1">
      <c r="A9" s="150" t="s">
        <v>74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N9" s="163"/>
      <c r="O9" s="163"/>
      <c r="P9" s="163"/>
      <c r="Q9" s="163"/>
      <c r="R9" s="163"/>
      <c r="S9" s="163"/>
      <c r="T9" s="163"/>
      <c r="U9" s="163"/>
    </row>
    <row r="10" spans="1:21" ht="16.5" customHeight="1">
      <c r="A10" s="150" t="s">
        <v>62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N10" s="163"/>
      <c r="O10" s="163"/>
      <c r="P10" s="163"/>
      <c r="Q10" s="163"/>
      <c r="R10" s="163"/>
      <c r="S10" s="163"/>
      <c r="T10" s="163"/>
      <c r="U10" s="163"/>
    </row>
    <row r="11" spans="1:21" ht="12.75">
      <c r="A11" s="150" t="s">
        <v>17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N11" s="163"/>
      <c r="O11" s="163"/>
      <c r="P11" s="163"/>
      <c r="Q11" s="163"/>
      <c r="R11" s="163"/>
      <c r="S11" s="163"/>
      <c r="T11" s="163"/>
      <c r="U11" s="163"/>
    </row>
    <row r="12" spans="1:19" ht="10.5" customHeight="1">
      <c r="A12" s="150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N12" s="2"/>
      <c r="O12" s="2"/>
      <c r="P12" s="2"/>
      <c r="Q12" s="2"/>
      <c r="R12" s="2"/>
      <c r="S12" s="2"/>
    </row>
    <row r="13" spans="1:21" ht="12.75">
      <c r="A13" s="160" t="s">
        <v>66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N13" s="159" t="s">
        <v>20</v>
      </c>
      <c r="O13" s="159"/>
      <c r="P13" s="159"/>
      <c r="Q13" s="159"/>
      <c r="R13" s="159"/>
      <c r="S13" s="159"/>
      <c r="T13" s="159"/>
      <c r="U13" s="159"/>
    </row>
    <row r="14" spans="1:22" ht="12.75" customHeight="1">
      <c r="A14" s="160" t="s">
        <v>63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N14" s="169" t="s">
        <v>125</v>
      </c>
      <c r="O14" s="169"/>
      <c r="P14" s="169"/>
      <c r="Q14" s="169"/>
      <c r="R14" s="169"/>
      <c r="S14" s="169"/>
      <c r="T14" s="169"/>
      <c r="U14" s="169"/>
      <c r="V14" s="39"/>
    </row>
    <row r="15" spans="1:22" ht="12.75" customHeight="1">
      <c r="A15" s="150" t="s">
        <v>75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N15" s="39"/>
      <c r="O15" s="166" t="s">
        <v>121</v>
      </c>
      <c r="P15" s="166"/>
      <c r="Q15" s="166"/>
      <c r="R15" s="166"/>
      <c r="S15" s="166"/>
      <c r="T15" s="166"/>
      <c r="U15" s="166"/>
      <c r="V15" s="44"/>
    </row>
    <row r="16" spans="1:22" ht="12.75" customHeight="1">
      <c r="A16" s="150" t="s">
        <v>76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N16" s="169" t="s">
        <v>126</v>
      </c>
      <c r="O16" s="169"/>
      <c r="P16" s="169"/>
      <c r="Q16" s="169"/>
      <c r="R16" s="169"/>
      <c r="S16" s="169"/>
      <c r="T16" s="169"/>
      <c r="U16" s="169"/>
      <c r="V16" s="39"/>
    </row>
    <row r="17" spans="1:22" ht="12.75" customHeight="1">
      <c r="A17" s="150" t="s">
        <v>1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N17" s="41"/>
      <c r="O17" s="135" t="s">
        <v>122</v>
      </c>
      <c r="P17" s="135"/>
      <c r="Q17" s="135"/>
      <c r="R17" s="135"/>
      <c r="S17" s="135"/>
      <c r="T17" s="135"/>
      <c r="U17" s="135"/>
      <c r="V17" s="43"/>
    </row>
    <row r="18" spans="1:21" ht="14.25" customHeight="1">
      <c r="A18" s="150" t="s">
        <v>77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N18" s="135"/>
      <c r="O18" s="135"/>
      <c r="P18" s="135"/>
      <c r="Q18" s="135"/>
      <c r="R18" s="135"/>
      <c r="S18" s="135"/>
      <c r="T18" s="135"/>
      <c r="U18" s="135"/>
    </row>
    <row r="19" spans="1:21" ht="12.75">
      <c r="A19" s="150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N19" s="135"/>
      <c r="O19" s="135"/>
      <c r="P19" s="135"/>
      <c r="Q19" s="135"/>
      <c r="R19" s="135"/>
      <c r="S19" s="135"/>
      <c r="T19" s="135"/>
      <c r="U19" s="135"/>
    </row>
    <row r="20" spans="1:19" ht="7.5" customHeight="1">
      <c r="A20" s="165" t="s">
        <v>123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N20" s="2"/>
      <c r="O20" s="2"/>
      <c r="P20" s="2"/>
      <c r="Q20" s="2"/>
      <c r="R20" s="2"/>
      <c r="S20" s="2"/>
    </row>
    <row r="21" spans="1:21" ht="15" customHeight="1">
      <c r="A21" s="165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N21" s="168" t="s">
        <v>80</v>
      </c>
      <c r="O21" s="168"/>
      <c r="P21" s="168"/>
      <c r="Q21" s="168"/>
      <c r="R21" s="168"/>
      <c r="S21" s="168"/>
      <c r="T21" s="168"/>
      <c r="U21" s="168"/>
    </row>
    <row r="22" spans="1:21" ht="15" customHeight="1">
      <c r="A22" s="165"/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N22" s="168"/>
      <c r="O22" s="168"/>
      <c r="P22" s="168"/>
      <c r="Q22" s="168"/>
      <c r="R22" s="168"/>
      <c r="S22" s="168"/>
      <c r="T22" s="168"/>
      <c r="U22" s="168"/>
    </row>
    <row r="23" spans="1:21" ht="13.5" customHeight="1">
      <c r="A23" s="165"/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N23" s="168"/>
      <c r="O23" s="168"/>
      <c r="P23" s="168"/>
      <c r="Q23" s="168"/>
      <c r="R23" s="168"/>
      <c r="S23" s="168"/>
      <c r="T23" s="168"/>
      <c r="U23" s="168"/>
    </row>
    <row r="24" spans="1:19" ht="6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N24" s="3"/>
      <c r="O24" s="3"/>
      <c r="P24" s="3"/>
      <c r="Q24" s="3"/>
      <c r="R24" s="3"/>
      <c r="S24" s="3"/>
    </row>
    <row r="25" spans="1:21" ht="12.75">
      <c r="A25" s="97" t="s">
        <v>16</v>
      </c>
      <c r="B25" s="97"/>
      <c r="C25" s="97"/>
      <c r="D25" s="97"/>
      <c r="E25" s="97"/>
      <c r="F25" s="97"/>
      <c r="G25" s="97"/>
      <c r="N25" s="164" t="s">
        <v>79</v>
      </c>
      <c r="O25" s="164"/>
      <c r="P25" s="164"/>
      <c r="Q25" s="164"/>
      <c r="R25" s="164"/>
      <c r="S25" s="164"/>
      <c r="T25" s="164"/>
      <c r="U25" s="164"/>
    </row>
    <row r="26" spans="1:21" ht="26.25" customHeight="1">
      <c r="A26" s="4"/>
      <c r="B26" s="141" t="s">
        <v>2</v>
      </c>
      <c r="C26" s="143"/>
      <c r="D26" s="141" t="s">
        <v>3</v>
      </c>
      <c r="E26" s="142"/>
      <c r="F26" s="143"/>
      <c r="G26" s="131" t="s">
        <v>18</v>
      </c>
      <c r="H26" s="131" t="s">
        <v>10</v>
      </c>
      <c r="I26" s="141" t="s">
        <v>4</v>
      </c>
      <c r="J26" s="142"/>
      <c r="K26" s="143"/>
      <c r="N26" s="164"/>
      <c r="O26" s="164"/>
      <c r="P26" s="164"/>
      <c r="Q26" s="164"/>
      <c r="R26" s="164"/>
      <c r="S26" s="164"/>
      <c r="T26" s="164"/>
      <c r="U26" s="164"/>
    </row>
    <row r="27" spans="1:21" ht="14.25" customHeight="1">
      <c r="A27" s="4"/>
      <c r="B27" s="5" t="s">
        <v>5</v>
      </c>
      <c r="C27" s="5" t="s">
        <v>6</v>
      </c>
      <c r="D27" s="5" t="s">
        <v>7</v>
      </c>
      <c r="E27" s="5" t="s">
        <v>8</v>
      </c>
      <c r="F27" s="5" t="s">
        <v>9</v>
      </c>
      <c r="G27" s="132"/>
      <c r="H27" s="132"/>
      <c r="I27" s="5" t="s">
        <v>11</v>
      </c>
      <c r="J27" s="5" t="s">
        <v>12</v>
      </c>
      <c r="K27" s="5" t="s">
        <v>13</v>
      </c>
      <c r="N27" s="164"/>
      <c r="O27" s="164"/>
      <c r="P27" s="164"/>
      <c r="Q27" s="164"/>
      <c r="R27" s="164"/>
      <c r="S27" s="164"/>
      <c r="T27" s="164"/>
      <c r="U27" s="164"/>
    </row>
    <row r="28" spans="1:21" ht="17.25" customHeight="1">
      <c r="A28" s="6" t="s">
        <v>14</v>
      </c>
      <c r="B28" s="7">
        <v>14</v>
      </c>
      <c r="C28" s="7">
        <v>14</v>
      </c>
      <c r="D28" s="25">
        <v>3</v>
      </c>
      <c r="E28" s="25">
        <v>3</v>
      </c>
      <c r="F28" s="25">
        <v>2</v>
      </c>
      <c r="G28" s="25"/>
      <c r="H28" s="40"/>
      <c r="I28" s="25">
        <v>3</v>
      </c>
      <c r="J28" s="25">
        <v>1</v>
      </c>
      <c r="K28" s="25">
        <v>12</v>
      </c>
      <c r="N28" s="164"/>
      <c r="O28" s="164"/>
      <c r="P28" s="164"/>
      <c r="Q28" s="164"/>
      <c r="R28" s="164"/>
      <c r="S28" s="164"/>
      <c r="T28" s="164"/>
      <c r="U28" s="164"/>
    </row>
    <row r="29" spans="1:21" ht="15" customHeight="1">
      <c r="A29" s="6" t="s">
        <v>15</v>
      </c>
      <c r="B29" s="7">
        <v>14</v>
      </c>
      <c r="C29" s="7">
        <v>12</v>
      </c>
      <c r="D29" s="25">
        <v>3</v>
      </c>
      <c r="E29" s="25">
        <v>3</v>
      </c>
      <c r="F29" s="25">
        <v>2</v>
      </c>
      <c r="G29" s="25">
        <v>2</v>
      </c>
      <c r="H29" s="25"/>
      <c r="I29" s="25">
        <v>3</v>
      </c>
      <c r="J29" s="25">
        <v>1</v>
      </c>
      <c r="K29" s="25">
        <v>12</v>
      </c>
      <c r="N29" s="164"/>
      <c r="O29" s="164"/>
      <c r="P29" s="164"/>
      <c r="Q29" s="164"/>
      <c r="R29" s="164"/>
      <c r="S29" s="164"/>
      <c r="T29" s="164"/>
      <c r="U29" s="164"/>
    </row>
    <row r="30" spans="1:21" ht="15.75" customHeight="1">
      <c r="A30" s="33"/>
      <c r="B30" s="31"/>
      <c r="C30" s="31"/>
      <c r="D30" s="31"/>
      <c r="E30" s="31"/>
      <c r="F30" s="31"/>
      <c r="G30" s="31"/>
      <c r="H30" s="31"/>
      <c r="I30" s="31"/>
      <c r="J30" s="31"/>
      <c r="K30" s="34"/>
      <c r="N30" s="164"/>
      <c r="O30" s="164"/>
      <c r="P30" s="164"/>
      <c r="Q30" s="164"/>
      <c r="R30" s="164"/>
      <c r="S30" s="164"/>
      <c r="T30" s="164"/>
      <c r="U30" s="164"/>
    </row>
    <row r="31" spans="1:21" ht="21" customHeight="1">
      <c r="A31" s="32"/>
      <c r="B31" s="32"/>
      <c r="C31" s="32"/>
      <c r="D31" s="32"/>
      <c r="E31" s="32"/>
      <c r="F31" s="32"/>
      <c r="G31" s="32"/>
      <c r="N31" s="164"/>
      <c r="O31" s="164"/>
      <c r="P31" s="164"/>
      <c r="Q31" s="164"/>
      <c r="R31" s="164"/>
      <c r="S31" s="164"/>
      <c r="T31" s="164"/>
      <c r="U31" s="164"/>
    </row>
    <row r="32" spans="2:20" ht="15" customHeight="1">
      <c r="B32" s="2"/>
      <c r="C32" s="2"/>
      <c r="D32" s="2"/>
      <c r="E32" s="2"/>
      <c r="F32" s="2"/>
      <c r="G32" s="2"/>
      <c r="N32" s="8"/>
      <c r="O32" s="8"/>
      <c r="P32" s="8"/>
      <c r="Q32" s="8"/>
      <c r="R32" s="8"/>
      <c r="S32" s="8"/>
      <c r="T32" s="8"/>
    </row>
    <row r="33" spans="2:20" ht="12.75">
      <c r="B33" s="8"/>
      <c r="C33" s="8"/>
      <c r="D33" s="8"/>
      <c r="E33" s="8"/>
      <c r="F33" s="8"/>
      <c r="G33" s="8"/>
      <c r="N33" s="8"/>
      <c r="O33" s="8"/>
      <c r="P33" s="8"/>
      <c r="Q33" s="8"/>
      <c r="R33" s="8"/>
      <c r="S33" s="8"/>
      <c r="T33" s="8"/>
    </row>
    <row r="35" spans="1:21" ht="16.5" customHeight="1">
      <c r="A35" s="161" t="s">
        <v>21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</row>
    <row r="36" spans="15:21" ht="8.25" customHeight="1" hidden="1">
      <c r="O36" s="9"/>
      <c r="P36" s="10" t="s">
        <v>36</v>
      </c>
      <c r="Q36" s="10" t="s">
        <v>37</v>
      </c>
      <c r="R36" s="10" t="s">
        <v>38</v>
      </c>
      <c r="S36" s="10" t="s">
        <v>39</v>
      </c>
      <c r="T36" s="10" t="s">
        <v>51</v>
      </c>
      <c r="U36" s="10"/>
    </row>
    <row r="37" spans="1:21" ht="17.25" customHeight="1">
      <c r="A37" s="145" t="s">
        <v>42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</row>
    <row r="38" spans="1:21" ht="25.5" customHeight="1">
      <c r="A38" s="137" t="s">
        <v>27</v>
      </c>
      <c r="B38" s="126" t="s">
        <v>26</v>
      </c>
      <c r="C38" s="127"/>
      <c r="D38" s="127"/>
      <c r="E38" s="127"/>
      <c r="F38" s="127"/>
      <c r="G38" s="127"/>
      <c r="H38" s="127"/>
      <c r="I38" s="128"/>
      <c r="J38" s="131" t="s">
        <v>40</v>
      </c>
      <c r="K38" s="116" t="s">
        <v>24</v>
      </c>
      <c r="L38" s="117"/>
      <c r="M38" s="117"/>
      <c r="N38" s="118"/>
      <c r="O38" s="116" t="s">
        <v>41</v>
      </c>
      <c r="P38" s="139"/>
      <c r="Q38" s="140"/>
      <c r="R38" s="116" t="s">
        <v>23</v>
      </c>
      <c r="S38" s="117"/>
      <c r="T38" s="118"/>
      <c r="U38" s="144" t="s">
        <v>22</v>
      </c>
    </row>
    <row r="39" spans="1:21" ht="13.5" customHeight="1">
      <c r="A39" s="138"/>
      <c r="B39" s="129"/>
      <c r="C39" s="115"/>
      <c r="D39" s="115"/>
      <c r="E39" s="115"/>
      <c r="F39" s="115"/>
      <c r="G39" s="115"/>
      <c r="H39" s="115"/>
      <c r="I39" s="130"/>
      <c r="J39" s="132"/>
      <c r="K39" s="5" t="s">
        <v>28</v>
      </c>
      <c r="L39" s="5" t="s">
        <v>29</v>
      </c>
      <c r="M39" s="5" t="s">
        <v>67</v>
      </c>
      <c r="N39" s="5" t="s">
        <v>68</v>
      </c>
      <c r="O39" s="5" t="s">
        <v>33</v>
      </c>
      <c r="P39" s="5" t="s">
        <v>7</v>
      </c>
      <c r="Q39" s="5" t="s">
        <v>30</v>
      </c>
      <c r="R39" s="5" t="s">
        <v>31</v>
      </c>
      <c r="S39" s="5" t="s">
        <v>28</v>
      </c>
      <c r="T39" s="5" t="s">
        <v>32</v>
      </c>
      <c r="U39" s="132"/>
    </row>
    <row r="40" spans="1:21" ht="12.75">
      <c r="A40" s="38" t="s">
        <v>81</v>
      </c>
      <c r="B40" s="94" t="s">
        <v>82</v>
      </c>
      <c r="C40" s="95"/>
      <c r="D40" s="95"/>
      <c r="E40" s="95"/>
      <c r="F40" s="95"/>
      <c r="G40" s="95"/>
      <c r="H40" s="95"/>
      <c r="I40" s="96"/>
      <c r="J40" s="11">
        <v>8</v>
      </c>
      <c r="K40" s="11">
        <v>2</v>
      </c>
      <c r="L40" s="11">
        <v>1</v>
      </c>
      <c r="M40" s="11">
        <v>0</v>
      </c>
      <c r="N40" s="11">
        <v>1</v>
      </c>
      <c r="O40" s="18">
        <f>K40+L40+M40+N40</f>
        <v>4</v>
      </c>
      <c r="P40" s="19">
        <f>Q40-O40</f>
        <v>10</v>
      </c>
      <c r="Q40" s="19">
        <f>ROUND(PRODUCT(J40,25)/14,0)</f>
        <v>14</v>
      </c>
      <c r="R40" s="24" t="s">
        <v>31</v>
      </c>
      <c r="S40" s="11"/>
      <c r="T40" s="25"/>
      <c r="U40" s="11" t="s">
        <v>38</v>
      </c>
    </row>
    <row r="41" spans="1:21" ht="12.75">
      <c r="A41" s="38" t="s">
        <v>83</v>
      </c>
      <c r="B41" s="94" t="s">
        <v>84</v>
      </c>
      <c r="C41" s="95"/>
      <c r="D41" s="95"/>
      <c r="E41" s="95"/>
      <c r="F41" s="95"/>
      <c r="G41" s="95"/>
      <c r="H41" s="95"/>
      <c r="I41" s="96"/>
      <c r="J41" s="11">
        <v>8</v>
      </c>
      <c r="K41" s="11">
        <v>2</v>
      </c>
      <c r="L41" s="11">
        <v>1</v>
      </c>
      <c r="M41" s="11">
        <v>0</v>
      </c>
      <c r="N41" s="11">
        <v>1</v>
      </c>
      <c r="O41" s="18">
        <f>K41+L41+M41+N41</f>
        <v>4</v>
      </c>
      <c r="P41" s="19">
        <f>Q41-O41</f>
        <v>10</v>
      </c>
      <c r="Q41" s="19">
        <f>ROUND(PRODUCT(J41,25)/14,0)</f>
        <v>14</v>
      </c>
      <c r="R41" s="24" t="s">
        <v>31</v>
      </c>
      <c r="S41" s="11"/>
      <c r="T41" s="25"/>
      <c r="U41" s="11" t="s">
        <v>38</v>
      </c>
    </row>
    <row r="42" spans="1:21" ht="12.75">
      <c r="A42" s="38" t="s">
        <v>85</v>
      </c>
      <c r="B42" s="94" t="s">
        <v>86</v>
      </c>
      <c r="C42" s="95"/>
      <c r="D42" s="95"/>
      <c r="E42" s="95"/>
      <c r="F42" s="95"/>
      <c r="G42" s="95"/>
      <c r="H42" s="95"/>
      <c r="I42" s="96"/>
      <c r="J42" s="11">
        <v>7</v>
      </c>
      <c r="K42" s="11">
        <v>2</v>
      </c>
      <c r="L42" s="11">
        <v>1</v>
      </c>
      <c r="M42" s="11">
        <v>0</v>
      </c>
      <c r="N42" s="11">
        <v>1</v>
      </c>
      <c r="O42" s="18">
        <f>K42+L42+M42+N42</f>
        <v>4</v>
      </c>
      <c r="P42" s="19">
        <f>Q42-O42</f>
        <v>9</v>
      </c>
      <c r="Q42" s="19">
        <f>ROUND(PRODUCT(J42,25)/14,0)</f>
        <v>13</v>
      </c>
      <c r="R42" s="24" t="s">
        <v>31</v>
      </c>
      <c r="S42" s="11"/>
      <c r="T42" s="25"/>
      <c r="U42" s="11" t="s">
        <v>36</v>
      </c>
    </row>
    <row r="43" spans="1:21" ht="12.75">
      <c r="A43" s="38" t="s">
        <v>87</v>
      </c>
      <c r="B43" s="94" t="s">
        <v>88</v>
      </c>
      <c r="C43" s="95"/>
      <c r="D43" s="95"/>
      <c r="E43" s="95"/>
      <c r="F43" s="95"/>
      <c r="G43" s="95"/>
      <c r="H43" s="95"/>
      <c r="I43" s="96"/>
      <c r="J43" s="11">
        <v>7</v>
      </c>
      <c r="K43" s="11">
        <v>2</v>
      </c>
      <c r="L43" s="11">
        <v>1</v>
      </c>
      <c r="M43" s="11">
        <v>0</v>
      </c>
      <c r="N43" s="11">
        <v>1</v>
      </c>
      <c r="O43" s="18">
        <f>K43+L43+M43+N43</f>
        <v>4</v>
      </c>
      <c r="P43" s="19">
        <f>Q43-O43</f>
        <v>9</v>
      </c>
      <c r="Q43" s="19">
        <f>ROUND(PRODUCT(J43,25)/14,0)</f>
        <v>13</v>
      </c>
      <c r="R43" s="24" t="s">
        <v>31</v>
      </c>
      <c r="S43" s="11"/>
      <c r="T43" s="25"/>
      <c r="U43" s="11" t="s">
        <v>36</v>
      </c>
    </row>
    <row r="44" spans="1:21" ht="12.75">
      <c r="A44" s="21" t="s">
        <v>25</v>
      </c>
      <c r="B44" s="60"/>
      <c r="C44" s="65"/>
      <c r="D44" s="65"/>
      <c r="E44" s="65"/>
      <c r="F44" s="65"/>
      <c r="G44" s="65"/>
      <c r="H44" s="65"/>
      <c r="I44" s="61"/>
      <c r="J44" s="21">
        <f aca="true" t="shared" si="0" ref="J44:Q44">SUM(J40:J43)</f>
        <v>30</v>
      </c>
      <c r="K44" s="21">
        <f t="shared" si="0"/>
        <v>8</v>
      </c>
      <c r="L44" s="21">
        <f t="shared" si="0"/>
        <v>4</v>
      </c>
      <c r="M44" s="21">
        <f t="shared" si="0"/>
        <v>0</v>
      </c>
      <c r="N44" s="21">
        <f t="shared" si="0"/>
        <v>4</v>
      </c>
      <c r="O44" s="21">
        <f t="shared" si="0"/>
        <v>16</v>
      </c>
      <c r="P44" s="21">
        <f t="shared" si="0"/>
        <v>38</v>
      </c>
      <c r="Q44" s="21">
        <f t="shared" si="0"/>
        <v>54</v>
      </c>
      <c r="R44" s="21">
        <f>COUNTIF(R40:R43,"E")</f>
        <v>4</v>
      </c>
      <c r="S44" s="21">
        <f>COUNTIF(S40:S43,"C")</f>
        <v>0</v>
      </c>
      <c r="T44" s="21">
        <f>COUNTIF(T40:T43,"VP")</f>
        <v>0</v>
      </c>
      <c r="U44" s="22"/>
    </row>
    <row r="45" ht="19.5" customHeight="1"/>
    <row r="46" spans="1:21" ht="16.5" customHeight="1">
      <c r="A46" s="145" t="s">
        <v>43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</row>
    <row r="47" spans="1:21" ht="26.25" customHeight="1">
      <c r="A47" s="137" t="s">
        <v>27</v>
      </c>
      <c r="B47" s="126" t="s">
        <v>26</v>
      </c>
      <c r="C47" s="127"/>
      <c r="D47" s="127"/>
      <c r="E47" s="127"/>
      <c r="F47" s="127"/>
      <c r="G47" s="127"/>
      <c r="H47" s="127"/>
      <c r="I47" s="128"/>
      <c r="J47" s="131" t="s">
        <v>40</v>
      </c>
      <c r="K47" s="116" t="s">
        <v>24</v>
      </c>
      <c r="L47" s="117"/>
      <c r="M47" s="117"/>
      <c r="N47" s="118"/>
      <c r="O47" s="116" t="s">
        <v>41</v>
      </c>
      <c r="P47" s="139"/>
      <c r="Q47" s="140"/>
      <c r="R47" s="116" t="s">
        <v>23</v>
      </c>
      <c r="S47" s="117"/>
      <c r="T47" s="118"/>
      <c r="U47" s="144" t="s">
        <v>22</v>
      </c>
    </row>
    <row r="48" spans="1:21" ht="12.75" customHeight="1">
      <c r="A48" s="138"/>
      <c r="B48" s="129"/>
      <c r="C48" s="115"/>
      <c r="D48" s="115"/>
      <c r="E48" s="115"/>
      <c r="F48" s="115"/>
      <c r="G48" s="115"/>
      <c r="H48" s="115"/>
      <c r="I48" s="130"/>
      <c r="J48" s="132"/>
      <c r="K48" s="5" t="s">
        <v>28</v>
      </c>
      <c r="L48" s="5" t="s">
        <v>29</v>
      </c>
      <c r="M48" s="5" t="s">
        <v>67</v>
      </c>
      <c r="N48" s="5" t="s">
        <v>68</v>
      </c>
      <c r="O48" s="5" t="s">
        <v>33</v>
      </c>
      <c r="P48" s="5" t="s">
        <v>7</v>
      </c>
      <c r="Q48" s="5" t="s">
        <v>30</v>
      </c>
      <c r="R48" s="5" t="s">
        <v>31</v>
      </c>
      <c r="S48" s="5" t="s">
        <v>28</v>
      </c>
      <c r="T48" s="5" t="s">
        <v>32</v>
      </c>
      <c r="U48" s="132"/>
    </row>
    <row r="49" spans="1:21" ht="12.75">
      <c r="A49" s="38" t="s">
        <v>89</v>
      </c>
      <c r="B49" s="94" t="s">
        <v>90</v>
      </c>
      <c r="C49" s="95"/>
      <c r="D49" s="95"/>
      <c r="E49" s="95"/>
      <c r="F49" s="95"/>
      <c r="G49" s="95"/>
      <c r="H49" s="95"/>
      <c r="I49" s="96"/>
      <c r="J49" s="11">
        <v>8</v>
      </c>
      <c r="K49" s="11">
        <v>2</v>
      </c>
      <c r="L49" s="11">
        <v>1</v>
      </c>
      <c r="M49" s="11">
        <v>0</v>
      </c>
      <c r="N49" s="11">
        <v>1</v>
      </c>
      <c r="O49" s="18">
        <f>K49+L49+M49+N49</f>
        <v>4</v>
      </c>
      <c r="P49" s="19">
        <f>Q49-O49</f>
        <v>10</v>
      </c>
      <c r="Q49" s="19">
        <f>ROUND(PRODUCT(J49,25)/14,0)</f>
        <v>14</v>
      </c>
      <c r="R49" s="24" t="s">
        <v>31</v>
      </c>
      <c r="S49" s="11"/>
      <c r="T49" s="25"/>
      <c r="U49" s="11" t="s">
        <v>38</v>
      </c>
    </row>
    <row r="50" spans="1:21" ht="12.75">
      <c r="A50" s="38" t="s">
        <v>91</v>
      </c>
      <c r="B50" s="94" t="s">
        <v>92</v>
      </c>
      <c r="C50" s="95"/>
      <c r="D50" s="95"/>
      <c r="E50" s="95"/>
      <c r="F50" s="95"/>
      <c r="G50" s="95"/>
      <c r="H50" s="95"/>
      <c r="I50" s="96"/>
      <c r="J50" s="11">
        <v>8</v>
      </c>
      <c r="K50" s="11">
        <v>2</v>
      </c>
      <c r="L50" s="11">
        <v>1</v>
      </c>
      <c r="M50" s="11">
        <v>0</v>
      </c>
      <c r="N50" s="11">
        <v>1</v>
      </c>
      <c r="O50" s="18">
        <f>K50+L50+M50+N50</f>
        <v>4</v>
      </c>
      <c r="P50" s="19">
        <f>Q50-O50</f>
        <v>10</v>
      </c>
      <c r="Q50" s="19">
        <f>ROUND(PRODUCT(J50,25)/14,0)</f>
        <v>14</v>
      </c>
      <c r="R50" s="24" t="s">
        <v>31</v>
      </c>
      <c r="S50" s="11"/>
      <c r="T50" s="25"/>
      <c r="U50" s="11" t="s">
        <v>36</v>
      </c>
    </row>
    <row r="51" spans="1:21" ht="12.75">
      <c r="A51" s="38" t="s">
        <v>93</v>
      </c>
      <c r="B51" s="94" t="s">
        <v>94</v>
      </c>
      <c r="C51" s="95"/>
      <c r="D51" s="95"/>
      <c r="E51" s="95"/>
      <c r="F51" s="95"/>
      <c r="G51" s="95"/>
      <c r="H51" s="95"/>
      <c r="I51" s="96"/>
      <c r="J51" s="11">
        <v>8</v>
      </c>
      <c r="K51" s="11">
        <v>2</v>
      </c>
      <c r="L51" s="11">
        <v>1</v>
      </c>
      <c r="M51" s="11">
        <v>0</v>
      </c>
      <c r="N51" s="11">
        <v>1</v>
      </c>
      <c r="O51" s="18">
        <f>K51+L51+M51+N51</f>
        <v>4</v>
      </c>
      <c r="P51" s="19">
        <f>Q51-O51</f>
        <v>10</v>
      </c>
      <c r="Q51" s="19">
        <f>ROUND(PRODUCT(J51,25)/14,0)</f>
        <v>14</v>
      </c>
      <c r="R51" s="24" t="s">
        <v>31</v>
      </c>
      <c r="S51" s="11"/>
      <c r="T51" s="25"/>
      <c r="U51" s="11" t="s">
        <v>36</v>
      </c>
    </row>
    <row r="52" spans="1:21" ht="12.75">
      <c r="A52" s="38" t="s">
        <v>95</v>
      </c>
      <c r="B52" s="94" t="s">
        <v>96</v>
      </c>
      <c r="C52" s="95"/>
      <c r="D52" s="95"/>
      <c r="E52" s="95"/>
      <c r="F52" s="95"/>
      <c r="G52" s="95"/>
      <c r="H52" s="95"/>
      <c r="I52" s="96"/>
      <c r="J52" s="11">
        <v>6</v>
      </c>
      <c r="K52" s="11">
        <v>2</v>
      </c>
      <c r="L52" s="11">
        <v>1</v>
      </c>
      <c r="M52" s="11">
        <v>0</v>
      </c>
      <c r="N52" s="11">
        <v>0</v>
      </c>
      <c r="O52" s="18">
        <f>K52+L52+M52+N52</f>
        <v>3</v>
      </c>
      <c r="P52" s="19">
        <f>Q52-O52</f>
        <v>8</v>
      </c>
      <c r="Q52" s="19">
        <f>ROUND(PRODUCT(J52,25)/14,0)</f>
        <v>11</v>
      </c>
      <c r="R52" s="24"/>
      <c r="S52" s="11" t="s">
        <v>28</v>
      </c>
      <c r="T52" s="25"/>
      <c r="U52" s="11" t="s">
        <v>36</v>
      </c>
    </row>
    <row r="53" spans="1:21" ht="12.75">
      <c r="A53" s="21" t="s">
        <v>25</v>
      </c>
      <c r="B53" s="60"/>
      <c r="C53" s="65"/>
      <c r="D53" s="65"/>
      <c r="E53" s="65"/>
      <c r="F53" s="65"/>
      <c r="G53" s="65"/>
      <c r="H53" s="65"/>
      <c r="I53" s="61"/>
      <c r="J53" s="21">
        <f aca="true" t="shared" si="1" ref="J53:Q53">SUM(J49:J52)</f>
        <v>30</v>
      </c>
      <c r="K53" s="21">
        <f t="shared" si="1"/>
        <v>8</v>
      </c>
      <c r="L53" s="21">
        <f t="shared" si="1"/>
        <v>4</v>
      </c>
      <c r="M53" s="21">
        <f t="shared" si="1"/>
        <v>0</v>
      </c>
      <c r="N53" s="21">
        <f t="shared" si="1"/>
        <v>3</v>
      </c>
      <c r="O53" s="21">
        <f t="shared" si="1"/>
        <v>15</v>
      </c>
      <c r="P53" s="21">
        <f t="shared" si="1"/>
        <v>38</v>
      </c>
      <c r="Q53" s="21">
        <f t="shared" si="1"/>
        <v>53</v>
      </c>
      <c r="R53" s="21">
        <f>COUNTIF(R49:R52,"E")</f>
        <v>3</v>
      </c>
      <c r="S53" s="21">
        <f>COUNTIF(S49:S52,"C")</f>
        <v>1</v>
      </c>
      <c r="T53" s="21">
        <f>COUNTIF(T49:T52,"VP")</f>
        <v>0</v>
      </c>
      <c r="U53" s="22"/>
    </row>
    <row r="54" ht="11.25" customHeight="1"/>
    <row r="55" spans="2:20" ht="12.75">
      <c r="B55" s="8"/>
      <c r="C55" s="8"/>
      <c r="D55" s="8"/>
      <c r="E55" s="8"/>
      <c r="F55" s="8"/>
      <c r="G55" s="8"/>
      <c r="N55" s="8"/>
      <c r="O55" s="8"/>
      <c r="P55" s="8"/>
      <c r="Q55" s="8"/>
      <c r="R55" s="8"/>
      <c r="S55" s="8"/>
      <c r="T55" s="8"/>
    </row>
    <row r="57" spans="1:21" ht="18" customHeight="1">
      <c r="A57" s="145" t="s">
        <v>44</v>
      </c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</row>
    <row r="58" spans="1:21" ht="25.5" customHeight="1">
      <c r="A58" s="137" t="s">
        <v>27</v>
      </c>
      <c r="B58" s="126" t="s">
        <v>26</v>
      </c>
      <c r="C58" s="127"/>
      <c r="D58" s="127"/>
      <c r="E58" s="127"/>
      <c r="F58" s="127"/>
      <c r="G58" s="127"/>
      <c r="H58" s="127"/>
      <c r="I58" s="128"/>
      <c r="J58" s="131" t="s">
        <v>40</v>
      </c>
      <c r="K58" s="116" t="s">
        <v>24</v>
      </c>
      <c r="L58" s="117"/>
      <c r="M58" s="117"/>
      <c r="N58" s="118"/>
      <c r="O58" s="116" t="s">
        <v>41</v>
      </c>
      <c r="P58" s="139"/>
      <c r="Q58" s="140"/>
      <c r="R58" s="116" t="s">
        <v>23</v>
      </c>
      <c r="S58" s="117"/>
      <c r="T58" s="118"/>
      <c r="U58" s="144" t="s">
        <v>22</v>
      </c>
    </row>
    <row r="59" spans="1:21" ht="16.5" customHeight="1">
      <c r="A59" s="138"/>
      <c r="B59" s="129"/>
      <c r="C59" s="115"/>
      <c r="D59" s="115"/>
      <c r="E59" s="115"/>
      <c r="F59" s="115"/>
      <c r="G59" s="115"/>
      <c r="H59" s="115"/>
      <c r="I59" s="130"/>
      <c r="J59" s="132"/>
      <c r="K59" s="5" t="s">
        <v>28</v>
      </c>
      <c r="L59" s="5" t="s">
        <v>29</v>
      </c>
      <c r="M59" s="5" t="s">
        <v>67</v>
      </c>
      <c r="N59" s="5" t="s">
        <v>68</v>
      </c>
      <c r="O59" s="5" t="s">
        <v>33</v>
      </c>
      <c r="P59" s="5" t="s">
        <v>7</v>
      </c>
      <c r="Q59" s="5" t="s">
        <v>30</v>
      </c>
      <c r="R59" s="5" t="s">
        <v>31</v>
      </c>
      <c r="S59" s="5" t="s">
        <v>28</v>
      </c>
      <c r="T59" s="5" t="s">
        <v>32</v>
      </c>
      <c r="U59" s="132"/>
    </row>
    <row r="60" spans="1:21" ht="12.75">
      <c r="A60" s="38" t="s">
        <v>97</v>
      </c>
      <c r="B60" s="94" t="s">
        <v>98</v>
      </c>
      <c r="C60" s="95"/>
      <c r="D60" s="95"/>
      <c r="E60" s="95"/>
      <c r="F60" s="95"/>
      <c r="G60" s="95"/>
      <c r="H60" s="95"/>
      <c r="I60" s="96"/>
      <c r="J60" s="11">
        <v>8</v>
      </c>
      <c r="K60" s="11">
        <v>2</v>
      </c>
      <c r="L60" s="11">
        <v>1</v>
      </c>
      <c r="M60" s="11">
        <v>0</v>
      </c>
      <c r="N60" s="11">
        <v>1</v>
      </c>
      <c r="O60" s="18">
        <f>K60+L60+M60+N60</f>
        <v>4</v>
      </c>
      <c r="P60" s="19">
        <f>Q60-O60</f>
        <v>10</v>
      </c>
      <c r="Q60" s="19">
        <f>ROUND(PRODUCT(J60,25)/14,0)</f>
        <v>14</v>
      </c>
      <c r="R60" s="24" t="s">
        <v>31</v>
      </c>
      <c r="S60" s="11"/>
      <c r="T60" s="25"/>
      <c r="U60" s="11" t="s">
        <v>38</v>
      </c>
    </row>
    <row r="61" spans="1:21" ht="12.75">
      <c r="A61" s="38" t="s">
        <v>99</v>
      </c>
      <c r="B61" s="94" t="s">
        <v>100</v>
      </c>
      <c r="C61" s="95"/>
      <c r="D61" s="95"/>
      <c r="E61" s="95"/>
      <c r="F61" s="95"/>
      <c r="G61" s="95"/>
      <c r="H61" s="95"/>
      <c r="I61" s="96"/>
      <c r="J61" s="11">
        <v>8</v>
      </c>
      <c r="K61" s="11">
        <v>2</v>
      </c>
      <c r="L61" s="11">
        <v>1</v>
      </c>
      <c r="M61" s="11">
        <v>0</v>
      </c>
      <c r="N61" s="11">
        <v>1</v>
      </c>
      <c r="O61" s="18">
        <f>K61+L61+M61+N61</f>
        <v>4</v>
      </c>
      <c r="P61" s="19">
        <f>Q61-O61</f>
        <v>10</v>
      </c>
      <c r="Q61" s="19">
        <f>ROUND(PRODUCT(J61,25)/14,0)</f>
        <v>14</v>
      </c>
      <c r="R61" s="24" t="s">
        <v>31</v>
      </c>
      <c r="S61" s="11"/>
      <c r="T61" s="25"/>
      <c r="U61" s="11" t="s">
        <v>38</v>
      </c>
    </row>
    <row r="62" spans="1:21" ht="12.75">
      <c r="A62" s="38" t="s">
        <v>101</v>
      </c>
      <c r="B62" s="94" t="s">
        <v>102</v>
      </c>
      <c r="C62" s="95"/>
      <c r="D62" s="95"/>
      <c r="E62" s="95"/>
      <c r="F62" s="95"/>
      <c r="G62" s="95"/>
      <c r="H62" s="95"/>
      <c r="I62" s="96"/>
      <c r="J62" s="11">
        <v>7</v>
      </c>
      <c r="K62" s="11">
        <v>2</v>
      </c>
      <c r="L62" s="11">
        <v>1</v>
      </c>
      <c r="M62" s="11">
        <v>0</v>
      </c>
      <c r="N62" s="11">
        <v>1</v>
      </c>
      <c r="O62" s="18">
        <f>K62+L62+M62+N62</f>
        <v>4</v>
      </c>
      <c r="P62" s="19">
        <f>Q62-O62</f>
        <v>9</v>
      </c>
      <c r="Q62" s="19">
        <f>ROUND(PRODUCT(J62,25)/14,0)</f>
        <v>13</v>
      </c>
      <c r="R62" s="24" t="s">
        <v>31</v>
      </c>
      <c r="S62" s="11"/>
      <c r="T62" s="25"/>
      <c r="U62" s="11" t="s">
        <v>36</v>
      </c>
    </row>
    <row r="63" spans="1:21" ht="12.75">
      <c r="A63" s="38" t="s">
        <v>103</v>
      </c>
      <c r="B63" s="94" t="s">
        <v>104</v>
      </c>
      <c r="C63" s="95"/>
      <c r="D63" s="95"/>
      <c r="E63" s="95"/>
      <c r="F63" s="95"/>
      <c r="G63" s="95"/>
      <c r="H63" s="95"/>
      <c r="I63" s="96"/>
      <c r="J63" s="11">
        <v>7</v>
      </c>
      <c r="K63" s="11">
        <v>2</v>
      </c>
      <c r="L63" s="11">
        <v>1</v>
      </c>
      <c r="M63" s="11">
        <v>0</v>
      </c>
      <c r="N63" s="11">
        <v>1</v>
      </c>
      <c r="O63" s="18">
        <f>K63+L63+M63+N63</f>
        <v>4</v>
      </c>
      <c r="P63" s="19">
        <f>Q63-O63</f>
        <v>9</v>
      </c>
      <c r="Q63" s="19">
        <f>ROUND(PRODUCT(J63,25)/14,0)</f>
        <v>13</v>
      </c>
      <c r="R63" s="24" t="s">
        <v>31</v>
      </c>
      <c r="S63" s="11"/>
      <c r="T63" s="25"/>
      <c r="U63" s="11" t="s">
        <v>38</v>
      </c>
    </row>
    <row r="64" spans="1:21" ht="12.75">
      <c r="A64" s="21" t="s">
        <v>25</v>
      </c>
      <c r="B64" s="60"/>
      <c r="C64" s="65"/>
      <c r="D64" s="65"/>
      <c r="E64" s="65"/>
      <c r="F64" s="65"/>
      <c r="G64" s="65"/>
      <c r="H64" s="65"/>
      <c r="I64" s="61"/>
      <c r="J64" s="21">
        <f aca="true" t="shared" si="2" ref="J64:Q64">SUM(J60:J63)</f>
        <v>30</v>
      </c>
      <c r="K64" s="21">
        <f t="shared" si="2"/>
        <v>8</v>
      </c>
      <c r="L64" s="21">
        <f t="shared" si="2"/>
        <v>4</v>
      </c>
      <c r="M64" s="21">
        <f t="shared" si="2"/>
        <v>0</v>
      </c>
      <c r="N64" s="21">
        <f t="shared" si="2"/>
        <v>4</v>
      </c>
      <c r="O64" s="21">
        <f t="shared" si="2"/>
        <v>16</v>
      </c>
      <c r="P64" s="21">
        <f t="shared" si="2"/>
        <v>38</v>
      </c>
      <c r="Q64" s="21">
        <f t="shared" si="2"/>
        <v>54</v>
      </c>
      <c r="R64" s="21">
        <f>COUNTIF(R60:R63,"E")</f>
        <v>4</v>
      </c>
      <c r="S64" s="21">
        <f>COUNTIF(S60:S63,"C")</f>
        <v>0</v>
      </c>
      <c r="T64" s="21">
        <f>COUNTIF(T60:T63,"VP")</f>
        <v>0</v>
      </c>
      <c r="U64" s="22"/>
    </row>
    <row r="65" spans="1:21" ht="12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6"/>
    </row>
    <row r="66" spans="1:21" ht="12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6"/>
    </row>
    <row r="67" spans="1:21" ht="12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6"/>
    </row>
    <row r="68" ht="21.75" customHeight="1"/>
    <row r="69" spans="1:21" ht="18.75" customHeight="1">
      <c r="A69" s="145" t="s">
        <v>45</v>
      </c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</row>
    <row r="70" spans="1:21" ht="24.75" customHeight="1">
      <c r="A70" s="137" t="s">
        <v>27</v>
      </c>
      <c r="B70" s="126" t="s">
        <v>26</v>
      </c>
      <c r="C70" s="127"/>
      <c r="D70" s="127"/>
      <c r="E70" s="127"/>
      <c r="F70" s="127"/>
      <c r="G70" s="127"/>
      <c r="H70" s="127"/>
      <c r="I70" s="128"/>
      <c r="J70" s="131" t="s">
        <v>40</v>
      </c>
      <c r="K70" s="116" t="s">
        <v>24</v>
      </c>
      <c r="L70" s="117"/>
      <c r="M70" s="117"/>
      <c r="N70" s="118"/>
      <c r="O70" s="116" t="s">
        <v>41</v>
      </c>
      <c r="P70" s="139"/>
      <c r="Q70" s="140"/>
      <c r="R70" s="116" t="s">
        <v>23</v>
      </c>
      <c r="S70" s="117"/>
      <c r="T70" s="118"/>
      <c r="U70" s="144" t="s">
        <v>22</v>
      </c>
    </row>
    <row r="71" spans="1:21" ht="12.75">
      <c r="A71" s="138"/>
      <c r="B71" s="129"/>
      <c r="C71" s="115"/>
      <c r="D71" s="115"/>
      <c r="E71" s="115"/>
      <c r="F71" s="115"/>
      <c r="G71" s="115"/>
      <c r="H71" s="115"/>
      <c r="I71" s="130"/>
      <c r="J71" s="132"/>
      <c r="K71" s="5" t="s">
        <v>28</v>
      </c>
      <c r="L71" s="5" t="s">
        <v>29</v>
      </c>
      <c r="M71" s="5" t="s">
        <v>67</v>
      </c>
      <c r="N71" s="5" t="s">
        <v>68</v>
      </c>
      <c r="O71" s="5" t="s">
        <v>33</v>
      </c>
      <c r="P71" s="5" t="s">
        <v>7</v>
      </c>
      <c r="Q71" s="5" t="s">
        <v>30</v>
      </c>
      <c r="R71" s="5" t="s">
        <v>31</v>
      </c>
      <c r="S71" s="5" t="s">
        <v>28</v>
      </c>
      <c r="T71" s="5" t="s">
        <v>32</v>
      </c>
      <c r="U71" s="132"/>
    </row>
    <row r="72" spans="1:21" ht="12.75">
      <c r="A72" s="38" t="s">
        <v>105</v>
      </c>
      <c r="B72" s="94" t="s">
        <v>106</v>
      </c>
      <c r="C72" s="95"/>
      <c r="D72" s="95"/>
      <c r="E72" s="95"/>
      <c r="F72" s="95"/>
      <c r="G72" s="95"/>
      <c r="H72" s="95"/>
      <c r="I72" s="96"/>
      <c r="J72" s="11">
        <v>22</v>
      </c>
      <c r="K72" s="11">
        <v>0</v>
      </c>
      <c r="L72" s="11">
        <v>0</v>
      </c>
      <c r="M72" s="11">
        <v>0</v>
      </c>
      <c r="N72" s="11">
        <v>20</v>
      </c>
      <c r="O72" s="18">
        <f>K72+L72+M72+N72</f>
        <v>20</v>
      </c>
      <c r="P72" s="19">
        <f>Q72-O72</f>
        <v>26</v>
      </c>
      <c r="Q72" s="19">
        <f>ROUND(PRODUCT(J72,25)/12,0)</f>
        <v>46</v>
      </c>
      <c r="R72" s="24"/>
      <c r="S72" s="11" t="s">
        <v>28</v>
      </c>
      <c r="T72" s="25"/>
      <c r="U72" s="11" t="s">
        <v>38</v>
      </c>
    </row>
    <row r="73" spans="1:21" ht="12.75">
      <c r="A73" s="38" t="s">
        <v>107</v>
      </c>
      <c r="B73" s="94" t="s">
        <v>108</v>
      </c>
      <c r="C73" s="95"/>
      <c r="D73" s="95"/>
      <c r="E73" s="95"/>
      <c r="F73" s="95"/>
      <c r="G73" s="95"/>
      <c r="H73" s="95"/>
      <c r="I73" s="96"/>
      <c r="J73" s="11">
        <v>4</v>
      </c>
      <c r="K73" s="11">
        <v>0</v>
      </c>
      <c r="L73" s="11">
        <v>0</v>
      </c>
      <c r="M73" s="11">
        <v>1</v>
      </c>
      <c r="N73" s="11">
        <v>2</v>
      </c>
      <c r="O73" s="18">
        <f>K73+L73+M73+N73</f>
        <v>3</v>
      </c>
      <c r="P73" s="19">
        <f>Q73-O73</f>
        <v>5</v>
      </c>
      <c r="Q73" s="19">
        <f>ROUND(PRODUCT(J73,25)/12,0)</f>
        <v>8</v>
      </c>
      <c r="R73" s="24"/>
      <c r="S73" s="11" t="s">
        <v>28</v>
      </c>
      <c r="T73" s="25"/>
      <c r="U73" s="11" t="s">
        <v>38</v>
      </c>
    </row>
    <row r="74" spans="1:21" ht="12.75">
      <c r="A74" s="38" t="s">
        <v>109</v>
      </c>
      <c r="B74" s="94" t="s">
        <v>110</v>
      </c>
      <c r="C74" s="95"/>
      <c r="D74" s="95"/>
      <c r="E74" s="95"/>
      <c r="F74" s="95"/>
      <c r="G74" s="95"/>
      <c r="H74" s="95"/>
      <c r="I74" s="96"/>
      <c r="J74" s="11">
        <v>4</v>
      </c>
      <c r="K74" s="11">
        <v>0</v>
      </c>
      <c r="L74" s="11">
        <v>0</v>
      </c>
      <c r="M74" s="11">
        <v>0</v>
      </c>
      <c r="N74" s="11">
        <v>5</v>
      </c>
      <c r="O74" s="18">
        <f>K74+L74+M74+N74</f>
        <v>5</v>
      </c>
      <c r="P74" s="19">
        <f>Q74-O74</f>
        <v>3</v>
      </c>
      <c r="Q74" s="19">
        <f>ROUND(PRODUCT(J74,25)/12,0)</f>
        <v>8</v>
      </c>
      <c r="R74" s="24"/>
      <c r="S74" s="11"/>
      <c r="T74" s="25" t="s">
        <v>32</v>
      </c>
      <c r="U74" s="11" t="s">
        <v>38</v>
      </c>
    </row>
    <row r="75" spans="1:21" ht="12.75">
      <c r="A75" s="21" t="s">
        <v>25</v>
      </c>
      <c r="B75" s="60"/>
      <c r="C75" s="65"/>
      <c r="D75" s="65"/>
      <c r="E75" s="65"/>
      <c r="F75" s="65"/>
      <c r="G75" s="65"/>
      <c r="H75" s="65"/>
      <c r="I75" s="61"/>
      <c r="J75" s="21">
        <f aca="true" t="shared" si="3" ref="J75:Q75">SUM(J72:J74)</f>
        <v>30</v>
      </c>
      <c r="K75" s="21">
        <f t="shared" si="3"/>
        <v>0</v>
      </c>
      <c r="L75" s="21">
        <f t="shared" si="3"/>
        <v>0</v>
      </c>
      <c r="M75" s="21">
        <f t="shared" si="3"/>
        <v>1</v>
      </c>
      <c r="N75" s="21">
        <f t="shared" si="3"/>
        <v>27</v>
      </c>
      <c r="O75" s="21">
        <f t="shared" si="3"/>
        <v>28</v>
      </c>
      <c r="P75" s="21">
        <f t="shared" si="3"/>
        <v>34</v>
      </c>
      <c r="Q75" s="21">
        <f t="shared" si="3"/>
        <v>62</v>
      </c>
      <c r="R75" s="21">
        <f>COUNTIF(R72:R74,"E")</f>
        <v>0</v>
      </c>
      <c r="S75" s="21">
        <f>COUNTIF(S72:S74,"C")</f>
        <v>2</v>
      </c>
      <c r="T75" s="21">
        <f>COUNTIF(T72:T74,"VP")</f>
        <v>1</v>
      </c>
      <c r="U75" s="22"/>
    </row>
    <row r="76" ht="22.5" customHeight="1"/>
    <row r="77" spans="1:21" ht="19.5" customHeight="1">
      <c r="A77" s="162" t="s">
        <v>46</v>
      </c>
      <c r="B77" s="162"/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</row>
    <row r="78" spans="1:21" ht="27.75" customHeight="1">
      <c r="A78" s="137" t="s">
        <v>27</v>
      </c>
      <c r="B78" s="126" t="s">
        <v>26</v>
      </c>
      <c r="C78" s="127"/>
      <c r="D78" s="127"/>
      <c r="E78" s="127"/>
      <c r="F78" s="127"/>
      <c r="G78" s="127"/>
      <c r="H78" s="127"/>
      <c r="I78" s="128"/>
      <c r="J78" s="131" t="s">
        <v>40</v>
      </c>
      <c r="K78" s="125" t="s">
        <v>24</v>
      </c>
      <c r="L78" s="125"/>
      <c r="M78" s="125"/>
      <c r="N78" s="125"/>
      <c r="O78" s="125" t="s">
        <v>41</v>
      </c>
      <c r="P78" s="146"/>
      <c r="Q78" s="146"/>
      <c r="R78" s="125" t="s">
        <v>23</v>
      </c>
      <c r="S78" s="125"/>
      <c r="T78" s="125"/>
      <c r="U78" s="125" t="s">
        <v>22</v>
      </c>
    </row>
    <row r="79" spans="1:21" ht="12.75" customHeight="1">
      <c r="A79" s="138"/>
      <c r="B79" s="129"/>
      <c r="C79" s="115"/>
      <c r="D79" s="115"/>
      <c r="E79" s="115"/>
      <c r="F79" s="115"/>
      <c r="G79" s="115"/>
      <c r="H79" s="115"/>
      <c r="I79" s="130"/>
      <c r="J79" s="132"/>
      <c r="K79" s="5" t="s">
        <v>28</v>
      </c>
      <c r="L79" s="5" t="s">
        <v>29</v>
      </c>
      <c r="M79" s="5" t="s">
        <v>67</v>
      </c>
      <c r="N79" s="5" t="s">
        <v>68</v>
      </c>
      <c r="O79" s="5" t="s">
        <v>33</v>
      </c>
      <c r="P79" s="5" t="s">
        <v>7</v>
      </c>
      <c r="Q79" s="5" t="s">
        <v>30</v>
      </c>
      <c r="R79" s="5" t="s">
        <v>31</v>
      </c>
      <c r="S79" s="5" t="s">
        <v>28</v>
      </c>
      <c r="T79" s="5" t="s">
        <v>32</v>
      </c>
      <c r="U79" s="125"/>
    </row>
    <row r="80" spans="1:21" ht="12.75">
      <c r="A80" s="119" t="s">
        <v>115</v>
      </c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1"/>
    </row>
    <row r="81" spans="1:21" ht="12.75">
      <c r="A81" s="38" t="s">
        <v>111</v>
      </c>
      <c r="B81" s="94" t="s">
        <v>112</v>
      </c>
      <c r="C81" s="95"/>
      <c r="D81" s="95"/>
      <c r="E81" s="95"/>
      <c r="F81" s="95"/>
      <c r="G81" s="95"/>
      <c r="H81" s="95"/>
      <c r="I81" s="96"/>
      <c r="J81" s="11">
        <v>7</v>
      </c>
      <c r="K81" s="11">
        <v>2</v>
      </c>
      <c r="L81" s="11">
        <v>0</v>
      </c>
      <c r="M81" s="11">
        <v>1</v>
      </c>
      <c r="N81" s="11">
        <v>1</v>
      </c>
      <c r="O81" s="19">
        <f>K81+L81+M81+N81</f>
        <v>4</v>
      </c>
      <c r="P81" s="19">
        <f>Q81-O81</f>
        <v>9</v>
      </c>
      <c r="Q81" s="19">
        <f>ROUND(PRODUCT(J81,25)/14,0)</f>
        <v>13</v>
      </c>
      <c r="R81" s="26" t="s">
        <v>31</v>
      </c>
      <c r="S81" s="26"/>
      <c r="T81" s="27"/>
      <c r="U81" s="11" t="s">
        <v>36</v>
      </c>
    </row>
    <row r="82" spans="1:21" ht="12.75">
      <c r="A82" s="38" t="s">
        <v>113</v>
      </c>
      <c r="B82" s="94" t="s">
        <v>114</v>
      </c>
      <c r="C82" s="95"/>
      <c r="D82" s="95"/>
      <c r="E82" s="95"/>
      <c r="F82" s="95"/>
      <c r="G82" s="95"/>
      <c r="H82" s="95"/>
      <c r="I82" s="96"/>
      <c r="J82" s="11">
        <v>7</v>
      </c>
      <c r="K82" s="11">
        <v>2</v>
      </c>
      <c r="L82" s="11">
        <v>0</v>
      </c>
      <c r="M82" s="11">
        <v>1</v>
      </c>
      <c r="N82" s="11">
        <v>1</v>
      </c>
      <c r="O82" s="19">
        <f>K82+L82+M82+N82</f>
        <v>4</v>
      </c>
      <c r="P82" s="19">
        <f>Q82-O82</f>
        <v>9</v>
      </c>
      <c r="Q82" s="19">
        <f>ROUND(PRODUCT(J82,25)/14,0)</f>
        <v>13</v>
      </c>
      <c r="R82" s="26" t="s">
        <v>31</v>
      </c>
      <c r="S82" s="26"/>
      <c r="T82" s="27"/>
      <c r="U82" s="11" t="s">
        <v>36</v>
      </c>
    </row>
    <row r="83" spans="1:21" ht="12.75">
      <c r="A83" s="122" t="s">
        <v>116</v>
      </c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4"/>
    </row>
    <row r="84" spans="1:21" ht="12.75">
      <c r="A84" s="38" t="s">
        <v>117</v>
      </c>
      <c r="B84" s="94" t="s">
        <v>118</v>
      </c>
      <c r="C84" s="95"/>
      <c r="D84" s="95"/>
      <c r="E84" s="95"/>
      <c r="F84" s="95"/>
      <c r="G84" s="95"/>
      <c r="H84" s="95"/>
      <c r="I84" s="96"/>
      <c r="J84" s="11">
        <v>7</v>
      </c>
      <c r="K84" s="11">
        <v>2</v>
      </c>
      <c r="L84" s="11">
        <v>1</v>
      </c>
      <c r="M84" s="11">
        <v>0</v>
      </c>
      <c r="N84" s="11">
        <v>1</v>
      </c>
      <c r="O84" s="19">
        <f>K84+L84+M84+N84</f>
        <v>4</v>
      </c>
      <c r="P84" s="19">
        <f>Q84-O84</f>
        <v>9</v>
      </c>
      <c r="Q84" s="19">
        <f>ROUND(PRODUCT(J84,25)/14,0)</f>
        <v>13</v>
      </c>
      <c r="R84" s="26" t="s">
        <v>31</v>
      </c>
      <c r="S84" s="26"/>
      <c r="T84" s="27"/>
      <c r="U84" s="11" t="s">
        <v>38</v>
      </c>
    </row>
    <row r="85" spans="1:21" ht="12.75">
      <c r="A85" s="38" t="s">
        <v>119</v>
      </c>
      <c r="B85" s="94" t="s">
        <v>120</v>
      </c>
      <c r="C85" s="95"/>
      <c r="D85" s="95"/>
      <c r="E85" s="95"/>
      <c r="F85" s="95"/>
      <c r="G85" s="95"/>
      <c r="H85" s="95"/>
      <c r="I85" s="96"/>
      <c r="J85" s="11">
        <v>7</v>
      </c>
      <c r="K85" s="11">
        <v>2</v>
      </c>
      <c r="L85" s="11">
        <v>1</v>
      </c>
      <c r="M85" s="11">
        <v>0</v>
      </c>
      <c r="N85" s="11">
        <v>1</v>
      </c>
      <c r="O85" s="19">
        <f>K85+L85+M85+N85</f>
        <v>4</v>
      </c>
      <c r="P85" s="19">
        <f>Q85-O85</f>
        <v>9</v>
      </c>
      <c r="Q85" s="19">
        <f>ROUND(PRODUCT(J85,25)/14,0)</f>
        <v>13</v>
      </c>
      <c r="R85" s="26" t="s">
        <v>31</v>
      </c>
      <c r="S85" s="26"/>
      <c r="T85" s="27"/>
      <c r="U85" s="11" t="s">
        <v>38</v>
      </c>
    </row>
    <row r="86" spans="1:21" ht="24.75" customHeight="1">
      <c r="A86" s="109" t="s">
        <v>48</v>
      </c>
      <c r="B86" s="110"/>
      <c r="C86" s="110"/>
      <c r="D86" s="110"/>
      <c r="E86" s="110"/>
      <c r="F86" s="110"/>
      <c r="G86" s="110"/>
      <c r="H86" s="110"/>
      <c r="I86" s="111"/>
      <c r="J86" s="23">
        <f>SUM(J81,J84)</f>
        <v>14</v>
      </c>
      <c r="K86" s="23">
        <f aca="true" t="shared" si="4" ref="K86:T86">SUM(K81,K84)</f>
        <v>4</v>
      </c>
      <c r="L86" s="23">
        <f t="shared" si="4"/>
        <v>1</v>
      </c>
      <c r="M86" s="23">
        <f t="shared" si="4"/>
        <v>1</v>
      </c>
      <c r="N86" s="23">
        <f t="shared" si="4"/>
        <v>2</v>
      </c>
      <c r="O86" s="23">
        <f t="shared" si="4"/>
        <v>8</v>
      </c>
      <c r="P86" s="23">
        <f t="shared" si="4"/>
        <v>18</v>
      </c>
      <c r="Q86" s="23">
        <f t="shared" si="4"/>
        <v>26</v>
      </c>
      <c r="R86" s="23">
        <f t="shared" si="4"/>
        <v>0</v>
      </c>
      <c r="S86" s="23">
        <f t="shared" si="4"/>
        <v>0</v>
      </c>
      <c r="T86" s="23">
        <f t="shared" si="4"/>
        <v>0</v>
      </c>
      <c r="U86" s="42">
        <f>2/(COUNTIF($A$106:$U$111,"DF")+COUNTIF($A$127:$U$137,"DS"))</f>
        <v>0.13333333333333333</v>
      </c>
    </row>
    <row r="87" spans="1:21" ht="13.5" customHeight="1">
      <c r="A87" s="85" t="s">
        <v>49</v>
      </c>
      <c r="B87" s="86"/>
      <c r="C87" s="86"/>
      <c r="D87" s="86"/>
      <c r="E87" s="86"/>
      <c r="F87" s="86"/>
      <c r="G87" s="86"/>
      <c r="H87" s="86"/>
      <c r="I87" s="86"/>
      <c r="J87" s="87"/>
      <c r="K87" s="23">
        <f>SUM(K81,K84)*14</f>
        <v>56</v>
      </c>
      <c r="L87" s="23">
        <f aca="true" t="shared" si="5" ref="L87:Q87">SUM(L81,L84)*14</f>
        <v>14</v>
      </c>
      <c r="M87" s="23">
        <f t="shared" si="5"/>
        <v>14</v>
      </c>
      <c r="N87" s="23">
        <f t="shared" si="5"/>
        <v>28</v>
      </c>
      <c r="O87" s="23">
        <f t="shared" si="5"/>
        <v>112</v>
      </c>
      <c r="P87" s="23">
        <f t="shared" si="5"/>
        <v>252</v>
      </c>
      <c r="Q87" s="23">
        <f t="shared" si="5"/>
        <v>364</v>
      </c>
      <c r="R87" s="100"/>
      <c r="S87" s="101"/>
      <c r="T87" s="101"/>
      <c r="U87" s="102"/>
    </row>
    <row r="88" spans="1:21" ht="12.75">
      <c r="A88" s="88"/>
      <c r="B88" s="89"/>
      <c r="C88" s="89"/>
      <c r="D88" s="89"/>
      <c r="E88" s="89"/>
      <c r="F88" s="89"/>
      <c r="G88" s="89"/>
      <c r="H88" s="89"/>
      <c r="I88" s="89"/>
      <c r="J88" s="90"/>
      <c r="K88" s="91">
        <f>SUM(K87:N87)</f>
        <v>112</v>
      </c>
      <c r="L88" s="92"/>
      <c r="M88" s="92"/>
      <c r="N88" s="93"/>
      <c r="O88" s="106">
        <f>SUM(O87:P87)</f>
        <v>364</v>
      </c>
      <c r="P88" s="107"/>
      <c r="Q88" s="108"/>
      <c r="R88" s="103"/>
      <c r="S88" s="104"/>
      <c r="T88" s="104"/>
      <c r="U88" s="105"/>
    </row>
    <row r="89" spans="1:21" ht="12.7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8"/>
      <c r="L89" s="48"/>
      <c r="M89" s="48"/>
      <c r="N89" s="48"/>
      <c r="O89" s="49"/>
      <c r="P89" s="49"/>
      <c r="Q89" s="49"/>
      <c r="R89" s="50"/>
      <c r="S89" s="50"/>
      <c r="T89" s="50"/>
      <c r="U89" s="50"/>
    </row>
    <row r="90" spans="1:21" ht="12.7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8"/>
      <c r="L90" s="48"/>
      <c r="M90" s="48"/>
      <c r="N90" s="48"/>
      <c r="O90" s="49"/>
      <c r="P90" s="49"/>
      <c r="Q90" s="49"/>
      <c r="R90" s="50"/>
      <c r="S90" s="50"/>
      <c r="T90" s="50"/>
      <c r="U90" s="50"/>
    </row>
    <row r="91" spans="1:21" ht="12.7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8"/>
      <c r="L91" s="48"/>
      <c r="M91" s="48"/>
      <c r="N91" s="48"/>
      <c r="O91" s="49"/>
      <c r="P91" s="49"/>
      <c r="Q91" s="49"/>
      <c r="R91" s="50"/>
      <c r="S91" s="50"/>
      <c r="T91" s="50"/>
      <c r="U91" s="50"/>
    </row>
    <row r="92" spans="1:21" ht="12.7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8"/>
      <c r="L92" s="48"/>
      <c r="M92" s="48"/>
      <c r="N92" s="48"/>
      <c r="O92" s="49"/>
      <c r="P92" s="49"/>
      <c r="Q92" s="49"/>
      <c r="R92" s="50"/>
      <c r="S92" s="50"/>
      <c r="T92" s="50"/>
      <c r="U92" s="50"/>
    </row>
    <row r="93" spans="1:21" ht="12.7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8"/>
      <c r="L93" s="48"/>
      <c r="M93" s="48"/>
      <c r="N93" s="48"/>
      <c r="O93" s="49"/>
      <c r="P93" s="49"/>
      <c r="Q93" s="49"/>
      <c r="R93" s="50"/>
      <c r="S93" s="50"/>
      <c r="T93" s="50"/>
      <c r="U93" s="50"/>
    </row>
    <row r="94" spans="1:21" ht="12.7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8"/>
      <c r="L94" s="48"/>
      <c r="M94" s="48"/>
      <c r="N94" s="48"/>
      <c r="O94" s="49"/>
      <c r="P94" s="49"/>
      <c r="Q94" s="49"/>
      <c r="R94" s="50"/>
      <c r="S94" s="50"/>
      <c r="T94" s="50"/>
      <c r="U94" s="50"/>
    </row>
    <row r="95" spans="1:21" ht="12.7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8"/>
      <c r="L95" s="48"/>
      <c r="M95" s="48"/>
      <c r="N95" s="48"/>
      <c r="O95" s="49"/>
      <c r="P95" s="49"/>
      <c r="Q95" s="49"/>
      <c r="R95" s="50"/>
      <c r="S95" s="50"/>
      <c r="T95" s="50"/>
      <c r="U95" s="50"/>
    </row>
    <row r="96" spans="1:21" ht="12.7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8"/>
      <c r="L96" s="48"/>
      <c r="M96" s="48"/>
      <c r="N96" s="48"/>
      <c r="O96" s="49"/>
      <c r="P96" s="49"/>
      <c r="Q96" s="49"/>
      <c r="R96" s="50"/>
      <c r="S96" s="50"/>
      <c r="T96" s="50"/>
      <c r="U96" s="50"/>
    </row>
    <row r="97" spans="1:21" ht="36.75" customHeight="1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8"/>
      <c r="L97" s="48"/>
      <c r="M97" s="48"/>
      <c r="N97" s="48"/>
      <c r="O97" s="49"/>
      <c r="P97" s="49"/>
      <c r="Q97" s="49"/>
      <c r="R97" s="50"/>
      <c r="S97" s="50"/>
      <c r="T97" s="50"/>
      <c r="U97" s="50"/>
    </row>
    <row r="98" spans="1:21" ht="12.7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8"/>
      <c r="L98" s="48"/>
      <c r="M98" s="48"/>
      <c r="N98" s="48"/>
      <c r="O98" s="49"/>
      <c r="P98" s="49"/>
      <c r="Q98" s="49"/>
      <c r="R98" s="50"/>
      <c r="S98" s="50"/>
      <c r="T98" s="50"/>
      <c r="U98" s="50"/>
    </row>
    <row r="99" spans="1:21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3"/>
      <c r="L99" s="13"/>
      <c r="M99" s="13"/>
      <c r="N99" s="13"/>
      <c r="O99" s="14"/>
      <c r="P99" s="14"/>
      <c r="Q99" s="14"/>
      <c r="R99" s="15"/>
      <c r="S99" s="15"/>
      <c r="T99" s="15"/>
      <c r="U99" s="15"/>
    </row>
    <row r="100" spans="1:21" ht="1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3"/>
      <c r="L100" s="13"/>
      <c r="M100" s="13"/>
      <c r="N100" s="13"/>
      <c r="O100" s="16"/>
      <c r="P100" s="16"/>
      <c r="Q100" s="16"/>
      <c r="R100" s="16"/>
      <c r="S100" s="16"/>
      <c r="T100" s="16"/>
      <c r="U100" s="16"/>
    </row>
    <row r="101" spans="1:21" ht="24" customHeight="1">
      <c r="A101" s="115" t="s">
        <v>50</v>
      </c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</row>
    <row r="102" spans="1:21" ht="16.5" customHeight="1">
      <c r="A102" s="60" t="s">
        <v>52</v>
      </c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1"/>
    </row>
    <row r="103" spans="1:21" ht="34.5" customHeight="1">
      <c r="A103" s="98" t="s">
        <v>27</v>
      </c>
      <c r="B103" s="98" t="s">
        <v>26</v>
      </c>
      <c r="C103" s="98"/>
      <c r="D103" s="98"/>
      <c r="E103" s="98"/>
      <c r="F103" s="98"/>
      <c r="G103" s="98"/>
      <c r="H103" s="98"/>
      <c r="I103" s="98"/>
      <c r="J103" s="64" t="s">
        <v>40</v>
      </c>
      <c r="K103" s="64" t="s">
        <v>24</v>
      </c>
      <c r="L103" s="64"/>
      <c r="M103" s="64"/>
      <c r="N103" s="64"/>
      <c r="O103" s="64" t="s">
        <v>41</v>
      </c>
      <c r="P103" s="64"/>
      <c r="Q103" s="64"/>
      <c r="R103" s="64" t="s">
        <v>23</v>
      </c>
      <c r="S103" s="64"/>
      <c r="T103" s="64"/>
      <c r="U103" s="64" t="s">
        <v>22</v>
      </c>
    </row>
    <row r="104" spans="1:21" ht="12.75">
      <c r="A104" s="98"/>
      <c r="B104" s="98"/>
      <c r="C104" s="98"/>
      <c r="D104" s="98"/>
      <c r="E104" s="98"/>
      <c r="F104" s="98"/>
      <c r="G104" s="98"/>
      <c r="H104" s="98"/>
      <c r="I104" s="98"/>
      <c r="J104" s="64"/>
      <c r="K104" s="29" t="s">
        <v>28</v>
      </c>
      <c r="L104" s="29" t="s">
        <v>29</v>
      </c>
      <c r="M104" s="29" t="s">
        <v>67</v>
      </c>
      <c r="N104" s="29" t="s">
        <v>68</v>
      </c>
      <c r="O104" s="29" t="s">
        <v>33</v>
      </c>
      <c r="P104" s="29" t="s">
        <v>7</v>
      </c>
      <c r="Q104" s="29" t="s">
        <v>30</v>
      </c>
      <c r="R104" s="29" t="s">
        <v>31</v>
      </c>
      <c r="S104" s="29" t="s">
        <v>28</v>
      </c>
      <c r="T104" s="29" t="s">
        <v>32</v>
      </c>
      <c r="U104" s="64"/>
    </row>
    <row r="105" spans="1:21" ht="17.25" customHeight="1">
      <c r="A105" s="60" t="s">
        <v>64</v>
      </c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1"/>
    </row>
    <row r="106" spans="1:21" ht="12.75">
      <c r="A106" s="30" t="str">
        <f aca="true" t="shared" si="6" ref="A106:A111">IF(ISNA(INDEX($A$37:$U$99,MATCH($B106,$B$37:$B$99,0),1)),"",INDEX($A$37:$U$99,MATCH($B106,$B$37:$B$99,0),1))</f>
        <v>MMM8019</v>
      </c>
      <c r="B106" s="167" t="s">
        <v>86</v>
      </c>
      <c r="C106" s="167"/>
      <c r="D106" s="167"/>
      <c r="E106" s="167"/>
      <c r="F106" s="167"/>
      <c r="G106" s="167"/>
      <c r="H106" s="167"/>
      <c r="I106" s="167"/>
      <c r="J106" s="19">
        <f aca="true" t="shared" si="7" ref="J106:J111">IF(ISNA(INDEX($A$37:$U$99,MATCH($B106,$B$37:$B$99,0),10)),"",INDEX($A$37:$U$99,MATCH($B106,$B$37:$B$99,0),10))</f>
        <v>7</v>
      </c>
      <c r="K106" s="19">
        <f aca="true" t="shared" si="8" ref="K106:K111">IF(ISNA(INDEX($A$37:$U$99,MATCH($B106,$B$37:$B$99,0),11)),"",INDEX($A$37:$U$99,MATCH($B106,$B$37:$B$99,0),11))</f>
        <v>2</v>
      </c>
      <c r="L106" s="19">
        <f aca="true" t="shared" si="9" ref="L106:L111">IF(ISNA(INDEX($A$37:$U$99,MATCH($B106,$B$37:$B$99,0),12)),"",INDEX($A$37:$U$99,MATCH($B106,$B$37:$B$99,0),12))</f>
        <v>1</v>
      </c>
      <c r="M106" s="19">
        <f aca="true" t="shared" si="10" ref="M106:M111">IF(ISNA(INDEX($A$37:$U$99,MATCH($B106,$B$37:$B$99,0),13)),"",INDEX($A$37:$U$99,MATCH($B106,$B$37:$B$99,0),13))</f>
        <v>0</v>
      </c>
      <c r="N106" s="19">
        <f aca="true" t="shared" si="11" ref="N106:N111">IF(ISNA(INDEX($A$37:$U$99,MATCH($B106,$B$37:$B$99,0),14)),"",INDEX($A$37:$U$99,MATCH($B106,$B$37:$B$99,0),14))</f>
        <v>1</v>
      </c>
      <c r="O106" s="19">
        <f aca="true" t="shared" si="12" ref="O106:O111">IF(ISNA(INDEX($A$37:$U$99,MATCH($B106,$B$37:$B$99,0),15)),"",INDEX($A$37:$U$99,MATCH($B106,$B$37:$B$99,0),15))</f>
        <v>4</v>
      </c>
      <c r="P106" s="19">
        <f aca="true" t="shared" si="13" ref="P106:P111">IF(ISNA(INDEX($A$37:$U$99,MATCH($B106,$B$37:$B$99,0),16)),"",INDEX($A$37:$U$99,MATCH($B106,$B$37:$B$99,0),16))</f>
        <v>9</v>
      </c>
      <c r="Q106" s="28">
        <f aca="true" t="shared" si="14" ref="Q106:Q111">IF(ISNA(INDEX($A$37:$U$99,MATCH($B106,$B$37:$B$99,0),17)),"",INDEX($A$37:$U$99,MATCH($B106,$B$37:$B$99,0),17))</f>
        <v>13</v>
      </c>
      <c r="R106" s="28" t="str">
        <f aca="true" t="shared" si="15" ref="R106:R111">IF(ISNA(INDEX($A$37:$U$99,MATCH($B106,$B$37:$B$99,0),18)),"",INDEX($A$37:$U$99,MATCH($B106,$B$37:$B$99,0),18))</f>
        <v>E</v>
      </c>
      <c r="S106" s="28">
        <f aca="true" t="shared" si="16" ref="S106:S111">IF(ISNA(INDEX($A$37:$U$99,MATCH($B106,$B$37:$B$99,0),19)),"",INDEX($A$37:$U$99,MATCH($B106,$B$37:$B$99,0),19))</f>
        <v>0</v>
      </c>
      <c r="T106" s="28">
        <f aca="true" t="shared" si="17" ref="T106:T111">IF(ISNA(INDEX($A$37:$U$99,MATCH($B106,$B$37:$B$99,0),20)),"",INDEX($A$37:$U$99,MATCH($B106,$B$37:$B$99,0),20))</f>
        <v>0</v>
      </c>
      <c r="U106" s="20" t="s">
        <v>36</v>
      </c>
    </row>
    <row r="107" spans="1:21" ht="12.75">
      <c r="A107" s="30" t="str">
        <f t="shared" si="6"/>
        <v>MMM8039</v>
      </c>
      <c r="B107" s="94" t="s">
        <v>88</v>
      </c>
      <c r="C107" s="95"/>
      <c r="D107" s="95"/>
      <c r="E107" s="95"/>
      <c r="F107" s="95"/>
      <c r="G107" s="95"/>
      <c r="H107" s="95"/>
      <c r="I107" s="96"/>
      <c r="J107" s="19">
        <f t="shared" si="7"/>
        <v>7</v>
      </c>
      <c r="K107" s="19">
        <f t="shared" si="8"/>
        <v>2</v>
      </c>
      <c r="L107" s="19">
        <f t="shared" si="9"/>
        <v>1</v>
      </c>
      <c r="M107" s="19">
        <f t="shared" si="10"/>
        <v>0</v>
      </c>
      <c r="N107" s="19">
        <f t="shared" si="11"/>
        <v>1</v>
      </c>
      <c r="O107" s="19">
        <f t="shared" si="12"/>
        <v>4</v>
      </c>
      <c r="P107" s="19">
        <f t="shared" si="13"/>
        <v>9</v>
      </c>
      <c r="Q107" s="28">
        <f t="shared" si="14"/>
        <v>13</v>
      </c>
      <c r="R107" s="28" t="str">
        <f t="shared" si="15"/>
        <v>E</v>
      </c>
      <c r="S107" s="28">
        <f t="shared" si="16"/>
        <v>0</v>
      </c>
      <c r="T107" s="28">
        <f t="shared" si="17"/>
        <v>0</v>
      </c>
      <c r="U107" s="20" t="s">
        <v>36</v>
      </c>
    </row>
    <row r="108" spans="1:21" ht="12.75">
      <c r="A108" s="30" t="str">
        <f t="shared" si="6"/>
        <v>MMM8063</v>
      </c>
      <c r="B108" s="94" t="s">
        <v>92</v>
      </c>
      <c r="C108" s="95"/>
      <c r="D108" s="95"/>
      <c r="E108" s="95"/>
      <c r="F108" s="95"/>
      <c r="G108" s="95"/>
      <c r="H108" s="95"/>
      <c r="I108" s="96"/>
      <c r="J108" s="19">
        <f t="shared" si="7"/>
        <v>8</v>
      </c>
      <c r="K108" s="19">
        <f t="shared" si="8"/>
        <v>2</v>
      </c>
      <c r="L108" s="19">
        <f t="shared" si="9"/>
        <v>1</v>
      </c>
      <c r="M108" s="19">
        <f t="shared" si="10"/>
        <v>0</v>
      </c>
      <c r="N108" s="19">
        <f t="shared" si="11"/>
        <v>1</v>
      </c>
      <c r="O108" s="19">
        <f t="shared" si="12"/>
        <v>4</v>
      </c>
      <c r="P108" s="19">
        <f t="shared" si="13"/>
        <v>10</v>
      </c>
      <c r="Q108" s="28">
        <f t="shared" si="14"/>
        <v>14</v>
      </c>
      <c r="R108" s="28" t="str">
        <f t="shared" si="15"/>
        <v>E</v>
      </c>
      <c r="S108" s="28">
        <f t="shared" si="16"/>
        <v>0</v>
      </c>
      <c r="T108" s="28">
        <f t="shared" si="17"/>
        <v>0</v>
      </c>
      <c r="U108" s="20" t="s">
        <v>36</v>
      </c>
    </row>
    <row r="109" spans="1:21" ht="12.75">
      <c r="A109" s="30" t="str">
        <f t="shared" si="6"/>
        <v>MMM8064</v>
      </c>
      <c r="B109" s="94" t="s">
        <v>94</v>
      </c>
      <c r="C109" s="95"/>
      <c r="D109" s="95"/>
      <c r="E109" s="95"/>
      <c r="F109" s="95"/>
      <c r="G109" s="95"/>
      <c r="H109" s="95"/>
      <c r="I109" s="96"/>
      <c r="J109" s="19">
        <f t="shared" si="7"/>
        <v>8</v>
      </c>
      <c r="K109" s="19">
        <f t="shared" si="8"/>
        <v>2</v>
      </c>
      <c r="L109" s="19">
        <f t="shared" si="9"/>
        <v>1</v>
      </c>
      <c r="M109" s="19">
        <f t="shared" si="10"/>
        <v>0</v>
      </c>
      <c r="N109" s="19">
        <f t="shared" si="11"/>
        <v>1</v>
      </c>
      <c r="O109" s="19">
        <f t="shared" si="12"/>
        <v>4</v>
      </c>
      <c r="P109" s="19">
        <f t="shared" si="13"/>
        <v>10</v>
      </c>
      <c r="Q109" s="28">
        <f t="shared" si="14"/>
        <v>14</v>
      </c>
      <c r="R109" s="28" t="str">
        <f t="shared" si="15"/>
        <v>E</v>
      </c>
      <c r="S109" s="28">
        <f t="shared" si="16"/>
        <v>0</v>
      </c>
      <c r="T109" s="28">
        <f t="shared" si="17"/>
        <v>0</v>
      </c>
      <c r="U109" s="20" t="s">
        <v>36</v>
      </c>
    </row>
    <row r="110" spans="1:21" ht="12.75">
      <c r="A110" s="30" t="str">
        <f t="shared" si="6"/>
        <v>MMM9001</v>
      </c>
      <c r="B110" s="94" t="s">
        <v>96</v>
      </c>
      <c r="C110" s="95"/>
      <c r="D110" s="95"/>
      <c r="E110" s="95"/>
      <c r="F110" s="95"/>
      <c r="G110" s="95"/>
      <c r="H110" s="95"/>
      <c r="I110" s="96"/>
      <c r="J110" s="19">
        <f t="shared" si="7"/>
        <v>6</v>
      </c>
      <c r="K110" s="19">
        <f t="shared" si="8"/>
        <v>2</v>
      </c>
      <c r="L110" s="19">
        <f t="shared" si="9"/>
        <v>1</v>
      </c>
      <c r="M110" s="19">
        <f t="shared" si="10"/>
        <v>0</v>
      </c>
      <c r="N110" s="19">
        <f t="shared" si="11"/>
        <v>0</v>
      </c>
      <c r="O110" s="19">
        <f t="shared" si="12"/>
        <v>3</v>
      </c>
      <c r="P110" s="19">
        <f t="shared" si="13"/>
        <v>8</v>
      </c>
      <c r="Q110" s="28">
        <f t="shared" si="14"/>
        <v>11</v>
      </c>
      <c r="R110" s="28">
        <f t="shared" si="15"/>
        <v>0</v>
      </c>
      <c r="S110" s="28" t="str">
        <f t="shared" si="16"/>
        <v>C</v>
      </c>
      <c r="T110" s="28">
        <f t="shared" si="17"/>
        <v>0</v>
      </c>
      <c r="U110" s="20" t="s">
        <v>36</v>
      </c>
    </row>
    <row r="111" spans="1:21" ht="12.75">
      <c r="A111" s="30" t="str">
        <f t="shared" si="6"/>
        <v>MMX9901</v>
      </c>
      <c r="B111" s="94" t="s">
        <v>102</v>
      </c>
      <c r="C111" s="95"/>
      <c r="D111" s="95"/>
      <c r="E111" s="95"/>
      <c r="F111" s="95"/>
      <c r="G111" s="95"/>
      <c r="H111" s="95"/>
      <c r="I111" s="96"/>
      <c r="J111" s="19">
        <f t="shared" si="7"/>
        <v>7</v>
      </c>
      <c r="K111" s="19">
        <f t="shared" si="8"/>
        <v>2</v>
      </c>
      <c r="L111" s="19">
        <f t="shared" si="9"/>
        <v>1</v>
      </c>
      <c r="M111" s="19">
        <f t="shared" si="10"/>
        <v>0</v>
      </c>
      <c r="N111" s="19">
        <f t="shared" si="11"/>
        <v>1</v>
      </c>
      <c r="O111" s="19">
        <f t="shared" si="12"/>
        <v>4</v>
      </c>
      <c r="P111" s="19">
        <f t="shared" si="13"/>
        <v>9</v>
      </c>
      <c r="Q111" s="28">
        <f t="shared" si="14"/>
        <v>13</v>
      </c>
      <c r="R111" s="28" t="str">
        <f t="shared" si="15"/>
        <v>E</v>
      </c>
      <c r="S111" s="28">
        <f t="shared" si="16"/>
        <v>0</v>
      </c>
      <c r="T111" s="28">
        <f t="shared" si="17"/>
        <v>0</v>
      </c>
      <c r="U111" s="20" t="s">
        <v>36</v>
      </c>
    </row>
    <row r="112" spans="1:21" ht="27.75" customHeight="1">
      <c r="A112" s="109" t="s">
        <v>48</v>
      </c>
      <c r="B112" s="110"/>
      <c r="C112" s="110"/>
      <c r="D112" s="110"/>
      <c r="E112" s="110"/>
      <c r="F112" s="110"/>
      <c r="G112" s="110"/>
      <c r="H112" s="110"/>
      <c r="I112" s="111"/>
      <c r="J112" s="23">
        <f>IF(ISNA(SUM(J106:J111)),"",SUM(J106:J111))</f>
        <v>43</v>
      </c>
      <c r="K112" s="23">
        <f aca="true" t="shared" si="18" ref="K112:Q112">SUM(K106:K111)</f>
        <v>12</v>
      </c>
      <c r="L112" s="23">
        <f t="shared" si="18"/>
        <v>6</v>
      </c>
      <c r="M112" s="23">
        <f t="shared" si="18"/>
        <v>0</v>
      </c>
      <c r="N112" s="23">
        <f t="shared" si="18"/>
        <v>5</v>
      </c>
      <c r="O112" s="23">
        <f t="shared" si="18"/>
        <v>23</v>
      </c>
      <c r="P112" s="23">
        <f t="shared" si="18"/>
        <v>55</v>
      </c>
      <c r="Q112" s="23">
        <f t="shared" si="18"/>
        <v>78</v>
      </c>
      <c r="R112" s="21">
        <f>COUNTIF(R106:R111,"E")</f>
        <v>5</v>
      </c>
      <c r="S112" s="21">
        <f>COUNTIF(S106:S111,"C")</f>
        <v>1</v>
      </c>
      <c r="T112" s="21">
        <f>COUNTIF(T106:T111,"VP")</f>
        <v>0</v>
      </c>
      <c r="U112" s="42">
        <f>COUNTIF($A$106:$U$111,"DF")/(COUNTIF($A$106:$U$111,"DF")+COUNTIF($A$127:$U$137,"DS"))</f>
        <v>0.4</v>
      </c>
    </row>
    <row r="113" spans="1:21" ht="12.75">
      <c r="A113" s="85" t="s">
        <v>49</v>
      </c>
      <c r="B113" s="86"/>
      <c r="C113" s="86"/>
      <c r="D113" s="86"/>
      <c r="E113" s="86"/>
      <c r="F113" s="86"/>
      <c r="G113" s="86"/>
      <c r="H113" s="86"/>
      <c r="I113" s="86"/>
      <c r="J113" s="87"/>
      <c r="K113" s="23">
        <f>K112*14</f>
        <v>168</v>
      </c>
      <c r="L113" s="23">
        <f aca="true" t="shared" si="19" ref="L113:Q113">L112*14</f>
        <v>84</v>
      </c>
      <c r="M113" s="23">
        <f t="shared" si="19"/>
        <v>0</v>
      </c>
      <c r="N113" s="23">
        <f t="shared" si="19"/>
        <v>70</v>
      </c>
      <c r="O113" s="23">
        <f t="shared" si="19"/>
        <v>322</v>
      </c>
      <c r="P113" s="23">
        <f t="shared" si="19"/>
        <v>770</v>
      </c>
      <c r="Q113" s="23">
        <f t="shared" si="19"/>
        <v>1092</v>
      </c>
      <c r="R113" s="100"/>
      <c r="S113" s="101"/>
      <c r="T113" s="101"/>
      <c r="U113" s="102"/>
    </row>
    <row r="114" spans="1:21" ht="12.75">
      <c r="A114" s="88"/>
      <c r="B114" s="89"/>
      <c r="C114" s="89"/>
      <c r="D114" s="89"/>
      <c r="E114" s="89"/>
      <c r="F114" s="89"/>
      <c r="G114" s="89"/>
      <c r="H114" s="89"/>
      <c r="I114" s="89"/>
      <c r="J114" s="90"/>
      <c r="K114" s="91">
        <f>SUM(K113:N113)</f>
        <v>322</v>
      </c>
      <c r="L114" s="92"/>
      <c r="M114" s="92"/>
      <c r="N114" s="93"/>
      <c r="O114" s="106">
        <f>SUM(O113:P113)</f>
        <v>1092</v>
      </c>
      <c r="P114" s="107"/>
      <c r="Q114" s="108"/>
      <c r="R114" s="103"/>
      <c r="S114" s="104"/>
      <c r="T114" s="104"/>
      <c r="U114" s="105"/>
    </row>
    <row r="115" spans="1:21" ht="12.75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8"/>
      <c r="L115" s="48"/>
      <c r="M115" s="48"/>
      <c r="N115" s="48"/>
      <c r="O115" s="49"/>
      <c r="P115" s="49"/>
      <c r="Q115" s="49"/>
      <c r="R115" s="50"/>
      <c r="S115" s="50"/>
      <c r="T115" s="50"/>
      <c r="U115" s="50"/>
    </row>
    <row r="116" spans="1:21" ht="12.75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8"/>
      <c r="L116" s="48"/>
      <c r="M116" s="48"/>
      <c r="N116" s="48"/>
      <c r="O116" s="49"/>
      <c r="P116" s="49"/>
      <c r="Q116" s="49"/>
      <c r="R116" s="50"/>
      <c r="S116" s="50"/>
      <c r="T116" s="50"/>
      <c r="U116" s="50"/>
    </row>
    <row r="117" spans="1:21" ht="12.75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8"/>
      <c r="L117" s="48"/>
      <c r="M117" s="48"/>
      <c r="N117" s="48"/>
      <c r="O117" s="49"/>
      <c r="P117" s="49"/>
      <c r="Q117" s="49"/>
      <c r="R117" s="50"/>
      <c r="S117" s="50"/>
      <c r="T117" s="50"/>
      <c r="U117" s="50"/>
    </row>
    <row r="118" spans="1:21" ht="12.75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8"/>
      <c r="L118" s="48"/>
      <c r="M118" s="48"/>
      <c r="N118" s="48"/>
      <c r="O118" s="49"/>
      <c r="P118" s="49"/>
      <c r="Q118" s="49"/>
      <c r="R118" s="50"/>
      <c r="S118" s="50"/>
      <c r="T118" s="50"/>
      <c r="U118" s="50"/>
    </row>
    <row r="119" spans="1:21" ht="180" customHeight="1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8"/>
      <c r="L119" s="48"/>
      <c r="M119" s="48"/>
      <c r="N119" s="48"/>
      <c r="O119" s="49"/>
      <c r="P119" s="49"/>
      <c r="Q119" s="49"/>
      <c r="R119" s="50"/>
      <c r="S119" s="50"/>
      <c r="T119" s="50"/>
      <c r="U119" s="50"/>
    </row>
    <row r="120" spans="1:21" ht="12.75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8"/>
      <c r="L120" s="48"/>
      <c r="M120" s="48"/>
      <c r="N120" s="48"/>
      <c r="O120" s="49"/>
      <c r="P120" s="49"/>
      <c r="Q120" s="49"/>
      <c r="R120" s="50"/>
      <c r="S120" s="50"/>
      <c r="T120" s="50"/>
      <c r="U120" s="50"/>
    </row>
    <row r="122" ht="12.75" customHeight="1"/>
    <row r="123" spans="1:21" ht="23.25" customHeight="1">
      <c r="A123" s="98" t="s">
        <v>69</v>
      </c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</row>
    <row r="124" spans="1:21" ht="26.25" customHeight="1">
      <c r="A124" s="98" t="s">
        <v>27</v>
      </c>
      <c r="B124" s="98" t="s">
        <v>26</v>
      </c>
      <c r="C124" s="98"/>
      <c r="D124" s="98"/>
      <c r="E124" s="98"/>
      <c r="F124" s="98"/>
      <c r="G124" s="98"/>
      <c r="H124" s="98"/>
      <c r="I124" s="98"/>
      <c r="J124" s="64" t="s">
        <v>40</v>
      </c>
      <c r="K124" s="64" t="s">
        <v>24</v>
      </c>
      <c r="L124" s="64"/>
      <c r="M124" s="64"/>
      <c r="N124" s="64"/>
      <c r="O124" s="64" t="s">
        <v>41</v>
      </c>
      <c r="P124" s="64"/>
      <c r="Q124" s="64"/>
      <c r="R124" s="64" t="s">
        <v>23</v>
      </c>
      <c r="S124" s="64"/>
      <c r="T124" s="64"/>
      <c r="U124" s="64" t="s">
        <v>22</v>
      </c>
    </row>
    <row r="125" spans="1:21" ht="12.75">
      <c r="A125" s="98"/>
      <c r="B125" s="98"/>
      <c r="C125" s="98"/>
      <c r="D125" s="98"/>
      <c r="E125" s="98"/>
      <c r="F125" s="98"/>
      <c r="G125" s="98"/>
      <c r="H125" s="98"/>
      <c r="I125" s="98"/>
      <c r="J125" s="64"/>
      <c r="K125" s="29" t="s">
        <v>28</v>
      </c>
      <c r="L125" s="29" t="s">
        <v>29</v>
      </c>
      <c r="M125" s="29" t="s">
        <v>67</v>
      </c>
      <c r="N125" s="29" t="s">
        <v>68</v>
      </c>
      <c r="O125" s="29" t="s">
        <v>33</v>
      </c>
      <c r="P125" s="29" t="s">
        <v>7</v>
      </c>
      <c r="Q125" s="29" t="s">
        <v>30</v>
      </c>
      <c r="R125" s="29" t="s">
        <v>31</v>
      </c>
      <c r="S125" s="29" t="s">
        <v>28</v>
      </c>
      <c r="T125" s="29" t="s">
        <v>32</v>
      </c>
      <c r="U125" s="64"/>
    </row>
    <row r="126" spans="1:21" ht="18.75" customHeight="1">
      <c r="A126" s="60" t="s">
        <v>64</v>
      </c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1"/>
    </row>
    <row r="127" spans="1:21" ht="12.75">
      <c r="A127" s="30" t="str">
        <f aca="true" t="shared" si="20" ref="A127:A132">IF(ISNA(INDEX($A$37:$U$99,MATCH($B127,$B$37:$B$99,0),1)),"",INDEX($A$37:$U$99,MATCH($B127,$B$37:$B$99,0),1))</f>
        <v>MMM8068</v>
      </c>
      <c r="B127" s="94" t="s">
        <v>82</v>
      </c>
      <c r="C127" s="95"/>
      <c r="D127" s="95"/>
      <c r="E127" s="95"/>
      <c r="F127" s="95"/>
      <c r="G127" s="95"/>
      <c r="H127" s="95"/>
      <c r="I127" s="96"/>
      <c r="J127" s="19">
        <f aca="true" t="shared" si="21" ref="J127:J132">IF(ISNA(INDEX($A$37:$U$99,MATCH($B127,$B$37:$B$99,0),10)),"",INDEX($A$37:$U$99,MATCH($B127,$B$37:$B$99,0),10))</f>
        <v>8</v>
      </c>
      <c r="K127" s="19">
        <f aca="true" t="shared" si="22" ref="K127:K132">IF(ISNA(INDEX($A$37:$U$99,MATCH($B127,$B$37:$B$99,0),11)),"",INDEX($A$37:$U$99,MATCH($B127,$B$37:$B$99,0),11))</f>
        <v>2</v>
      </c>
      <c r="L127" s="19">
        <f aca="true" t="shared" si="23" ref="L127:L132">IF(ISNA(INDEX($A$37:$U$99,MATCH($B127,$B$37:$B$99,0),12)),"",INDEX($A$37:$U$99,MATCH($B127,$B$37:$B$99,0),12))</f>
        <v>1</v>
      </c>
      <c r="M127" s="19">
        <f aca="true" t="shared" si="24" ref="M127:M132">IF(ISNA(INDEX($A$37:$U$99,MATCH($B127,$B$37:$B$99,0),13)),"",INDEX($A$37:$U$99,MATCH($B127,$B$37:$B$99,0),13))</f>
        <v>0</v>
      </c>
      <c r="N127" s="19">
        <f aca="true" t="shared" si="25" ref="N127:N132">IF(ISNA(INDEX($A$37:$U$99,MATCH($B127,$B$37:$B$99,0),14)),"",INDEX($A$37:$U$99,MATCH($B127,$B$37:$B$99,0),14))</f>
        <v>1</v>
      </c>
      <c r="O127" s="19">
        <f aca="true" t="shared" si="26" ref="O127:O132">IF(ISNA(INDEX($A$37:$U$99,MATCH($B127,$B$37:$B$99,0),15)),"",INDEX($A$37:$U$99,MATCH($B127,$B$37:$B$99,0),15))</f>
        <v>4</v>
      </c>
      <c r="P127" s="19">
        <f aca="true" t="shared" si="27" ref="P127:P132">IF(ISNA(INDEX($A$37:$U$99,MATCH($B127,$B$37:$B$99,0),16)),"",INDEX($A$37:$U$99,MATCH($B127,$B$37:$B$99,0),16))</f>
        <v>10</v>
      </c>
      <c r="Q127" s="28">
        <f aca="true" t="shared" si="28" ref="Q127:Q132">IF(ISNA(INDEX($A$37:$U$99,MATCH($B127,$B$37:$B$99,0),17)),"",INDEX($A$37:$U$99,MATCH($B127,$B$37:$B$99,0),17))</f>
        <v>14</v>
      </c>
      <c r="R127" s="28" t="str">
        <f aca="true" t="shared" si="29" ref="R127:R132">IF(ISNA(INDEX($A$37:$U$99,MATCH($B127,$B$37:$B$99,0),18)),"",INDEX($A$37:$U$99,MATCH($B127,$B$37:$B$99,0),18))</f>
        <v>E</v>
      </c>
      <c r="S127" s="28">
        <f aca="true" t="shared" si="30" ref="S127:S132">IF(ISNA(INDEX($A$37:$U$99,MATCH($B127,$B$37:$B$99,0),19)),"",INDEX($A$37:$U$99,MATCH($B127,$B$37:$B$99,0),19))</f>
        <v>0</v>
      </c>
      <c r="T127" s="28">
        <f aca="true" t="shared" si="31" ref="T127:T132">IF(ISNA(INDEX($A$37:$U$99,MATCH($B127,$B$37:$B$99,0),20)),"",INDEX($A$37:$U$99,MATCH($B127,$B$37:$B$99,0),20))</f>
        <v>0</v>
      </c>
      <c r="U127" s="18" t="s">
        <v>38</v>
      </c>
    </row>
    <row r="128" spans="1:21" ht="12.75">
      <c r="A128" s="30" t="str">
        <f t="shared" si="20"/>
        <v>MMM8062</v>
      </c>
      <c r="B128" s="94" t="s">
        <v>84</v>
      </c>
      <c r="C128" s="95"/>
      <c r="D128" s="95"/>
      <c r="E128" s="95"/>
      <c r="F128" s="95"/>
      <c r="G128" s="95"/>
      <c r="H128" s="95"/>
      <c r="I128" s="96"/>
      <c r="J128" s="19">
        <f t="shared" si="21"/>
        <v>8</v>
      </c>
      <c r="K128" s="19">
        <f t="shared" si="22"/>
        <v>2</v>
      </c>
      <c r="L128" s="19">
        <f t="shared" si="23"/>
        <v>1</v>
      </c>
      <c r="M128" s="19">
        <f t="shared" si="24"/>
        <v>0</v>
      </c>
      <c r="N128" s="19">
        <f t="shared" si="25"/>
        <v>1</v>
      </c>
      <c r="O128" s="19">
        <f t="shared" si="26"/>
        <v>4</v>
      </c>
      <c r="P128" s="19">
        <f t="shared" si="27"/>
        <v>10</v>
      </c>
      <c r="Q128" s="28">
        <f t="shared" si="28"/>
        <v>14</v>
      </c>
      <c r="R128" s="28" t="str">
        <f t="shared" si="29"/>
        <v>E</v>
      </c>
      <c r="S128" s="28">
        <f t="shared" si="30"/>
        <v>0</v>
      </c>
      <c r="T128" s="28">
        <f t="shared" si="31"/>
        <v>0</v>
      </c>
      <c r="U128" s="18" t="s">
        <v>38</v>
      </c>
    </row>
    <row r="129" spans="1:21" ht="12.75">
      <c r="A129" s="30" t="str">
        <f t="shared" si="20"/>
        <v>MMM8053</v>
      </c>
      <c r="B129" s="94" t="s">
        <v>90</v>
      </c>
      <c r="C129" s="95"/>
      <c r="D129" s="95"/>
      <c r="E129" s="95"/>
      <c r="F129" s="95"/>
      <c r="G129" s="95"/>
      <c r="H129" s="95"/>
      <c r="I129" s="96"/>
      <c r="J129" s="19">
        <f t="shared" si="21"/>
        <v>8</v>
      </c>
      <c r="K129" s="19">
        <f t="shared" si="22"/>
        <v>2</v>
      </c>
      <c r="L129" s="19">
        <f t="shared" si="23"/>
        <v>1</v>
      </c>
      <c r="M129" s="19">
        <f t="shared" si="24"/>
        <v>0</v>
      </c>
      <c r="N129" s="19">
        <f t="shared" si="25"/>
        <v>1</v>
      </c>
      <c r="O129" s="19">
        <f t="shared" si="26"/>
        <v>4</v>
      </c>
      <c r="P129" s="19">
        <f t="shared" si="27"/>
        <v>10</v>
      </c>
      <c r="Q129" s="28">
        <f t="shared" si="28"/>
        <v>14</v>
      </c>
      <c r="R129" s="28" t="str">
        <f t="shared" si="29"/>
        <v>E</v>
      </c>
      <c r="S129" s="28">
        <f t="shared" si="30"/>
        <v>0</v>
      </c>
      <c r="T129" s="28">
        <f t="shared" si="31"/>
        <v>0</v>
      </c>
      <c r="U129" s="18" t="s">
        <v>38</v>
      </c>
    </row>
    <row r="130" spans="1:21" ht="12.75">
      <c r="A130" s="30" t="str">
        <f t="shared" si="20"/>
        <v>MMM8065</v>
      </c>
      <c r="B130" s="94" t="s">
        <v>98</v>
      </c>
      <c r="C130" s="95"/>
      <c r="D130" s="95"/>
      <c r="E130" s="95"/>
      <c r="F130" s="95"/>
      <c r="G130" s="95"/>
      <c r="H130" s="95"/>
      <c r="I130" s="96"/>
      <c r="J130" s="19">
        <f t="shared" si="21"/>
        <v>8</v>
      </c>
      <c r="K130" s="19">
        <f t="shared" si="22"/>
        <v>2</v>
      </c>
      <c r="L130" s="19">
        <f t="shared" si="23"/>
        <v>1</v>
      </c>
      <c r="M130" s="19">
        <f t="shared" si="24"/>
        <v>0</v>
      </c>
      <c r="N130" s="19">
        <f t="shared" si="25"/>
        <v>1</v>
      </c>
      <c r="O130" s="19">
        <f t="shared" si="26"/>
        <v>4</v>
      </c>
      <c r="P130" s="19">
        <f t="shared" si="27"/>
        <v>10</v>
      </c>
      <c r="Q130" s="28">
        <f t="shared" si="28"/>
        <v>14</v>
      </c>
      <c r="R130" s="28" t="str">
        <f t="shared" si="29"/>
        <v>E</v>
      </c>
      <c r="S130" s="28">
        <f t="shared" si="30"/>
        <v>0</v>
      </c>
      <c r="T130" s="28">
        <f t="shared" si="31"/>
        <v>0</v>
      </c>
      <c r="U130" s="18" t="s">
        <v>38</v>
      </c>
    </row>
    <row r="131" spans="1:21" ht="12.75">
      <c r="A131" s="30" t="str">
        <f t="shared" si="20"/>
        <v>MMM8066</v>
      </c>
      <c r="B131" s="94" t="s">
        <v>100</v>
      </c>
      <c r="C131" s="95"/>
      <c r="D131" s="95"/>
      <c r="E131" s="95"/>
      <c r="F131" s="95"/>
      <c r="G131" s="95"/>
      <c r="H131" s="95"/>
      <c r="I131" s="96"/>
      <c r="J131" s="19">
        <f t="shared" si="21"/>
        <v>8</v>
      </c>
      <c r="K131" s="19">
        <f t="shared" si="22"/>
        <v>2</v>
      </c>
      <c r="L131" s="19">
        <f t="shared" si="23"/>
        <v>1</v>
      </c>
      <c r="M131" s="19">
        <f t="shared" si="24"/>
        <v>0</v>
      </c>
      <c r="N131" s="19">
        <f t="shared" si="25"/>
        <v>1</v>
      </c>
      <c r="O131" s="19">
        <f t="shared" si="26"/>
        <v>4</v>
      </c>
      <c r="P131" s="19">
        <f t="shared" si="27"/>
        <v>10</v>
      </c>
      <c r="Q131" s="28">
        <f t="shared" si="28"/>
        <v>14</v>
      </c>
      <c r="R131" s="28" t="str">
        <f t="shared" si="29"/>
        <v>E</v>
      </c>
      <c r="S131" s="28">
        <f t="shared" si="30"/>
        <v>0</v>
      </c>
      <c r="T131" s="28">
        <f t="shared" si="31"/>
        <v>0</v>
      </c>
      <c r="U131" s="18" t="s">
        <v>38</v>
      </c>
    </row>
    <row r="132" spans="1:21" ht="12.75">
      <c r="A132" s="30" t="str">
        <f t="shared" si="20"/>
        <v>MMX9902</v>
      </c>
      <c r="B132" s="94" t="s">
        <v>104</v>
      </c>
      <c r="C132" s="95"/>
      <c r="D132" s="95"/>
      <c r="E132" s="95"/>
      <c r="F132" s="95"/>
      <c r="G132" s="95"/>
      <c r="H132" s="95"/>
      <c r="I132" s="96"/>
      <c r="J132" s="19">
        <f t="shared" si="21"/>
        <v>7</v>
      </c>
      <c r="K132" s="19">
        <f t="shared" si="22"/>
        <v>2</v>
      </c>
      <c r="L132" s="19">
        <f t="shared" si="23"/>
        <v>1</v>
      </c>
      <c r="M132" s="19">
        <f t="shared" si="24"/>
        <v>0</v>
      </c>
      <c r="N132" s="19">
        <f t="shared" si="25"/>
        <v>1</v>
      </c>
      <c r="O132" s="19">
        <f t="shared" si="26"/>
        <v>4</v>
      </c>
      <c r="P132" s="19">
        <f t="shared" si="27"/>
        <v>9</v>
      </c>
      <c r="Q132" s="28">
        <f t="shared" si="28"/>
        <v>13</v>
      </c>
      <c r="R132" s="28" t="str">
        <f t="shared" si="29"/>
        <v>E</v>
      </c>
      <c r="S132" s="28">
        <f t="shared" si="30"/>
        <v>0</v>
      </c>
      <c r="T132" s="28">
        <f t="shared" si="31"/>
        <v>0</v>
      </c>
      <c r="U132" s="18" t="s">
        <v>38</v>
      </c>
    </row>
    <row r="133" spans="1:21" ht="12.75">
      <c r="A133" s="21" t="s">
        <v>25</v>
      </c>
      <c r="B133" s="112"/>
      <c r="C133" s="113"/>
      <c r="D133" s="113"/>
      <c r="E133" s="113"/>
      <c r="F133" s="113"/>
      <c r="G133" s="113"/>
      <c r="H133" s="113"/>
      <c r="I133" s="114"/>
      <c r="J133" s="23">
        <f aca="true" t="shared" si="32" ref="J133:Q133">SUM(J127:J132)</f>
        <v>47</v>
      </c>
      <c r="K133" s="23">
        <f t="shared" si="32"/>
        <v>12</v>
      </c>
      <c r="L133" s="23">
        <f t="shared" si="32"/>
        <v>6</v>
      </c>
      <c r="M133" s="23">
        <f t="shared" si="32"/>
        <v>0</v>
      </c>
      <c r="N133" s="23">
        <f t="shared" si="32"/>
        <v>6</v>
      </c>
      <c r="O133" s="23">
        <f t="shared" si="32"/>
        <v>24</v>
      </c>
      <c r="P133" s="23">
        <f t="shared" si="32"/>
        <v>59</v>
      </c>
      <c r="Q133" s="23">
        <f t="shared" si="32"/>
        <v>83</v>
      </c>
      <c r="R133" s="21">
        <f>COUNTIF(R127:R132,"E")</f>
        <v>6</v>
      </c>
      <c r="S133" s="21">
        <f>COUNTIF(S127:S132,"C")</f>
        <v>0</v>
      </c>
      <c r="T133" s="21">
        <f>COUNTIF(T127:T132,"VP")</f>
        <v>0</v>
      </c>
      <c r="U133" s="18"/>
    </row>
    <row r="134" spans="1:21" ht="18" customHeight="1">
      <c r="A134" s="60" t="s">
        <v>65</v>
      </c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1"/>
    </row>
    <row r="135" spans="1:21" ht="12.75">
      <c r="A135" s="30" t="str">
        <f>IF(ISNA(INDEX($A$37:$U$99,MATCH($B135,$B$37:$B$99,0),1)),"",INDEX($A$37:$U$99,MATCH($B135,$B$37:$B$99,0),1))</f>
        <v>MMM9012</v>
      </c>
      <c r="B135" s="94" t="s">
        <v>106</v>
      </c>
      <c r="C135" s="95"/>
      <c r="D135" s="95"/>
      <c r="E135" s="95"/>
      <c r="F135" s="95"/>
      <c r="G135" s="95"/>
      <c r="H135" s="95"/>
      <c r="I135" s="96"/>
      <c r="J135" s="19">
        <f>IF(ISNA(INDEX($A$37:$U$99,MATCH($B135,$B$37:$B$99,0),10)),"",INDEX($A$37:$U$99,MATCH($B135,$B$37:$B$99,0),10))</f>
        <v>22</v>
      </c>
      <c r="K135" s="19">
        <f>IF(ISNA(INDEX($A$37:$U$99,MATCH($B135,$B$37:$B$99,0),11)),"",INDEX($A$37:$U$99,MATCH($B135,$B$37:$B$99,0),11))</f>
        <v>0</v>
      </c>
      <c r="L135" s="19">
        <f>IF(ISNA(INDEX($A$37:$U$99,MATCH($B135,$B$37:$B$99,0),12)),"",INDEX($A$37:$U$99,MATCH($B135,$B$37:$B$99,0),12))</f>
        <v>0</v>
      </c>
      <c r="M135" s="19">
        <f>IF(ISNA(INDEX($A$37:$U$99,MATCH($B135,$B$37:$B$99,0),13)),"",INDEX($A$37:$U$99,MATCH($B135,$B$37:$B$99,0),13))</f>
        <v>0</v>
      </c>
      <c r="N135" s="19">
        <f>IF(ISNA(INDEX($A$37:$U$99,MATCH($B135,$B$37:$B$99,0),14)),"",INDEX($A$37:$U$99,MATCH($B135,$B$37:$B$99,0),14))</f>
        <v>20</v>
      </c>
      <c r="O135" s="19">
        <f>IF(ISNA(INDEX($A$37:$U$99,MATCH($B135,$B$37:$B$99,0),15)),"",INDEX($A$37:$U$99,MATCH($B135,$B$37:$B$99,0),15))</f>
        <v>20</v>
      </c>
      <c r="P135" s="19">
        <f>IF(ISNA(INDEX($A$37:$U$99,MATCH($B135,$B$37:$B$99,0),16)),"",INDEX($A$37:$U$99,MATCH($B135,$B$37:$B$99,0),16))</f>
        <v>26</v>
      </c>
      <c r="Q135" s="28">
        <f>IF(ISNA(INDEX($A$37:$U$99,MATCH($B135,$B$37:$B$99,0),17)),"",INDEX($A$37:$U$99,MATCH($B135,$B$37:$B$99,0),17))</f>
        <v>46</v>
      </c>
      <c r="R135" s="28">
        <f>IF(ISNA(INDEX($A$37:$U$99,MATCH($B135,$B$37:$B$99,0),18)),"",INDEX($A$37:$U$99,MATCH($B135,$B$37:$B$99,0),18))</f>
        <v>0</v>
      </c>
      <c r="S135" s="28" t="str">
        <f>IF(ISNA(INDEX($A$37:$U$99,MATCH($B135,$B$37:$B$99,0),19)),"",INDEX($A$37:$U$99,MATCH($B135,$B$37:$B$99,0),19))</f>
        <v>C</v>
      </c>
      <c r="T135" s="28">
        <f>IF(ISNA(INDEX($A$37:$U$99,MATCH($B135,$B$37:$B$99,0),20)),"",INDEX($A$37:$U$99,MATCH($B135,$B$37:$B$99,0),20))</f>
        <v>0</v>
      </c>
      <c r="U135" s="18" t="s">
        <v>38</v>
      </c>
    </row>
    <row r="136" spans="1:21" ht="12.75">
      <c r="A136" s="30" t="str">
        <f>IF(ISNA(INDEX($A$37:$U$99,MATCH($B136,$B$37:$B$99,0),1)),"",INDEX($A$37:$U$99,MATCH($B136,$B$37:$B$99,0),1))</f>
        <v>MMM9009</v>
      </c>
      <c r="B136" s="94" t="s">
        <v>108</v>
      </c>
      <c r="C136" s="95"/>
      <c r="D136" s="95"/>
      <c r="E136" s="95"/>
      <c r="F136" s="95"/>
      <c r="G136" s="95"/>
      <c r="H136" s="95"/>
      <c r="I136" s="96"/>
      <c r="J136" s="19">
        <f>IF(ISNA(INDEX($A$37:$U$99,MATCH($B136,$B$37:$B$99,0),10)),"",INDEX($A$37:$U$99,MATCH($B136,$B$37:$B$99,0),10))</f>
        <v>4</v>
      </c>
      <c r="K136" s="19">
        <f>IF(ISNA(INDEX($A$37:$U$99,MATCH($B136,$B$37:$B$99,0),11)),"",INDEX($A$37:$U$99,MATCH($B136,$B$37:$B$99,0),11))</f>
        <v>0</v>
      </c>
      <c r="L136" s="19">
        <f>IF(ISNA(INDEX($A$37:$U$99,MATCH($B136,$B$37:$B$99,0),12)),"",INDEX($A$37:$U$99,MATCH($B136,$B$37:$B$99,0),12))</f>
        <v>0</v>
      </c>
      <c r="M136" s="19">
        <f>IF(ISNA(INDEX($A$37:$U$99,MATCH($B136,$B$37:$B$99,0),13)),"",INDEX($A$37:$U$99,MATCH($B136,$B$37:$B$99,0),13))</f>
        <v>1</v>
      </c>
      <c r="N136" s="19">
        <f>IF(ISNA(INDEX($A$37:$U$99,MATCH($B136,$B$37:$B$99,0),14)),"",INDEX($A$37:$U$99,MATCH($B136,$B$37:$B$99,0),14))</f>
        <v>2</v>
      </c>
      <c r="O136" s="19">
        <f>IF(ISNA(INDEX($A$37:$U$99,MATCH($B136,$B$37:$B$99,0),15)),"",INDEX($A$37:$U$99,MATCH($B136,$B$37:$B$99,0),15))</f>
        <v>3</v>
      </c>
      <c r="P136" s="19">
        <f>IF(ISNA(INDEX($A$37:$U$99,MATCH($B136,$B$37:$B$99,0),16)),"",INDEX($A$37:$U$99,MATCH($B136,$B$37:$B$99,0),16))</f>
        <v>5</v>
      </c>
      <c r="Q136" s="28">
        <f>IF(ISNA(INDEX($A$37:$U$99,MATCH($B136,$B$37:$B$99,0),17)),"",INDEX($A$37:$U$99,MATCH($B136,$B$37:$B$99,0),17))</f>
        <v>8</v>
      </c>
      <c r="R136" s="28">
        <f>IF(ISNA(INDEX($A$37:$U$99,MATCH($B136,$B$37:$B$99,0),18)),"",INDEX($A$37:$U$99,MATCH($B136,$B$37:$B$99,0),18))</f>
        <v>0</v>
      </c>
      <c r="S136" s="28" t="str">
        <f>IF(ISNA(INDEX($A$37:$U$99,MATCH($B136,$B$37:$B$99,0),19)),"",INDEX($A$37:$U$99,MATCH($B136,$B$37:$B$99,0),19))</f>
        <v>C</v>
      </c>
      <c r="T136" s="28">
        <f>IF(ISNA(INDEX($A$37:$U$99,MATCH($B136,$B$37:$B$99,0),20)),"",INDEX($A$37:$U$99,MATCH($B136,$B$37:$B$99,0),20))</f>
        <v>0</v>
      </c>
      <c r="U136" s="18" t="s">
        <v>38</v>
      </c>
    </row>
    <row r="137" spans="1:21" ht="12.75">
      <c r="A137" s="30" t="str">
        <f>IF(ISNA(INDEX($A$37:$U$99,MATCH($B137,$B$37:$B$99,0),1)),"",INDEX($A$37:$U$99,MATCH($B137,$B$37:$B$99,0),1))</f>
        <v>MMM3401</v>
      </c>
      <c r="B137" s="94" t="s">
        <v>110</v>
      </c>
      <c r="C137" s="95"/>
      <c r="D137" s="95"/>
      <c r="E137" s="95"/>
      <c r="F137" s="95"/>
      <c r="G137" s="95"/>
      <c r="H137" s="95"/>
      <c r="I137" s="96"/>
      <c r="J137" s="19">
        <f>IF(ISNA(INDEX($A$37:$U$99,MATCH($B137,$B$37:$B$99,0),10)),"",INDEX($A$37:$U$99,MATCH($B137,$B$37:$B$99,0),10))</f>
        <v>4</v>
      </c>
      <c r="K137" s="19">
        <f>IF(ISNA(INDEX($A$37:$U$99,MATCH($B137,$B$37:$B$99,0),11)),"",INDEX($A$37:$U$99,MATCH($B137,$B$37:$B$99,0),11))</f>
        <v>0</v>
      </c>
      <c r="L137" s="19">
        <f>IF(ISNA(INDEX($A$37:$U$99,MATCH($B137,$B$37:$B$99,0),12)),"",INDEX($A$37:$U$99,MATCH($B137,$B$37:$B$99,0),12))</f>
        <v>0</v>
      </c>
      <c r="M137" s="19">
        <f>IF(ISNA(INDEX($A$37:$U$99,MATCH($B137,$B$37:$B$99,0),13)),"",INDEX($A$37:$U$99,MATCH($B137,$B$37:$B$99,0),13))</f>
        <v>0</v>
      </c>
      <c r="N137" s="19">
        <f>IF(ISNA(INDEX($A$37:$U$99,MATCH($B137,$B$37:$B$99,0),14)),"",INDEX($A$37:$U$99,MATCH($B137,$B$37:$B$99,0),14))</f>
        <v>5</v>
      </c>
      <c r="O137" s="19">
        <f>IF(ISNA(INDEX($A$37:$U$99,MATCH($B137,$B$37:$B$99,0),15)),"",INDEX($A$37:$U$99,MATCH($B137,$B$37:$B$99,0),15))</f>
        <v>5</v>
      </c>
      <c r="P137" s="19">
        <f>IF(ISNA(INDEX($A$37:$U$99,MATCH($B137,$B$37:$B$99,0),16)),"",INDEX($A$37:$U$99,MATCH($B137,$B$37:$B$99,0),16))</f>
        <v>3</v>
      </c>
      <c r="Q137" s="28">
        <f>IF(ISNA(INDEX($A$37:$U$99,MATCH($B137,$B$37:$B$99,0),17)),"",INDEX($A$37:$U$99,MATCH($B137,$B$37:$B$99,0),17))</f>
        <v>8</v>
      </c>
      <c r="R137" s="28">
        <f>IF(ISNA(INDEX($A$37:$U$99,MATCH($B137,$B$37:$B$99,0),18)),"",INDEX($A$37:$U$99,MATCH($B137,$B$37:$B$99,0),18))</f>
        <v>0</v>
      </c>
      <c r="S137" s="28">
        <f>IF(ISNA(INDEX($A$37:$U$99,MATCH($B137,$B$37:$B$99,0),19)),"",INDEX($A$37:$U$99,MATCH($B137,$B$37:$B$99,0),19))</f>
        <v>0</v>
      </c>
      <c r="T137" s="28" t="str">
        <f>IF(ISNA(INDEX($A$37:$U$99,MATCH($B137,$B$37:$B$99,0),20)),"",INDEX($A$37:$U$99,MATCH($B137,$B$37:$B$99,0),20))</f>
        <v>VP</v>
      </c>
      <c r="U137" s="18" t="s">
        <v>38</v>
      </c>
    </row>
    <row r="138" spans="1:21" ht="12.75">
      <c r="A138" s="21" t="s">
        <v>25</v>
      </c>
      <c r="B138" s="98"/>
      <c r="C138" s="98"/>
      <c r="D138" s="98"/>
      <c r="E138" s="98"/>
      <c r="F138" s="98"/>
      <c r="G138" s="98"/>
      <c r="H138" s="98"/>
      <c r="I138" s="98"/>
      <c r="J138" s="23">
        <f aca="true" t="shared" si="33" ref="J138:Q138">SUM(J135:J137)</f>
        <v>30</v>
      </c>
      <c r="K138" s="23">
        <f t="shared" si="33"/>
        <v>0</v>
      </c>
      <c r="L138" s="23">
        <f t="shared" si="33"/>
        <v>0</v>
      </c>
      <c r="M138" s="23">
        <f t="shared" si="33"/>
        <v>1</v>
      </c>
      <c r="N138" s="23">
        <f t="shared" si="33"/>
        <v>27</v>
      </c>
      <c r="O138" s="23">
        <f t="shared" si="33"/>
        <v>28</v>
      </c>
      <c r="P138" s="23">
        <f t="shared" si="33"/>
        <v>34</v>
      </c>
      <c r="Q138" s="23">
        <f t="shared" si="33"/>
        <v>62</v>
      </c>
      <c r="R138" s="21">
        <f>COUNTIF(R135:R137,"E")</f>
        <v>0</v>
      </c>
      <c r="S138" s="21">
        <f>COUNTIF(S135:S137,"C")</f>
        <v>2</v>
      </c>
      <c r="T138" s="21">
        <f>COUNTIF(T135:T137,"VP")</f>
        <v>1</v>
      </c>
      <c r="U138" s="22"/>
    </row>
    <row r="139" spans="1:21" ht="25.5" customHeight="1">
      <c r="A139" s="109" t="s">
        <v>48</v>
      </c>
      <c r="B139" s="110"/>
      <c r="C139" s="110"/>
      <c r="D139" s="110"/>
      <c r="E139" s="110"/>
      <c r="F139" s="110"/>
      <c r="G139" s="110"/>
      <c r="H139" s="110"/>
      <c r="I139" s="111"/>
      <c r="J139" s="23">
        <f aca="true" t="shared" si="34" ref="J139:T139">SUM(J133,J138)</f>
        <v>77</v>
      </c>
      <c r="K139" s="23">
        <f t="shared" si="34"/>
        <v>12</v>
      </c>
      <c r="L139" s="23">
        <f t="shared" si="34"/>
        <v>6</v>
      </c>
      <c r="M139" s="23">
        <f t="shared" si="34"/>
        <v>1</v>
      </c>
      <c r="N139" s="23">
        <f t="shared" si="34"/>
        <v>33</v>
      </c>
      <c r="O139" s="23">
        <f t="shared" si="34"/>
        <v>52</v>
      </c>
      <c r="P139" s="23">
        <f t="shared" si="34"/>
        <v>93</v>
      </c>
      <c r="Q139" s="23">
        <f t="shared" si="34"/>
        <v>145</v>
      </c>
      <c r="R139" s="23">
        <f t="shared" si="34"/>
        <v>6</v>
      </c>
      <c r="S139" s="23">
        <f t="shared" si="34"/>
        <v>2</v>
      </c>
      <c r="T139" s="23">
        <f t="shared" si="34"/>
        <v>1</v>
      </c>
      <c r="U139" s="42">
        <f>COUNTIF($A$127:$U$137,"DS")/(COUNTIF($A$106:$U$111,"DF")+COUNTIF($A$127:$U$137,"DS"))</f>
        <v>0.6</v>
      </c>
    </row>
    <row r="140" spans="1:21" ht="13.5" customHeight="1">
      <c r="A140" s="85" t="s">
        <v>49</v>
      </c>
      <c r="B140" s="86"/>
      <c r="C140" s="86"/>
      <c r="D140" s="86"/>
      <c r="E140" s="86"/>
      <c r="F140" s="86"/>
      <c r="G140" s="86"/>
      <c r="H140" s="86"/>
      <c r="I140" s="86"/>
      <c r="J140" s="87"/>
      <c r="K140" s="23">
        <f aca="true" t="shared" si="35" ref="K140:Q140">K133*14+K138*12</f>
        <v>168</v>
      </c>
      <c r="L140" s="23">
        <f t="shared" si="35"/>
        <v>84</v>
      </c>
      <c r="M140" s="23">
        <f t="shared" si="35"/>
        <v>12</v>
      </c>
      <c r="N140" s="23">
        <f t="shared" si="35"/>
        <v>408</v>
      </c>
      <c r="O140" s="23">
        <f t="shared" si="35"/>
        <v>672</v>
      </c>
      <c r="P140" s="23">
        <f t="shared" si="35"/>
        <v>1234</v>
      </c>
      <c r="Q140" s="23">
        <f t="shared" si="35"/>
        <v>1906</v>
      </c>
      <c r="R140" s="100"/>
      <c r="S140" s="101"/>
      <c r="T140" s="101"/>
      <c r="U140" s="102"/>
    </row>
    <row r="141" spans="1:21" ht="16.5" customHeight="1">
      <c r="A141" s="88"/>
      <c r="B141" s="89"/>
      <c r="C141" s="89"/>
      <c r="D141" s="89"/>
      <c r="E141" s="89"/>
      <c r="F141" s="89"/>
      <c r="G141" s="89"/>
      <c r="H141" s="89"/>
      <c r="I141" s="89"/>
      <c r="J141" s="90"/>
      <c r="K141" s="91">
        <f>SUM(K140:N140)</f>
        <v>672</v>
      </c>
      <c r="L141" s="92"/>
      <c r="M141" s="92"/>
      <c r="N141" s="93"/>
      <c r="O141" s="106">
        <f>SUM(O140:P140)</f>
        <v>1906</v>
      </c>
      <c r="P141" s="107"/>
      <c r="Q141" s="108"/>
      <c r="R141" s="103"/>
      <c r="S141" s="104"/>
      <c r="T141" s="104"/>
      <c r="U141" s="105"/>
    </row>
    <row r="142" ht="8.25" customHeight="1"/>
    <row r="143" spans="2:20" ht="12.75">
      <c r="B143" s="2"/>
      <c r="C143" s="2"/>
      <c r="D143" s="2"/>
      <c r="E143" s="2"/>
      <c r="F143" s="2"/>
      <c r="G143" s="2"/>
      <c r="N143" s="8"/>
      <c r="O143" s="8"/>
      <c r="P143" s="8"/>
      <c r="Q143" s="8"/>
      <c r="R143" s="8"/>
      <c r="S143" s="8"/>
      <c r="T143" s="8"/>
    </row>
    <row r="145" spans="1:2" ht="12.75">
      <c r="A145" s="97" t="s">
        <v>61</v>
      </c>
      <c r="B145" s="97"/>
    </row>
    <row r="146" spans="1:21" ht="12.75">
      <c r="A146" s="77" t="s">
        <v>27</v>
      </c>
      <c r="B146" s="79" t="s">
        <v>53</v>
      </c>
      <c r="C146" s="80"/>
      <c r="D146" s="80"/>
      <c r="E146" s="80"/>
      <c r="F146" s="80"/>
      <c r="G146" s="81"/>
      <c r="H146" s="79" t="s">
        <v>56</v>
      </c>
      <c r="I146" s="81"/>
      <c r="J146" s="53" t="s">
        <v>57</v>
      </c>
      <c r="K146" s="55"/>
      <c r="L146" s="55"/>
      <c r="M146" s="55"/>
      <c r="N146" s="55"/>
      <c r="O146" s="55"/>
      <c r="P146" s="54"/>
      <c r="Q146" s="79" t="s">
        <v>47</v>
      </c>
      <c r="R146" s="81"/>
      <c r="S146" s="53" t="s">
        <v>58</v>
      </c>
      <c r="T146" s="55"/>
      <c r="U146" s="54"/>
    </row>
    <row r="147" spans="1:21" ht="12.75">
      <c r="A147" s="78"/>
      <c r="B147" s="82"/>
      <c r="C147" s="83"/>
      <c r="D147" s="83"/>
      <c r="E147" s="83"/>
      <c r="F147" s="83"/>
      <c r="G147" s="84"/>
      <c r="H147" s="82"/>
      <c r="I147" s="84"/>
      <c r="J147" s="53" t="s">
        <v>33</v>
      </c>
      <c r="K147" s="54"/>
      <c r="L147" s="53" t="s">
        <v>7</v>
      </c>
      <c r="M147" s="55"/>
      <c r="N147" s="54"/>
      <c r="O147" s="53" t="s">
        <v>30</v>
      </c>
      <c r="P147" s="54"/>
      <c r="Q147" s="82"/>
      <c r="R147" s="84"/>
      <c r="S147" s="35" t="s">
        <v>59</v>
      </c>
      <c r="T147" s="53" t="s">
        <v>60</v>
      </c>
      <c r="U147" s="54"/>
    </row>
    <row r="148" spans="1:21" ht="12.75">
      <c r="A148" s="35">
        <v>1</v>
      </c>
      <c r="B148" s="53" t="s">
        <v>54</v>
      </c>
      <c r="C148" s="55"/>
      <c r="D148" s="55"/>
      <c r="E148" s="55"/>
      <c r="F148" s="55"/>
      <c r="G148" s="54"/>
      <c r="H148" s="56">
        <f>J148</f>
        <v>67</v>
      </c>
      <c r="I148" s="56"/>
      <c r="J148" s="72">
        <f>O44+O53+O64+O75-J149</f>
        <v>67</v>
      </c>
      <c r="K148" s="73"/>
      <c r="L148" s="72">
        <f>P44+P53+P64+P75-L149</f>
        <v>130</v>
      </c>
      <c r="M148" s="74"/>
      <c r="N148" s="73"/>
      <c r="O148" s="66">
        <f>SUM(J148:N148)</f>
        <v>197</v>
      </c>
      <c r="P148" s="67"/>
      <c r="Q148" s="68">
        <f>H148/H150</f>
        <v>0.8933333333333333</v>
      </c>
      <c r="R148" s="69"/>
      <c r="S148" s="36">
        <f>J44+J53-S149</f>
        <v>60</v>
      </c>
      <c r="T148" s="75">
        <f>J64+J75-T149</f>
        <v>46</v>
      </c>
      <c r="U148" s="76"/>
    </row>
    <row r="149" spans="1:21" ht="12.75">
      <c r="A149" s="35">
        <v>2</v>
      </c>
      <c r="B149" s="53" t="s">
        <v>55</v>
      </c>
      <c r="C149" s="55"/>
      <c r="D149" s="55"/>
      <c r="E149" s="55"/>
      <c r="F149" s="55"/>
      <c r="G149" s="54"/>
      <c r="H149" s="56">
        <f>J149</f>
        <v>8</v>
      </c>
      <c r="I149" s="56"/>
      <c r="J149" s="57">
        <f>O86</f>
        <v>8</v>
      </c>
      <c r="K149" s="58"/>
      <c r="L149" s="57">
        <f>P86</f>
        <v>18</v>
      </c>
      <c r="M149" s="59"/>
      <c r="N149" s="58"/>
      <c r="O149" s="66">
        <f>SUM(J149:N149)</f>
        <v>26</v>
      </c>
      <c r="P149" s="67"/>
      <c r="Q149" s="68">
        <f>H149/H150</f>
        <v>0.10666666666666667</v>
      </c>
      <c r="R149" s="69"/>
      <c r="S149" s="11">
        <v>0</v>
      </c>
      <c r="T149" s="51">
        <v>14</v>
      </c>
      <c r="U149" s="52"/>
    </row>
    <row r="150" spans="1:21" ht="12.75">
      <c r="A150" s="53" t="s">
        <v>25</v>
      </c>
      <c r="B150" s="55"/>
      <c r="C150" s="55"/>
      <c r="D150" s="55"/>
      <c r="E150" s="55"/>
      <c r="F150" s="55"/>
      <c r="G150" s="54"/>
      <c r="H150" s="64">
        <f>SUM(H148:I149)</f>
        <v>75</v>
      </c>
      <c r="I150" s="64"/>
      <c r="J150" s="64">
        <f>SUM(J148:K149)</f>
        <v>75</v>
      </c>
      <c r="K150" s="64"/>
      <c r="L150" s="60">
        <f>SUM(L148:N149)</f>
        <v>148</v>
      </c>
      <c r="M150" s="65"/>
      <c r="N150" s="61"/>
      <c r="O150" s="60">
        <f>SUM(O148:P149)</f>
        <v>223</v>
      </c>
      <c r="P150" s="61"/>
      <c r="Q150" s="62">
        <f>SUM(Q148:R149)</f>
        <v>1</v>
      </c>
      <c r="R150" s="63"/>
      <c r="S150" s="37">
        <f>SUM(S148:S149)</f>
        <v>60</v>
      </c>
      <c r="T150" s="70">
        <f>SUM(T148:U149)</f>
        <v>60</v>
      </c>
      <c r="U150" s="71"/>
    </row>
    <row r="153" spans="2:20" ht="12.75">
      <c r="B153" s="2"/>
      <c r="C153" s="2"/>
      <c r="D153" s="2"/>
      <c r="E153" s="2"/>
      <c r="F153" s="2"/>
      <c r="G153" s="2"/>
      <c r="N153" s="8"/>
      <c r="O153" s="8"/>
      <c r="P153" s="8"/>
      <c r="Q153" s="8"/>
      <c r="R153" s="8"/>
      <c r="S153" s="8"/>
      <c r="T153" s="8"/>
    </row>
    <row r="154" spans="2:20" ht="12.75">
      <c r="B154" s="8"/>
      <c r="C154" s="8"/>
      <c r="D154" s="8"/>
      <c r="E154" s="8"/>
      <c r="F154" s="8"/>
      <c r="G154" s="8"/>
      <c r="H154" s="17"/>
      <c r="I154" s="17"/>
      <c r="J154" s="17"/>
      <c r="N154" s="8"/>
      <c r="O154" s="8"/>
      <c r="P154" s="8"/>
      <c r="Q154" s="8"/>
      <c r="R154" s="8"/>
      <c r="S154" s="8"/>
      <c r="T154" s="8"/>
    </row>
  </sheetData>
  <sheetProtection formatCells="0" formatRows="0" insertRows="0"/>
  <mergeCells count="198">
    <mergeCell ref="B74:I74"/>
    <mergeCell ref="B106:I106"/>
    <mergeCell ref="O15:U15"/>
    <mergeCell ref="N16:U16"/>
    <mergeCell ref="O17:U17"/>
    <mergeCell ref="R113:U114"/>
    <mergeCell ref="O114:Q114"/>
    <mergeCell ref="K114:N114"/>
    <mergeCell ref="R103:T103"/>
    <mergeCell ref="N21:U23"/>
    <mergeCell ref="A16:K16"/>
    <mergeCell ref="O70:Q70"/>
    <mergeCell ref="N14:U14"/>
    <mergeCell ref="U58:U59"/>
    <mergeCell ref="B111:I111"/>
    <mergeCell ref="B103:I104"/>
    <mergeCell ref="J103:J104"/>
    <mergeCell ref="U103:U104"/>
    <mergeCell ref="B110:I110"/>
    <mergeCell ref="B109:I109"/>
    <mergeCell ref="A105:U105"/>
    <mergeCell ref="B61:I61"/>
    <mergeCell ref="A57:U57"/>
    <mergeCell ref="J58:J59"/>
    <mergeCell ref="K58:N58"/>
    <mergeCell ref="A58:A59"/>
    <mergeCell ref="B58:I59"/>
    <mergeCell ref="O58:Q58"/>
    <mergeCell ref="R58:T58"/>
    <mergeCell ref="B72:I72"/>
    <mergeCell ref="A77:U77"/>
    <mergeCell ref="S6:U6"/>
    <mergeCell ref="N8:U11"/>
    <mergeCell ref="A15:K15"/>
    <mergeCell ref="J38:J39"/>
    <mergeCell ref="A37:U37"/>
    <mergeCell ref="N25:U31"/>
    <mergeCell ref="A20:K23"/>
    <mergeCell ref="B73:I73"/>
    <mergeCell ref="A17:K17"/>
    <mergeCell ref="D26:F26"/>
    <mergeCell ref="A18:K18"/>
    <mergeCell ref="I26:K26"/>
    <mergeCell ref="B26:C26"/>
    <mergeCell ref="H26:H27"/>
    <mergeCell ref="A25:G25"/>
    <mergeCell ref="G26:G27"/>
    <mergeCell ref="B49:I49"/>
    <mergeCell ref="A11:K11"/>
    <mergeCell ref="A12:K12"/>
    <mergeCell ref="B53:I53"/>
    <mergeCell ref="B51:I51"/>
    <mergeCell ref="B52:I52"/>
    <mergeCell ref="B42:I42"/>
    <mergeCell ref="B40:I40"/>
    <mergeCell ref="B38:I39"/>
    <mergeCell ref="A35:U35"/>
    <mergeCell ref="N5:O5"/>
    <mergeCell ref="B43:I43"/>
    <mergeCell ref="B47:I48"/>
    <mergeCell ref="B41:I41"/>
    <mergeCell ref="B44:I44"/>
    <mergeCell ref="N18:U18"/>
    <mergeCell ref="N13:U13"/>
    <mergeCell ref="A13:K13"/>
    <mergeCell ref="A14:K14"/>
    <mergeCell ref="A19:K19"/>
    <mergeCell ref="A9:K9"/>
    <mergeCell ref="B50:I50"/>
    <mergeCell ref="A2:K2"/>
    <mergeCell ref="A6:K6"/>
    <mergeCell ref="P5:R5"/>
    <mergeCell ref="P6:R6"/>
    <mergeCell ref="P3:R3"/>
    <mergeCell ref="P4:R4"/>
    <mergeCell ref="N4:O4"/>
    <mergeCell ref="N3:O3"/>
    <mergeCell ref="A70:A71"/>
    <mergeCell ref="S4:U4"/>
    <mergeCell ref="S5:U5"/>
    <mergeCell ref="B62:I62"/>
    <mergeCell ref="B63:I63"/>
    <mergeCell ref="A10:K10"/>
    <mergeCell ref="N6:O6"/>
    <mergeCell ref="A7:K7"/>
    <mergeCell ref="B60:I60"/>
    <mergeCell ref="A8:K8"/>
    <mergeCell ref="K78:N78"/>
    <mergeCell ref="O78:Q78"/>
    <mergeCell ref="A78:A79"/>
    <mergeCell ref="U70:U71"/>
    <mergeCell ref="B64:I64"/>
    <mergeCell ref="B70:I71"/>
    <mergeCell ref="A69:U69"/>
    <mergeCell ref="J70:J71"/>
    <mergeCell ref="K70:N70"/>
    <mergeCell ref="R70:T70"/>
    <mergeCell ref="U38:U39"/>
    <mergeCell ref="O38:Q38"/>
    <mergeCell ref="K38:N38"/>
    <mergeCell ref="U47:U48"/>
    <mergeCell ref="R38:T38"/>
    <mergeCell ref="A46:U46"/>
    <mergeCell ref="J47:J48"/>
    <mergeCell ref="A1:K1"/>
    <mergeCell ref="A3:K3"/>
    <mergeCell ref="K47:N47"/>
    <mergeCell ref="N19:U19"/>
    <mergeCell ref="N1:U1"/>
    <mergeCell ref="A4:K5"/>
    <mergeCell ref="A47:A48"/>
    <mergeCell ref="A38:A39"/>
    <mergeCell ref="O47:Q47"/>
    <mergeCell ref="S3:U3"/>
    <mergeCell ref="B81:I81"/>
    <mergeCell ref="B85:I85"/>
    <mergeCell ref="R47:T47"/>
    <mergeCell ref="A80:U80"/>
    <mergeCell ref="A83:U83"/>
    <mergeCell ref="R78:T78"/>
    <mergeCell ref="U78:U79"/>
    <mergeCell ref="B78:I79"/>
    <mergeCell ref="B75:I75"/>
    <mergeCell ref="J78:J79"/>
    <mergeCell ref="K88:N88"/>
    <mergeCell ref="O88:Q88"/>
    <mergeCell ref="B84:I84"/>
    <mergeCell ref="K103:N103"/>
    <mergeCell ref="O103:Q103"/>
    <mergeCell ref="A102:U102"/>
    <mergeCell ref="A101:U101"/>
    <mergeCell ref="A103:A104"/>
    <mergeCell ref="R87:U88"/>
    <mergeCell ref="A86:I86"/>
    <mergeCell ref="B128:I128"/>
    <mergeCell ref="B133:I133"/>
    <mergeCell ref="A134:U134"/>
    <mergeCell ref="B129:I129"/>
    <mergeCell ref="A87:J88"/>
    <mergeCell ref="B82:I82"/>
    <mergeCell ref="R124:T124"/>
    <mergeCell ref="U124:U125"/>
    <mergeCell ref="B124:I125"/>
    <mergeCell ref="A112:I112"/>
    <mergeCell ref="R140:U141"/>
    <mergeCell ref="O141:Q141"/>
    <mergeCell ref="B131:I131"/>
    <mergeCell ref="B130:I130"/>
    <mergeCell ref="B136:I136"/>
    <mergeCell ref="B138:I138"/>
    <mergeCell ref="B135:I135"/>
    <mergeCell ref="A139:I139"/>
    <mergeCell ref="B137:I137"/>
    <mergeCell ref="B132:I132"/>
    <mergeCell ref="B107:I107"/>
    <mergeCell ref="B108:I108"/>
    <mergeCell ref="A145:B145"/>
    <mergeCell ref="A140:J141"/>
    <mergeCell ref="A124:A125"/>
    <mergeCell ref="A123:U123"/>
    <mergeCell ref="J124:J125"/>
    <mergeCell ref="K124:N124"/>
    <mergeCell ref="O124:Q124"/>
    <mergeCell ref="A126:U126"/>
    <mergeCell ref="A146:A147"/>
    <mergeCell ref="B146:G147"/>
    <mergeCell ref="H146:I147"/>
    <mergeCell ref="A113:J114"/>
    <mergeCell ref="Q146:R147"/>
    <mergeCell ref="S146:U146"/>
    <mergeCell ref="J147:K147"/>
    <mergeCell ref="L147:N147"/>
    <mergeCell ref="K141:N141"/>
    <mergeCell ref="B127:I127"/>
    <mergeCell ref="T150:U150"/>
    <mergeCell ref="B148:G148"/>
    <mergeCell ref="H148:I148"/>
    <mergeCell ref="J148:K148"/>
    <mergeCell ref="L148:N148"/>
    <mergeCell ref="O148:P148"/>
    <mergeCell ref="Q148:R148"/>
    <mergeCell ref="T148:U148"/>
    <mergeCell ref="A150:G150"/>
    <mergeCell ref="H150:I150"/>
    <mergeCell ref="O150:P150"/>
    <mergeCell ref="Q150:R150"/>
    <mergeCell ref="J150:K150"/>
    <mergeCell ref="L150:N150"/>
    <mergeCell ref="O149:P149"/>
    <mergeCell ref="Q149:R149"/>
    <mergeCell ref="T149:U149"/>
    <mergeCell ref="O147:P147"/>
    <mergeCell ref="T147:U147"/>
    <mergeCell ref="J146:P146"/>
    <mergeCell ref="B149:G149"/>
    <mergeCell ref="H149:I149"/>
    <mergeCell ref="J149:K149"/>
    <mergeCell ref="L149:N149"/>
  </mergeCells>
  <dataValidations count="10">
    <dataValidation type="list" allowBlank="1" showInputMessage="1" showErrorMessage="1" sqref="U135:U137 U127:U132 U72:U74 U49:U52 U60:U63 U81:U82 U84:U85 U106:U111">
      <formula1>$P$36:$T$36</formula1>
    </dataValidation>
    <dataValidation type="list" allowBlank="1" showInputMessage="1" showErrorMessage="1" sqref="U133">
      <formula1>$Q$36:$T$36</formula1>
    </dataValidation>
    <dataValidation type="list" allowBlank="1" showInputMessage="1" showErrorMessage="1" sqref="S81:S82 S72:S74 S49:S52 S60:S63 S84:S85">
      <formula1>$S$39</formula1>
    </dataValidation>
    <dataValidation type="list" allowBlank="1" showInputMessage="1" showErrorMessage="1" sqref="R81:R82 R72:R74 R49:R52 R60:R63 R84:R85">
      <formula1>$R$39</formula1>
    </dataValidation>
    <dataValidation type="list" allowBlank="1" showInputMessage="1" showErrorMessage="1" sqref="T81:T82 T72:T74 T49:T52 T60:T63 T84:T85">
      <formula1>$T$39</formula1>
    </dataValidation>
    <dataValidation type="list" allowBlank="1" showInputMessage="1" showErrorMessage="1" sqref="B106:I106">
      <formula1>$B$39:$B$87</formula1>
    </dataValidation>
    <dataValidation type="list" allowBlank="1" showInputMessage="1" showErrorMessage="1" sqref="T40:T43">
      <formula1>$T$40</formula1>
    </dataValidation>
    <dataValidation type="list" allowBlank="1" showInputMessage="1" showErrorMessage="1" sqref="R40:R43">
      <formula1>$R$40</formula1>
    </dataValidation>
    <dataValidation type="list" allowBlank="1" showInputMessage="1" showErrorMessage="1" sqref="S40:S43">
      <formula1>$S$40</formula1>
    </dataValidation>
    <dataValidation type="list" allowBlank="1" showInputMessage="1" showErrorMessage="1" sqref="U40:U43">
      <formula1>$P$37:$T$37</formula1>
    </dataValidation>
  </dataValidations>
  <printOptions/>
  <pageMargins left="0.1181091426071741" right="0.1181091426071741" top="0.7480304024496938" bottom="0.7480304024496938" header="0.31496062992125984" footer="0.31496062992125984"/>
  <pageSetup blackAndWhite="1" horizontalDpi="600" verticalDpi="600" orientation="landscape" paperSize="9" r:id="rId1"/>
  <headerFooter>
    <oddFooter>&amp;LRECTOR,
Acad.Prof.univ.dr. Ioan Aurel POP&amp;CPag. &amp;P/&amp;N&amp;RDECAN,
 Prof univ.dr. Adrian Olimpiu Petruşel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</dc:creator>
  <cp:keywords/>
  <dc:description/>
  <cp:lastModifiedBy>APetrusel</cp:lastModifiedBy>
  <cp:lastPrinted>2015-06-05T13:57:30Z</cp:lastPrinted>
  <dcterms:created xsi:type="dcterms:W3CDTF">2013-06-27T08:19:59Z</dcterms:created>
  <dcterms:modified xsi:type="dcterms:W3CDTF">2015-06-05T13:59:51Z</dcterms:modified>
  <cp:category/>
  <cp:version/>
  <cp:contentType/>
  <cp:contentStatus/>
</cp:coreProperties>
</file>