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<sst xmlns="http://schemas.openxmlformats.org/spreadsheetml/2006/main" count="367" uniqueCount="141">
  <si>
    <t>PLAN DE ÎNVĂŢĂMÂNT  valabil începând din anul universitar 2015-2017</t>
  </si>
  <si>
    <t xml:space="preserve">III. NUMĂRUL ORELOR PE SĂPTĂMANĂ </t>
  </si>
  <si>
    <t xml:space="preserve">UNIVERSITATEA BABEŞ-BOLYAI CLUJ-NAPOCA
</t>
  </si>
  <si>
    <t>Semestrul I</t>
  </si>
  <si>
    <t>Semestrul II</t>
  </si>
  <si>
    <t>FACULTATEA DE MATEMATICĂ ȘI INFORMATICĂ</t>
  </si>
  <si>
    <t>Anul I</t>
  </si>
  <si>
    <t>Anul II</t>
  </si>
  <si>
    <r>
      <t>Domeniul: Informatic</t>
    </r>
    <r>
      <rPr>
        <sz val="10"/>
        <color indexed="8"/>
        <rFont val="Century Schoolbook"/>
        <family val="1"/>
      </rPr>
      <t>ă</t>
    </r>
  </si>
  <si>
    <t xml:space="preserve"> Limba de predare:  Engleză</t>
  </si>
  <si>
    <r>
      <t>IV.EXAMENUL DE DISERTAȚIE</t>
    </r>
    <r>
      <rPr>
        <sz val="10"/>
        <rFont val="Times New Roman"/>
        <family val="1"/>
      </rPr>
      <t xml:space="preserve"> - perioada 25 iunie - 10 iulie
Proba 1: Prezentarea şi susţinerea lucrării de disertaţie - 10 credite
</t>
    </r>
  </si>
  <si>
    <t>Titlul absolventului: Master's Degree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</si>
  <si>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</si>
  <si>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</si>
  <si>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I. CERINŢE PENTRU OBŢINEREA DIPLOMEI DE MASTER</t>
  </si>
  <si>
    <t>V. MODUL DE ALEGERE A DISCIPLINELOR OPŢIONALE</t>
  </si>
  <si>
    <t>120 de credite din care:</t>
  </si>
  <si>
    <r>
      <t xml:space="preserve">   104 </t>
    </r>
    <r>
      <rPr>
        <sz val="10"/>
        <color indexed="8"/>
        <rFont val="Times New Roman"/>
        <family val="1"/>
      </rPr>
      <t>de credite la disciplinele obligatorii;</t>
    </r>
  </si>
  <si>
    <t>MME8025, MME8050, MME8056</t>
  </si>
  <si>
    <r>
      <t xml:space="preserve">   16</t>
    </r>
    <r>
      <rPr>
        <sz val="10"/>
        <color indexed="8"/>
        <rFont val="Times New Roman"/>
        <family val="1"/>
      </rPr>
      <t xml:space="preserve"> credite la disciplinele opţionale;</t>
    </r>
  </si>
  <si>
    <t>Şi:</t>
  </si>
  <si>
    <t>MME8021, MME8059, MME8063</t>
  </si>
  <si>
    <r>
      <t xml:space="preserve">10 </t>
    </r>
    <r>
      <rPr>
        <sz val="10"/>
        <color indexed="8"/>
        <rFont val="Times New Roman"/>
        <family val="1"/>
      </rPr>
      <t>de credite la examenul de disertatie</t>
    </r>
  </si>
  <si>
    <t>NOTĂ. Disciplina Finalizarea lucrării de disertație se desfășoară pe
parcursul semestrului 4 și 2 săptămâni comasate în finalul semestrului  (6
ore/zi, 5 zile/săptămână)</t>
  </si>
  <si>
    <t xml:space="preserve">Pentru încadrarea în învăţământul preuniversitar, este necesară absolvirea masteratului didactic. </t>
  </si>
  <si>
    <t>II. DESFĂŞURAREA STUDIILOR (în număr de săptămani)</t>
  </si>
  <si>
    <r>
      <t xml:space="preserve">VI.  UNIVERSITĂŢI EUROPENE DE REFERINŢĂ:
</t>
    </r>
    <r>
      <rPr>
        <sz val="10"/>
        <color indexed="8"/>
        <rFont val="Times New Roman"/>
        <family val="1"/>
      </rPr>
      <t xml:space="preserve"> University of Szeged, Univ. Paul Sabatier Toulouse III, Johannes Keppler Univ.Linz. 
Planul reflectă recomandările Association of Computing Machinery şi IEEE Computer Society</t>
    </r>
  </si>
  <si>
    <t>Activităţi didactice</t>
  </si>
  <si>
    <t>Sesiune de examene</t>
  </si>
  <si>
    <t>L.P comasate</t>
  </si>
  <si>
    <t>Stagii de practică</t>
  </si>
  <si>
    <t>Vacanţă</t>
  </si>
  <si>
    <t>Sem I</t>
  </si>
  <si>
    <t>Sem II</t>
  </si>
  <si>
    <t>I</t>
  </si>
  <si>
    <t>V</t>
  </si>
  <si>
    <t>R</t>
  </si>
  <si>
    <t xml:space="preserve">iarna </t>
  </si>
  <si>
    <t>prim</t>
  </si>
  <si>
    <t>vara</t>
  </si>
  <si>
    <t>VII. TABELUL DISCIPLINELOR</t>
  </si>
  <si>
    <t>Obligatorie</t>
  </si>
  <si>
    <t>Opțională</t>
  </si>
  <si>
    <t>Facultativă</t>
  </si>
  <si>
    <t>Altă oblig.</t>
  </si>
  <si>
    <t>DF</t>
  </si>
  <si>
    <t>DPD</t>
  </si>
  <si>
    <t>DS</t>
  </si>
  <si>
    <t>DC</t>
  </si>
  <si>
    <t>DCOU</t>
  </si>
  <si>
    <t>ANUL I, SEMESTRUL 1</t>
  </si>
  <si>
    <t>COD</t>
  </si>
  <si>
    <t>DENUMIREA DISCIPLINELOR</t>
  </si>
  <si>
    <t>Credite ECTS</t>
  </si>
  <si>
    <t>Ore fizice săptămânale</t>
  </si>
  <si>
    <t>Ore alocate studiului</t>
  </si>
  <si>
    <t>Forme de evaluare</t>
  </si>
  <si>
    <t>Felul disciplinei</t>
  </si>
  <si>
    <t>C</t>
  </si>
  <si>
    <t>S</t>
  </si>
  <si>
    <t>LP</t>
  </si>
  <si>
    <t>P</t>
  </si>
  <si>
    <t>F</t>
  </si>
  <si>
    <t>T</t>
  </si>
  <si>
    <t>E</t>
  </si>
  <si>
    <t>VP</t>
  </si>
  <si>
    <t>MME8028</t>
  </si>
  <si>
    <t>Paradigme de programare</t>
  </si>
  <si>
    <t>MME8005</t>
  </si>
  <si>
    <t>Metode formale în programare</t>
  </si>
  <si>
    <t>MME8006</t>
  </si>
  <si>
    <t>Modelarea comportamentului sistemelor soft</t>
  </si>
  <si>
    <t>MME3006</t>
  </si>
  <si>
    <t>Fundamentele matematice ale procesului decizional</t>
  </si>
  <si>
    <t>TOTAL</t>
  </si>
  <si>
    <t>ANUL I, SEMESTRUL 2</t>
  </si>
  <si>
    <t>MME8065</t>
  </si>
  <si>
    <t>Proiectarea sistemelor software</t>
  </si>
  <si>
    <t>MME8023</t>
  </si>
  <si>
    <t>Calitatea sistemelor software</t>
  </si>
  <si>
    <t>MME8031</t>
  </si>
  <si>
    <t>Modele în programarea paralelă</t>
  </si>
  <si>
    <t>MME3007</t>
  </si>
  <si>
    <t>Modele de optimizare</t>
  </si>
  <si>
    <t>ANUL II, SEMESTRUL 3</t>
  </si>
  <si>
    <t>MME8008</t>
  </si>
  <si>
    <t>Programare bazată pe reguli</t>
  </si>
  <si>
    <t>MME8009</t>
  </si>
  <si>
    <t>Sisteme pentru fundamentarea deciziilor</t>
  </si>
  <si>
    <t>MME9001</t>
  </si>
  <si>
    <t>Metodologia cercetării ştiinţifice de informatică</t>
  </si>
  <si>
    <t>MMX9101</t>
  </si>
  <si>
    <t>Curs opţional 1</t>
  </si>
  <si>
    <t>ANUL II, SEMESTRUL 4</t>
  </si>
  <si>
    <t>MME8066</t>
  </si>
  <si>
    <t>Limbaje specifice domeniului de aplicație</t>
  </si>
  <si>
    <t>MME8011</t>
  </si>
  <si>
    <t>Rețele Petri în modelarea și verificarea softului</t>
  </si>
  <si>
    <t>MME9002</t>
  </si>
  <si>
    <t>Proiect de cercetare în programarea bazată pe componente</t>
  </si>
  <si>
    <t>MME3401</t>
  </si>
  <si>
    <t>Finalizarea lucrării de disertaţie</t>
  </si>
  <si>
    <t>MMX9102</t>
  </si>
  <si>
    <t>Curs opţional 2</t>
  </si>
  <si>
    <t>DISCIPLINE OPȚIONALE</t>
  </si>
  <si>
    <t>CURS OPȚIONAL 1 (An II, Semestrul 3)</t>
  </si>
  <si>
    <t>MME8050</t>
  </si>
  <si>
    <t>Sisteme workflow</t>
  </si>
  <si>
    <t>MME8056</t>
  </si>
  <si>
    <t>Data mining</t>
  </si>
  <si>
    <t>MME8025</t>
  </si>
  <si>
    <t>Ingineria cerințelor</t>
  </si>
  <si>
    <t>CURS OPȚIONAL 2 (An II, Semestrul 4)</t>
  </si>
  <si>
    <t>MME8051</t>
  </si>
  <si>
    <t>Proiectarea cadrelor de aplicaţie</t>
  </si>
  <si>
    <t>MME8059</t>
  </si>
  <si>
    <t>Vizualizarea științifică a datelor</t>
  </si>
  <si>
    <t>MME8063</t>
  </si>
  <si>
    <t>Aplicaţii ale inteligenţei computaţionale în ingineria soft</t>
  </si>
  <si>
    <t>TOTAL CREDITE / ORE PE SĂPTĂMÂNĂ / EVALUĂRI / PROCENT DIN TOTAL DISCIPLINE</t>
  </si>
  <si>
    <t xml:space="preserve">TOTAL ORE FIZICE / TOTAL ORE ALOCATE STUDIULUI </t>
  </si>
  <si>
    <t xml:space="preserve">Anexă la Planul de Învățământ specializarea / programul de studiu: </t>
  </si>
  <si>
    <t>DISCIPLINE DE PREGĂTIRE FUNDAMENTALĂ (DF)</t>
  </si>
  <si>
    <t>Semestrele 1 - 3 (14 săptămâni)</t>
  </si>
  <si>
    <t>Semestrul 4 (12 săptămâni)</t>
  </si>
  <si>
    <t>DISCIPLINE DE SPECIALITATE (DS)</t>
  </si>
  <si>
    <t>Semestrul  4 (12 săptămâni)</t>
  </si>
  <si>
    <t>DISCIPLINE COMPLEMENTARE (DC)</t>
  </si>
  <si>
    <t>BILANȚ GENERAL</t>
  </si>
  <si>
    <t>DISCIPLINE</t>
  </si>
  <si>
    <t>ORE FIZICE</t>
  </si>
  <si>
    <t>ORE ALOCATE STUDIULUI</t>
  </si>
  <si>
    <t>%</t>
  </si>
  <si>
    <t>NR. DE CREDITE</t>
  </si>
  <si>
    <t>AN I</t>
  </si>
  <si>
    <t>AN II</t>
  </si>
  <si>
    <t>OBLIGATORII</t>
  </si>
  <si>
    <t>OPȚIONALE</t>
  </si>
  <si>
    <r>
      <t xml:space="preserve">Sem. 3: Se alege  o disciplină din pachetul Curs opţional 1 </t>
    </r>
    <r>
      <rPr>
        <b/>
        <sz val="10"/>
        <color indexed="8"/>
        <rFont val="Times New Roman"/>
        <family val="1"/>
      </rPr>
      <t>MMX9101</t>
    </r>
    <r>
      <rPr>
        <sz val="10"/>
        <color indexed="8"/>
        <rFont val="Times New Roman"/>
        <family val="1"/>
      </rPr>
      <t xml:space="preserve">: </t>
    </r>
  </si>
  <si>
    <r>
      <t xml:space="preserve">Sem. 4: Se alege  o disciplină din pachetul Curs opţional 2 </t>
    </r>
    <r>
      <rPr>
        <b/>
        <sz val="10"/>
        <color indexed="8"/>
        <rFont val="Times New Roman"/>
        <family val="1"/>
      </rPr>
      <t>MMX9102</t>
    </r>
    <r>
      <rPr>
        <sz val="10"/>
        <color indexed="8"/>
        <rFont val="Times New Roman"/>
        <family val="1"/>
      </rPr>
      <t xml:space="preserve">: </t>
    </r>
  </si>
  <si>
    <r>
      <t xml:space="preserve">Specializarea/Programul de studiu: </t>
    </r>
    <r>
      <rPr>
        <b/>
        <sz val="10"/>
        <color indexed="8"/>
        <rFont val="Times New Roman"/>
        <family val="1"/>
      </rPr>
      <t>Programare bazată pe componente</t>
    </r>
    <r>
      <rPr>
        <sz val="10"/>
        <color indexed="8"/>
        <rFont val="Times New Roman"/>
        <family val="1"/>
      </rPr>
      <t xml:space="preserve"> - în limba engleză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</si>
</sst>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entury Schoolbook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1" fontId="2" fillId="0" borderId="10" xfId="0" applyNumberFormat="1" applyFont="1" applyBorder="1" applyAlignment="1" applyProtection="1">
      <alignment horizontal="center" vertical="center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1" fontId="2" fillId="33" borderId="10" xfId="0" applyNumberFormat="1" applyFont="1" applyFill="1" applyBorder="1" applyAlignment="1" applyProtection="1">
      <alignment horizontal="center" vertical="center"/>
      <protection locked="0"/>
    </xf>
    <xf numFmtId="1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/>
      <protection/>
    </xf>
    <xf numFmtId="10" fontId="3" fillId="33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164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1" fontId="5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horizontal="left" vertical="center"/>
      <protection locked="0"/>
    </xf>
    <xf numFmtId="0" fontId="2" fillId="33" borderId="18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1" fontId="2" fillId="33" borderId="17" xfId="0" applyNumberFormat="1" applyFont="1" applyFill="1" applyBorder="1" applyAlignment="1" applyProtection="1">
      <alignment horizontal="left" vertical="center"/>
      <protection locked="0"/>
    </xf>
    <xf numFmtId="1" fontId="2" fillId="33" borderId="10" xfId="0" applyNumberFormat="1" applyFont="1" applyFill="1" applyBorder="1" applyAlignment="1" applyProtection="1">
      <alignment horizontal="left" vertical="center"/>
      <protection locked="0"/>
    </xf>
    <xf numFmtId="1" fontId="3" fillId="0" borderId="19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2" fontId="2" fillId="0" borderId="1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5" fillId="0" borderId="10" xfId="0" applyNumberFormat="1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top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9" fontId="2" fillId="0" borderId="10" xfId="0" applyNumberFormat="1" applyFont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0"/>
  <sheetViews>
    <sheetView tabSelected="1" view="pageLayout" workbookViewId="0" topLeftCell="A2">
      <selection activeCell="A18" sqref="A18:K18"/>
    </sheetView>
  </sheetViews>
  <sheetFormatPr defaultColWidth="9.140625" defaultRowHeight="15"/>
  <cols>
    <col min="1" max="1" width="9.28125" style="1" customWidth="1"/>
    <col min="2" max="2" width="7.140625" style="1" customWidth="1"/>
    <col min="3" max="3" width="7.28125" style="1" customWidth="1"/>
    <col min="4" max="5" width="4.7109375" style="1" customWidth="1"/>
    <col min="6" max="6" width="4.57421875" style="1" customWidth="1"/>
    <col min="7" max="7" width="8.140625" style="1" customWidth="1"/>
    <col min="8" max="8" width="8.28125" style="1" customWidth="1"/>
    <col min="9" max="9" width="4.8515625" style="1" customWidth="1"/>
    <col min="10" max="10" width="6.7109375" style="1" customWidth="1"/>
    <col min="11" max="11" width="5.7109375" style="1" customWidth="1"/>
    <col min="12" max="12" width="5.28125" style="1" customWidth="1"/>
    <col min="13" max="14" width="5.57421875" style="1" customWidth="1"/>
    <col min="15" max="18" width="6.00390625" style="1" customWidth="1"/>
    <col min="19" max="19" width="5.57421875" style="1" customWidth="1"/>
    <col min="20" max="20" width="6.8515625" style="1" customWidth="1"/>
    <col min="21" max="21" width="9.28125" style="1" customWidth="1"/>
    <col min="22" max="16384" width="9.140625" style="1" customWidth="1"/>
  </cols>
  <sheetData>
    <row r="1" spans="1:20" ht="15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M1" s="44" t="s">
        <v>1</v>
      </c>
      <c r="N1" s="44"/>
      <c r="O1" s="44"/>
      <c r="P1" s="44"/>
      <c r="Q1" s="44"/>
      <c r="R1" s="44"/>
      <c r="S1" s="44"/>
      <c r="T1" s="44"/>
    </row>
    <row r="2" spans="1:11" ht="6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20" ht="18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M3" s="46"/>
      <c r="N3" s="46"/>
      <c r="O3" s="47" t="s">
        <v>3</v>
      </c>
      <c r="P3" s="47"/>
      <c r="Q3" s="47"/>
      <c r="R3" s="47" t="s">
        <v>4</v>
      </c>
      <c r="S3" s="47"/>
      <c r="T3" s="47"/>
    </row>
    <row r="4" spans="1:20" ht="17.25" customHeight="1">
      <c r="A4" s="45" t="s">
        <v>5</v>
      </c>
      <c r="B4" s="45"/>
      <c r="C4" s="45"/>
      <c r="D4" s="45"/>
      <c r="E4" s="45"/>
      <c r="F4" s="45"/>
      <c r="G4" s="45"/>
      <c r="H4" s="45"/>
      <c r="I4" s="45"/>
      <c r="J4" s="45"/>
      <c r="K4" s="45"/>
      <c r="M4" s="48" t="s">
        <v>6</v>
      </c>
      <c r="N4" s="48"/>
      <c r="O4" s="49">
        <v>16</v>
      </c>
      <c r="P4" s="49"/>
      <c r="Q4" s="49"/>
      <c r="R4" s="49">
        <v>16</v>
      </c>
      <c r="S4" s="49"/>
      <c r="T4" s="49"/>
    </row>
    <row r="5" spans="1:20" ht="16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M5" s="48" t="s">
        <v>7</v>
      </c>
      <c r="N5" s="48"/>
      <c r="O5" s="49">
        <v>15</v>
      </c>
      <c r="P5" s="49"/>
      <c r="Q5" s="49"/>
      <c r="R5" s="49">
        <v>17</v>
      </c>
      <c r="S5" s="49"/>
      <c r="T5" s="49"/>
    </row>
    <row r="6" spans="1:20" ht="15" customHeight="1">
      <c r="A6" s="50" t="s">
        <v>8</v>
      </c>
      <c r="B6" s="50"/>
      <c r="C6" s="50"/>
      <c r="D6" s="50"/>
      <c r="E6" s="50"/>
      <c r="F6" s="50"/>
      <c r="G6" s="50"/>
      <c r="H6" s="50"/>
      <c r="I6" s="50"/>
      <c r="J6" s="50"/>
      <c r="K6" s="50"/>
      <c r="M6" s="51"/>
      <c r="N6" s="51"/>
      <c r="O6" s="52"/>
      <c r="P6" s="52"/>
      <c r="Q6" s="52"/>
      <c r="R6" s="52"/>
      <c r="S6" s="52"/>
      <c r="T6" s="52"/>
    </row>
    <row r="7" spans="1:11" ht="18" customHeight="1">
      <c r="A7" s="53" t="s">
        <v>140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20" ht="18.75" customHeight="1">
      <c r="A8" s="54" t="s">
        <v>9</v>
      </c>
      <c r="B8" s="54"/>
      <c r="C8" s="54"/>
      <c r="D8" s="54"/>
      <c r="E8" s="54"/>
      <c r="F8" s="54"/>
      <c r="G8" s="54"/>
      <c r="H8" s="54"/>
      <c r="I8" s="54"/>
      <c r="J8" s="54"/>
      <c r="K8" s="54"/>
      <c r="M8" s="55" t="s">
        <v>10</v>
      </c>
      <c r="N8" s="55"/>
      <c r="O8" s="55"/>
      <c r="P8" s="55"/>
      <c r="Q8" s="55"/>
      <c r="R8" s="55"/>
      <c r="S8" s="55"/>
      <c r="T8" s="55"/>
    </row>
    <row r="9" spans="1:20" ht="15" customHeight="1">
      <c r="A9" s="54" t="s">
        <v>11</v>
      </c>
      <c r="B9" s="54"/>
      <c r="C9" s="54"/>
      <c r="D9" s="54"/>
      <c r="E9" s="54"/>
      <c r="F9" s="54"/>
      <c r="G9" s="54"/>
      <c r="H9" s="54"/>
      <c r="I9" s="54"/>
      <c r="J9" s="54"/>
      <c r="K9" s="54"/>
      <c r="M9" s="55"/>
      <c r="N9" s="55"/>
      <c r="O9" s="55"/>
      <c r="P9" s="55"/>
      <c r="Q9" s="55"/>
      <c r="R9" s="55"/>
      <c r="S9" s="55"/>
      <c r="T9" s="55"/>
    </row>
    <row r="10" spans="1:20" ht="16.5" customHeight="1">
      <c r="A10" s="54" t="s">
        <v>12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M10" s="55"/>
      <c r="N10" s="55"/>
      <c r="O10" s="55"/>
      <c r="P10" s="55"/>
      <c r="Q10" s="55"/>
      <c r="R10" s="55"/>
      <c r="S10" s="55"/>
      <c r="T10" s="55"/>
    </row>
    <row r="11" spans="1:20" ht="12.75">
      <c r="A11" s="54" t="s">
        <v>13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M11" s="55"/>
      <c r="N11" s="55"/>
      <c r="O11" s="55"/>
      <c r="P11" s="55"/>
      <c r="Q11" s="55"/>
      <c r="R11" s="55"/>
      <c r="S11" s="55"/>
      <c r="T11" s="55"/>
    </row>
    <row r="12" spans="1:18" ht="10.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M12" s="7"/>
      <c r="N12" s="7"/>
      <c r="O12" s="7"/>
      <c r="P12" s="7"/>
      <c r="Q12" s="7"/>
      <c r="R12" s="7"/>
    </row>
    <row r="13" spans="1:20" ht="12.75" customHeight="1">
      <c r="A13" s="56" t="s">
        <v>14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M13" s="57" t="s">
        <v>15</v>
      </c>
      <c r="N13" s="57"/>
      <c r="O13" s="57"/>
      <c r="P13" s="57"/>
      <c r="Q13" s="57"/>
      <c r="R13" s="57"/>
      <c r="S13" s="57"/>
      <c r="T13" s="57"/>
    </row>
    <row r="14" spans="1:20" ht="12.75" customHeight="1">
      <c r="A14" s="56" t="s">
        <v>16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M14" s="91" t="s">
        <v>138</v>
      </c>
      <c r="N14" s="91"/>
      <c r="O14" s="91"/>
      <c r="P14" s="91"/>
      <c r="Q14" s="91"/>
      <c r="R14" s="91"/>
      <c r="S14" s="91"/>
      <c r="T14" s="91"/>
    </row>
    <row r="15" spans="1:20" ht="12.75" customHeight="1">
      <c r="A15" s="56" t="s">
        <v>17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M15" s="58" t="s">
        <v>18</v>
      </c>
      <c r="N15" s="58"/>
      <c r="O15" s="58"/>
      <c r="P15" s="58"/>
      <c r="Q15" s="58"/>
      <c r="R15" s="58"/>
      <c r="S15" s="58"/>
      <c r="T15" s="58"/>
    </row>
    <row r="16" spans="1:20" ht="12.75" customHeight="1">
      <c r="A16" s="56" t="s">
        <v>19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M16" s="91" t="s">
        <v>139</v>
      </c>
      <c r="N16" s="91"/>
      <c r="O16" s="91"/>
      <c r="P16" s="91"/>
      <c r="Q16" s="91"/>
      <c r="R16" s="91"/>
      <c r="S16" s="91"/>
      <c r="T16" s="91"/>
    </row>
    <row r="17" spans="1:20" ht="12.75" customHeight="1">
      <c r="A17" s="54" t="s">
        <v>20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M17" s="59" t="s">
        <v>21</v>
      </c>
      <c r="N17" s="59"/>
      <c r="O17" s="59"/>
      <c r="P17" s="59"/>
      <c r="Q17" s="59"/>
      <c r="R17" s="59"/>
      <c r="S17" s="59"/>
      <c r="T17" s="59"/>
    </row>
    <row r="18" spans="1:20" ht="14.25" customHeight="1">
      <c r="A18" s="56" t="s">
        <v>22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M18" s="59"/>
      <c r="N18" s="59"/>
      <c r="O18" s="59"/>
      <c r="P18" s="59"/>
      <c r="Q18" s="59"/>
      <c r="R18" s="59"/>
      <c r="S18" s="59"/>
      <c r="T18" s="59"/>
    </row>
    <row r="19" spans="1:20" ht="12.75" customHeight="1">
      <c r="A19" s="53" t="s">
        <v>23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M19" s="59"/>
      <c r="N19" s="59"/>
      <c r="O19" s="59"/>
      <c r="P19" s="59"/>
      <c r="Q19" s="59"/>
      <c r="R19" s="59"/>
      <c r="S19" s="59"/>
      <c r="T19" s="59"/>
    </row>
    <row r="20" spans="1:20" ht="12.7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M20" s="8"/>
      <c r="N20" s="8"/>
      <c r="O20" s="8"/>
      <c r="P20" s="8"/>
      <c r="Q20" s="8"/>
      <c r="R20" s="8"/>
      <c r="S20" s="8"/>
      <c r="T20" s="8"/>
    </row>
    <row r="21" spans="1:20" ht="12.7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M21" s="8"/>
      <c r="N21" s="8"/>
      <c r="O21" s="8"/>
      <c r="P21" s="8"/>
      <c r="Q21" s="8"/>
      <c r="R21" s="8"/>
      <c r="S21" s="8"/>
      <c r="T21" s="8"/>
    </row>
    <row r="22" spans="1:18" ht="7.5" customHeight="1">
      <c r="A22" s="53" t="s">
        <v>24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M22" s="7"/>
      <c r="N22" s="7"/>
      <c r="O22" s="7"/>
      <c r="P22" s="7"/>
      <c r="Q22" s="7"/>
      <c r="R22" s="7"/>
    </row>
    <row r="23" spans="1:20" ht="1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M23" s="60"/>
      <c r="N23" s="60"/>
      <c r="O23" s="60"/>
      <c r="P23" s="60"/>
      <c r="Q23" s="60"/>
      <c r="R23" s="60"/>
      <c r="S23" s="60"/>
      <c r="T23" s="60"/>
    </row>
    <row r="24" spans="1:20" ht="1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M24" s="60"/>
      <c r="N24" s="60"/>
      <c r="O24" s="60"/>
      <c r="P24" s="60"/>
      <c r="Q24" s="60"/>
      <c r="R24" s="60"/>
      <c r="S24" s="60"/>
      <c r="T24" s="60"/>
    </row>
    <row r="25" spans="1:20" ht="13.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M25" s="60"/>
      <c r="N25" s="60"/>
      <c r="O25" s="60"/>
      <c r="P25" s="60"/>
      <c r="Q25" s="60"/>
      <c r="R25" s="60"/>
      <c r="S25" s="60"/>
      <c r="T25" s="60"/>
    </row>
    <row r="26" spans="1:18" ht="6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M26" s="9"/>
      <c r="N26" s="9"/>
      <c r="O26" s="9"/>
      <c r="P26" s="9"/>
      <c r="Q26" s="9"/>
      <c r="R26" s="9"/>
    </row>
    <row r="27" spans="1:20" ht="12.75" customHeight="1">
      <c r="A27" s="61" t="s">
        <v>25</v>
      </c>
      <c r="B27" s="61"/>
      <c r="C27" s="61"/>
      <c r="D27" s="61"/>
      <c r="E27" s="61"/>
      <c r="F27" s="61"/>
      <c r="G27" s="61"/>
      <c r="M27" s="62" t="s">
        <v>26</v>
      </c>
      <c r="N27" s="62"/>
      <c r="O27" s="62"/>
      <c r="P27" s="62"/>
      <c r="Q27" s="62"/>
      <c r="R27" s="62"/>
      <c r="S27" s="62"/>
      <c r="T27" s="62"/>
    </row>
    <row r="28" spans="1:20" ht="26.25" customHeight="1">
      <c r="A28" s="10"/>
      <c r="B28" s="47" t="s">
        <v>27</v>
      </c>
      <c r="C28" s="47"/>
      <c r="D28" s="47" t="s">
        <v>28</v>
      </c>
      <c r="E28" s="47"/>
      <c r="F28" s="47"/>
      <c r="G28" s="47" t="s">
        <v>29</v>
      </c>
      <c r="H28" s="47" t="s">
        <v>30</v>
      </c>
      <c r="I28" s="47" t="s">
        <v>31</v>
      </c>
      <c r="J28" s="47"/>
      <c r="K28" s="47"/>
      <c r="M28" s="62"/>
      <c r="N28" s="62"/>
      <c r="O28" s="62"/>
      <c r="P28" s="62"/>
      <c r="Q28" s="62"/>
      <c r="R28" s="62"/>
      <c r="S28" s="62"/>
      <c r="T28" s="62"/>
    </row>
    <row r="29" spans="1:20" ht="14.25" customHeight="1">
      <c r="A29" s="10"/>
      <c r="B29" s="4" t="s">
        <v>32</v>
      </c>
      <c r="C29" s="4" t="s">
        <v>33</v>
      </c>
      <c r="D29" s="4" t="s">
        <v>34</v>
      </c>
      <c r="E29" s="4" t="s">
        <v>35</v>
      </c>
      <c r="F29" s="4" t="s">
        <v>36</v>
      </c>
      <c r="G29" s="47"/>
      <c r="H29" s="47"/>
      <c r="I29" s="4" t="s">
        <v>37</v>
      </c>
      <c r="J29" s="4" t="s">
        <v>38</v>
      </c>
      <c r="K29" s="4" t="s">
        <v>39</v>
      </c>
      <c r="M29" s="62"/>
      <c r="N29" s="62"/>
      <c r="O29" s="62"/>
      <c r="P29" s="62"/>
      <c r="Q29" s="62"/>
      <c r="R29" s="62"/>
      <c r="S29" s="62"/>
      <c r="T29" s="62"/>
    </row>
    <row r="30" spans="1:20" ht="17.25" customHeight="1">
      <c r="A30" s="11" t="s">
        <v>6</v>
      </c>
      <c r="B30" s="3">
        <v>14</v>
      </c>
      <c r="C30" s="3">
        <v>14</v>
      </c>
      <c r="D30" s="3">
        <v>3</v>
      </c>
      <c r="E30" s="3">
        <v>3</v>
      </c>
      <c r="F30" s="3">
        <v>2</v>
      </c>
      <c r="G30" s="3"/>
      <c r="H30" s="3">
        <v>0</v>
      </c>
      <c r="I30" s="3">
        <v>3</v>
      </c>
      <c r="J30" s="3">
        <v>1</v>
      </c>
      <c r="K30" s="3">
        <v>12</v>
      </c>
      <c r="L30" s="12"/>
      <c r="M30" s="62"/>
      <c r="N30" s="62"/>
      <c r="O30" s="62"/>
      <c r="P30" s="62"/>
      <c r="Q30" s="62"/>
      <c r="R30" s="62"/>
      <c r="S30" s="62"/>
      <c r="T30" s="62"/>
    </row>
    <row r="31" spans="1:20" ht="15" customHeight="1">
      <c r="A31" s="11" t="s">
        <v>7</v>
      </c>
      <c r="B31" s="3">
        <v>14</v>
      </c>
      <c r="C31" s="3">
        <v>12</v>
      </c>
      <c r="D31" s="3">
        <v>3</v>
      </c>
      <c r="E31" s="3">
        <v>3</v>
      </c>
      <c r="F31" s="3">
        <v>2</v>
      </c>
      <c r="G31" s="3">
        <v>2</v>
      </c>
      <c r="H31" s="3">
        <v>0</v>
      </c>
      <c r="I31" s="3">
        <v>3</v>
      </c>
      <c r="J31" s="3">
        <v>1</v>
      </c>
      <c r="K31" s="3">
        <v>12</v>
      </c>
      <c r="L31" s="12"/>
      <c r="M31" s="62"/>
      <c r="N31" s="62"/>
      <c r="O31" s="62"/>
      <c r="P31" s="62"/>
      <c r="Q31" s="62"/>
      <c r="R31" s="62"/>
      <c r="S31" s="62"/>
      <c r="T31" s="62"/>
    </row>
    <row r="32" spans="1:20" ht="15.75" customHeight="1">
      <c r="A32" s="13"/>
      <c r="B32" s="6"/>
      <c r="C32" s="6"/>
      <c r="D32" s="6"/>
      <c r="E32" s="6"/>
      <c r="F32" s="6"/>
      <c r="G32" s="6"/>
      <c r="H32" s="6"/>
      <c r="I32" s="6"/>
      <c r="J32" s="6"/>
      <c r="K32" s="14"/>
      <c r="L32" s="12"/>
      <c r="M32" s="62"/>
      <c r="N32" s="62"/>
      <c r="O32" s="62"/>
      <c r="P32" s="62"/>
      <c r="Q32" s="62"/>
      <c r="R32" s="62"/>
      <c r="S32" s="62"/>
      <c r="T32" s="62"/>
    </row>
    <row r="33" spans="1:20" ht="21" customHeight="1">
      <c r="A33" s="15"/>
      <c r="B33" s="15"/>
      <c r="C33" s="15"/>
      <c r="D33" s="15"/>
      <c r="E33" s="15"/>
      <c r="F33" s="15"/>
      <c r="G33" s="15"/>
      <c r="M33" s="62"/>
      <c r="N33" s="62"/>
      <c r="O33" s="62"/>
      <c r="P33" s="62"/>
      <c r="Q33" s="62"/>
      <c r="R33" s="62"/>
      <c r="S33" s="62"/>
      <c r="T33" s="62"/>
    </row>
    <row r="34" spans="2:19" ht="15" customHeight="1">
      <c r="B34" s="7"/>
      <c r="C34" s="7"/>
      <c r="D34" s="7"/>
      <c r="E34" s="7"/>
      <c r="F34" s="7"/>
      <c r="G34" s="7"/>
      <c r="M34" s="16"/>
      <c r="N34" s="16"/>
      <c r="O34" s="16"/>
      <c r="P34" s="16"/>
      <c r="Q34" s="16"/>
      <c r="R34" s="16"/>
      <c r="S34" s="16"/>
    </row>
    <row r="35" spans="2:20" ht="12.75">
      <c r="B35" s="16"/>
      <c r="C35" s="16"/>
      <c r="D35" s="16"/>
      <c r="E35" s="16"/>
      <c r="F35" s="16"/>
      <c r="G35" s="16"/>
      <c r="N35" s="16"/>
      <c r="O35" s="16"/>
      <c r="P35" s="16"/>
      <c r="Q35" s="16"/>
      <c r="R35" s="16"/>
      <c r="S35" s="16"/>
      <c r="T35" s="16"/>
    </row>
    <row r="37" spans="1:21" ht="16.5" customHeight="1">
      <c r="A37" s="63" t="s">
        <v>40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</row>
    <row r="38" spans="10:21" ht="9.75" customHeight="1" hidden="1">
      <c r="J38" s="1" t="s">
        <v>41</v>
      </c>
      <c r="K38" s="1" t="s">
        <v>42</v>
      </c>
      <c r="L38" s="1" t="s">
        <v>43</v>
      </c>
      <c r="M38" s="1" t="s">
        <v>44</v>
      </c>
      <c r="O38" s="12"/>
      <c r="P38" s="17" t="s">
        <v>45</v>
      </c>
      <c r="Q38" s="17" t="s">
        <v>46</v>
      </c>
      <c r="R38" s="17" t="s">
        <v>47</v>
      </c>
      <c r="S38" s="17" t="s">
        <v>48</v>
      </c>
      <c r="T38" s="17" t="s">
        <v>49</v>
      </c>
      <c r="U38" s="17"/>
    </row>
    <row r="39" spans="1:21" ht="17.25" customHeight="1">
      <c r="A39" s="64" t="s">
        <v>50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</row>
    <row r="40" spans="1:21" ht="25.5" customHeight="1">
      <c r="A40" s="64" t="s">
        <v>51</v>
      </c>
      <c r="B40" s="64" t="s">
        <v>52</v>
      </c>
      <c r="C40" s="64"/>
      <c r="D40" s="64"/>
      <c r="E40" s="64"/>
      <c r="F40" s="64"/>
      <c r="G40" s="64"/>
      <c r="H40" s="64"/>
      <c r="I40" s="64"/>
      <c r="J40" s="47" t="s">
        <v>53</v>
      </c>
      <c r="K40" s="66" t="s">
        <v>54</v>
      </c>
      <c r="L40" s="66"/>
      <c r="M40" s="66"/>
      <c r="N40" s="66"/>
      <c r="O40" s="66" t="s">
        <v>55</v>
      </c>
      <c r="P40" s="66"/>
      <c r="Q40" s="66"/>
      <c r="R40" s="66" t="s">
        <v>56</v>
      </c>
      <c r="S40" s="66"/>
      <c r="T40" s="66"/>
      <c r="U40" s="66" t="s">
        <v>57</v>
      </c>
    </row>
    <row r="41" spans="1:21" ht="13.5" customHeight="1">
      <c r="A41" s="65"/>
      <c r="B41" s="64"/>
      <c r="C41" s="64"/>
      <c r="D41" s="64"/>
      <c r="E41" s="64"/>
      <c r="F41" s="64"/>
      <c r="G41" s="64"/>
      <c r="H41" s="64"/>
      <c r="I41" s="64"/>
      <c r="J41" s="47"/>
      <c r="K41" s="4" t="s">
        <v>58</v>
      </c>
      <c r="L41" s="4" t="s">
        <v>59</v>
      </c>
      <c r="M41" s="4" t="s">
        <v>60</v>
      </c>
      <c r="N41" s="4" t="s">
        <v>61</v>
      </c>
      <c r="O41" s="4" t="s">
        <v>62</v>
      </c>
      <c r="P41" s="4" t="s">
        <v>34</v>
      </c>
      <c r="Q41" s="4" t="s">
        <v>63</v>
      </c>
      <c r="R41" s="4" t="s">
        <v>64</v>
      </c>
      <c r="S41" s="4" t="s">
        <v>58</v>
      </c>
      <c r="T41" s="4" t="s">
        <v>65</v>
      </c>
      <c r="U41" s="66"/>
    </row>
    <row r="42" spans="1:21" ht="12.75">
      <c r="A42" s="42" t="s">
        <v>66</v>
      </c>
      <c r="B42" s="67" t="s">
        <v>67</v>
      </c>
      <c r="C42" s="68"/>
      <c r="D42" s="68"/>
      <c r="E42" s="68"/>
      <c r="F42" s="68"/>
      <c r="G42" s="68"/>
      <c r="H42" s="68"/>
      <c r="I42" s="68"/>
      <c r="J42" s="18">
        <v>8</v>
      </c>
      <c r="K42" s="18">
        <v>2</v>
      </c>
      <c r="L42" s="18">
        <v>1</v>
      </c>
      <c r="M42" s="18">
        <v>0</v>
      </c>
      <c r="N42" s="18">
        <v>1</v>
      </c>
      <c r="O42" s="19">
        <f>K42+L42+M42+N42</f>
        <v>4</v>
      </c>
      <c r="P42" s="20">
        <f>Q42-O42</f>
        <v>10</v>
      </c>
      <c r="Q42" s="20">
        <f>ROUND(PRODUCT(J42,25)/14,0)</f>
        <v>14</v>
      </c>
      <c r="R42" s="21" t="s">
        <v>64</v>
      </c>
      <c r="S42" s="18"/>
      <c r="T42" s="5"/>
      <c r="U42" s="18" t="s">
        <v>45</v>
      </c>
    </row>
    <row r="43" spans="1:21" ht="12.75">
      <c r="A43" s="42" t="s">
        <v>68</v>
      </c>
      <c r="B43" s="67" t="s">
        <v>69</v>
      </c>
      <c r="C43" s="69"/>
      <c r="D43" s="69"/>
      <c r="E43" s="69"/>
      <c r="F43" s="69"/>
      <c r="G43" s="69"/>
      <c r="H43" s="69"/>
      <c r="I43" s="69"/>
      <c r="J43" s="18">
        <v>8</v>
      </c>
      <c r="K43" s="18">
        <v>2</v>
      </c>
      <c r="L43" s="18">
        <v>1</v>
      </c>
      <c r="M43" s="18">
        <v>0</v>
      </c>
      <c r="N43" s="18">
        <v>1</v>
      </c>
      <c r="O43" s="19">
        <f>K43+L43+M43+N43</f>
        <v>4</v>
      </c>
      <c r="P43" s="20">
        <f>Q43-O43</f>
        <v>10</v>
      </c>
      <c r="Q43" s="20">
        <f>ROUND(PRODUCT(J43,25)/14,0)</f>
        <v>14</v>
      </c>
      <c r="R43" s="21" t="s">
        <v>64</v>
      </c>
      <c r="S43" s="18"/>
      <c r="T43" s="5"/>
      <c r="U43" s="18" t="s">
        <v>45</v>
      </c>
    </row>
    <row r="44" spans="1:21" ht="12.75">
      <c r="A44" s="42" t="s">
        <v>70</v>
      </c>
      <c r="B44" s="67" t="s">
        <v>71</v>
      </c>
      <c r="C44" s="69"/>
      <c r="D44" s="69"/>
      <c r="E44" s="69"/>
      <c r="F44" s="69"/>
      <c r="G44" s="69"/>
      <c r="H44" s="69"/>
      <c r="I44" s="69"/>
      <c r="J44" s="18">
        <v>7</v>
      </c>
      <c r="K44" s="18">
        <v>2</v>
      </c>
      <c r="L44" s="18">
        <v>1</v>
      </c>
      <c r="M44" s="18">
        <v>0</v>
      </c>
      <c r="N44" s="18">
        <v>1</v>
      </c>
      <c r="O44" s="19">
        <f>K44+L44+M44+N44</f>
        <v>4</v>
      </c>
      <c r="P44" s="20">
        <f>Q44-O44</f>
        <v>9</v>
      </c>
      <c r="Q44" s="20">
        <f>ROUND(PRODUCT(J44,25)/14,0)</f>
        <v>13</v>
      </c>
      <c r="R44" s="21" t="s">
        <v>64</v>
      </c>
      <c r="S44" s="18"/>
      <c r="T44" s="5"/>
      <c r="U44" s="18" t="s">
        <v>45</v>
      </c>
    </row>
    <row r="45" spans="1:21" ht="12.75">
      <c r="A45" s="42" t="s">
        <v>72</v>
      </c>
      <c r="B45" s="67" t="s">
        <v>73</v>
      </c>
      <c r="C45" s="69"/>
      <c r="D45" s="69"/>
      <c r="E45" s="69"/>
      <c r="F45" s="69"/>
      <c r="G45" s="69"/>
      <c r="H45" s="69"/>
      <c r="I45" s="69"/>
      <c r="J45" s="18">
        <v>7</v>
      </c>
      <c r="K45" s="18">
        <v>2</v>
      </c>
      <c r="L45" s="18">
        <v>1</v>
      </c>
      <c r="M45" s="18">
        <v>0</v>
      </c>
      <c r="N45" s="18">
        <v>1</v>
      </c>
      <c r="O45" s="19">
        <f>K45+L45+M45+N45</f>
        <v>4</v>
      </c>
      <c r="P45" s="20">
        <f>Q45-O45</f>
        <v>9</v>
      </c>
      <c r="Q45" s="20">
        <f>ROUND(PRODUCT(J45,25)/14,0)</f>
        <v>13</v>
      </c>
      <c r="R45" s="21" t="s">
        <v>64</v>
      </c>
      <c r="S45" s="18"/>
      <c r="T45" s="5"/>
      <c r="U45" s="18" t="s">
        <v>48</v>
      </c>
    </row>
    <row r="46" spans="1:21" ht="12.75">
      <c r="A46" s="41" t="s">
        <v>74</v>
      </c>
      <c r="B46" s="70"/>
      <c r="C46" s="70"/>
      <c r="D46" s="70"/>
      <c r="E46" s="70"/>
      <c r="F46" s="70"/>
      <c r="G46" s="70"/>
      <c r="H46" s="70"/>
      <c r="I46" s="70"/>
      <c r="J46" s="22">
        <f aca="true" t="shared" si="0" ref="J46:Q46">SUM(J42:J45)</f>
        <v>30</v>
      </c>
      <c r="K46" s="22">
        <f t="shared" si="0"/>
        <v>8</v>
      </c>
      <c r="L46" s="22">
        <f t="shared" si="0"/>
        <v>4</v>
      </c>
      <c r="M46" s="22">
        <f t="shared" si="0"/>
        <v>0</v>
      </c>
      <c r="N46" s="22">
        <f t="shared" si="0"/>
        <v>4</v>
      </c>
      <c r="O46" s="22">
        <f t="shared" si="0"/>
        <v>16</v>
      </c>
      <c r="P46" s="22">
        <f t="shared" si="0"/>
        <v>38</v>
      </c>
      <c r="Q46" s="22">
        <f t="shared" si="0"/>
        <v>54</v>
      </c>
      <c r="R46" s="22">
        <f>COUNTIF(R42:R45,"E")</f>
        <v>4</v>
      </c>
      <c r="S46" s="22">
        <f>COUNTIF(S42:S45,"C")</f>
        <v>0</v>
      </c>
      <c r="T46" s="22">
        <f>COUNTIF(T42:T45,"VP")</f>
        <v>0</v>
      </c>
      <c r="U46" s="23"/>
    </row>
    <row r="47" ht="19.5" customHeight="1"/>
    <row r="48" spans="1:21" ht="16.5" customHeight="1">
      <c r="A48" s="64" t="s">
        <v>75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</row>
    <row r="49" spans="1:21" ht="26.25" customHeight="1">
      <c r="A49" s="64" t="s">
        <v>51</v>
      </c>
      <c r="B49" s="64" t="s">
        <v>52</v>
      </c>
      <c r="C49" s="64"/>
      <c r="D49" s="64"/>
      <c r="E49" s="64"/>
      <c r="F49" s="64"/>
      <c r="G49" s="64"/>
      <c r="H49" s="64"/>
      <c r="I49" s="64"/>
      <c r="J49" s="47" t="s">
        <v>53</v>
      </c>
      <c r="K49" s="66" t="s">
        <v>54</v>
      </c>
      <c r="L49" s="66"/>
      <c r="M49" s="66"/>
      <c r="N49" s="66"/>
      <c r="O49" s="66" t="s">
        <v>55</v>
      </c>
      <c r="P49" s="66"/>
      <c r="Q49" s="66"/>
      <c r="R49" s="66" t="s">
        <v>56</v>
      </c>
      <c r="S49" s="66"/>
      <c r="T49" s="66"/>
      <c r="U49" s="66" t="s">
        <v>57</v>
      </c>
    </row>
    <row r="50" spans="1:21" ht="12.75" customHeight="1">
      <c r="A50" s="65"/>
      <c r="B50" s="64"/>
      <c r="C50" s="64"/>
      <c r="D50" s="64"/>
      <c r="E50" s="64"/>
      <c r="F50" s="64"/>
      <c r="G50" s="64"/>
      <c r="H50" s="64"/>
      <c r="I50" s="64"/>
      <c r="J50" s="47"/>
      <c r="K50" s="4" t="s">
        <v>58</v>
      </c>
      <c r="L50" s="4" t="s">
        <v>59</v>
      </c>
      <c r="M50" s="4" t="s">
        <v>60</v>
      </c>
      <c r="N50" s="4" t="s">
        <v>61</v>
      </c>
      <c r="O50" s="4" t="s">
        <v>62</v>
      </c>
      <c r="P50" s="4" t="s">
        <v>34</v>
      </c>
      <c r="Q50" s="4" t="s">
        <v>63</v>
      </c>
      <c r="R50" s="4" t="s">
        <v>64</v>
      </c>
      <c r="S50" s="4" t="s">
        <v>58</v>
      </c>
      <c r="T50" s="4" t="s">
        <v>65</v>
      </c>
      <c r="U50" s="66"/>
    </row>
    <row r="51" spans="1:21" ht="12.75">
      <c r="A51" s="42" t="s">
        <v>76</v>
      </c>
      <c r="B51" s="67" t="s">
        <v>77</v>
      </c>
      <c r="C51" s="69"/>
      <c r="D51" s="69"/>
      <c r="E51" s="69"/>
      <c r="F51" s="69"/>
      <c r="G51" s="69"/>
      <c r="H51" s="69"/>
      <c r="I51" s="69"/>
      <c r="J51" s="18">
        <v>8</v>
      </c>
      <c r="K51" s="18">
        <v>2</v>
      </c>
      <c r="L51" s="18">
        <v>1</v>
      </c>
      <c r="M51" s="18">
        <v>0</v>
      </c>
      <c r="N51" s="18">
        <v>1</v>
      </c>
      <c r="O51" s="19">
        <f>K51+L51+M51+N51</f>
        <v>4</v>
      </c>
      <c r="P51" s="20">
        <f>Q51-O51</f>
        <v>10</v>
      </c>
      <c r="Q51" s="20">
        <f>ROUND(PRODUCT(J51,25)/14,0)</f>
        <v>14</v>
      </c>
      <c r="R51" s="21" t="s">
        <v>64</v>
      </c>
      <c r="S51" s="18"/>
      <c r="T51" s="5"/>
      <c r="U51" s="18" t="s">
        <v>45</v>
      </c>
    </row>
    <row r="52" spans="1:21" ht="12.75">
      <c r="A52" s="42" t="s">
        <v>78</v>
      </c>
      <c r="B52" s="67" t="s">
        <v>79</v>
      </c>
      <c r="C52" s="69"/>
      <c r="D52" s="69"/>
      <c r="E52" s="69"/>
      <c r="F52" s="69"/>
      <c r="G52" s="69"/>
      <c r="H52" s="69"/>
      <c r="I52" s="69"/>
      <c r="J52" s="18">
        <v>7</v>
      </c>
      <c r="K52" s="18">
        <v>2</v>
      </c>
      <c r="L52" s="18">
        <v>1</v>
      </c>
      <c r="M52" s="18">
        <v>0</v>
      </c>
      <c r="N52" s="18">
        <v>1</v>
      </c>
      <c r="O52" s="19">
        <f>K52+L52+M52+N52</f>
        <v>4</v>
      </c>
      <c r="P52" s="20">
        <f>Q52-O52</f>
        <v>9</v>
      </c>
      <c r="Q52" s="20">
        <f>ROUND(PRODUCT(J52,25)/14,0)</f>
        <v>13</v>
      </c>
      <c r="R52" s="21" t="s">
        <v>64</v>
      </c>
      <c r="S52" s="18"/>
      <c r="T52" s="5"/>
      <c r="U52" s="18" t="s">
        <v>47</v>
      </c>
    </row>
    <row r="53" spans="1:21" ht="12.75">
      <c r="A53" s="42" t="s">
        <v>80</v>
      </c>
      <c r="B53" s="67" t="s">
        <v>81</v>
      </c>
      <c r="C53" s="69"/>
      <c r="D53" s="69"/>
      <c r="E53" s="69"/>
      <c r="F53" s="69"/>
      <c r="G53" s="69"/>
      <c r="H53" s="69"/>
      <c r="I53" s="69"/>
      <c r="J53" s="18">
        <v>8</v>
      </c>
      <c r="K53" s="18">
        <v>2</v>
      </c>
      <c r="L53" s="18">
        <v>1</v>
      </c>
      <c r="M53" s="18">
        <v>0</v>
      </c>
      <c r="N53" s="18">
        <v>1</v>
      </c>
      <c r="O53" s="19">
        <f>K53+L53+M53+N53</f>
        <v>4</v>
      </c>
      <c r="P53" s="20">
        <f>Q53-O53</f>
        <v>10</v>
      </c>
      <c r="Q53" s="20">
        <f>ROUND(PRODUCT(J53,25)/14,0)</f>
        <v>14</v>
      </c>
      <c r="R53" s="21" t="s">
        <v>64</v>
      </c>
      <c r="S53" s="18"/>
      <c r="T53" s="5"/>
      <c r="U53" s="18" t="s">
        <v>45</v>
      </c>
    </row>
    <row r="54" spans="1:21" ht="12.75">
      <c r="A54" s="42" t="s">
        <v>82</v>
      </c>
      <c r="B54" s="67" t="s">
        <v>83</v>
      </c>
      <c r="C54" s="69"/>
      <c r="D54" s="69"/>
      <c r="E54" s="69"/>
      <c r="F54" s="69"/>
      <c r="G54" s="69"/>
      <c r="H54" s="69"/>
      <c r="I54" s="69"/>
      <c r="J54" s="18">
        <v>7</v>
      </c>
      <c r="K54" s="18">
        <v>2</v>
      </c>
      <c r="L54" s="18">
        <v>1</v>
      </c>
      <c r="M54" s="18">
        <v>0</v>
      </c>
      <c r="N54" s="18">
        <v>1</v>
      </c>
      <c r="O54" s="19">
        <f>K54+L54+M54+N54</f>
        <v>4</v>
      </c>
      <c r="P54" s="20">
        <f>Q54-O54</f>
        <v>9</v>
      </c>
      <c r="Q54" s="20">
        <f>ROUND(PRODUCT(J54,25)/14,0)</f>
        <v>13</v>
      </c>
      <c r="R54" s="21" t="s">
        <v>64</v>
      </c>
      <c r="S54" s="18"/>
      <c r="T54" s="5"/>
      <c r="U54" s="18" t="s">
        <v>48</v>
      </c>
    </row>
    <row r="55" spans="1:21" ht="12.75">
      <c r="A55" s="41" t="s">
        <v>74</v>
      </c>
      <c r="B55" s="70"/>
      <c r="C55" s="70"/>
      <c r="D55" s="70"/>
      <c r="E55" s="70"/>
      <c r="F55" s="70"/>
      <c r="G55" s="70"/>
      <c r="H55" s="70"/>
      <c r="I55" s="70"/>
      <c r="J55" s="22">
        <f aca="true" t="shared" si="1" ref="J55:Q55">SUM(J51:J54)</f>
        <v>30</v>
      </c>
      <c r="K55" s="22">
        <f t="shared" si="1"/>
        <v>8</v>
      </c>
      <c r="L55" s="22">
        <f t="shared" si="1"/>
        <v>4</v>
      </c>
      <c r="M55" s="22">
        <f t="shared" si="1"/>
        <v>0</v>
      </c>
      <c r="N55" s="22">
        <f t="shared" si="1"/>
        <v>4</v>
      </c>
      <c r="O55" s="22">
        <f t="shared" si="1"/>
        <v>16</v>
      </c>
      <c r="P55" s="22">
        <f t="shared" si="1"/>
        <v>38</v>
      </c>
      <c r="Q55" s="22">
        <f t="shared" si="1"/>
        <v>54</v>
      </c>
      <c r="R55" s="22">
        <f>COUNTIF(R51:R54,"E")</f>
        <v>4</v>
      </c>
      <c r="S55" s="22">
        <f>COUNTIF(S51:S54,"C")</f>
        <v>0</v>
      </c>
      <c r="T55" s="22">
        <f>COUNTIF(T51:T54,"VP")</f>
        <v>0</v>
      </c>
      <c r="U55" s="23"/>
    </row>
    <row r="56" ht="11.25" customHeight="1"/>
    <row r="57" spans="2:20" ht="12.75">
      <c r="B57" s="16"/>
      <c r="C57" s="16"/>
      <c r="D57" s="16"/>
      <c r="E57" s="16"/>
      <c r="F57" s="16"/>
      <c r="G57" s="16"/>
      <c r="N57" s="16"/>
      <c r="O57" s="16"/>
      <c r="P57" s="16"/>
      <c r="Q57" s="16"/>
      <c r="R57" s="16"/>
      <c r="S57" s="16"/>
      <c r="T57" s="16"/>
    </row>
    <row r="59" spans="1:21" ht="18" customHeight="1">
      <c r="A59" s="64" t="s">
        <v>84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25.5" customHeight="1">
      <c r="A60" s="64" t="s">
        <v>51</v>
      </c>
      <c r="B60" s="64" t="s">
        <v>52</v>
      </c>
      <c r="C60" s="64"/>
      <c r="D60" s="64"/>
      <c r="E60" s="64"/>
      <c r="F60" s="64"/>
      <c r="G60" s="64"/>
      <c r="H60" s="64"/>
      <c r="I60" s="64"/>
      <c r="J60" s="47" t="s">
        <v>53</v>
      </c>
      <c r="K60" s="66" t="s">
        <v>54</v>
      </c>
      <c r="L60" s="66"/>
      <c r="M60" s="66"/>
      <c r="N60" s="66"/>
      <c r="O60" s="66" t="s">
        <v>55</v>
      </c>
      <c r="P60" s="66"/>
      <c r="Q60" s="66"/>
      <c r="R60" s="66" t="s">
        <v>56</v>
      </c>
      <c r="S60" s="66"/>
      <c r="T60" s="66"/>
      <c r="U60" s="66" t="s">
        <v>57</v>
      </c>
    </row>
    <row r="61" spans="1:21" ht="16.5" customHeight="1">
      <c r="A61" s="65"/>
      <c r="B61" s="64"/>
      <c r="C61" s="64"/>
      <c r="D61" s="64"/>
      <c r="E61" s="64"/>
      <c r="F61" s="64"/>
      <c r="G61" s="64"/>
      <c r="H61" s="64"/>
      <c r="I61" s="64"/>
      <c r="J61" s="47"/>
      <c r="K61" s="4" t="s">
        <v>58</v>
      </c>
      <c r="L61" s="4" t="s">
        <v>59</v>
      </c>
      <c r="M61" s="4" t="s">
        <v>60</v>
      </c>
      <c r="N61" s="4" t="s">
        <v>61</v>
      </c>
      <c r="O61" s="4" t="s">
        <v>62</v>
      </c>
      <c r="P61" s="4" t="s">
        <v>34</v>
      </c>
      <c r="Q61" s="4" t="s">
        <v>63</v>
      </c>
      <c r="R61" s="4" t="s">
        <v>64</v>
      </c>
      <c r="S61" s="4" t="s">
        <v>58</v>
      </c>
      <c r="T61" s="4" t="s">
        <v>65</v>
      </c>
      <c r="U61" s="66"/>
    </row>
    <row r="62" spans="1:21" ht="12.75">
      <c r="A62" s="42" t="s">
        <v>85</v>
      </c>
      <c r="B62" s="67" t="s">
        <v>86</v>
      </c>
      <c r="C62" s="69"/>
      <c r="D62" s="69"/>
      <c r="E62" s="69"/>
      <c r="F62" s="69"/>
      <c r="G62" s="69"/>
      <c r="H62" s="69"/>
      <c r="I62" s="69"/>
      <c r="J62" s="18">
        <v>8</v>
      </c>
      <c r="K62" s="18">
        <v>2</v>
      </c>
      <c r="L62" s="18">
        <v>1</v>
      </c>
      <c r="M62" s="18">
        <v>0</v>
      </c>
      <c r="N62" s="18">
        <v>1</v>
      </c>
      <c r="O62" s="19">
        <f>K62+L62+M62+N62</f>
        <v>4</v>
      </c>
      <c r="P62" s="20">
        <f>Q62-O62</f>
        <v>10</v>
      </c>
      <c r="Q62" s="20">
        <f>ROUND(PRODUCT(J62,25)/14,0)</f>
        <v>14</v>
      </c>
      <c r="R62" s="21" t="s">
        <v>64</v>
      </c>
      <c r="S62" s="18"/>
      <c r="T62" s="5"/>
      <c r="U62" s="18" t="s">
        <v>45</v>
      </c>
    </row>
    <row r="63" spans="1:21" ht="12.75">
      <c r="A63" s="42" t="s">
        <v>87</v>
      </c>
      <c r="B63" s="67" t="s">
        <v>88</v>
      </c>
      <c r="C63" s="69"/>
      <c r="D63" s="69"/>
      <c r="E63" s="69"/>
      <c r="F63" s="69"/>
      <c r="G63" s="69"/>
      <c r="H63" s="69"/>
      <c r="I63" s="69"/>
      <c r="J63" s="18">
        <v>8</v>
      </c>
      <c r="K63" s="18">
        <v>2</v>
      </c>
      <c r="L63" s="18">
        <v>1</v>
      </c>
      <c r="M63" s="18">
        <v>0</v>
      </c>
      <c r="N63" s="18">
        <v>1</v>
      </c>
      <c r="O63" s="19">
        <f>K63+L63+M63+N63</f>
        <v>4</v>
      </c>
      <c r="P63" s="20">
        <f>Q63-O63</f>
        <v>10</v>
      </c>
      <c r="Q63" s="20">
        <f>ROUND(PRODUCT(J63,25)/14,0)</f>
        <v>14</v>
      </c>
      <c r="R63" s="21" t="s">
        <v>64</v>
      </c>
      <c r="S63" s="18"/>
      <c r="T63" s="5"/>
      <c r="U63" s="18" t="s">
        <v>47</v>
      </c>
    </row>
    <row r="64" spans="1:21" ht="12.75">
      <c r="A64" s="42" t="s">
        <v>89</v>
      </c>
      <c r="B64" s="67" t="s">
        <v>90</v>
      </c>
      <c r="C64" s="69"/>
      <c r="D64" s="69"/>
      <c r="E64" s="69"/>
      <c r="F64" s="69"/>
      <c r="G64" s="69"/>
      <c r="H64" s="69"/>
      <c r="I64" s="69"/>
      <c r="J64" s="18">
        <v>6</v>
      </c>
      <c r="K64" s="18">
        <v>2</v>
      </c>
      <c r="L64" s="18">
        <v>1</v>
      </c>
      <c r="M64" s="18">
        <v>0</v>
      </c>
      <c r="N64" s="18">
        <v>0</v>
      </c>
      <c r="O64" s="19">
        <f>K64+L64+M64+N64</f>
        <v>3</v>
      </c>
      <c r="P64" s="20">
        <f>Q64-O64</f>
        <v>8</v>
      </c>
      <c r="Q64" s="20">
        <f>ROUND(PRODUCT(J64,25)/14,0)</f>
        <v>11</v>
      </c>
      <c r="R64" s="21"/>
      <c r="S64" s="18" t="s">
        <v>58</v>
      </c>
      <c r="T64" s="5"/>
      <c r="U64" s="18" t="s">
        <v>45</v>
      </c>
    </row>
    <row r="65" spans="1:21" ht="12.75">
      <c r="A65" s="42" t="s">
        <v>91</v>
      </c>
      <c r="B65" s="67" t="s">
        <v>92</v>
      </c>
      <c r="C65" s="69"/>
      <c r="D65" s="69"/>
      <c r="E65" s="69"/>
      <c r="F65" s="69"/>
      <c r="G65" s="69"/>
      <c r="H65" s="69"/>
      <c r="I65" s="69"/>
      <c r="J65" s="18">
        <v>8</v>
      </c>
      <c r="K65" s="18">
        <v>2</v>
      </c>
      <c r="L65" s="18">
        <v>1</v>
      </c>
      <c r="M65" s="18">
        <v>0</v>
      </c>
      <c r="N65" s="18">
        <v>1</v>
      </c>
      <c r="O65" s="19">
        <f>K65+L65+M65+N65</f>
        <v>4</v>
      </c>
      <c r="P65" s="20">
        <f>Q65-O65</f>
        <v>10</v>
      </c>
      <c r="Q65" s="20">
        <f>ROUND(PRODUCT(J65,25)/14,0)</f>
        <v>14</v>
      </c>
      <c r="R65" s="21" t="s">
        <v>64</v>
      </c>
      <c r="S65" s="18"/>
      <c r="T65" s="5"/>
      <c r="U65" s="18" t="s">
        <v>47</v>
      </c>
    </row>
    <row r="66" spans="1:21" ht="12.75">
      <c r="A66" s="41" t="s">
        <v>74</v>
      </c>
      <c r="B66" s="70"/>
      <c r="C66" s="70"/>
      <c r="D66" s="70"/>
      <c r="E66" s="70"/>
      <c r="F66" s="70"/>
      <c r="G66" s="70"/>
      <c r="H66" s="70"/>
      <c r="I66" s="70"/>
      <c r="J66" s="22">
        <f aca="true" t="shared" si="2" ref="J66:Q66">SUM(J62:J65)</f>
        <v>30</v>
      </c>
      <c r="K66" s="22">
        <f t="shared" si="2"/>
        <v>8</v>
      </c>
      <c r="L66" s="22">
        <f t="shared" si="2"/>
        <v>4</v>
      </c>
      <c r="M66" s="22">
        <f t="shared" si="2"/>
        <v>0</v>
      </c>
      <c r="N66" s="22">
        <f t="shared" si="2"/>
        <v>3</v>
      </c>
      <c r="O66" s="22">
        <f t="shared" si="2"/>
        <v>15</v>
      </c>
      <c r="P66" s="22">
        <f t="shared" si="2"/>
        <v>38</v>
      </c>
      <c r="Q66" s="22">
        <f t="shared" si="2"/>
        <v>53</v>
      </c>
      <c r="R66" s="22">
        <f>COUNTIF(R62:R65,"E")</f>
        <v>3</v>
      </c>
      <c r="S66" s="22">
        <f>COUNTIF(S62:S65,"C")</f>
        <v>1</v>
      </c>
      <c r="T66" s="22">
        <f>COUNTIF(T62:T65,"VP")</f>
        <v>0</v>
      </c>
      <c r="U66" s="23"/>
    </row>
    <row r="67" ht="21.75" customHeight="1"/>
    <row r="68" spans="1:21" ht="18.75" customHeight="1">
      <c r="A68" s="64" t="s">
        <v>93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</row>
    <row r="69" spans="1:21" ht="24.75" customHeight="1">
      <c r="A69" s="64" t="s">
        <v>51</v>
      </c>
      <c r="B69" s="64" t="s">
        <v>52</v>
      </c>
      <c r="C69" s="64"/>
      <c r="D69" s="64"/>
      <c r="E69" s="64"/>
      <c r="F69" s="64"/>
      <c r="G69" s="64"/>
      <c r="H69" s="64"/>
      <c r="I69" s="64"/>
      <c r="J69" s="47" t="s">
        <v>53</v>
      </c>
      <c r="K69" s="66" t="s">
        <v>54</v>
      </c>
      <c r="L69" s="66"/>
      <c r="M69" s="66"/>
      <c r="N69" s="66"/>
      <c r="O69" s="66" t="s">
        <v>55</v>
      </c>
      <c r="P69" s="66"/>
      <c r="Q69" s="66"/>
      <c r="R69" s="66" t="s">
        <v>56</v>
      </c>
      <c r="S69" s="66"/>
      <c r="T69" s="66"/>
      <c r="U69" s="66" t="s">
        <v>57</v>
      </c>
    </row>
    <row r="70" spans="1:21" ht="12.75">
      <c r="A70" s="65"/>
      <c r="B70" s="64"/>
      <c r="C70" s="64"/>
      <c r="D70" s="64"/>
      <c r="E70" s="64"/>
      <c r="F70" s="64"/>
      <c r="G70" s="64"/>
      <c r="H70" s="64"/>
      <c r="I70" s="64"/>
      <c r="J70" s="47"/>
      <c r="K70" s="4" t="s">
        <v>58</v>
      </c>
      <c r="L70" s="4" t="s">
        <v>59</v>
      </c>
      <c r="M70" s="4" t="s">
        <v>60</v>
      </c>
      <c r="N70" s="4" t="s">
        <v>61</v>
      </c>
      <c r="O70" s="4" t="s">
        <v>62</v>
      </c>
      <c r="P70" s="4" t="s">
        <v>34</v>
      </c>
      <c r="Q70" s="4" t="s">
        <v>63</v>
      </c>
      <c r="R70" s="4" t="s">
        <v>64</v>
      </c>
      <c r="S70" s="4" t="s">
        <v>58</v>
      </c>
      <c r="T70" s="4" t="s">
        <v>65</v>
      </c>
      <c r="U70" s="66"/>
    </row>
    <row r="71" spans="1:21" ht="12.75">
      <c r="A71" s="42" t="s">
        <v>94</v>
      </c>
      <c r="B71" s="67" t="s">
        <v>95</v>
      </c>
      <c r="C71" s="69"/>
      <c r="D71" s="69"/>
      <c r="E71" s="69"/>
      <c r="F71" s="69"/>
      <c r="G71" s="69"/>
      <c r="H71" s="69"/>
      <c r="I71" s="69"/>
      <c r="J71" s="18">
        <v>7</v>
      </c>
      <c r="K71" s="18">
        <v>2</v>
      </c>
      <c r="L71" s="18">
        <v>1</v>
      </c>
      <c r="M71" s="18">
        <v>0</v>
      </c>
      <c r="N71" s="18">
        <v>1</v>
      </c>
      <c r="O71" s="19">
        <f>K71+L71+M71+N71</f>
        <v>4</v>
      </c>
      <c r="P71" s="20">
        <f>Q71-O71</f>
        <v>11</v>
      </c>
      <c r="Q71" s="20">
        <f>ROUND(PRODUCT(J71,25)/12,0)</f>
        <v>15</v>
      </c>
      <c r="R71" s="21" t="s">
        <v>64</v>
      </c>
      <c r="S71" s="18"/>
      <c r="T71" s="5"/>
      <c r="U71" s="18" t="s">
        <v>47</v>
      </c>
    </row>
    <row r="72" spans="1:21" ht="12.75">
      <c r="A72" s="42" t="s">
        <v>96</v>
      </c>
      <c r="B72" s="67" t="s">
        <v>97</v>
      </c>
      <c r="C72" s="69"/>
      <c r="D72" s="69"/>
      <c r="E72" s="69"/>
      <c r="F72" s="69"/>
      <c r="G72" s="69"/>
      <c r="H72" s="69"/>
      <c r="I72" s="69"/>
      <c r="J72" s="18">
        <v>7</v>
      </c>
      <c r="K72" s="18">
        <v>2</v>
      </c>
      <c r="L72" s="18">
        <v>1</v>
      </c>
      <c r="M72" s="18">
        <v>0</v>
      </c>
      <c r="N72" s="18">
        <v>1</v>
      </c>
      <c r="O72" s="19">
        <f>K72+L72+M72+N72</f>
        <v>4</v>
      </c>
      <c r="P72" s="20">
        <f>Q72-O72</f>
        <v>11</v>
      </c>
      <c r="Q72" s="20">
        <f>ROUND(PRODUCT(J72,25)/12,0)</f>
        <v>15</v>
      </c>
      <c r="R72" s="21" t="s">
        <v>64</v>
      </c>
      <c r="S72" s="18"/>
      <c r="T72" s="5"/>
      <c r="U72" s="18" t="s">
        <v>45</v>
      </c>
    </row>
    <row r="73" spans="1:21" ht="12.75">
      <c r="A73" s="42" t="s">
        <v>98</v>
      </c>
      <c r="B73" s="67" t="s">
        <v>99</v>
      </c>
      <c r="C73" s="69"/>
      <c r="D73" s="69"/>
      <c r="E73" s="69"/>
      <c r="F73" s="69"/>
      <c r="G73" s="69"/>
      <c r="H73" s="69"/>
      <c r="I73" s="69"/>
      <c r="J73" s="18">
        <v>4</v>
      </c>
      <c r="K73" s="18">
        <v>0</v>
      </c>
      <c r="L73" s="18">
        <v>0</v>
      </c>
      <c r="M73" s="18">
        <v>1</v>
      </c>
      <c r="N73" s="18">
        <v>2</v>
      </c>
      <c r="O73" s="19">
        <f>K73+L73+M73+N73</f>
        <v>3</v>
      </c>
      <c r="P73" s="20">
        <f>Q73-O73</f>
        <v>5</v>
      </c>
      <c r="Q73" s="20">
        <f>ROUND(PRODUCT(J73,25)/12,0)</f>
        <v>8</v>
      </c>
      <c r="R73" s="21"/>
      <c r="S73" s="18" t="s">
        <v>58</v>
      </c>
      <c r="T73" s="5"/>
      <c r="U73" s="18" t="s">
        <v>47</v>
      </c>
    </row>
    <row r="74" spans="1:22" ht="12.75">
      <c r="A74" s="42" t="s">
        <v>100</v>
      </c>
      <c r="B74" s="67" t="s">
        <v>101</v>
      </c>
      <c r="C74" s="69"/>
      <c r="D74" s="69"/>
      <c r="E74" s="69"/>
      <c r="F74" s="69"/>
      <c r="G74" s="69"/>
      <c r="H74" s="69"/>
      <c r="I74" s="69"/>
      <c r="J74" s="18">
        <v>4</v>
      </c>
      <c r="K74" s="18">
        <v>0</v>
      </c>
      <c r="L74" s="18">
        <v>0</v>
      </c>
      <c r="M74" s="18">
        <v>0</v>
      </c>
      <c r="N74" s="18">
        <v>2</v>
      </c>
      <c r="O74" s="19">
        <f>K74+L74+M74+N74</f>
        <v>2</v>
      </c>
      <c r="P74" s="20">
        <f>Q74-O74</f>
        <v>6</v>
      </c>
      <c r="Q74" s="20">
        <f>ROUND(PRODUCT(J74,25)/12,0)</f>
        <v>8</v>
      </c>
      <c r="R74" s="21"/>
      <c r="S74" s="18" t="s">
        <v>58</v>
      </c>
      <c r="T74" s="5"/>
      <c r="U74" s="18" t="s">
        <v>47</v>
      </c>
      <c r="V74" s="24"/>
    </row>
    <row r="75" spans="1:21" ht="12.75">
      <c r="A75" s="42" t="s">
        <v>102</v>
      </c>
      <c r="B75" s="67" t="s">
        <v>103</v>
      </c>
      <c r="C75" s="69"/>
      <c r="D75" s="69"/>
      <c r="E75" s="69"/>
      <c r="F75" s="69"/>
      <c r="G75" s="69"/>
      <c r="H75" s="69"/>
      <c r="I75" s="69"/>
      <c r="J75" s="18">
        <v>8</v>
      </c>
      <c r="K75" s="18">
        <v>2</v>
      </c>
      <c r="L75" s="18">
        <v>1</v>
      </c>
      <c r="M75" s="18">
        <v>0</v>
      </c>
      <c r="N75" s="18">
        <v>1</v>
      </c>
      <c r="O75" s="19">
        <f>K75+L75+M75+N75</f>
        <v>4</v>
      </c>
      <c r="P75" s="20">
        <f>Q75-O75</f>
        <v>13</v>
      </c>
      <c r="Q75" s="20">
        <f>ROUND(PRODUCT(J75,25)/12,0)</f>
        <v>17</v>
      </c>
      <c r="R75" s="21" t="s">
        <v>64</v>
      </c>
      <c r="S75" s="18"/>
      <c r="T75" s="5"/>
      <c r="U75" s="18" t="s">
        <v>47</v>
      </c>
    </row>
    <row r="76" spans="1:21" ht="12.75">
      <c r="A76" s="41" t="s">
        <v>74</v>
      </c>
      <c r="B76" s="70"/>
      <c r="C76" s="70"/>
      <c r="D76" s="70"/>
      <c r="E76" s="70"/>
      <c r="F76" s="70"/>
      <c r="G76" s="70"/>
      <c r="H76" s="70"/>
      <c r="I76" s="70"/>
      <c r="J76" s="22">
        <f aca="true" t="shared" si="3" ref="J76:Q76">SUM(J71:J75)</f>
        <v>30</v>
      </c>
      <c r="K76" s="22">
        <f t="shared" si="3"/>
        <v>6</v>
      </c>
      <c r="L76" s="22">
        <f t="shared" si="3"/>
        <v>3</v>
      </c>
      <c r="M76" s="22">
        <f t="shared" si="3"/>
        <v>1</v>
      </c>
      <c r="N76" s="22">
        <f t="shared" si="3"/>
        <v>7</v>
      </c>
      <c r="O76" s="22">
        <f t="shared" si="3"/>
        <v>17</v>
      </c>
      <c r="P76" s="22">
        <f t="shared" si="3"/>
        <v>46</v>
      </c>
      <c r="Q76" s="22">
        <f t="shared" si="3"/>
        <v>63</v>
      </c>
      <c r="R76" s="22">
        <f>COUNTIF(R71:R75,"E")</f>
        <v>3</v>
      </c>
      <c r="S76" s="22">
        <f>COUNTIF(S71:S75,"C")</f>
        <v>2</v>
      </c>
      <c r="T76" s="22">
        <f>COUNTIF(T71:T75,"VP")</f>
        <v>0</v>
      </c>
      <c r="U76" s="23"/>
    </row>
    <row r="77" ht="9" customHeight="1"/>
    <row r="78" spans="2:20" ht="12.75">
      <c r="B78" s="7"/>
      <c r="C78" s="7"/>
      <c r="D78" s="7"/>
      <c r="E78" s="7"/>
      <c r="F78" s="7"/>
      <c r="G78" s="7"/>
      <c r="N78" s="16"/>
      <c r="O78" s="16"/>
      <c r="P78" s="16"/>
      <c r="Q78" s="16"/>
      <c r="R78" s="16"/>
      <c r="S78" s="16"/>
      <c r="T78" s="16"/>
    </row>
    <row r="81" spans="1:21" ht="19.5" customHeight="1">
      <c r="A81" s="71" t="s">
        <v>104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27.75" customHeight="1">
      <c r="A82" s="64" t="s">
        <v>51</v>
      </c>
      <c r="B82" s="64" t="s">
        <v>52</v>
      </c>
      <c r="C82" s="64"/>
      <c r="D82" s="64"/>
      <c r="E82" s="64"/>
      <c r="F82" s="64"/>
      <c r="G82" s="64"/>
      <c r="H82" s="64"/>
      <c r="I82" s="64"/>
      <c r="J82" s="47" t="s">
        <v>53</v>
      </c>
      <c r="K82" s="47" t="s">
        <v>54</v>
      </c>
      <c r="L82" s="47"/>
      <c r="M82" s="47"/>
      <c r="N82" s="47"/>
      <c r="O82" s="47" t="s">
        <v>55</v>
      </c>
      <c r="P82" s="47"/>
      <c r="Q82" s="47"/>
      <c r="R82" s="47" t="s">
        <v>56</v>
      </c>
      <c r="S82" s="47"/>
      <c r="T82" s="47"/>
      <c r="U82" s="47" t="s">
        <v>57</v>
      </c>
    </row>
    <row r="83" spans="1:21" ht="12.75" customHeight="1">
      <c r="A83" s="64"/>
      <c r="B83" s="64"/>
      <c r="C83" s="64"/>
      <c r="D83" s="64"/>
      <c r="E83" s="64"/>
      <c r="F83" s="64"/>
      <c r="G83" s="64"/>
      <c r="H83" s="64"/>
      <c r="I83" s="64"/>
      <c r="J83" s="47"/>
      <c r="K83" s="4" t="s">
        <v>58</v>
      </c>
      <c r="L83" s="4" t="s">
        <v>59</v>
      </c>
      <c r="M83" s="4" t="s">
        <v>60</v>
      </c>
      <c r="N83" s="4" t="s">
        <v>61</v>
      </c>
      <c r="O83" s="4" t="s">
        <v>62</v>
      </c>
      <c r="P83" s="4" t="s">
        <v>34</v>
      </c>
      <c r="Q83" s="4" t="s">
        <v>63</v>
      </c>
      <c r="R83" s="4" t="s">
        <v>64</v>
      </c>
      <c r="S83" s="4" t="s">
        <v>58</v>
      </c>
      <c r="T83" s="4" t="s">
        <v>65</v>
      </c>
      <c r="U83" s="47"/>
    </row>
    <row r="84" spans="1:21" ht="12.75">
      <c r="A84" s="72" t="s">
        <v>105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</row>
    <row r="85" spans="1:21" ht="12.75">
      <c r="A85" s="42" t="s">
        <v>106</v>
      </c>
      <c r="B85" s="74" t="s">
        <v>107</v>
      </c>
      <c r="C85" s="75"/>
      <c r="D85" s="75"/>
      <c r="E85" s="75"/>
      <c r="F85" s="75"/>
      <c r="G85" s="75"/>
      <c r="H85" s="75"/>
      <c r="I85" s="75"/>
      <c r="J85" s="18">
        <v>8</v>
      </c>
      <c r="K85" s="18">
        <v>2</v>
      </c>
      <c r="L85" s="18">
        <v>1</v>
      </c>
      <c r="M85" s="18">
        <v>0</v>
      </c>
      <c r="N85" s="18">
        <v>1</v>
      </c>
      <c r="O85" s="20">
        <f>K85+L85+M85+N85</f>
        <v>4</v>
      </c>
      <c r="P85" s="20">
        <f>Q85-O85</f>
        <v>10</v>
      </c>
      <c r="Q85" s="20">
        <f>ROUND(PRODUCT(J85,25)/14,0)</f>
        <v>14</v>
      </c>
      <c r="R85" s="25" t="s">
        <v>64</v>
      </c>
      <c r="S85" s="25"/>
      <c r="T85" s="26"/>
      <c r="U85" s="18" t="s">
        <v>47</v>
      </c>
    </row>
    <row r="86" spans="1:21" ht="12.75">
      <c r="A86" s="42" t="s">
        <v>108</v>
      </c>
      <c r="B86" s="74" t="s">
        <v>109</v>
      </c>
      <c r="C86" s="75"/>
      <c r="D86" s="75"/>
      <c r="E86" s="75"/>
      <c r="F86" s="75"/>
      <c r="G86" s="75"/>
      <c r="H86" s="75"/>
      <c r="I86" s="75"/>
      <c r="J86" s="18">
        <v>8</v>
      </c>
      <c r="K86" s="18">
        <v>2</v>
      </c>
      <c r="L86" s="18">
        <v>1</v>
      </c>
      <c r="M86" s="18">
        <v>0</v>
      </c>
      <c r="N86" s="18">
        <v>1</v>
      </c>
      <c r="O86" s="20">
        <f>K86+L86+M86+N86</f>
        <v>4</v>
      </c>
      <c r="P86" s="20">
        <f>Q86-O86</f>
        <v>10</v>
      </c>
      <c r="Q86" s="20">
        <f>ROUND(PRODUCT(J86,25)/14,0)</f>
        <v>14</v>
      </c>
      <c r="R86" s="25" t="s">
        <v>64</v>
      </c>
      <c r="S86" s="25"/>
      <c r="T86" s="26"/>
      <c r="U86" s="18" t="s">
        <v>47</v>
      </c>
    </row>
    <row r="87" spans="1:21" ht="12.75">
      <c r="A87" s="42" t="s">
        <v>110</v>
      </c>
      <c r="B87" s="74" t="s">
        <v>111</v>
      </c>
      <c r="C87" s="75"/>
      <c r="D87" s="75"/>
      <c r="E87" s="75"/>
      <c r="F87" s="75"/>
      <c r="G87" s="75"/>
      <c r="H87" s="75"/>
      <c r="I87" s="75"/>
      <c r="J87" s="18">
        <v>8</v>
      </c>
      <c r="K87" s="18">
        <v>2</v>
      </c>
      <c r="L87" s="18">
        <v>1</v>
      </c>
      <c r="M87" s="18">
        <v>0</v>
      </c>
      <c r="N87" s="18">
        <v>1</v>
      </c>
      <c r="O87" s="20">
        <f>K87+L87+M87+N87</f>
        <v>4</v>
      </c>
      <c r="P87" s="20">
        <f>Q87-O87</f>
        <v>10</v>
      </c>
      <c r="Q87" s="20">
        <f>ROUND(PRODUCT(J87,25)/14,0)</f>
        <v>14</v>
      </c>
      <c r="R87" s="25" t="s">
        <v>64</v>
      </c>
      <c r="S87" s="25"/>
      <c r="T87" s="26"/>
      <c r="U87" s="18" t="s">
        <v>47</v>
      </c>
    </row>
    <row r="88" spans="1:21" ht="12.75">
      <c r="A88" s="76" t="s">
        <v>112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</row>
    <row r="89" spans="1:21" ht="12.75">
      <c r="A89" s="42" t="s">
        <v>113</v>
      </c>
      <c r="B89" s="74" t="s">
        <v>114</v>
      </c>
      <c r="C89" s="75"/>
      <c r="D89" s="75"/>
      <c r="E89" s="75"/>
      <c r="F89" s="75"/>
      <c r="G89" s="75"/>
      <c r="H89" s="75"/>
      <c r="I89" s="75"/>
      <c r="J89" s="18">
        <v>8</v>
      </c>
      <c r="K89" s="18">
        <v>2</v>
      </c>
      <c r="L89" s="18">
        <v>1</v>
      </c>
      <c r="M89" s="18">
        <v>0</v>
      </c>
      <c r="N89" s="18">
        <v>1</v>
      </c>
      <c r="O89" s="20">
        <f>K89+L89+M89+N89</f>
        <v>4</v>
      </c>
      <c r="P89" s="20">
        <f>Q89-O89</f>
        <v>13</v>
      </c>
      <c r="Q89" s="20">
        <f>ROUND(PRODUCT(J89,25)/12,0)</f>
        <v>17</v>
      </c>
      <c r="R89" s="25" t="s">
        <v>64</v>
      </c>
      <c r="S89" s="25"/>
      <c r="T89" s="26"/>
      <c r="U89" s="18" t="s">
        <v>47</v>
      </c>
    </row>
    <row r="90" spans="1:21" ht="12.75">
      <c r="A90" s="42" t="s">
        <v>115</v>
      </c>
      <c r="B90" s="74" t="s">
        <v>116</v>
      </c>
      <c r="C90" s="75"/>
      <c r="D90" s="75"/>
      <c r="E90" s="75"/>
      <c r="F90" s="75"/>
      <c r="G90" s="75"/>
      <c r="H90" s="75"/>
      <c r="I90" s="75"/>
      <c r="J90" s="18">
        <v>8</v>
      </c>
      <c r="K90" s="18">
        <v>2</v>
      </c>
      <c r="L90" s="18">
        <v>1</v>
      </c>
      <c r="M90" s="18">
        <v>0</v>
      </c>
      <c r="N90" s="18">
        <v>1</v>
      </c>
      <c r="O90" s="20">
        <f>K90+L90+M90+N90</f>
        <v>4</v>
      </c>
      <c r="P90" s="20">
        <f>Q90-O90</f>
        <v>13</v>
      </c>
      <c r="Q90" s="20">
        <f>ROUND(PRODUCT(J90,25)/12,0)</f>
        <v>17</v>
      </c>
      <c r="R90" s="25" t="s">
        <v>64</v>
      </c>
      <c r="S90" s="25"/>
      <c r="T90" s="26"/>
      <c r="U90" s="18" t="s">
        <v>47</v>
      </c>
    </row>
    <row r="91" spans="1:22" ht="12.75">
      <c r="A91" s="42" t="s">
        <v>117</v>
      </c>
      <c r="B91" s="74" t="s">
        <v>118</v>
      </c>
      <c r="C91" s="75"/>
      <c r="D91" s="75"/>
      <c r="E91" s="75"/>
      <c r="F91" s="75"/>
      <c r="G91" s="75"/>
      <c r="H91" s="75"/>
      <c r="I91" s="75"/>
      <c r="J91" s="18">
        <v>8</v>
      </c>
      <c r="K91" s="18">
        <v>2</v>
      </c>
      <c r="L91" s="18">
        <v>1</v>
      </c>
      <c r="M91" s="18">
        <v>0</v>
      </c>
      <c r="N91" s="18">
        <v>1</v>
      </c>
      <c r="O91" s="20">
        <f>K91+L91+M91+N91</f>
        <v>4</v>
      </c>
      <c r="P91" s="20">
        <f>Q91-O91</f>
        <v>13</v>
      </c>
      <c r="Q91" s="20">
        <f>ROUND(PRODUCT(J91,25)/12,0)</f>
        <v>17</v>
      </c>
      <c r="R91" s="25" t="s">
        <v>64</v>
      </c>
      <c r="S91" s="25"/>
      <c r="T91" s="26"/>
      <c r="U91" s="18" t="s">
        <v>47</v>
      </c>
      <c r="V91" s="24"/>
    </row>
    <row r="92" spans="1:21" ht="24.75" customHeight="1">
      <c r="A92" s="78" t="s">
        <v>119</v>
      </c>
      <c r="B92" s="78"/>
      <c r="C92" s="78"/>
      <c r="D92" s="78"/>
      <c r="E92" s="78"/>
      <c r="F92" s="78"/>
      <c r="G92" s="78"/>
      <c r="H92" s="78"/>
      <c r="I92" s="78"/>
      <c r="J92" s="27">
        <f>SUM(J85,J89)</f>
        <v>16</v>
      </c>
      <c r="K92" s="27">
        <f aca="true" t="shared" si="4" ref="K92:Q92">SUM(K85,K89)</f>
        <v>4</v>
      </c>
      <c r="L92" s="27">
        <f t="shared" si="4"/>
        <v>2</v>
      </c>
      <c r="M92" s="27">
        <f t="shared" si="4"/>
        <v>0</v>
      </c>
      <c r="N92" s="27">
        <f t="shared" si="4"/>
        <v>2</v>
      </c>
      <c r="O92" s="27">
        <f>SUM(O85,O89)</f>
        <v>8</v>
      </c>
      <c r="P92" s="27">
        <f t="shared" si="4"/>
        <v>23</v>
      </c>
      <c r="Q92" s="27">
        <f t="shared" si="4"/>
        <v>31</v>
      </c>
      <c r="R92" s="27">
        <f>COUNTIF(R85,"E")+COUNTIF(R89,"E")</f>
        <v>2</v>
      </c>
      <c r="S92" s="27">
        <f>COUNTIF(S85,"C")+COUNTIF(S89,"C")</f>
        <v>0</v>
      </c>
      <c r="T92" s="27">
        <f>COUNTIF(T85,"VP")+COUNTIF(T89,"VP")</f>
        <v>0</v>
      </c>
      <c r="U92" s="28">
        <f>2/17</f>
        <v>0.11764705882352941</v>
      </c>
    </row>
    <row r="93" spans="1:21" ht="13.5" customHeight="1">
      <c r="A93" s="78" t="s">
        <v>120</v>
      </c>
      <c r="B93" s="78"/>
      <c r="C93" s="78"/>
      <c r="D93" s="78"/>
      <c r="E93" s="78"/>
      <c r="F93" s="78"/>
      <c r="G93" s="78"/>
      <c r="H93" s="78"/>
      <c r="I93" s="78"/>
      <c r="J93" s="78"/>
      <c r="K93" s="27">
        <f>SUM(K85)*14+K89*12</f>
        <v>52</v>
      </c>
      <c r="L93" s="27">
        <f aca="true" t="shared" si="5" ref="L93:Q93">SUM(L85)*14+L89*12</f>
        <v>26</v>
      </c>
      <c r="M93" s="27">
        <f t="shared" si="5"/>
        <v>0</v>
      </c>
      <c r="N93" s="27">
        <f t="shared" si="5"/>
        <v>26</v>
      </c>
      <c r="O93" s="27">
        <f>SUM(O85)*14+O89*12</f>
        <v>104</v>
      </c>
      <c r="P93" s="27">
        <f t="shared" si="5"/>
        <v>296</v>
      </c>
      <c r="Q93" s="27">
        <f t="shared" si="5"/>
        <v>400</v>
      </c>
      <c r="R93" s="79"/>
      <c r="S93" s="79"/>
      <c r="T93" s="79"/>
      <c r="U93" s="79"/>
    </row>
    <row r="94" spans="1:21" ht="12.75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80">
        <f>SUM(K93:N93)</f>
        <v>104</v>
      </c>
      <c r="L94" s="80"/>
      <c r="M94" s="80"/>
      <c r="N94" s="80"/>
      <c r="O94" s="81">
        <f>SUM(O93:P93)</f>
        <v>400</v>
      </c>
      <c r="P94" s="81"/>
      <c r="Q94" s="81"/>
      <c r="R94" s="79"/>
      <c r="S94" s="79"/>
      <c r="T94" s="79"/>
      <c r="U94" s="79"/>
    </row>
    <row r="95" spans="1:2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9"/>
      <c r="L95" s="29"/>
      <c r="M95" s="29"/>
      <c r="N95" s="29"/>
      <c r="O95" s="30"/>
      <c r="P95" s="30"/>
      <c r="Q95" s="30"/>
      <c r="R95" s="31"/>
      <c r="S95" s="31"/>
      <c r="T95" s="31"/>
      <c r="U95" s="31"/>
    </row>
    <row r="96" spans="1:2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9"/>
      <c r="L96" s="29"/>
      <c r="M96" s="29"/>
      <c r="N96" s="29"/>
      <c r="O96" s="30"/>
      <c r="P96" s="30"/>
      <c r="Q96" s="30"/>
      <c r="R96" s="31"/>
      <c r="S96" s="31"/>
      <c r="T96" s="31"/>
      <c r="U96" s="31"/>
    </row>
    <row r="97" spans="1:2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9"/>
      <c r="L97" s="29"/>
      <c r="M97" s="29"/>
      <c r="N97" s="29"/>
      <c r="O97" s="30"/>
      <c r="P97" s="30"/>
      <c r="Q97" s="30"/>
      <c r="R97" s="31"/>
      <c r="S97" s="31"/>
      <c r="T97" s="31"/>
      <c r="U97" s="31"/>
    </row>
    <row r="98" spans="1:2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9"/>
      <c r="L98" s="29"/>
      <c r="M98" s="29"/>
      <c r="N98" s="29"/>
      <c r="O98" s="30"/>
      <c r="P98" s="30"/>
      <c r="Q98" s="30"/>
      <c r="R98" s="31"/>
      <c r="S98" s="31"/>
      <c r="T98" s="31"/>
      <c r="U98" s="31"/>
    </row>
    <row r="99" spans="1:2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9"/>
      <c r="L99" s="29"/>
      <c r="M99" s="29"/>
      <c r="N99" s="29"/>
      <c r="O99" s="30"/>
      <c r="P99" s="30"/>
      <c r="Q99" s="30"/>
      <c r="R99" s="31"/>
      <c r="S99" s="31"/>
      <c r="T99" s="31"/>
      <c r="U99" s="31"/>
    </row>
    <row r="100" spans="1:2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9"/>
      <c r="L100" s="29"/>
      <c r="M100" s="29"/>
      <c r="N100" s="29"/>
      <c r="O100" s="30"/>
      <c r="P100" s="30"/>
      <c r="Q100" s="30"/>
      <c r="R100" s="31"/>
      <c r="S100" s="31"/>
      <c r="T100" s="31"/>
      <c r="U100" s="31"/>
    </row>
    <row r="101" spans="2:20" ht="12.75">
      <c r="B101" s="7"/>
      <c r="C101" s="7"/>
      <c r="D101" s="7"/>
      <c r="E101" s="7"/>
      <c r="F101" s="7"/>
      <c r="G101" s="7"/>
      <c r="N101" s="16"/>
      <c r="O101" s="16"/>
      <c r="P101" s="16"/>
      <c r="Q101" s="16"/>
      <c r="R101" s="16"/>
      <c r="S101" s="16"/>
      <c r="T101" s="16"/>
    </row>
    <row r="102" spans="1:21" ht="10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9"/>
      <c r="L102" s="29"/>
      <c r="M102" s="29"/>
      <c r="N102" s="29"/>
      <c r="O102" s="32"/>
      <c r="P102" s="32"/>
      <c r="Q102" s="32"/>
      <c r="R102" s="32"/>
      <c r="S102" s="32"/>
      <c r="T102" s="32"/>
      <c r="U102" s="32"/>
    </row>
    <row r="103" spans="1:21" ht="19.5" customHeight="1">
      <c r="A103" s="82" t="s">
        <v>121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</row>
    <row r="104" spans="1:21" ht="16.5" customHeight="1">
      <c r="A104" s="70" t="s">
        <v>122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</row>
    <row r="105" spans="1:21" ht="34.5" customHeight="1">
      <c r="A105" s="70" t="s">
        <v>51</v>
      </c>
      <c r="B105" s="70" t="s">
        <v>52</v>
      </c>
      <c r="C105" s="70"/>
      <c r="D105" s="70"/>
      <c r="E105" s="70"/>
      <c r="F105" s="70"/>
      <c r="G105" s="70"/>
      <c r="H105" s="70"/>
      <c r="I105" s="70"/>
      <c r="J105" s="83" t="s">
        <v>53</v>
      </c>
      <c r="K105" s="83" t="s">
        <v>54</v>
      </c>
      <c r="L105" s="83"/>
      <c r="M105" s="83"/>
      <c r="N105" s="83"/>
      <c r="O105" s="83" t="s">
        <v>55</v>
      </c>
      <c r="P105" s="83"/>
      <c r="Q105" s="83"/>
      <c r="R105" s="83" t="s">
        <v>56</v>
      </c>
      <c r="S105" s="83"/>
      <c r="T105" s="83"/>
      <c r="U105" s="83" t="s">
        <v>57</v>
      </c>
    </row>
    <row r="106" spans="1:21" ht="12.75">
      <c r="A106" s="70"/>
      <c r="B106" s="70"/>
      <c r="C106" s="70"/>
      <c r="D106" s="70"/>
      <c r="E106" s="70"/>
      <c r="F106" s="70"/>
      <c r="G106" s="70"/>
      <c r="H106" s="70"/>
      <c r="I106" s="70"/>
      <c r="J106" s="83"/>
      <c r="K106" s="33" t="s">
        <v>58</v>
      </c>
      <c r="L106" s="33" t="s">
        <v>59</v>
      </c>
      <c r="M106" s="33" t="s">
        <v>60</v>
      </c>
      <c r="N106" s="33" t="s">
        <v>61</v>
      </c>
      <c r="O106" s="33" t="s">
        <v>62</v>
      </c>
      <c r="P106" s="33" t="s">
        <v>34</v>
      </c>
      <c r="Q106" s="33" t="s">
        <v>63</v>
      </c>
      <c r="R106" s="33" t="s">
        <v>64</v>
      </c>
      <c r="S106" s="33" t="s">
        <v>58</v>
      </c>
      <c r="T106" s="33" t="s">
        <v>65</v>
      </c>
      <c r="U106" s="83"/>
    </row>
    <row r="107" spans="1:21" ht="14.25" customHeight="1">
      <c r="A107" s="70" t="s">
        <v>123</v>
      </c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</row>
    <row r="108" spans="1:21" ht="12.75">
      <c r="A108" s="34" t="str">
        <f aca="true" t="shared" si="6" ref="A108:A114">IF(ISNA(INDEX($A$39:$U$101,MATCH($B108,$B$39:$B$101,0),1)),"",INDEX($A$39:$U$101,MATCH($B108,$B$39:$B$101,0),1))</f>
        <v>MME8028</v>
      </c>
      <c r="B108" s="69" t="s">
        <v>67</v>
      </c>
      <c r="C108" s="69"/>
      <c r="D108" s="69"/>
      <c r="E108" s="69"/>
      <c r="F108" s="69"/>
      <c r="G108" s="69"/>
      <c r="H108" s="69"/>
      <c r="I108" s="69"/>
      <c r="J108" s="20">
        <f aca="true" t="shared" si="7" ref="J108:J114">IF(ISNA(INDEX($A$39:$U$101,MATCH($B108,$B$39:$B$101,0),10)),"",INDEX($A$39:$U$101,MATCH($B108,$B$39:$B$101,0),10))</f>
        <v>8</v>
      </c>
      <c r="K108" s="20">
        <f aca="true" t="shared" si="8" ref="K108:K114">IF(ISNA(INDEX($A$39:$U$101,MATCH($B108,$B$39:$B$101,0),11)),"",INDEX($A$39:$U$101,MATCH($B108,$B$39:$B$101,0),11))</f>
        <v>2</v>
      </c>
      <c r="L108" s="20">
        <f aca="true" t="shared" si="9" ref="L108:L114">IF(ISNA(INDEX($A$39:$U$101,MATCH($B108,$B$39:$B$101,0),12)),"",INDEX($A$39:$U$101,MATCH($B108,$B$39:$B$101,0),12))</f>
        <v>1</v>
      </c>
      <c r="M108" s="20">
        <f aca="true" t="shared" si="10" ref="M108:M114">IF(ISNA(INDEX($A$39:$U$101,MATCH($B108,$B$39:$B$101,0),13)),"",INDEX($A$39:$U$101,MATCH($B108,$B$39:$B$101,0),13))</f>
        <v>0</v>
      </c>
      <c r="N108" s="20">
        <f aca="true" t="shared" si="11" ref="N108:N114">IF(ISNA(INDEX($A$39:$U$101,MATCH($B108,$B$39:$B$101,0),14)),"",INDEX($A$39:$U$101,MATCH($B108,$B$39:$B$101,0),14))</f>
        <v>1</v>
      </c>
      <c r="O108" s="20">
        <f aca="true" t="shared" si="12" ref="O108:O114">IF(ISNA(INDEX($A$39:$U$101,MATCH($B108,$B$39:$B$101,0),15)),"",INDEX($A$39:$U$101,MATCH($B108,$B$39:$B$101,0),15))</f>
        <v>4</v>
      </c>
      <c r="P108" s="20">
        <f aca="true" t="shared" si="13" ref="P108:P114">IF(ISNA(INDEX($A$39:$U$101,MATCH($B108,$B$39:$B$101,0),16)),"",INDEX($A$39:$U$101,MATCH($B108,$B$39:$B$101,0),16))</f>
        <v>10</v>
      </c>
      <c r="Q108" s="20">
        <f aca="true" t="shared" si="14" ref="Q108:Q114">IF(ISNA(INDEX($A$39:$U$101,MATCH($B108,$B$39:$B$101,0),17)),"",INDEX($A$39:$U$101,MATCH($B108,$B$39:$B$101,0),17))</f>
        <v>14</v>
      </c>
      <c r="R108" s="35" t="str">
        <f aca="true" t="shared" si="15" ref="R108:R114">IF(ISNA(INDEX($A$39:$U$101,MATCH($B108,$B$39:$B$101,0),18)),"",INDEX($A$39:$U$101,MATCH($B108,$B$39:$B$101,0),18))</f>
        <v>E</v>
      </c>
      <c r="S108" s="35">
        <f aca="true" t="shared" si="16" ref="S108:S114">IF(ISNA(INDEX($A$39:$U$101,MATCH($B108,$B$39:$B$101,0),19)),"",INDEX($A$39:$U$101,MATCH($B108,$B$39:$B$101,0),19))</f>
        <v>0</v>
      </c>
      <c r="T108" s="35">
        <f aca="true" t="shared" si="17" ref="T108:T114">IF(ISNA(INDEX($A$39:$U$101,MATCH($B108,$B$39:$B$101,0),20)),"",INDEX($A$39:$U$101,MATCH($B108,$B$39:$B$101,0),20))</f>
        <v>0</v>
      </c>
      <c r="U108" s="36" t="s">
        <v>41</v>
      </c>
    </row>
    <row r="109" spans="1:21" ht="12.75">
      <c r="A109" s="34" t="str">
        <f t="shared" si="6"/>
        <v>MME8005</v>
      </c>
      <c r="B109" s="69" t="s">
        <v>69</v>
      </c>
      <c r="C109" s="69"/>
      <c r="D109" s="69"/>
      <c r="E109" s="69"/>
      <c r="F109" s="69"/>
      <c r="G109" s="69"/>
      <c r="H109" s="69"/>
      <c r="I109" s="69"/>
      <c r="J109" s="20">
        <f t="shared" si="7"/>
        <v>8</v>
      </c>
      <c r="K109" s="20">
        <f t="shared" si="8"/>
        <v>2</v>
      </c>
      <c r="L109" s="20">
        <f t="shared" si="9"/>
        <v>1</v>
      </c>
      <c r="M109" s="20">
        <f t="shared" si="10"/>
        <v>0</v>
      </c>
      <c r="N109" s="20">
        <f t="shared" si="11"/>
        <v>1</v>
      </c>
      <c r="O109" s="20">
        <f t="shared" si="12"/>
        <v>4</v>
      </c>
      <c r="P109" s="20">
        <f t="shared" si="13"/>
        <v>10</v>
      </c>
      <c r="Q109" s="20">
        <f t="shared" si="14"/>
        <v>14</v>
      </c>
      <c r="R109" s="35" t="str">
        <f t="shared" si="15"/>
        <v>E</v>
      </c>
      <c r="S109" s="35">
        <f t="shared" si="16"/>
        <v>0</v>
      </c>
      <c r="T109" s="35">
        <f t="shared" si="17"/>
        <v>0</v>
      </c>
      <c r="U109" s="36" t="s">
        <v>41</v>
      </c>
    </row>
    <row r="110" spans="1:21" ht="12.75">
      <c r="A110" s="34" t="str">
        <f t="shared" si="6"/>
        <v>MME8006</v>
      </c>
      <c r="B110" s="69" t="s">
        <v>71</v>
      </c>
      <c r="C110" s="69"/>
      <c r="D110" s="69"/>
      <c r="E110" s="69"/>
      <c r="F110" s="69"/>
      <c r="G110" s="69"/>
      <c r="H110" s="69"/>
      <c r="I110" s="69"/>
      <c r="J110" s="20">
        <f t="shared" si="7"/>
        <v>7</v>
      </c>
      <c r="K110" s="20">
        <f t="shared" si="8"/>
        <v>2</v>
      </c>
      <c r="L110" s="20">
        <f t="shared" si="9"/>
        <v>1</v>
      </c>
      <c r="M110" s="20">
        <f t="shared" si="10"/>
        <v>0</v>
      </c>
      <c r="N110" s="20">
        <f t="shared" si="11"/>
        <v>1</v>
      </c>
      <c r="O110" s="20">
        <f t="shared" si="12"/>
        <v>4</v>
      </c>
      <c r="P110" s="20">
        <f t="shared" si="13"/>
        <v>9</v>
      </c>
      <c r="Q110" s="20">
        <f t="shared" si="14"/>
        <v>13</v>
      </c>
      <c r="R110" s="35" t="str">
        <f t="shared" si="15"/>
        <v>E</v>
      </c>
      <c r="S110" s="35">
        <f t="shared" si="16"/>
        <v>0</v>
      </c>
      <c r="T110" s="35">
        <f t="shared" si="17"/>
        <v>0</v>
      </c>
      <c r="U110" s="36" t="s">
        <v>41</v>
      </c>
    </row>
    <row r="111" spans="1:21" ht="12.75">
      <c r="A111" s="34" t="str">
        <f t="shared" si="6"/>
        <v>MME8065</v>
      </c>
      <c r="B111" s="69" t="s">
        <v>77</v>
      </c>
      <c r="C111" s="69"/>
      <c r="D111" s="69"/>
      <c r="E111" s="69"/>
      <c r="F111" s="69"/>
      <c r="G111" s="69"/>
      <c r="H111" s="69"/>
      <c r="I111" s="69"/>
      <c r="J111" s="20">
        <f t="shared" si="7"/>
        <v>8</v>
      </c>
      <c r="K111" s="20">
        <f t="shared" si="8"/>
        <v>2</v>
      </c>
      <c r="L111" s="20">
        <f t="shared" si="9"/>
        <v>1</v>
      </c>
      <c r="M111" s="20">
        <f t="shared" si="10"/>
        <v>0</v>
      </c>
      <c r="N111" s="20">
        <f t="shared" si="11"/>
        <v>1</v>
      </c>
      <c r="O111" s="20">
        <f t="shared" si="12"/>
        <v>4</v>
      </c>
      <c r="P111" s="20">
        <f t="shared" si="13"/>
        <v>10</v>
      </c>
      <c r="Q111" s="20">
        <f t="shared" si="14"/>
        <v>14</v>
      </c>
      <c r="R111" s="35" t="str">
        <f t="shared" si="15"/>
        <v>E</v>
      </c>
      <c r="S111" s="35">
        <f t="shared" si="16"/>
        <v>0</v>
      </c>
      <c r="T111" s="35">
        <f t="shared" si="17"/>
        <v>0</v>
      </c>
      <c r="U111" s="36" t="s">
        <v>41</v>
      </c>
    </row>
    <row r="112" spans="1:21" ht="12.75">
      <c r="A112" s="34" t="str">
        <f t="shared" si="6"/>
        <v>MME8031</v>
      </c>
      <c r="B112" s="69" t="s">
        <v>81</v>
      </c>
      <c r="C112" s="69"/>
      <c r="D112" s="69"/>
      <c r="E112" s="69"/>
      <c r="F112" s="69"/>
      <c r="G112" s="69"/>
      <c r="H112" s="69"/>
      <c r="I112" s="69"/>
      <c r="J112" s="20">
        <f t="shared" si="7"/>
        <v>8</v>
      </c>
      <c r="K112" s="20">
        <f t="shared" si="8"/>
        <v>2</v>
      </c>
      <c r="L112" s="20">
        <f t="shared" si="9"/>
        <v>1</v>
      </c>
      <c r="M112" s="20">
        <f t="shared" si="10"/>
        <v>0</v>
      </c>
      <c r="N112" s="20">
        <f t="shared" si="11"/>
        <v>1</v>
      </c>
      <c r="O112" s="20">
        <f t="shared" si="12"/>
        <v>4</v>
      </c>
      <c r="P112" s="20">
        <f t="shared" si="13"/>
        <v>10</v>
      </c>
      <c r="Q112" s="20">
        <f t="shared" si="14"/>
        <v>14</v>
      </c>
      <c r="R112" s="35" t="str">
        <f t="shared" si="15"/>
        <v>E</v>
      </c>
      <c r="S112" s="35">
        <f t="shared" si="16"/>
        <v>0</v>
      </c>
      <c r="T112" s="35">
        <f t="shared" si="17"/>
        <v>0</v>
      </c>
      <c r="U112" s="36" t="s">
        <v>41</v>
      </c>
    </row>
    <row r="113" spans="1:21" ht="12.75">
      <c r="A113" s="34" t="str">
        <f t="shared" si="6"/>
        <v>MME8008</v>
      </c>
      <c r="B113" s="69" t="s">
        <v>86</v>
      </c>
      <c r="C113" s="69"/>
      <c r="D113" s="69"/>
      <c r="E113" s="69"/>
      <c r="F113" s="69"/>
      <c r="G113" s="69"/>
      <c r="H113" s="69"/>
      <c r="I113" s="69"/>
      <c r="J113" s="20">
        <f t="shared" si="7"/>
        <v>8</v>
      </c>
      <c r="K113" s="20">
        <f t="shared" si="8"/>
        <v>2</v>
      </c>
      <c r="L113" s="20">
        <f t="shared" si="9"/>
        <v>1</v>
      </c>
      <c r="M113" s="20">
        <f t="shared" si="10"/>
        <v>0</v>
      </c>
      <c r="N113" s="20">
        <f t="shared" si="11"/>
        <v>1</v>
      </c>
      <c r="O113" s="20">
        <f t="shared" si="12"/>
        <v>4</v>
      </c>
      <c r="P113" s="20">
        <f t="shared" si="13"/>
        <v>10</v>
      </c>
      <c r="Q113" s="20">
        <f t="shared" si="14"/>
        <v>14</v>
      </c>
      <c r="R113" s="35" t="str">
        <f t="shared" si="15"/>
        <v>E</v>
      </c>
      <c r="S113" s="35">
        <f t="shared" si="16"/>
        <v>0</v>
      </c>
      <c r="T113" s="35">
        <f t="shared" si="17"/>
        <v>0</v>
      </c>
      <c r="U113" s="36" t="s">
        <v>41</v>
      </c>
    </row>
    <row r="114" spans="1:21" ht="12.75">
      <c r="A114" s="34" t="str">
        <f t="shared" si="6"/>
        <v>MME9001</v>
      </c>
      <c r="B114" s="69" t="s">
        <v>90</v>
      </c>
      <c r="C114" s="69"/>
      <c r="D114" s="69"/>
      <c r="E114" s="69"/>
      <c r="F114" s="69"/>
      <c r="G114" s="69"/>
      <c r="H114" s="69"/>
      <c r="I114" s="69"/>
      <c r="J114" s="20">
        <f t="shared" si="7"/>
        <v>6</v>
      </c>
      <c r="K114" s="20">
        <f t="shared" si="8"/>
        <v>2</v>
      </c>
      <c r="L114" s="20">
        <f t="shared" si="9"/>
        <v>1</v>
      </c>
      <c r="M114" s="20">
        <f t="shared" si="10"/>
        <v>0</v>
      </c>
      <c r="N114" s="20">
        <f t="shared" si="11"/>
        <v>0</v>
      </c>
      <c r="O114" s="20">
        <f t="shared" si="12"/>
        <v>3</v>
      </c>
      <c r="P114" s="20">
        <f t="shared" si="13"/>
        <v>8</v>
      </c>
      <c r="Q114" s="20">
        <f t="shared" si="14"/>
        <v>11</v>
      </c>
      <c r="R114" s="35">
        <f t="shared" si="15"/>
        <v>0</v>
      </c>
      <c r="S114" s="35" t="str">
        <f t="shared" si="16"/>
        <v>C</v>
      </c>
      <c r="T114" s="35">
        <f t="shared" si="17"/>
        <v>0</v>
      </c>
      <c r="U114" s="36" t="s">
        <v>41</v>
      </c>
    </row>
    <row r="115" spans="1:21" ht="12.75">
      <c r="A115" s="22" t="s">
        <v>74</v>
      </c>
      <c r="B115" s="84"/>
      <c r="C115" s="84"/>
      <c r="D115" s="84"/>
      <c r="E115" s="84"/>
      <c r="F115" s="84"/>
      <c r="G115" s="84"/>
      <c r="H115" s="84"/>
      <c r="I115" s="84"/>
      <c r="J115" s="27">
        <f>IF(ISNA(SUM(J108:J114)),"",SUM(J108:J114))</f>
        <v>53</v>
      </c>
      <c r="K115" s="27">
        <f aca="true" t="shared" si="18" ref="K115:Q115">SUM(K108:K114)</f>
        <v>14</v>
      </c>
      <c r="L115" s="27">
        <f t="shared" si="18"/>
        <v>7</v>
      </c>
      <c r="M115" s="27">
        <f t="shared" si="18"/>
        <v>0</v>
      </c>
      <c r="N115" s="27">
        <f t="shared" si="18"/>
        <v>6</v>
      </c>
      <c r="O115" s="27">
        <f t="shared" si="18"/>
        <v>27</v>
      </c>
      <c r="P115" s="27">
        <f t="shared" si="18"/>
        <v>67</v>
      </c>
      <c r="Q115" s="27">
        <f t="shared" si="18"/>
        <v>94</v>
      </c>
      <c r="R115" s="22">
        <f>COUNTIF(R108:R114,"E")</f>
        <v>6</v>
      </c>
      <c r="S115" s="22">
        <f>COUNTIF(S108:S114,"C")</f>
        <v>1</v>
      </c>
      <c r="T115" s="22">
        <f>COUNTIF(T108:T114,"VP")</f>
        <v>0</v>
      </c>
      <c r="U115" s="36"/>
    </row>
    <row r="116" spans="1:21" ht="17.25" customHeight="1">
      <c r="A116" s="70" t="s">
        <v>124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</row>
    <row r="117" spans="1:21" ht="12.75">
      <c r="A117" s="34" t="str">
        <f>IF(ISNA(INDEX($A$39:$U$101,MATCH($B117,$B$39:$B$101,0),1)),"",INDEX($A$39:$U$101,MATCH($B117,$B$39:$B$101,0),1))</f>
        <v>MME8011</v>
      </c>
      <c r="B117" s="69" t="s">
        <v>97</v>
      </c>
      <c r="C117" s="69"/>
      <c r="D117" s="69"/>
      <c r="E117" s="69"/>
      <c r="F117" s="69"/>
      <c r="G117" s="69"/>
      <c r="H117" s="69"/>
      <c r="I117" s="69"/>
      <c r="J117" s="20">
        <f>IF(ISNA(INDEX($A$39:$U$101,MATCH($B117,$B$39:$B$101,0),10)),"",INDEX($A$39:$U$101,MATCH($B117,$B$39:$B$101,0),10))</f>
        <v>7</v>
      </c>
      <c r="K117" s="20">
        <f>IF(ISNA(INDEX($A$39:$U$101,MATCH($B117,$B$39:$B$101,0),11)),"",INDEX($A$39:$U$101,MATCH($B117,$B$39:$B$101,0),11))</f>
        <v>2</v>
      </c>
      <c r="L117" s="20">
        <f>IF(ISNA(INDEX($A$39:$U$101,MATCH($B117,$B$39:$B$101,0),12)),"",INDEX($A$39:$U$101,MATCH($B117,$B$39:$B$101,0),12))</f>
        <v>1</v>
      </c>
      <c r="M117" s="20">
        <f>IF(ISNA(INDEX($A$39:$U$101,MATCH($B117,$B$39:$B$101,0),13)),"",INDEX($A$39:$U$101,MATCH($B117,$B$39:$B$101,0),13))</f>
        <v>0</v>
      </c>
      <c r="N117" s="20">
        <f>IF(ISNA(INDEX($A$39:$U$101,MATCH($B117,$B$39:$B$101,0),14)),"",INDEX($A$39:$U$101,MATCH($B117,$B$39:$B$101,0),14))</f>
        <v>1</v>
      </c>
      <c r="O117" s="20">
        <f>IF(ISNA(INDEX($A$39:$U$101,MATCH($B117,$B$39:$B$101,0),15)),"",INDEX($A$39:$U$101,MATCH($B117,$B$39:$B$101,0),15))</f>
        <v>4</v>
      </c>
      <c r="P117" s="20">
        <f>IF(ISNA(INDEX($A$39:$U$101,MATCH($B117,$B$39:$B$101,0),16)),"",INDEX($A$39:$U$101,MATCH($B117,$B$39:$B$101,0),16))</f>
        <v>11</v>
      </c>
      <c r="Q117" s="20">
        <f>IF(ISNA(INDEX($A$39:$U$101,MATCH($B117,$B$39:$B$101,0),17)),"",INDEX($A$39:$U$101,MATCH($B117,$B$39:$B$101,0),17))</f>
        <v>15</v>
      </c>
      <c r="R117" s="35" t="str">
        <f>IF(ISNA(INDEX($A$39:$U$101,MATCH($B117,$B$39:$B$101,0),18)),"",INDEX($A$39:$U$101,MATCH($B117,$B$39:$B$101,0),18))</f>
        <v>E</v>
      </c>
      <c r="S117" s="35">
        <f>IF(ISNA(INDEX($A$39:$U$101,MATCH($B117,$B$39:$B$101,0),19)),"",INDEX($A$39:$U$101,MATCH($B117,$B$39:$B$101,0),19))</f>
        <v>0</v>
      </c>
      <c r="T117" s="35">
        <f>IF(ISNA(INDEX($A$39:$U$101,MATCH($B117,$B$39:$B$101,0),20)),"",INDEX($A$39:$U$101,MATCH($B117,$B$39:$B$101,0),20))</f>
        <v>0</v>
      </c>
      <c r="U117" s="36" t="s">
        <v>41</v>
      </c>
    </row>
    <row r="118" spans="1:21" ht="12.75">
      <c r="A118" s="22" t="s">
        <v>74</v>
      </c>
      <c r="B118" s="70"/>
      <c r="C118" s="70"/>
      <c r="D118" s="70"/>
      <c r="E118" s="70"/>
      <c r="F118" s="70"/>
      <c r="G118" s="70"/>
      <c r="H118" s="70"/>
      <c r="I118" s="70"/>
      <c r="J118" s="27">
        <f aca="true" t="shared" si="19" ref="J118:Q118">SUM(J117:J117)</f>
        <v>7</v>
      </c>
      <c r="K118" s="27">
        <f t="shared" si="19"/>
        <v>2</v>
      </c>
      <c r="L118" s="27">
        <f t="shared" si="19"/>
        <v>1</v>
      </c>
      <c r="M118" s="27">
        <f t="shared" si="19"/>
        <v>0</v>
      </c>
      <c r="N118" s="27">
        <f t="shared" si="19"/>
        <v>1</v>
      </c>
      <c r="O118" s="27">
        <f t="shared" si="19"/>
        <v>4</v>
      </c>
      <c r="P118" s="27">
        <f t="shared" si="19"/>
        <v>11</v>
      </c>
      <c r="Q118" s="27">
        <f t="shared" si="19"/>
        <v>15</v>
      </c>
      <c r="R118" s="22">
        <f>COUNTIF(R117:R117,"E")</f>
        <v>1</v>
      </c>
      <c r="S118" s="22">
        <f>COUNTIF(S117:S117,"C")</f>
        <v>0</v>
      </c>
      <c r="T118" s="22">
        <f>COUNTIF(T117:T117,"VP")</f>
        <v>0</v>
      </c>
      <c r="U118" s="23"/>
    </row>
    <row r="119" spans="1:21" ht="27" customHeight="1">
      <c r="A119" s="78" t="s">
        <v>119</v>
      </c>
      <c r="B119" s="78"/>
      <c r="C119" s="78"/>
      <c r="D119" s="78"/>
      <c r="E119" s="78"/>
      <c r="F119" s="78"/>
      <c r="G119" s="78"/>
      <c r="H119" s="78"/>
      <c r="I119" s="78"/>
      <c r="J119" s="27">
        <f aca="true" t="shared" si="20" ref="J119:T119">SUM(J115,J118)</f>
        <v>60</v>
      </c>
      <c r="K119" s="27">
        <f t="shared" si="20"/>
        <v>16</v>
      </c>
      <c r="L119" s="27">
        <f t="shared" si="20"/>
        <v>8</v>
      </c>
      <c r="M119" s="27">
        <f t="shared" si="20"/>
        <v>0</v>
      </c>
      <c r="N119" s="27">
        <f t="shared" si="20"/>
        <v>7</v>
      </c>
      <c r="O119" s="27">
        <f t="shared" si="20"/>
        <v>31</v>
      </c>
      <c r="P119" s="27">
        <f t="shared" si="20"/>
        <v>78</v>
      </c>
      <c r="Q119" s="27">
        <f t="shared" si="20"/>
        <v>109</v>
      </c>
      <c r="R119" s="27">
        <f t="shared" si="20"/>
        <v>7</v>
      </c>
      <c r="S119" s="27">
        <f t="shared" si="20"/>
        <v>1</v>
      </c>
      <c r="T119" s="27">
        <f t="shared" si="20"/>
        <v>0</v>
      </c>
      <c r="U119" s="28">
        <f>8/17</f>
        <v>0.47058823529411764</v>
      </c>
    </row>
    <row r="120" spans="1:21" ht="12.75" customHeight="1">
      <c r="A120" s="78" t="s">
        <v>120</v>
      </c>
      <c r="B120" s="78"/>
      <c r="C120" s="78"/>
      <c r="D120" s="78"/>
      <c r="E120" s="78"/>
      <c r="F120" s="78"/>
      <c r="G120" s="78"/>
      <c r="H120" s="78"/>
      <c r="I120" s="78"/>
      <c r="J120" s="78"/>
      <c r="K120" s="27">
        <f aca="true" t="shared" si="21" ref="K120:Q120">K115*14+K118*12</f>
        <v>220</v>
      </c>
      <c r="L120" s="27">
        <f t="shared" si="21"/>
        <v>110</v>
      </c>
      <c r="M120" s="27">
        <f t="shared" si="21"/>
        <v>0</v>
      </c>
      <c r="N120" s="27">
        <f t="shared" si="21"/>
        <v>96</v>
      </c>
      <c r="O120" s="27">
        <f t="shared" si="21"/>
        <v>426</v>
      </c>
      <c r="P120" s="27">
        <f t="shared" si="21"/>
        <v>1070</v>
      </c>
      <c r="Q120" s="27">
        <f t="shared" si="21"/>
        <v>1496</v>
      </c>
      <c r="R120" s="79"/>
      <c r="S120" s="79"/>
      <c r="T120" s="79"/>
      <c r="U120" s="79"/>
    </row>
    <row r="121" spans="1:21" ht="12.75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80">
        <f>SUM(K120:N120)</f>
        <v>426</v>
      </c>
      <c r="L121" s="80"/>
      <c r="M121" s="80"/>
      <c r="N121" s="80"/>
      <c r="O121" s="81">
        <v>1496</v>
      </c>
      <c r="P121" s="81"/>
      <c r="Q121" s="81"/>
      <c r="R121" s="79"/>
      <c r="S121" s="79"/>
      <c r="T121" s="79"/>
      <c r="U121" s="79"/>
    </row>
    <row r="122" spans="1:21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8"/>
      <c r="L122" s="38"/>
      <c r="M122" s="38"/>
      <c r="N122" s="38"/>
      <c r="O122" s="39"/>
      <c r="P122" s="39"/>
      <c r="Q122" s="39"/>
      <c r="R122" s="40"/>
      <c r="S122" s="40"/>
      <c r="T122" s="40"/>
      <c r="U122" s="40"/>
    </row>
    <row r="123" spans="1:21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8"/>
      <c r="L123" s="38"/>
      <c r="M123" s="38"/>
      <c r="N123" s="38"/>
      <c r="O123" s="39"/>
      <c r="P123" s="39"/>
      <c r="Q123" s="39"/>
      <c r="R123" s="40"/>
      <c r="S123" s="40"/>
      <c r="T123" s="40"/>
      <c r="U123" s="40"/>
    </row>
    <row r="124" spans="1:21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8"/>
      <c r="L124" s="38"/>
      <c r="M124" s="38"/>
      <c r="N124" s="38"/>
      <c r="O124" s="39"/>
      <c r="P124" s="39"/>
      <c r="Q124" s="39"/>
      <c r="R124" s="40"/>
      <c r="S124" s="40"/>
      <c r="T124" s="40"/>
      <c r="U124" s="40"/>
    </row>
    <row r="125" spans="1:21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8"/>
      <c r="L125" s="38"/>
      <c r="M125" s="38"/>
      <c r="N125" s="38"/>
      <c r="O125" s="39"/>
      <c r="P125" s="39"/>
      <c r="Q125" s="39"/>
      <c r="R125" s="40"/>
      <c r="S125" s="40"/>
      <c r="T125" s="40"/>
      <c r="U125" s="40"/>
    </row>
    <row r="126" spans="1:21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8"/>
      <c r="L126" s="38"/>
      <c r="M126" s="38"/>
      <c r="N126" s="38"/>
      <c r="O126" s="39"/>
      <c r="P126" s="39"/>
      <c r="Q126" s="39"/>
      <c r="R126" s="40"/>
      <c r="S126" s="40"/>
      <c r="T126" s="40"/>
      <c r="U126" s="40"/>
    </row>
    <row r="127" spans="1:21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8"/>
      <c r="L127" s="38"/>
      <c r="M127" s="38"/>
      <c r="N127" s="38"/>
      <c r="O127" s="39"/>
      <c r="P127" s="39"/>
      <c r="Q127" s="39"/>
      <c r="R127" s="40"/>
      <c r="S127" s="40"/>
      <c r="T127" s="40"/>
      <c r="U127" s="40"/>
    </row>
    <row r="128" spans="1:21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8"/>
      <c r="L128" s="38"/>
      <c r="M128" s="38"/>
      <c r="N128" s="38"/>
      <c r="O128" s="39"/>
      <c r="P128" s="39"/>
      <c r="Q128" s="39"/>
      <c r="R128" s="40"/>
      <c r="S128" s="40"/>
      <c r="T128" s="40"/>
      <c r="U128" s="40"/>
    </row>
    <row r="129" spans="1:21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8"/>
      <c r="L129" s="38"/>
      <c r="M129" s="38"/>
      <c r="N129" s="38"/>
      <c r="O129" s="39"/>
      <c r="P129" s="39"/>
      <c r="Q129" s="39"/>
      <c r="R129" s="40"/>
      <c r="S129" s="40"/>
      <c r="T129" s="40"/>
      <c r="U129" s="40"/>
    </row>
    <row r="130" spans="1:21" ht="27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8"/>
      <c r="L130" s="38"/>
      <c r="M130" s="38"/>
      <c r="N130" s="38"/>
      <c r="O130" s="39"/>
      <c r="P130" s="39"/>
      <c r="Q130" s="39"/>
      <c r="R130" s="40"/>
      <c r="S130" s="40"/>
      <c r="T130" s="40"/>
      <c r="U130" s="40"/>
    </row>
    <row r="131" spans="1:21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8"/>
      <c r="L131" s="38"/>
      <c r="M131" s="38"/>
      <c r="N131" s="38"/>
      <c r="O131" s="39"/>
      <c r="P131" s="39"/>
      <c r="Q131" s="39"/>
      <c r="R131" s="40"/>
      <c r="S131" s="40"/>
      <c r="T131" s="40"/>
      <c r="U131" s="40"/>
    </row>
    <row r="132" spans="1:21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8"/>
      <c r="L132" s="38"/>
      <c r="M132" s="38"/>
      <c r="N132" s="38"/>
      <c r="O132" s="39"/>
      <c r="P132" s="39"/>
      <c r="Q132" s="39"/>
      <c r="R132" s="40"/>
      <c r="S132" s="40"/>
      <c r="T132" s="40"/>
      <c r="U132" s="40"/>
    </row>
    <row r="133" spans="1:21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8"/>
      <c r="L133" s="38"/>
      <c r="M133" s="38"/>
      <c r="N133" s="38"/>
      <c r="O133" s="39"/>
      <c r="P133" s="39"/>
      <c r="Q133" s="39"/>
      <c r="R133" s="40"/>
      <c r="S133" s="40"/>
      <c r="T133" s="40"/>
      <c r="U133" s="40"/>
    </row>
    <row r="134" spans="1:21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8"/>
      <c r="L134" s="38"/>
      <c r="M134" s="38"/>
      <c r="N134" s="38"/>
      <c r="O134" s="39"/>
      <c r="P134" s="39"/>
      <c r="Q134" s="39"/>
      <c r="R134" s="40"/>
      <c r="S134" s="40"/>
      <c r="T134" s="40"/>
      <c r="U134" s="40"/>
    </row>
    <row r="136" spans="1:21" ht="23.25" customHeight="1">
      <c r="A136" s="70" t="s">
        <v>125</v>
      </c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</row>
    <row r="137" spans="1:21" ht="26.25" customHeight="1">
      <c r="A137" s="70" t="s">
        <v>51</v>
      </c>
      <c r="B137" s="70" t="s">
        <v>52</v>
      </c>
      <c r="C137" s="70"/>
      <c r="D137" s="70"/>
      <c r="E137" s="70"/>
      <c r="F137" s="70"/>
      <c r="G137" s="70"/>
      <c r="H137" s="70"/>
      <c r="I137" s="70"/>
      <c r="J137" s="83" t="s">
        <v>53</v>
      </c>
      <c r="K137" s="83" t="s">
        <v>54</v>
      </c>
      <c r="L137" s="83"/>
      <c r="M137" s="83"/>
      <c r="N137" s="83"/>
      <c r="O137" s="83" t="s">
        <v>55</v>
      </c>
      <c r="P137" s="83"/>
      <c r="Q137" s="83"/>
      <c r="R137" s="83" t="s">
        <v>56</v>
      </c>
      <c r="S137" s="83"/>
      <c r="T137" s="83"/>
      <c r="U137" s="83" t="s">
        <v>57</v>
      </c>
    </row>
    <row r="138" spans="1:21" ht="12.75">
      <c r="A138" s="70"/>
      <c r="B138" s="70"/>
      <c r="C138" s="70"/>
      <c r="D138" s="70"/>
      <c r="E138" s="70"/>
      <c r="F138" s="70"/>
      <c r="G138" s="70"/>
      <c r="H138" s="70"/>
      <c r="I138" s="70"/>
      <c r="J138" s="83"/>
      <c r="K138" s="33" t="s">
        <v>58</v>
      </c>
      <c r="L138" s="33" t="s">
        <v>59</v>
      </c>
      <c r="M138" s="33" t="s">
        <v>60</v>
      </c>
      <c r="N138" s="33" t="s">
        <v>61</v>
      </c>
      <c r="O138" s="33" t="s">
        <v>62</v>
      </c>
      <c r="P138" s="33" t="s">
        <v>34</v>
      </c>
      <c r="Q138" s="33" t="s">
        <v>63</v>
      </c>
      <c r="R138" s="33" t="s">
        <v>64</v>
      </c>
      <c r="S138" s="33" t="s">
        <v>58</v>
      </c>
      <c r="T138" s="33" t="s">
        <v>65</v>
      </c>
      <c r="U138" s="83"/>
    </row>
    <row r="139" spans="1:21" ht="18.75" customHeight="1">
      <c r="A139" s="70" t="s">
        <v>123</v>
      </c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</row>
    <row r="140" spans="1:21" ht="12.75">
      <c r="A140" s="34" t="str">
        <f>IF(ISNA(INDEX($A$39:$U$101,MATCH($B140,$B$39:$B$101,0),1)),"",INDEX($A$39:$U$101,MATCH($B140,$B$39:$B$101,0),1))</f>
        <v>MME8023</v>
      </c>
      <c r="B140" s="69" t="s">
        <v>79</v>
      </c>
      <c r="C140" s="69"/>
      <c r="D140" s="69"/>
      <c r="E140" s="69"/>
      <c r="F140" s="69"/>
      <c r="G140" s="69"/>
      <c r="H140" s="69"/>
      <c r="I140" s="69"/>
      <c r="J140" s="20">
        <f>IF(ISNA(INDEX($A$39:$U$101,MATCH($B140,$B$39:$B$101,0),10)),"",INDEX($A$39:$U$101,MATCH($B140,$B$39:$B$101,0),10))</f>
        <v>7</v>
      </c>
      <c r="K140" s="20">
        <f>IF(ISNA(INDEX($A$39:$U$101,MATCH($B140,$B$39:$B$101,0),11)),"",INDEX($A$39:$U$101,MATCH($B140,$B$39:$B$101,0),11))</f>
        <v>2</v>
      </c>
      <c r="L140" s="20">
        <f>IF(ISNA(INDEX($A$39:$U$101,MATCH($B140,$B$39:$B$101,0),12)),"",INDEX($A$39:$U$101,MATCH($B140,$B$39:$B$101,0),12))</f>
        <v>1</v>
      </c>
      <c r="M140" s="20">
        <f>IF(ISNA(INDEX($A$39:$U$101,MATCH($B140,$B$39:$B$101,0),13)),"",INDEX($A$39:$U$101,MATCH($B140,$B$39:$B$101,0),13))</f>
        <v>0</v>
      </c>
      <c r="N140" s="20">
        <f>IF(ISNA(INDEX($A$39:$U$101,MATCH($B140,$B$39:$B$101,0),14)),"",INDEX($A$39:$U$101,MATCH($B140,$B$39:$B$101,0),14))</f>
        <v>1</v>
      </c>
      <c r="O140" s="20">
        <f>IF(ISNA(INDEX($A$39:$U$101,MATCH($B140,$B$39:$B$101,0),15)),"",INDEX($A$39:$U$101,MATCH($B140,$B$39:$B$101,0),15))</f>
        <v>4</v>
      </c>
      <c r="P140" s="20">
        <f>IF(ISNA(INDEX($A$39:$U$101,MATCH($B140,$B$39:$B$101,0),16)),"",INDEX($A$39:$U$101,MATCH($B140,$B$39:$B$101,0),16))</f>
        <v>9</v>
      </c>
      <c r="Q140" s="20">
        <f>IF(ISNA(INDEX($A$39:$U$101,MATCH($B140,$B$39:$B$101,0),17)),"",INDEX($A$39:$U$101,MATCH($B140,$B$39:$B$101,0),17))</f>
        <v>13</v>
      </c>
      <c r="R140" s="35" t="str">
        <f>IF(ISNA(INDEX($A$39:$U$101,MATCH($B140,$B$39:$B$101,0),18)),"",INDEX($A$39:$U$101,MATCH($B140,$B$39:$B$101,0),18))</f>
        <v>E</v>
      </c>
      <c r="S140" s="35">
        <f>IF(ISNA(INDEX($A$39:$U$101,MATCH($B140,$B$39:$B$101,0),19)),"",INDEX($A$39:$U$101,MATCH($B140,$B$39:$B$101,0),19))</f>
        <v>0</v>
      </c>
      <c r="T140" s="35">
        <f>IF(ISNA(INDEX($A$39:$U$101,MATCH($B140,$B$39:$B$101,0),20)),"",INDEX($A$39:$U$101,MATCH($B140,$B$39:$B$101,0),20))</f>
        <v>0</v>
      </c>
      <c r="U140" s="36" t="s">
        <v>41</v>
      </c>
    </row>
    <row r="141" spans="1:21" ht="12.75">
      <c r="A141" s="34" t="str">
        <f>IF(ISNA(INDEX($A$39:$U$101,MATCH($B141,$B$39:$B$101,0),1)),"",INDEX($A$39:$U$101,MATCH($B141,$B$39:$B$101,0),1))</f>
        <v>MME8009</v>
      </c>
      <c r="B141" s="69" t="s">
        <v>88</v>
      </c>
      <c r="C141" s="69"/>
      <c r="D141" s="69"/>
      <c r="E141" s="69"/>
      <c r="F141" s="69"/>
      <c r="G141" s="69"/>
      <c r="H141" s="69"/>
      <c r="I141" s="69"/>
      <c r="J141" s="20">
        <f>IF(ISNA(INDEX($A$39:$U$101,MATCH($B141,$B$39:$B$101,0),10)),"",INDEX($A$39:$U$101,MATCH($B141,$B$39:$B$101,0),10))</f>
        <v>8</v>
      </c>
      <c r="K141" s="20">
        <f>IF(ISNA(INDEX($A$39:$U$101,MATCH($B141,$B$39:$B$101,0),11)),"",INDEX($A$39:$U$101,MATCH($B141,$B$39:$B$101,0),11))</f>
        <v>2</v>
      </c>
      <c r="L141" s="20">
        <f>IF(ISNA(INDEX($A$39:$U$101,MATCH($B141,$B$39:$B$101,0),12)),"",INDEX($A$39:$U$101,MATCH($B141,$B$39:$B$101,0),12))</f>
        <v>1</v>
      </c>
      <c r="M141" s="20">
        <f>IF(ISNA(INDEX($A$39:$U$101,MATCH($B141,$B$39:$B$101,0),13)),"",INDEX($A$39:$U$101,MATCH($B141,$B$39:$B$101,0),13))</f>
        <v>0</v>
      </c>
      <c r="N141" s="20">
        <f>IF(ISNA(INDEX($A$39:$U$101,MATCH($B141,$B$39:$B$101,0),14)),"",INDEX($A$39:$U$101,MATCH($B141,$B$39:$B$101,0),14))</f>
        <v>1</v>
      </c>
      <c r="O141" s="20">
        <f>IF(ISNA(INDEX($A$39:$U$101,MATCH($B141,$B$39:$B$101,0),15)),"",INDEX($A$39:$U$101,MATCH($B141,$B$39:$B$101,0),15))</f>
        <v>4</v>
      </c>
      <c r="P141" s="20">
        <f>IF(ISNA(INDEX($A$39:$U$101,MATCH($B141,$B$39:$B$101,0),16)),"",INDEX($A$39:$U$101,MATCH($B141,$B$39:$B$101,0),16))</f>
        <v>10</v>
      </c>
      <c r="Q141" s="20">
        <f>IF(ISNA(INDEX($A$39:$U$101,MATCH($B141,$B$39:$B$101,0),17)),"",INDEX($A$39:$U$101,MATCH($B141,$B$39:$B$101,0),17))</f>
        <v>14</v>
      </c>
      <c r="R141" s="35" t="str">
        <f>IF(ISNA(INDEX($A$39:$U$101,MATCH($B141,$B$39:$B$101,0),18)),"",INDEX($A$39:$U$101,MATCH($B141,$B$39:$B$101,0),18))</f>
        <v>E</v>
      </c>
      <c r="S141" s="35">
        <f>IF(ISNA(INDEX($A$39:$U$101,MATCH($B141,$B$39:$B$101,0),19)),"",INDEX($A$39:$U$101,MATCH($B141,$B$39:$B$101,0),19))</f>
        <v>0</v>
      </c>
      <c r="T141" s="35">
        <f>IF(ISNA(INDEX($A$39:$U$101,MATCH($B141,$B$39:$B$101,0),20)),"",INDEX($A$39:$U$101,MATCH($B141,$B$39:$B$101,0),20))</f>
        <v>0</v>
      </c>
      <c r="U141" s="36" t="s">
        <v>41</v>
      </c>
    </row>
    <row r="142" spans="1:21" ht="12.75">
      <c r="A142" s="34" t="str">
        <f>IF(ISNA(INDEX($A$39:$U$101,MATCH($B142,$B$39:$B$101,0),1)),"",INDEX($A$39:$U$101,MATCH($B142,$B$39:$B$101,0),1))</f>
        <v>MMX9101</v>
      </c>
      <c r="B142" s="69" t="s">
        <v>92</v>
      </c>
      <c r="C142" s="69"/>
      <c r="D142" s="69"/>
      <c r="E142" s="69"/>
      <c r="F142" s="69"/>
      <c r="G142" s="69"/>
      <c r="H142" s="69"/>
      <c r="I142" s="69"/>
      <c r="J142" s="20">
        <f>IF(ISNA(INDEX($A$39:$U$101,MATCH($B142,$B$39:$B$101,0),10)),"",INDEX($A$39:$U$101,MATCH($B142,$B$39:$B$101,0),10))</f>
        <v>8</v>
      </c>
      <c r="K142" s="20">
        <f>IF(ISNA(INDEX($A$39:$U$101,MATCH($B142,$B$39:$B$101,0),11)),"",INDEX($A$39:$U$101,MATCH($B142,$B$39:$B$101,0),11))</f>
        <v>2</v>
      </c>
      <c r="L142" s="20">
        <f>IF(ISNA(INDEX($A$39:$U$101,MATCH($B142,$B$39:$B$101,0),12)),"",INDEX($A$39:$U$101,MATCH($B142,$B$39:$B$101,0),12))</f>
        <v>1</v>
      </c>
      <c r="M142" s="20">
        <f>IF(ISNA(INDEX($A$39:$U$101,MATCH($B142,$B$39:$B$101,0),13)),"",INDEX($A$39:$U$101,MATCH($B142,$B$39:$B$101,0),13))</f>
        <v>0</v>
      </c>
      <c r="N142" s="20">
        <f>IF(ISNA(INDEX($A$39:$U$101,MATCH($B142,$B$39:$B$101,0),14)),"",INDEX($A$39:$U$101,MATCH($B142,$B$39:$B$101,0),14))</f>
        <v>1</v>
      </c>
      <c r="O142" s="20">
        <f>IF(ISNA(INDEX($A$39:$U$101,MATCH($B142,$B$39:$B$101,0),15)),"",INDEX($A$39:$U$101,MATCH($B142,$B$39:$B$101,0),15))</f>
        <v>4</v>
      </c>
      <c r="P142" s="20">
        <f>IF(ISNA(INDEX($A$39:$U$101,MATCH($B142,$B$39:$B$101,0),16)),"",INDEX($A$39:$U$101,MATCH($B142,$B$39:$B$101,0),16))</f>
        <v>10</v>
      </c>
      <c r="Q142" s="20">
        <f>IF(ISNA(INDEX($A$39:$U$101,MATCH($B142,$B$39:$B$101,0),17)),"",INDEX($A$39:$U$101,MATCH($B142,$B$39:$B$101,0),17))</f>
        <v>14</v>
      </c>
      <c r="R142" s="35" t="str">
        <f>IF(ISNA(INDEX($A$39:$U$101,MATCH($B142,$B$39:$B$101,0),18)),"",INDEX($A$39:$U$101,MATCH($B142,$B$39:$B$101,0),18))</f>
        <v>E</v>
      </c>
      <c r="S142" s="35">
        <f>IF(ISNA(INDEX($A$39:$U$101,MATCH($B142,$B$39:$B$101,0),19)),"",INDEX($A$39:$U$101,MATCH($B142,$B$39:$B$101,0),19))</f>
        <v>0</v>
      </c>
      <c r="T142" s="35">
        <f>IF(ISNA(INDEX($A$39:$U$101,MATCH($B142,$B$39:$B$101,0),20)),"",INDEX($A$39:$U$101,MATCH($B142,$B$39:$B$101,0),20))</f>
        <v>0</v>
      </c>
      <c r="U142" s="36" t="s">
        <v>42</v>
      </c>
    </row>
    <row r="143" spans="1:21" ht="12.75">
      <c r="A143" s="22" t="s">
        <v>74</v>
      </c>
      <c r="B143" s="84"/>
      <c r="C143" s="84"/>
      <c r="D143" s="84"/>
      <c r="E143" s="84"/>
      <c r="F143" s="84"/>
      <c r="G143" s="84"/>
      <c r="H143" s="84"/>
      <c r="I143" s="84"/>
      <c r="J143" s="27">
        <f aca="true" t="shared" si="22" ref="J143:Q143">SUM(J140:J142)</f>
        <v>23</v>
      </c>
      <c r="K143" s="27">
        <f t="shared" si="22"/>
        <v>6</v>
      </c>
      <c r="L143" s="27">
        <f t="shared" si="22"/>
        <v>3</v>
      </c>
      <c r="M143" s="27">
        <f t="shared" si="22"/>
        <v>0</v>
      </c>
      <c r="N143" s="27">
        <f t="shared" si="22"/>
        <v>3</v>
      </c>
      <c r="O143" s="27">
        <f t="shared" si="22"/>
        <v>12</v>
      </c>
      <c r="P143" s="27">
        <f t="shared" si="22"/>
        <v>29</v>
      </c>
      <c r="Q143" s="27">
        <f t="shared" si="22"/>
        <v>41</v>
      </c>
      <c r="R143" s="22">
        <f>COUNTIF(R140:R142,"E")</f>
        <v>3</v>
      </c>
      <c r="S143" s="22">
        <f>COUNTIF(S140:S142,"C")</f>
        <v>0</v>
      </c>
      <c r="T143" s="22">
        <f>COUNTIF(T140:T142,"VP")</f>
        <v>0</v>
      </c>
      <c r="U143" s="19"/>
    </row>
    <row r="144" spans="1:21" ht="18" customHeight="1">
      <c r="A144" s="70" t="s">
        <v>126</v>
      </c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</row>
    <row r="145" spans="1:21" ht="12.75">
      <c r="A145" s="34" t="str">
        <f>IF(ISNA(INDEX($A$39:$U$101,MATCH($B145,$B$39:$B$101,0),1)),"",INDEX($A$39:$U$101,MATCH($B145,$B$39:$B$101,0),1))</f>
        <v>MME8066</v>
      </c>
      <c r="B145" s="69" t="s">
        <v>95</v>
      </c>
      <c r="C145" s="69"/>
      <c r="D145" s="69"/>
      <c r="E145" s="69"/>
      <c r="F145" s="69"/>
      <c r="G145" s="69"/>
      <c r="H145" s="69"/>
      <c r="I145" s="69"/>
      <c r="J145" s="20">
        <f>IF(ISNA(INDEX($A$39:$U$101,MATCH($B145,$B$39:$B$101,0),10)),"",INDEX($A$39:$U$101,MATCH($B145,$B$39:$B$101,0),10))</f>
        <v>7</v>
      </c>
      <c r="K145" s="20">
        <f>IF(ISNA(INDEX($A$39:$U$101,MATCH($B145,$B$39:$B$101,0),11)),"",INDEX($A$39:$U$101,MATCH($B145,$B$39:$B$101,0),11))</f>
        <v>2</v>
      </c>
      <c r="L145" s="20">
        <f>IF(ISNA(INDEX($A$39:$U$101,MATCH($B145,$B$39:$B$101,0),12)),"",INDEX($A$39:$U$101,MATCH($B145,$B$39:$B$101,0),12))</f>
        <v>1</v>
      </c>
      <c r="M145" s="20">
        <f>IF(ISNA(INDEX($A$39:$U$101,MATCH($B145,$B$39:$B$101,0),13)),"",INDEX($A$39:$U$101,MATCH($B145,$B$39:$B$101,0),13))</f>
        <v>0</v>
      </c>
      <c r="N145" s="20">
        <f>IF(ISNA(INDEX($A$39:$U$101,MATCH($B145,$B$39:$B$101,0),14)),"",INDEX($A$39:$U$101,MATCH($B145,$B$39:$B$101,0),14))</f>
        <v>1</v>
      </c>
      <c r="O145" s="20">
        <f>IF(ISNA(INDEX($A$39:$U$101,MATCH($B145,$B$39:$B$101,0),15)),"",INDEX($A$39:$U$101,MATCH($B145,$B$39:$B$101,0),15))</f>
        <v>4</v>
      </c>
      <c r="P145" s="20">
        <f>IF(ISNA(INDEX($A$39:$U$101,MATCH($B145,$B$39:$B$101,0),16)),"",INDEX($A$39:$U$101,MATCH($B145,$B$39:$B$101,0),16))</f>
        <v>11</v>
      </c>
      <c r="Q145" s="20">
        <f>IF(ISNA(INDEX($A$39:$U$101,MATCH($B145,$B$39:$B$101,0),17)),"",INDEX($A$39:$U$101,MATCH($B145,$B$39:$B$101,0),17))</f>
        <v>15</v>
      </c>
      <c r="R145" s="35" t="str">
        <f>IF(ISNA(INDEX($A$39:$U$101,MATCH($B145,$B$39:$B$101,0),18)),"",INDEX($A$39:$U$101,MATCH($B145,$B$39:$B$101,0),18))</f>
        <v>E</v>
      </c>
      <c r="S145" s="35">
        <f>IF(ISNA(INDEX($A$39:$U$101,MATCH($B145,$B$39:$B$101,0),19)),"",INDEX($A$39:$U$101,MATCH($B145,$B$39:$B$101,0),19))</f>
        <v>0</v>
      </c>
      <c r="T145" s="35">
        <f>IF(ISNA(INDEX($A$39:$U$101,MATCH($B145,$B$39:$B$101,0),20)),"",INDEX($A$39:$U$101,MATCH($B145,$B$39:$B$101,0),20))</f>
        <v>0</v>
      </c>
      <c r="U145" s="36" t="s">
        <v>41</v>
      </c>
    </row>
    <row r="146" spans="1:21" ht="12.75">
      <c r="A146" s="34" t="str">
        <f>IF(ISNA(INDEX($A$39:$U$101,MATCH($B146,$B$39:$B$101,0),1)),"",INDEX($A$39:$U$101,MATCH($B146,$B$39:$B$101,0),1))</f>
        <v>MME9002</v>
      </c>
      <c r="B146" s="69" t="s">
        <v>99</v>
      </c>
      <c r="C146" s="69"/>
      <c r="D146" s="69"/>
      <c r="E146" s="69"/>
      <c r="F146" s="69"/>
      <c r="G146" s="69"/>
      <c r="H146" s="69"/>
      <c r="I146" s="69"/>
      <c r="J146" s="20">
        <f>IF(ISNA(INDEX($A$39:$U$101,MATCH($B146,$B$39:$B$101,0),10)),"",INDEX($A$39:$U$101,MATCH($B146,$B$39:$B$101,0),10))</f>
        <v>4</v>
      </c>
      <c r="K146" s="20">
        <f>IF(ISNA(INDEX($A$39:$U$101,MATCH($B146,$B$39:$B$101,0),11)),"",INDEX($A$39:$U$101,MATCH($B146,$B$39:$B$101,0),11))</f>
        <v>0</v>
      </c>
      <c r="L146" s="20">
        <f>IF(ISNA(INDEX($A$39:$U$101,MATCH($B146,$B$39:$B$101,0),12)),"",INDEX($A$39:$U$101,MATCH($B146,$B$39:$B$101,0),12))</f>
        <v>0</v>
      </c>
      <c r="M146" s="20">
        <f>IF(ISNA(INDEX($A$39:$U$101,MATCH($B146,$B$39:$B$101,0),13)),"",INDEX($A$39:$U$101,MATCH($B146,$B$39:$B$101,0),13))</f>
        <v>1</v>
      </c>
      <c r="N146" s="20">
        <f>IF(ISNA(INDEX($A$39:$U$101,MATCH($B146,$B$39:$B$101,0),14)),"",INDEX($A$39:$U$101,MATCH($B146,$B$39:$B$101,0),14))</f>
        <v>2</v>
      </c>
      <c r="O146" s="20">
        <f>IF(ISNA(INDEX($A$39:$U$101,MATCH($B146,$B$39:$B$101,0),15)),"",INDEX($A$39:$U$101,MATCH($B146,$B$39:$B$101,0),15))</f>
        <v>3</v>
      </c>
      <c r="P146" s="20">
        <f>IF(ISNA(INDEX($A$39:$U$101,MATCH($B146,$B$39:$B$101,0),16)),"",INDEX($A$39:$U$101,MATCH($B146,$B$39:$B$101,0),16))</f>
        <v>5</v>
      </c>
      <c r="Q146" s="20">
        <f>IF(ISNA(INDEX($A$39:$U$101,MATCH($B146,$B$39:$B$101,0),17)),"",INDEX($A$39:$U$101,MATCH($B146,$B$39:$B$101,0),17))</f>
        <v>8</v>
      </c>
      <c r="R146" s="35">
        <f>IF(ISNA(INDEX($A$39:$U$101,MATCH($B146,$B$39:$B$101,0),18)),"",INDEX($A$39:$U$101,MATCH($B146,$B$39:$B$101,0),18))</f>
        <v>0</v>
      </c>
      <c r="S146" s="35" t="str">
        <f>IF(ISNA(INDEX($A$39:$U$101,MATCH($B146,$B$39:$B$101,0),19)),"",INDEX($A$39:$U$101,MATCH($B146,$B$39:$B$101,0),19))</f>
        <v>C</v>
      </c>
      <c r="T146" s="35">
        <f>IF(ISNA(INDEX($A$39:$U$101,MATCH($B146,$B$39:$B$101,0),20)),"",INDEX($A$39:$U$101,MATCH($B146,$B$39:$B$101,0),20))</f>
        <v>0</v>
      </c>
      <c r="U146" s="36" t="s">
        <v>41</v>
      </c>
    </row>
    <row r="147" spans="1:21" ht="12.75">
      <c r="A147" s="34" t="str">
        <f>IF(ISNA(INDEX($A$39:$U$101,MATCH($B147,$B$39:$B$101,0),1)),"",INDEX($A$39:$U$101,MATCH($B147,$B$39:$B$101,0),1))</f>
        <v>MME3401</v>
      </c>
      <c r="B147" s="69" t="s">
        <v>101</v>
      </c>
      <c r="C147" s="69"/>
      <c r="D147" s="69"/>
      <c r="E147" s="69"/>
      <c r="F147" s="69"/>
      <c r="G147" s="69"/>
      <c r="H147" s="69"/>
      <c r="I147" s="69"/>
      <c r="J147" s="20">
        <f>IF(ISNA(INDEX($A$39:$U$101,MATCH($B147,$B$39:$B$101,0),10)),"",INDEX($A$39:$U$101,MATCH($B147,$B$39:$B$101,0),10))</f>
        <v>4</v>
      </c>
      <c r="K147" s="20">
        <f>IF(ISNA(INDEX($A$39:$U$101,MATCH($B147,$B$39:$B$101,0),11)),"",INDEX($A$39:$U$101,MATCH($B147,$B$39:$B$101,0),11))</f>
        <v>0</v>
      </c>
      <c r="L147" s="20">
        <f>IF(ISNA(INDEX($A$39:$U$101,MATCH($B147,$B$39:$B$101,0),12)),"",INDEX($A$39:$U$101,MATCH($B147,$B$39:$B$101,0),12))</f>
        <v>0</v>
      </c>
      <c r="M147" s="20">
        <f>IF(ISNA(INDEX($A$39:$U$101,MATCH($B147,$B$39:$B$101,0),13)),"",INDEX($A$39:$U$101,MATCH($B147,$B$39:$B$101,0),13))</f>
        <v>0</v>
      </c>
      <c r="N147" s="20">
        <f>IF(ISNA(INDEX($A$39:$U$101,MATCH($B147,$B$39:$B$101,0),14)),"",INDEX($A$39:$U$101,MATCH($B147,$B$39:$B$101,0),14))</f>
        <v>2</v>
      </c>
      <c r="O147" s="20">
        <f>IF(ISNA(INDEX($A$39:$U$101,MATCH($B147,$B$39:$B$101,0),15)),"",INDEX($A$39:$U$101,MATCH($B147,$B$39:$B$101,0),15))</f>
        <v>2</v>
      </c>
      <c r="P147" s="20">
        <f>IF(ISNA(INDEX($A$39:$U$101,MATCH($B147,$B$39:$B$101,0),16)),"",INDEX($A$39:$U$101,MATCH($B147,$B$39:$B$101,0),16))</f>
        <v>6</v>
      </c>
      <c r="Q147" s="20">
        <f>IF(ISNA(INDEX($A$39:$U$101,MATCH($B147,$B$39:$B$101,0),17)),"",INDEX($A$39:$U$101,MATCH($B147,$B$39:$B$101,0),17))</f>
        <v>8</v>
      </c>
      <c r="R147" s="35">
        <f>IF(ISNA(INDEX($A$39:$U$101,MATCH($B147,$B$39:$B$101,0),18)),"",INDEX($A$39:$U$101,MATCH($B147,$B$39:$B$101,0),18))</f>
        <v>0</v>
      </c>
      <c r="S147" s="35" t="str">
        <f>IF(ISNA(INDEX($A$39:$U$101,MATCH($B147,$B$39:$B$101,0),19)),"",INDEX($A$39:$U$101,MATCH($B147,$B$39:$B$101,0),19))</f>
        <v>C</v>
      </c>
      <c r="T147" s="35">
        <f>IF(ISNA(INDEX($A$39:$U$101,MATCH($B147,$B$39:$B$101,0),20)),"",INDEX($A$39:$U$101,MATCH($B147,$B$39:$B$101,0),20))</f>
        <v>0</v>
      </c>
      <c r="U147" s="36" t="s">
        <v>41</v>
      </c>
    </row>
    <row r="148" spans="1:21" ht="12.75">
      <c r="A148" s="34" t="str">
        <f>IF(ISNA(INDEX($A$39:$U$101,MATCH($B148,$B$39:$B$101,0),1)),"",INDEX($A$39:$U$101,MATCH($B148,$B$39:$B$101,0),1))</f>
        <v>MMX9102</v>
      </c>
      <c r="B148" s="69" t="s">
        <v>103</v>
      </c>
      <c r="C148" s="69"/>
      <c r="D148" s="69"/>
      <c r="E148" s="69"/>
      <c r="F148" s="69"/>
      <c r="G148" s="69"/>
      <c r="H148" s="69"/>
      <c r="I148" s="69"/>
      <c r="J148" s="20">
        <f>IF(ISNA(INDEX($A$39:$U$101,MATCH($B148,$B$39:$B$101,0),10)),"",INDEX($A$39:$U$101,MATCH($B148,$B$39:$B$101,0),10))</f>
        <v>8</v>
      </c>
      <c r="K148" s="20">
        <f>IF(ISNA(INDEX($A$39:$U$101,MATCH($B148,$B$39:$B$101,0),11)),"",INDEX($A$39:$U$101,MATCH($B148,$B$39:$B$101,0),11))</f>
        <v>2</v>
      </c>
      <c r="L148" s="20">
        <f>IF(ISNA(INDEX($A$39:$U$101,MATCH($B148,$B$39:$B$101,0),12)),"",INDEX($A$39:$U$101,MATCH($B148,$B$39:$B$101,0),12))</f>
        <v>1</v>
      </c>
      <c r="M148" s="20">
        <f>IF(ISNA(INDEX($A$39:$U$101,MATCH($B148,$B$39:$B$101,0),13)),"",INDEX($A$39:$U$101,MATCH($B148,$B$39:$B$101,0),13))</f>
        <v>0</v>
      </c>
      <c r="N148" s="20">
        <f>IF(ISNA(INDEX($A$39:$U$101,MATCH($B148,$B$39:$B$101,0),14)),"",INDEX($A$39:$U$101,MATCH($B148,$B$39:$B$101,0),14))</f>
        <v>1</v>
      </c>
      <c r="O148" s="20">
        <f>IF(ISNA(INDEX($A$39:$U$101,MATCH($B148,$B$39:$B$101,0),15)),"",INDEX($A$39:$U$101,MATCH($B148,$B$39:$B$101,0),15))</f>
        <v>4</v>
      </c>
      <c r="P148" s="20">
        <f>IF(ISNA(INDEX($A$39:$U$101,MATCH($B148,$B$39:$B$101,0),16)),"",INDEX($A$39:$U$101,MATCH($B148,$B$39:$B$101,0),16))</f>
        <v>13</v>
      </c>
      <c r="Q148" s="20">
        <f>IF(ISNA(INDEX($A$39:$U$101,MATCH($B148,$B$39:$B$101,0),17)),"",INDEX($A$39:$U$101,MATCH($B148,$B$39:$B$101,0),17))</f>
        <v>17</v>
      </c>
      <c r="R148" s="35" t="str">
        <f>IF(ISNA(INDEX($A$39:$U$101,MATCH($B148,$B$39:$B$101,0),18)),"",INDEX($A$39:$U$101,MATCH($B148,$B$39:$B$101,0),18))</f>
        <v>E</v>
      </c>
      <c r="S148" s="35">
        <f>IF(ISNA(INDEX($A$39:$U$101,MATCH($B148,$B$39:$B$101,0),19)),"",INDEX($A$39:$U$101,MATCH($B148,$B$39:$B$101,0),19))</f>
        <v>0</v>
      </c>
      <c r="T148" s="35">
        <f>IF(ISNA(INDEX($A$39:$U$101,MATCH($B148,$B$39:$B$101,0),20)),"",INDEX($A$39:$U$101,MATCH($B148,$B$39:$B$101,0),20))</f>
        <v>0</v>
      </c>
      <c r="U148" s="36" t="s">
        <v>42</v>
      </c>
    </row>
    <row r="149" spans="1:21" ht="12.75">
      <c r="A149" s="22" t="s">
        <v>74</v>
      </c>
      <c r="B149" s="70"/>
      <c r="C149" s="70"/>
      <c r="D149" s="70"/>
      <c r="E149" s="70"/>
      <c r="F149" s="70"/>
      <c r="G149" s="70"/>
      <c r="H149" s="70"/>
      <c r="I149" s="70"/>
      <c r="J149" s="27">
        <f aca="true" t="shared" si="23" ref="J149:Q149">SUM(J145:J148)</f>
        <v>23</v>
      </c>
      <c r="K149" s="27">
        <f t="shared" si="23"/>
        <v>4</v>
      </c>
      <c r="L149" s="27">
        <f t="shared" si="23"/>
        <v>2</v>
      </c>
      <c r="M149" s="27">
        <f t="shared" si="23"/>
        <v>1</v>
      </c>
      <c r="N149" s="27">
        <f t="shared" si="23"/>
        <v>6</v>
      </c>
      <c r="O149" s="27">
        <f t="shared" si="23"/>
        <v>13</v>
      </c>
      <c r="P149" s="27">
        <f t="shared" si="23"/>
        <v>35</v>
      </c>
      <c r="Q149" s="27">
        <f t="shared" si="23"/>
        <v>48</v>
      </c>
      <c r="R149" s="22">
        <f>COUNTIF(R145:R148,"E")</f>
        <v>2</v>
      </c>
      <c r="S149" s="22">
        <f>COUNTIF(S145:S148,"C")</f>
        <v>2</v>
      </c>
      <c r="T149" s="22">
        <f>COUNTIF(T145:T148,"VP")</f>
        <v>0</v>
      </c>
      <c r="U149" s="23"/>
    </row>
    <row r="150" spans="1:21" ht="25.5" customHeight="1">
      <c r="A150" s="78" t="s">
        <v>119</v>
      </c>
      <c r="B150" s="78"/>
      <c r="C150" s="78"/>
      <c r="D150" s="78"/>
      <c r="E150" s="78"/>
      <c r="F150" s="78"/>
      <c r="G150" s="78"/>
      <c r="H150" s="78"/>
      <c r="I150" s="78"/>
      <c r="J150" s="27">
        <f aca="true" t="shared" si="24" ref="J150:T150">SUM(J143,J149)</f>
        <v>46</v>
      </c>
      <c r="K150" s="27">
        <f t="shared" si="24"/>
        <v>10</v>
      </c>
      <c r="L150" s="27">
        <f t="shared" si="24"/>
        <v>5</v>
      </c>
      <c r="M150" s="27">
        <f t="shared" si="24"/>
        <v>1</v>
      </c>
      <c r="N150" s="27">
        <f t="shared" si="24"/>
        <v>9</v>
      </c>
      <c r="O150" s="27">
        <f t="shared" si="24"/>
        <v>25</v>
      </c>
      <c r="P150" s="27">
        <f t="shared" si="24"/>
        <v>64</v>
      </c>
      <c r="Q150" s="27">
        <f t="shared" si="24"/>
        <v>89</v>
      </c>
      <c r="R150" s="27">
        <f t="shared" si="24"/>
        <v>5</v>
      </c>
      <c r="S150" s="27">
        <f t="shared" si="24"/>
        <v>2</v>
      </c>
      <c r="T150" s="27">
        <f t="shared" si="24"/>
        <v>0</v>
      </c>
      <c r="U150" s="28">
        <f>7/17</f>
        <v>0.4117647058823529</v>
      </c>
    </row>
    <row r="151" spans="1:21" ht="13.5" customHeight="1">
      <c r="A151" s="78" t="s">
        <v>120</v>
      </c>
      <c r="B151" s="78"/>
      <c r="C151" s="78"/>
      <c r="D151" s="78"/>
      <c r="E151" s="78"/>
      <c r="F151" s="78"/>
      <c r="G151" s="78"/>
      <c r="H151" s="78"/>
      <c r="I151" s="78"/>
      <c r="J151" s="78"/>
      <c r="K151" s="27">
        <f aca="true" t="shared" si="25" ref="K151:Q151">K143*14+K149*12</f>
        <v>132</v>
      </c>
      <c r="L151" s="27">
        <f t="shared" si="25"/>
        <v>66</v>
      </c>
      <c r="M151" s="27">
        <f>M143*14+M149*12</f>
        <v>12</v>
      </c>
      <c r="N151" s="27">
        <f t="shared" si="25"/>
        <v>114</v>
      </c>
      <c r="O151" s="27">
        <f t="shared" si="25"/>
        <v>324</v>
      </c>
      <c r="P151" s="27">
        <f t="shared" si="25"/>
        <v>826</v>
      </c>
      <c r="Q151" s="27">
        <f t="shared" si="25"/>
        <v>1150</v>
      </c>
      <c r="R151" s="79"/>
      <c r="S151" s="79"/>
      <c r="T151" s="79"/>
      <c r="U151" s="79"/>
    </row>
    <row r="152" spans="1:21" ht="16.5" customHeight="1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80">
        <f>SUM(K151:N151)</f>
        <v>324</v>
      </c>
      <c r="L152" s="80"/>
      <c r="M152" s="80"/>
      <c r="N152" s="80"/>
      <c r="O152" s="81">
        <v>1150</v>
      </c>
      <c r="P152" s="81"/>
      <c r="Q152" s="81"/>
      <c r="R152" s="79"/>
      <c r="S152" s="79"/>
      <c r="T152" s="79"/>
      <c r="U152" s="79"/>
    </row>
    <row r="153" ht="12" customHeight="1"/>
    <row r="154" spans="1:21" ht="17.25" customHeight="1">
      <c r="A154" s="70" t="s">
        <v>127</v>
      </c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</row>
    <row r="155" spans="1:21" ht="21" customHeight="1">
      <c r="A155" s="70" t="s">
        <v>51</v>
      </c>
      <c r="B155" s="70" t="s">
        <v>52</v>
      </c>
      <c r="C155" s="70"/>
      <c r="D155" s="70"/>
      <c r="E155" s="70"/>
      <c r="F155" s="70"/>
      <c r="G155" s="70"/>
      <c r="H155" s="70"/>
      <c r="I155" s="70"/>
      <c r="J155" s="83" t="s">
        <v>53</v>
      </c>
      <c r="K155" s="83" t="s">
        <v>54</v>
      </c>
      <c r="L155" s="83"/>
      <c r="M155" s="83"/>
      <c r="N155" s="83"/>
      <c r="O155" s="83" t="s">
        <v>55</v>
      </c>
      <c r="P155" s="83"/>
      <c r="Q155" s="83"/>
      <c r="R155" s="83" t="s">
        <v>56</v>
      </c>
      <c r="S155" s="83"/>
      <c r="T155" s="83"/>
      <c r="U155" s="83" t="s">
        <v>57</v>
      </c>
    </row>
    <row r="156" spans="1:21" ht="18" customHeight="1">
      <c r="A156" s="70"/>
      <c r="B156" s="70"/>
      <c r="C156" s="70"/>
      <c r="D156" s="70"/>
      <c r="E156" s="70"/>
      <c r="F156" s="70"/>
      <c r="G156" s="70"/>
      <c r="H156" s="70"/>
      <c r="I156" s="70"/>
      <c r="J156" s="83"/>
      <c r="K156" s="33" t="s">
        <v>58</v>
      </c>
      <c r="L156" s="33" t="s">
        <v>59</v>
      </c>
      <c r="M156" s="33" t="s">
        <v>60</v>
      </c>
      <c r="N156" s="33" t="s">
        <v>61</v>
      </c>
      <c r="O156" s="33" t="s">
        <v>62</v>
      </c>
      <c r="P156" s="33" t="s">
        <v>34</v>
      </c>
      <c r="Q156" s="33" t="s">
        <v>63</v>
      </c>
      <c r="R156" s="33" t="s">
        <v>64</v>
      </c>
      <c r="S156" s="33" t="s">
        <v>58</v>
      </c>
      <c r="T156" s="33" t="s">
        <v>65</v>
      </c>
      <c r="U156" s="83"/>
    </row>
    <row r="157" spans="1:21" ht="16.5" customHeight="1">
      <c r="A157" s="70" t="s">
        <v>123</v>
      </c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</row>
    <row r="158" spans="1:21" ht="12.75">
      <c r="A158" s="34" t="str">
        <f>IF(ISNA(INDEX($A$39:$U$101,MATCH($B158,$B$39:$B$101,0),1)),"",INDEX($A$39:$U$101,MATCH($B158,$B$39:$B$101,0),1))</f>
        <v>MME3006</v>
      </c>
      <c r="B158" s="69" t="s">
        <v>73</v>
      </c>
      <c r="C158" s="69"/>
      <c r="D158" s="69"/>
      <c r="E158" s="69"/>
      <c r="F158" s="69"/>
      <c r="G158" s="69"/>
      <c r="H158" s="69"/>
      <c r="I158" s="69"/>
      <c r="J158" s="20">
        <f>IF(ISNA(INDEX($A$39:$U$101,MATCH($B158,$B$39:$B$101,0),10)),"",INDEX($A$39:$U$101,MATCH($B158,$B$39:$B$101,0),10))</f>
        <v>7</v>
      </c>
      <c r="K158" s="20">
        <f>IF(ISNA(INDEX($A$39:$U$101,MATCH($B158,$B$39:$B$101,0),11)),"",INDEX($A$39:$U$101,MATCH($B158,$B$39:$B$101,0),11))</f>
        <v>2</v>
      </c>
      <c r="L158" s="20">
        <f>IF(ISNA(INDEX($A$39:$U$101,MATCH($B158,$B$39:$B$101,0),12)),"",INDEX($A$39:$U$101,MATCH($B158,$B$39:$B$101,0),12))</f>
        <v>1</v>
      </c>
      <c r="M158" s="20">
        <f>IF(ISNA(INDEX($A$39:$U$101,MATCH($B158,$B$39:$B$101,0),13)),"",INDEX($A$39:$U$101,MATCH($B158,$B$39:$B$101,0),13))</f>
        <v>0</v>
      </c>
      <c r="N158" s="20">
        <f>IF(ISNA(INDEX($A$39:$U$101,MATCH($B158,$B$39:$B$101,0),14)),"",INDEX($A$39:$U$101,MATCH($B158,$B$39:$B$101,0),14))</f>
        <v>1</v>
      </c>
      <c r="O158" s="20">
        <f>IF(ISNA(INDEX($A$39:$U$101,MATCH($B158,$B$39:$B$101,0),15)),"",INDEX($A$39:$U$101,MATCH($B158,$B$39:$B$101,0),15))</f>
        <v>4</v>
      </c>
      <c r="P158" s="20">
        <f>IF(ISNA(INDEX($A$39:$U$101,MATCH($B158,$B$39:$B$101,0),16)),"",INDEX($A$39:$U$101,MATCH($B158,$B$39:$B$101,0),16))</f>
        <v>9</v>
      </c>
      <c r="Q158" s="20">
        <f>IF(ISNA(INDEX($A$39:$U$101,MATCH($B158,$B$39:$B$101,0),17)),"",INDEX($A$39:$U$101,MATCH($B158,$B$39:$B$101,0),17))</f>
        <v>13</v>
      </c>
      <c r="R158" s="35" t="str">
        <f>IF(ISNA(INDEX($A$39:$U$101,MATCH($B158,$B$39:$B$101,0),18)),"",INDEX($A$39:$U$101,MATCH($B158,$B$39:$B$101,0),18))</f>
        <v>E</v>
      </c>
      <c r="S158" s="35">
        <f>IF(ISNA(INDEX($A$39:$U$101,MATCH($B158,$B$39:$B$101,0),19)),"",INDEX($A$39:$U$101,MATCH($B158,$B$39:$B$101,0),19))</f>
        <v>0</v>
      </c>
      <c r="T158" s="35">
        <f>IF(ISNA(INDEX($A$39:$U$101,MATCH($B158,$B$39:$B$101,0),20)),"",INDEX($A$39:$U$101,MATCH($B158,$B$39:$B$101,0),20))</f>
        <v>0</v>
      </c>
      <c r="U158" s="36" t="s">
        <v>41</v>
      </c>
    </row>
    <row r="159" spans="1:21" ht="12.75">
      <c r="A159" s="34" t="str">
        <f>IF(ISNA(INDEX($A$39:$U$101,MATCH($B159,$B$39:$B$101,0),1)),"",INDEX($A$39:$U$101,MATCH($B159,$B$39:$B$101,0),1))</f>
        <v>MME3007</v>
      </c>
      <c r="B159" s="69" t="s">
        <v>83</v>
      </c>
      <c r="C159" s="69"/>
      <c r="D159" s="69"/>
      <c r="E159" s="69"/>
      <c r="F159" s="69"/>
      <c r="G159" s="69"/>
      <c r="H159" s="69"/>
      <c r="I159" s="69"/>
      <c r="J159" s="20">
        <f>IF(ISNA(INDEX($A$39:$U$101,MATCH($B159,$B$39:$B$101,0),10)),"",INDEX($A$39:$U$101,MATCH($B159,$B$39:$B$101,0),10))</f>
        <v>7</v>
      </c>
      <c r="K159" s="20">
        <f>IF(ISNA(INDEX($A$39:$U$101,MATCH($B159,$B$39:$B$101,0),11)),"",INDEX($A$39:$U$101,MATCH($B159,$B$39:$B$101,0),11))</f>
        <v>2</v>
      </c>
      <c r="L159" s="20">
        <f>IF(ISNA(INDEX($A$39:$U$101,MATCH($B159,$B$39:$B$101,0),12)),"",INDEX($A$39:$U$101,MATCH($B159,$B$39:$B$101,0),12))</f>
        <v>1</v>
      </c>
      <c r="M159" s="20">
        <f>IF(ISNA(INDEX($A$39:$U$101,MATCH($B159,$B$39:$B$101,0),13)),"",INDEX($A$39:$U$101,MATCH($B159,$B$39:$B$101,0),13))</f>
        <v>0</v>
      </c>
      <c r="N159" s="20">
        <f>IF(ISNA(INDEX($A$39:$U$101,MATCH($B159,$B$39:$B$101,0),14)),"",INDEX($A$39:$U$101,MATCH($B159,$B$39:$B$101,0),14))</f>
        <v>1</v>
      </c>
      <c r="O159" s="20">
        <f>IF(ISNA(INDEX($A$39:$U$101,MATCH($B159,$B$39:$B$101,0),15)),"",INDEX($A$39:$U$101,MATCH($B159,$B$39:$B$101,0),15))</f>
        <v>4</v>
      </c>
      <c r="P159" s="20">
        <f>IF(ISNA(INDEX($A$39:$U$101,MATCH($B159,$B$39:$B$101,0),16)),"",INDEX($A$39:$U$101,MATCH($B159,$B$39:$B$101,0),16))</f>
        <v>9</v>
      </c>
      <c r="Q159" s="20">
        <f>IF(ISNA(INDEX($A$39:$U$101,MATCH($B159,$B$39:$B$101,0),17)),"",INDEX($A$39:$U$101,MATCH($B159,$B$39:$B$101,0),17))</f>
        <v>13</v>
      </c>
      <c r="R159" s="35" t="str">
        <f>IF(ISNA(INDEX($A$39:$U$101,MATCH($B159,$B$39:$B$101,0),18)),"",INDEX($A$39:$U$101,MATCH($B159,$B$39:$B$101,0),18))</f>
        <v>E</v>
      </c>
      <c r="S159" s="35">
        <f>IF(ISNA(INDEX($A$39:$U$101,MATCH($B159,$B$39:$B$101,0),19)),"",INDEX($A$39:$U$101,MATCH($B159,$B$39:$B$101,0),19))</f>
        <v>0</v>
      </c>
      <c r="T159" s="35">
        <f>IF(ISNA(INDEX($A$39:$U$101,MATCH($B159,$B$39:$B$101,0),20)),"",INDEX($A$39:$U$101,MATCH($B159,$B$39:$B$101,0),20))</f>
        <v>0</v>
      </c>
      <c r="U159" s="36" t="s">
        <v>41</v>
      </c>
    </row>
    <row r="160" spans="1:21" ht="12.75">
      <c r="A160" s="22" t="s">
        <v>74</v>
      </c>
      <c r="B160" s="84"/>
      <c r="C160" s="84"/>
      <c r="D160" s="84"/>
      <c r="E160" s="84"/>
      <c r="F160" s="84"/>
      <c r="G160" s="84"/>
      <c r="H160" s="84"/>
      <c r="I160" s="84"/>
      <c r="J160" s="27">
        <f aca="true" t="shared" si="26" ref="J160:Q160">SUM(J158:J159)</f>
        <v>14</v>
      </c>
      <c r="K160" s="27">
        <f t="shared" si="26"/>
        <v>4</v>
      </c>
      <c r="L160" s="27">
        <f t="shared" si="26"/>
        <v>2</v>
      </c>
      <c r="M160" s="27">
        <f t="shared" si="26"/>
        <v>0</v>
      </c>
      <c r="N160" s="27">
        <f t="shared" si="26"/>
        <v>2</v>
      </c>
      <c r="O160" s="27">
        <f t="shared" si="26"/>
        <v>8</v>
      </c>
      <c r="P160" s="27">
        <f t="shared" si="26"/>
        <v>18</v>
      </c>
      <c r="Q160" s="27">
        <f t="shared" si="26"/>
        <v>26</v>
      </c>
      <c r="R160" s="22">
        <f>COUNTIF(R158:R159,"E")</f>
        <v>2</v>
      </c>
      <c r="S160" s="22">
        <f>COUNTIF(S158:S159,"C")</f>
        <v>0</v>
      </c>
      <c r="T160" s="22">
        <f>COUNTIF(T158:T159,"VP")</f>
        <v>0</v>
      </c>
      <c r="U160" s="19"/>
    </row>
    <row r="161" spans="1:21" ht="19.5" customHeight="1">
      <c r="A161" s="70" t="s">
        <v>126</v>
      </c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</row>
    <row r="162" spans="1:21" ht="9" customHeight="1">
      <c r="A162" s="34">
        <f>IF(ISNA(INDEX($A$39:$U$101,MATCH($B162,$B$39:$B$101,0),1)),"",INDEX($A$39:$U$101,MATCH($B162,$B$39:$B$101,0),1))</f>
      </c>
      <c r="B162" s="69"/>
      <c r="C162" s="69"/>
      <c r="D162" s="69"/>
      <c r="E162" s="69"/>
      <c r="F162" s="69"/>
      <c r="G162" s="69"/>
      <c r="H162" s="69"/>
      <c r="I162" s="69"/>
      <c r="J162" s="20">
        <f>IF(ISNA(INDEX($A$39:$U$101,MATCH($B162,$B$39:$B$101,0),10)),"",INDEX($A$39:$U$101,MATCH($B162,$B$39:$B$101,0),10))</f>
      </c>
      <c r="K162" s="20">
        <f>IF(ISNA(INDEX($A$39:$U$101,MATCH($B162,$B$39:$B$101,0),11)),"",INDEX($A$39:$U$101,MATCH($B162,$B$39:$B$101,0),11))</f>
      </c>
      <c r="L162" s="20">
        <f>IF(ISNA(INDEX($A$39:$U$101,MATCH($B162,$B$39:$B$101,0),12)),"",INDEX($A$39:$U$101,MATCH($B162,$B$39:$B$101,0),12))</f>
      </c>
      <c r="M162" s="20">
        <f>IF(ISNA(INDEX($A$39:$U$101,MATCH($B162,$B$39:$B$101,0),13)),"",INDEX($A$39:$U$101,MATCH($B162,$B$39:$B$101,0),13))</f>
      </c>
      <c r="N162" s="20">
        <f>IF(ISNA(INDEX($A$39:$U$101,MATCH($B162,$B$39:$B$101,0),14)),"",INDEX($A$39:$U$101,MATCH($B162,$B$39:$B$101,0),14))</f>
      </c>
      <c r="O162" s="20">
        <f>IF(ISNA(INDEX($A$39:$U$101,MATCH($B162,$B$39:$B$101,0),15)),"",INDEX($A$39:$U$101,MATCH($B162,$B$39:$B$101,0),15))</f>
      </c>
      <c r="P162" s="20">
        <f>IF(ISNA(INDEX($A$39:$U$101,MATCH($B162,$B$39:$B$101,0),16)),"",INDEX($A$39:$U$101,MATCH($B162,$B$39:$B$101,0),16))</f>
      </c>
      <c r="Q162" s="20">
        <f>IF(ISNA(INDEX($A$39:$U$101,MATCH($B162,$B$39:$B$101,0),17)),"",INDEX($A$39:$U$101,MATCH($B162,$B$39:$B$101,0),17))</f>
      </c>
      <c r="R162" s="35">
        <f>IF(ISNA(INDEX($A$39:$U$101,MATCH($B162,$B$39:$B$101,0),18)),"",INDEX($A$39:$U$101,MATCH($B162,$B$39:$B$101,0),18))</f>
      </c>
      <c r="S162" s="35">
        <f>IF(ISNA(INDEX($A$39:$U$101,MATCH($B162,$B$39:$B$101,0),19)),"",INDEX($A$39:$U$101,MATCH($B162,$B$39:$B$101,0),19))</f>
      </c>
      <c r="T162" s="35">
        <f>IF(ISNA(INDEX($A$39:$U$101,MATCH($B162,$B$39:$B$101,0),20)),"",INDEX($A$39:$U$101,MATCH($B162,$B$39:$B$101,0),20))</f>
      </c>
      <c r="U162" s="36"/>
    </row>
    <row r="163" spans="1:21" ht="12.75">
      <c r="A163" s="22" t="s">
        <v>74</v>
      </c>
      <c r="B163" s="70"/>
      <c r="C163" s="70"/>
      <c r="D163" s="70"/>
      <c r="E163" s="70"/>
      <c r="F163" s="70"/>
      <c r="G163" s="70"/>
      <c r="H163" s="70"/>
      <c r="I163" s="70"/>
      <c r="J163" s="27">
        <f aca="true" t="shared" si="27" ref="J163:Q163">SUM(J162:J162)</f>
        <v>0</v>
      </c>
      <c r="K163" s="27">
        <f t="shared" si="27"/>
        <v>0</v>
      </c>
      <c r="L163" s="27">
        <f t="shared" si="27"/>
        <v>0</v>
      </c>
      <c r="M163" s="27">
        <f t="shared" si="27"/>
        <v>0</v>
      </c>
      <c r="N163" s="27">
        <f t="shared" si="27"/>
        <v>0</v>
      </c>
      <c r="O163" s="27">
        <f t="shared" si="27"/>
        <v>0</v>
      </c>
      <c r="P163" s="27">
        <f t="shared" si="27"/>
        <v>0</v>
      </c>
      <c r="Q163" s="27">
        <f t="shared" si="27"/>
        <v>0</v>
      </c>
      <c r="R163" s="22">
        <f>COUNTIF(R162:R162,"E")</f>
        <v>0</v>
      </c>
      <c r="S163" s="22">
        <f>COUNTIF(S162:S162,"C")</f>
        <v>0</v>
      </c>
      <c r="T163" s="22">
        <f>COUNTIF(T162:T162,"VP")</f>
        <v>0</v>
      </c>
      <c r="U163" s="23"/>
    </row>
    <row r="164" spans="1:21" ht="27.75" customHeight="1">
      <c r="A164" s="78" t="s">
        <v>119</v>
      </c>
      <c r="B164" s="78"/>
      <c r="C164" s="78"/>
      <c r="D164" s="78"/>
      <c r="E164" s="78"/>
      <c r="F164" s="78"/>
      <c r="G164" s="78"/>
      <c r="H164" s="78"/>
      <c r="I164" s="78"/>
      <c r="J164" s="27">
        <f aca="true" t="shared" si="28" ref="J164:T164">SUM(J160,J163)</f>
        <v>14</v>
      </c>
      <c r="K164" s="27">
        <f t="shared" si="28"/>
        <v>4</v>
      </c>
      <c r="L164" s="27">
        <f t="shared" si="28"/>
        <v>2</v>
      </c>
      <c r="M164" s="27">
        <f t="shared" si="28"/>
        <v>0</v>
      </c>
      <c r="N164" s="27">
        <f t="shared" si="28"/>
        <v>2</v>
      </c>
      <c r="O164" s="27">
        <f t="shared" si="28"/>
        <v>8</v>
      </c>
      <c r="P164" s="27">
        <f t="shared" si="28"/>
        <v>18</v>
      </c>
      <c r="Q164" s="27">
        <f t="shared" si="28"/>
        <v>26</v>
      </c>
      <c r="R164" s="27">
        <f t="shared" si="28"/>
        <v>2</v>
      </c>
      <c r="S164" s="27">
        <f t="shared" si="28"/>
        <v>0</v>
      </c>
      <c r="T164" s="27">
        <f t="shared" si="28"/>
        <v>0</v>
      </c>
      <c r="U164" s="28">
        <f>2/17</f>
        <v>0.11764705882352941</v>
      </c>
    </row>
    <row r="165" spans="1:21" ht="17.25" customHeight="1">
      <c r="A165" s="78" t="s">
        <v>120</v>
      </c>
      <c r="B165" s="78"/>
      <c r="C165" s="78"/>
      <c r="D165" s="78"/>
      <c r="E165" s="78"/>
      <c r="F165" s="78"/>
      <c r="G165" s="78"/>
      <c r="H165" s="78"/>
      <c r="I165" s="78"/>
      <c r="J165" s="78"/>
      <c r="K165" s="27">
        <f aca="true" t="shared" si="29" ref="K165:Q165">K160*14+K163*12</f>
        <v>56</v>
      </c>
      <c r="L165" s="27">
        <f t="shared" si="29"/>
        <v>28</v>
      </c>
      <c r="M165" s="27">
        <f t="shared" si="29"/>
        <v>0</v>
      </c>
      <c r="N165" s="27">
        <f t="shared" si="29"/>
        <v>28</v>
      </c>
      <c r="O165" s="27">
        <f t="shared" si="29"/>
        <v>112</v>
      </c>
      <c r="P165" s="27">
        <f t="shared" si="29"/>
        <v>252</v>
      </c>
      <c r="Q165" s="27">
        <f t="shared" si="29"/>
        <v>364</v>
      </c>
      <c r="R165" s="79"/>
      <c r="S165" s="79"/>
      <c r="T165" s="79"/>
      <c r="U165" s="79"/>
    </row>
    <row r="166" spans="1:21" ht="12.75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80">
        <f>SUM(K165:N165)</f>
        <v>112</v>
      </c>
      <c r="L166" s="80"/>
      <c r="M166" s="80"/>
      <c r="N166" s="80"/>
      <c r="O166" s="81">
        <v>364</v>
      </c>
      <c r="P166" s="81"/>
      <c r="Q166" s="81"/>
      <c r="R166" s="79"/>
      <c r="S166" s="79"/>
      <c r="T166" s="79"/>
      <c r="U166" s="79"/>
    </row>
    <row r="167" ht="8.25" customHeight="1"/>
    <row r="168" spans="2:20" ht="12.75">
      <c r="B168" s="16"/>
      <c r="C168" s="16"/>
      <c r="D168" s="16"/>
      <c r="E168" s="16"/>
      <c r="F168" s="16"/>
      <c r="G168" s="16"/>
      <c r="H168" s="17"/>
      <c r="I168" s="17"/>
      <c r="J168" s="17"/>
      <c r="N168" s="16"/>
      <c r="O168" s="16"/>
      <c r="P168" s="16"/>
      <c r="Q168" s="16"/>
      <c r="R168" s="16"/>
      <c r="S168" s="16"/>
      <c r="T168" s="16"/>
    </row>
    <row r="169" spans="1:21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9"/>
      <c r="L169" s="29"/>
      <c r="M169" s="29"/>
      <c r="N169" s="29"/>
      <c r="O169" s="30"/>
      <c r="P169" s="30"/>
      <c r="Q169" s="30"/>
      <c r="R169" s="31"/>
      <c r="S169" s="31"/>
      <c r="T169" s="31"/>
      <c r="U169" s="31"/>
    </row>
    <row r="171" spans="1:2" ht="12.75">
      <c r="A171" s="61" t="s">
        <v>128</v>
      </c>
      <c r="B171" s="61"/>
    </row>
    <row r="172" spans="1:21" ht="12.75" customHeight="1">
      <c r="A172" s="83" t="s">
        <v>51</v>
      </c>
      <c r="B172" s="83" t="s">
        <v>129</v>
      </c>
      <c r="C172" s="83"/>
      <c r="D172" s="83"/>
      <c r="E172" s="83"/>
      <c r="F172" s="83"/>
      <c r="G172" s="83"/>
      <c r="H172" s="83" t="s">
        <v>130</v>
      </c>
      <c r="I172" s="83"/>
      <c r="J172" s="83" t="s">
        <v>131</v>
      </c>
      <c r="K172" s="83"/>
      <c r="L172" s="83"/>
      <c r="M172" s="83"/>
      <c r="N172" s="83"/>
      <c r="O172" s="83"/>
      <c r="P172" s="83"/>
      <c r="Q172" s="83" t="s">
        <v>132</v>
      </c>
      <c r="R172" s="83"/>
      <c r="S172" s="83" t="s">
        <v>133</v>
      </c>
      <c r="T172" s="83"/>
      <c r="U172" s="83"/>
    </row>
    <row r="173" spans="1:21" ht="12.75" customHeight="1">
      <c r="A173" s="83"/>
      <c r="B173" s="83"/>
      <c r="C173" s="83"/>
      <c r="D173" s="83"/>
      <c r="E173" s="83"/>
      <c r="F173" s="83"/>
      <c r="G173" s="83"/>
      <c r="H173" s="83"/>
      <c r="I173" s="83"/>
      <c r="J173" s="83" t="s">
        <v>62</v>
      </c>
      <c r="K173" s="83"/>
      <c r="L173" s="83" t="s">
        <v>34</v>
      </c>
      <c r="M173" s="83"/>
      <c r="N173" s="83"/>
      <c r="O173" s="83" t="s">
        <v>63</v>
      </c>
      <c r="P173" s="83"/>
      <c r="Q173" s="83"/>
      <c r="R173" s="83"/>
      <c r="S173" s="33" t="s">
        <v>134</v>
      </c>
      <c r="T173" s="83" t="s">
        <v>135</v>
      </c>
      <c r="U173" s="83"/>
    </row>
    <row r="174" spans="1:21" ht="12.75" customHeight="1">
      <c r="A174" s="33">
        <v>1</v>
      </c>
      <c r="B174" s="83" t="s">
        <v>136</v>
      </c>
      <c r="C174" s="83"/>
      <c r="D174" s="83"/>
      <c r="E174" s="83"/>
      <c r="F174" s="83"/>
      <c r="G174" s="83"/>
      <c r="H174" s="85">
        <f>J174</f>
        <v>56</v>
      </c>
      <c r="I174" s="85"/>
      <c r="J174" s="86">
        <f>O46+O55+O66+O76-J175</f>
        <v>56</v>
      </c>
      <c r="K174" s="86"/>
      <c r="L174" s="86">
        <f>P46+P55+P66+P76-L175</f>
        <v>137</v>
      </c>
      <c r="M174" s="86"/>
      <c r="N174" s="86"/>
      <c r="O174" s="87">
        <f>SUM(J174:N174)</f>
        <v>193</v>
      </c>
      <c r="P174" s="87"/>
      <c r="Q174" s="88">
        <f>H174/H176</f>
        <v>0.875</v>
      </c>
      <c r="R174" s="88"/>
      <c r="S174" s="19">
        <f>J46+J55-S175</f>
        <v>60</v>
      </c>
      <c r="T174" s="86">
        <f>J66+J76-T175</f>
        <v>44</v>
      </c>
      <c r="U174" s="86"/>
    </row>
    <row r="175" spans="1:21" ht="12.75" customHeight="1">
      <c r="A175" s="33">
        <v>2</v>
      </c>
      <c r="B175" s="83" t="s">
        <v>137</v>
      </c>
      <c r="C175" s="83"/>
      <c r="D175" s="83"/>
      <c r="E175" s="83"/>
      <c r="F175" s="83"/>
      <c r="G175" s="83"/>
      <c r="H175" s="85">
        <f>J175</f>
        <v>8</v>
      </c>
      <c r="I175" s="85"/>
      <c r="J175" s="89">
        <v>8</v>
      </c>
      <c r="K175" s="89"/>
      <c r="L175" s="89">
        <v>23</v>
      </c>
      <c r="M175" s="89"/>
      <c r="N175" s="89"/>
      <c r="O175" s="87">
        <f>SUM(J175:N175)</f>
        <v>31</v>
      </c>
      <c r="P175" s="87"/>
      <c r="Q175" s="88">
        <f>H175/H176</f>
        <v>0.125</v>
      </c>
      <c r="R175" s="88"/>
      <c r="S175" s="18">
        <v>0</v>
      </c>
      <c r="T175" s="89">
        <v>16</v>
      </c>
      <c r="U175" s="89"/>
    </row>
    <row r="176" spans="1:21" ht="12.75" customHeight="1">
      <c r="A176" s="83" t="s">
        <v>74</v>
      </c>
      <c r="B176" s="83"/>
      <c r="C176" s="83"/>
      <c r="D176" s="83"/>
      <c r="E176" s="83"/>
      <c r="F176" s="83"/>
      <c r="G176" s="83"/>
      <c r="H176" s="83">
        <f>SUM(H174:I175)</f>
        <v>64</v>
      </c>
      <c r="I176" s="83"/>
      <c r="J176" s="83">
        <f>SUM(J174:K175)</f>
        <v>64</v>
      </c>
      <c r="K176" s="83"/>
      <c r="L176" s="70">
        <f>SUM(L174:N175)</f>
        <v>160</v>
      </c>
      <c r="M176" s="70"/>
      <c r="N176" s="70"/>
      <c r="O176" s="70">
        <f>SUM(O174:P175)</f>
        <v>224</v>
      </c>
      <c r="P176" s="70"/>
      <c r="Q176" s="90">
        <f>SUM(Q174:R175)</f>
        <v>1</v>
      </c>
      <c r="R176" s="90"/>
      <c r="S176" s="22">
        <f>SUM(S174:S175)</f>
        <v>60</v>
      </c>
      <c r="T176" s="70">
        <f>SUM(T174:U175)</f>
        <v>60</v>
      </c>
      <c r="U176" s="70"/>
    </row>
    <row r="179" spans="2:20" ht="12.75">
      <c r="B179" s="7"/>
      <c r="C179" s="7"/>
      <c r="D179" s="7"/>
      <c r="E179" s="7"/>
      <c r="F179" s="7"/>
      <c r="G179" s="7"/>
      <c r="N179" s="16"/>
      <c r="O179" s="16"/>
      <c r="P179" s="16"/>
      <c r="Q179" s="16"/>
      <c r="R179" s="16"/>
      <c r="S179" s="16"/>
      <c r="T179" s="16"/>
    </row>
    <row r="180" spans="2:20" ht="12.75">
      <c r="B180" s="16"/>
      <c r="C180" s="16"/>
      <c r="D180" s="16"/>
      <c r="E180" s="16"/>
      <c r="F180" s="16"/>
      <c r="G180" s="16"/>
      <c r="H180" s="17"/>
      <c r="I180" s="17"/>
      <c r="J180" s="17"/>
      <c r="N180" s="16"/>
      <c r="O180" s="16"/>
      <c r="P180" s="16"/>
      <c r="Q180" s="16"/>
      <c r="R180" s="16"/>
      <c r="S180" s="16"/>
      <c r="T180" s="16"/>
    </row>
  </sheetData>
  <sheetProtection selectLockedCells="1" selectUnlockedCells="1"/>
  <mergeCells count="223">
    <mergeCell ref="T176:U176"/>
    <mergeCell ref="A176:G176"/>
    <mergeCell ref="H176:I176"/>
    <mergeCell ref="J176:K176"/>
    <mergeCell ref="L176:N176"/>
    <mergeCell ref="O176:P176"/>
    <mergeCell ref="Q176:R176"/>
    <mergeCell ref="Q174:R174"/>
    <mergeCell ref="T174:U174"/>
    <mergeCell ref="B175:G175"/>
    <mergeCell ref="H175:I175"/>
    <mergeCell ref="J175:K175"/>
    <mergeCell ref="L175:N175"/>
    <mergeCell ref="O175:P175"/>
    <mergeCell ref="Q175:R175"/>
    <mergeCell ref="T175:U175"/>
    <mergeCell ref="S172:U172"/>
    <mergeCell ref="J173:K173"/>
    <mergeCell ref="L173:N173"/>
    <mergeCell ref="O173:P173"/>
    <mergeCell ref="T173:U173"/>
    <mergeCell ref="B174:G174"/>
    <mergeCell ref="H174:I174"/>
    <mergeCell ref="J174:K174"/>
    <mergeCell ref="L174:N174"/>
    <mergeCell ref="O174:P174"/>
    <mergeCell ref="A171:B171"/>
    <mergeCell ref="A172:A173"/>
    <mergeCell ref="B172:G173"/>
    <mergeCell ref="H172:I173"/>
    <mergeCell ref="J172:P172"/>
    <mergeCell ref="Q172:R173"/>
    <mergeCell ref="B162:I162"/>
    <mergeCell ref="B163:I163"/>
    <mergeCell ref="A164:I164"/>
    <mergeCell ref="A165:J166"/>
    <mergeCell ref="R165:U166"/>
    <mergeCell ref="K166:N166"/>
    <mergeCell ref="O166:Q166"/>
    <mergeCell ref="A157:U157"/>
    <mergeCell ref="B158:I158"/>
    <mergeCell ref="B159:I159"/>
    <mergeCell ref="B160:I160"/>
    <mergeCell ref="A161:U161"/>
    <mergeCell ref="A155:A156"/>
    <mergeCell ref="B155:I156"/>
    <mergeCell ref="J155:J156"/>
    <mergeCell ref="K155:N155"/>
    <mergeCell ref="O155:Q155"/>
    <mergeCell ref="R155:T155"/>
    <mergeCell ref="A150:I150"/>
    <mergeCell ref="A151:J152"/>
    <mergeCell ref="R151:U152"/>
    <mergeCell ref="K152:N152"/>
    <mergeCell ref="O152:Q152"/>
    <mergeCell ref="A154:U154"/>
    <mergeCell ref="U155:U156"/>
    <mergeCell ref="A144:U144"/>
    <mergeCell ref="B145:I145"/>
    <mergeCell ref="B146:I146"/>
    <mergeCell ref="B147:I147"/>
    <mergeCell ref="B148:I148"/>
    <mergeCell ref="B149:I149"/>
    <mergeCell ref="A139:U139"/>
    <mergeCell ref="B140:I140"/>
    <mergeCell ref="B141:I141"/>
    <mergeCell ref="B142:I142"/>
    <mergeCell ref="B143:I143"/>
    <mergeCell ref="A137:A138"/>
    <mergeCell ref="B137:I138"/>
    <mergeCell ref="J137:J138"/>
    <mergeCell ref="K137:N137"/>
    <mergeCell ref="O137:Q137"/>
    <mergeCell ref="R137:T137"/>
    <mergeCell ref="A119:I119"/>
    <mergeCell ref="A120:J121"/>
    <mergeCell ref="R120:U121"/>
    <mergeCell ref="K121:N121"/>
    <mergeCell ref="O121:Q121"/>
    <mergeCell ref="A136:U136"/>
    <mergeCell ref="U137:U138"/>
    <mergeCell ref="B113:I113"/>
    <mergeCell ref="B114:I114"/>
    <mergeCell ref="B115:I115"/>
    <mergeCell ref="A116:U116"/>
    <mergeCell ref="B117:I117"/>
    <mergeCell ref="B118:I118"/>
    <mergeCell ref="A107:U107"/>
    <mergeCell ref="B108:I108"/>
    <mergeCell ref="B109:I109"/>
    <mergeCell ref="B110:I110"/>
    <mergeCell ref="B111:I111"/>
    <mergeCell ref="B112:I112"/>
    <mergeCell ref="A103:U103"/>
    <mergeCell ref="A104:U104"/>
    <mergeCell ref="A105:A106"/>
    <mergeCell ref="B105:I106"/>
    <mergeCell ref="J105:J106"/>
    <mergeCell ref="K105:N105"/>
    <mergeCell ref="O105:Q105"/>
    <mergeCell ref="R105:T105"/>
    <mergeCell ref="U105:U106"/>
    <mergeCell ref="B90:I90"/>
    <mergeCell ref="B91:I91"/>
    <mergeCell ref="A92:I92"/>
    <mergeCell ref="A93:J94"/>
    <mergeCell ref="R93:U94"/>
    <mergeCell ref="K94:N94"/>
    <mergeCell ref="O94:Q94"/>
    <mergeCell ref="A84:U84"/>
    <mergeCell ref="B85:I85"/>
    <mergeCell ref="B86:I86"/>
    <mergeCell ref="B87:I87"/>
    <mergeCell ref="A88:U88"/>
    <mergeCell ref="B89:I89"/>
    <mergeCell ref="B76:I76"/>
    <mergeCell ref="A81:U81"/>
    <mergeCell ref="A82:A83"/>
    <mergeCell ref="B82:I83"/>
    <mergeCell ref="J82:J83"/>
    <mergeCell ref="K82:N82"/>
    <mergeCell ref="O82:Q82"/>
    <mergeCell ref="R82:T82"/>
    <mergeCell ref="U82:U83"/>
    <mergeCell ref="U69:U70"/>
    <mergeCell ref="B71:I71"/>
    <mergeCell ref="B72:I72"/>
    <mergeCell ref="B73:I73"/>
    <mergeCell ref="B74:I74"/>
    <mergeCell ref="B75:I75"/>
    <mergeCell ref="A69:A70"/>
    <mergeCell ref="B69:I70"/>
    <mergeCell ref="J69:J70"/>
    <mergeCell ref="K69:N69"/>
    <mergeCell ref="O69:Q69"/>
    <mergeCell ref="R69:T69"/>
    <mergeCell ref="B62:I62"/>
    <mergeCell ref="B63:I63"/>
    <mergeCell ref="B64:I64"/>
    <mergeCell ref="B65:I65"/>
    <mergeCell ref="B66:I66"/>
    <mergeCell ref="A68:U68"/>
    <mergeCell ref="A59:U59"/>
    <mergeCell ref="A60:A61"/>
    <mergeCell ref="B60:I61"/>
    <mergeCell ref="J60:J61"/>
    <mergeCell ref="K60:N60"/>
    <mergeCell ref="O60:Q60"/>
    <mergeCell ref="R60:T60"/>
    <mergeCell ref="U60:U61"/>
    <mergeCell ref="U49:U50"/>
    <mergeCell ref="B51:I51"/>
    <mergeCell ref="B52:I52"/>
    <mergeCell ref="B53:I53"/>
    <mergeCell ref="B54:I54"/>
    <mergeCell ref="B55:I55"/>
    <mergeCell ref="A49:A50"/>
    <mergeCell ref="B49:I50"/>
    <mergeCell ref="J49:J50"/>
    <mergeCell ref="K49:N49"/>
    <mergeCell ref="O49:Q49"/>
    <mergeCell ref="R49:T49"/>
    <mergeCell ref="B42:I42"/>
    <mergeCell ref="B43:I43"/>
    <mergeCell ref="B44:I44"/>
    <mergeCell ref="B45:I45"/>
    <mergeCell ref="B46:I46"/>
    <mergeCell ref="A48:U48"/>
    <mergeCell ref="I28:K28"/>
    <mergeCell ref="A37:U37"/>
    <mergeCell ref="A39:U39"/>
    <mergeCell ref="A40:A41"/>
    <mergeCell ref="B40:I41"/>
    <mergeCell ref="J40:J41"/>
    <mergeCell ref="K40:N40"/>
    <mergeCell ref="O40:Q40"/>
    <mergeCell ref="R40:T40"/>
    <mergeCell ref="U40:U41"/>
    <mergeCell ref="A19:K21"/>
    <mergeCell ref="M19:T19"/>
    <mergeCell ref="A22:K25"/>
    <mergeCell ref="M23:T25"/>
    <mergeCell ref="A27:G27"/>
    <mergeCell ref="M27:T33"/>
    <mergeCell ref="B28:C28"/>
    <mergeCell ref="D28:F28"/>
    <mergeCell ref="G28:G29"/>
    <mergeCell ref="H28:H29"/>
    <mergeCell ref="A16:K16"/>
    <mergeCell ref="A17:K17"/>
    <mergeCell ref="M17:T17"/>
    <mergeCell ref="A18:K18"/>
    <mergeCell ref="M18:T18"/>
    <mergeCell ref="A12:K12"/>
    <mergeCell ref="A13:K13"/>
    <mergeCell ref="M13:T13"/>
    <mergeCell ref="A14:K14"/>
    <mergeCell ref="A15:K15"/>
    <mergeCell ref="M15:T15"/>
    <mergeCell ref="A6:K6"/>
    <mergeCell ref="M6:N6"/>
    <mergeCell ref="O6:Q6"/>
    <mergeCell ref="R6:T6"/>
    <mergeCell ref="A7:K7"/>
    <mergeCell ref="A8:K8"/>
    <mergeCell ref="M8:T11"/>
    <mergeCell ref="A9:K9"/>
    <mergeCell ref="A10:K10"/>
    <mergeCell ref="A11:K11"/>
    <mergeCell ref="A4:K5"/>
    <mergeCell ref="M4:N4"/>
    <mergeCell ref="O4:Q4"/>
    <mergeCell ref="R4:T4"/>
    <mergeCell ref="M5:N5"/>
    <mergeCell ref="O5:Q5"/>
    <mergeCell ref="R5:T5"/>
    <mergeCell ref="A1:K1"/>
    <mergeCell ref="M1:T1"/>
    <mergeCell ref="A2:K2"/>
    <mergeCell ref="A3:K3"/>
    <mergeCell ref="M3:N3"/>
    <mergeCell ref="O3:Q3"/>
    <mergeCell ref="R3:T3"/>
  </mergeCells>
  <dataValidations count="7">
    <dataValidation type="list" allowBlank="1" showErrorMessage="1" sqref="U115 U143 U160">
      <formula1>$Q$38:$T$38</formula1>
      <formula2>0</formula2>
    </dataValidation>
    <dataValidation type="list" allowBlank="1" showErrorMessage="1" sqref="B108:I114 B117:I117 B140:I142 B145:I148 B158:I159 B162:I162">
      <formula1>$B$40:$B$101</formula1>
      <formula2>0</formula2>
    </dataValidation>
    <dataValidation type="list" allowBlank="1" showErrorMessage="1" sqref="U108:U114 U117 U140:U142 U145:U148 U158:U159 U162">
      <formula1>$J$38:$M$38</formula1>
      <formula2>0</formula2>
    </dataValidation>
    <dataValidation type="list" allowBlank="1" showErrorMessage="1" sqref="S42:S45 S89:S91 S85:S87 S71:S75 S62:S65 S51:S54">
      <formula1>$S$41</formula1>
      <formula2>0</formula2>
    </dataValidation>
    <dataValidation type="list" allowBlank="1" showErrorMessage="1" sqref="R42:R45 R89:R91 R85:R87 R71:R75 R62:R65 R51:R54">
      <formula1>$R$41</formula1>
      <formula2>0</formula2>
    </dataValidation>
    <dataValidation type="list" allowBlank="1" showErrorMessage="1" sqref="T42:T45 T89:T91 T85:T87 T71:T75 T62:T65 T51:T54">
      <formula1>$T$41</formula1>
      <formula2>0</formula2>
    </dataValidation>
    <dataValidation type="list" allowBlank="1" showErrorMessage="1" sqref="U42:U45 U89:U91 U85:U87 U71:U75 U62:U65 U51:U54">
      <formula1>$P$38:$T$38</formula1>
      <formula2>0</formula2>
    </dataValidation>
  </dataValidations>
  <printOptions/>
  <pageMargins left="0.5701388888888889" right="0.5402777777777777" top="0.75" bottom="0.75" header="0.5118055555555555" footer="0.3"/>
  <pageSetup horizontalDpi="300" verticalDpi="300" orientation="landscape" paperSize="9" r:id="rId1"/>
  <headerFooter alignWithMargins="0">
    <oddFooter>&amp;LRECTOR,
Acad.Prof.univ.dr. Ioan Aurel POP&amp;CPag. &amp;P/&amp;N&amp;RDECAN,
Prof.univ.dr. Adrian Olimpiu PETRUȘEL</oddFooter>
  </headerFooter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APetrusel</cp:lastModifiedBy>
  <cp:lastPrinted>2015-06-05T12:47:57Z</cp:lastPrinted>
  <dcterms:modified xsi:type="dcterms:W3CDTF">2015-06-05T12:49:58Z</dcterms:modified>
  <cp:category/>
  <cp:version/>
  <cp:contentType/>
  <cp:contentStatus/>
</cp:coreProperties>
</file>