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1176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L186" i="1"/>
  <c r="U175"/>
  <c r="U157"/>
  <c r="U137"/>
  <c r="J186"/>
  <c r="U112"/>
  <c r="L113"/>
  <c r="M113"/>
  <c r="N113"/>
  <c r="K113"/>
  <c r="T112"/>
  <c r="S112"/>
  <c r="R112"/>
  <c r="K112"/>
  <c r="L112"/>
  <c r="M112"/>
  <c r="N112"/>
  <c r="J112"/>
  <c r="Q111"/>
  <c r="O111"/>
  <c r="Q110"/>
  <c r="O110"/>
  <c r="O113" s="1"/>
  <c r="H187"/>
  <c r="O187"/>
  <c r="P110" l="1"/>
  <c r="P113" s="1"/>
  <c r="O112"/>
  <c r="Q112"/>
  <c r="Q113"/>
  <c r="O114" s="1"/>
  <c r="P111"/>
  <c r="K114"/>
  <c r="O92"/>
  <c r="Q92"/>
  <c r="O93"/>
  <c r="Q93"/>
  <c r="O94"/>
  <c r="Q94"/>
  <c r="O95"/>
  <c r="Q95"/>
  <c r="Q91"/>
  <c r="O91"/>
  <c r="O78"/>
  <c r="Q78"/>
  <c r="O79"/>
  <c r="Q79"/>
  <c r="O80"/>
  <c r="Q80"/>
  <c r="Q77"/>
  <c r="O77"/>
  <c r="O56"/>
  <c r="O57"/>
  <c r="O58"/>
  <c r="O55"/>
  <c r="Q56"/>
  <c r="P56" s="1"/>
  <c r="Q57"/>
  <c r="Q58"/>
  <c r="P58" s="1"/>
  <c r="Q55"/>
  <c r="P55" s="1"/>
  <c r="Q43"/>
  <c r="O43"/>
  <c r="Q44"/>
  <c r="Q45"/>
  <c r="Q46"/>
  <c r="P57" l="1"/>
  <c r="P79"/>
  <c r="P94"/>
  <c r="P112"/>
  <c r="P78"/>
  <c r="P95"/>
  <c r="P80"/>
  <c r="P93"/>
  <c r="P92"/>
  <c r="P77"/>
  <c r="P91"/>
  <c r="S170"/>
  <c r="R170"/>
  <c r="Q170"/>
  <c r="P170"/>
  <c r="O170"/>
  <c r="N170"/>
  <c r="M170"/>
  <c r="L170"/>
  <c r="K170"/>
  <c r="J170"/>
  <c r="S169"/>
  <c r="R169"/>
  <c r="Q169"/>
  <c r="P169"/>
  <c r="O169"/>
  <c r="N169"/>
  <c r="M169"/>
  <c r="L169"/>
  <c r="K169"/>
  <c r="J169"/>
  <c r="S168"/>
  <c r="R168"/>
  <c r="N168"/>
  <c r="M168"/>
  <c r="L168"/>
  <c r="K168"/>
  <c r="J168"/>
  <c r="A170"/>
  <c r="A169"/>
  <c r="A168"/>
  <c r="S155"/>
  <c r="R155"/>
  <c r="Q155"/>
  <c r="P155"/>
  <c r="O155"/>
  <c r="N155"/>
  <c r="M155"/>
  <c r="L155"/>
  <c r="K155"/>
  <c r="J155"/>
  <c r="S154"/>
  <c r="R154"/>
  <c r="Q154"/>
  <c r="P154"/>
  <c r="O154"/>
  <c r="N154"/>
  <c r="M154"/>
  <c r="L154"/>
  <c r="K154"/>
  <c r="J154"/>
  <c r="S153"/>
  <c r="R153"/>
  <c r="Q153"/>
  <c r="P153"/>
  <c r="O153"/>
  <c r="N153"/>
  <c r="M153"/>
  <c r="L153"/>
  <c r="K153"/>
  <c r="J153"/>
  <c r="S152"/>
  <c r="R152"/>
  <c r="Q152"/>
  <c r="P152"/>
  <c r="O152"/>
  <c r="N152"/>
  <c r="M152"/>
  <c r="L152"/>
  <c r="K152"/>
  <c r="J152"/>
  <c r="S151"/>
  <c r="R151"/>
  <c r="Q151"/>
  <c r="P151"/>
  <c r="O151"/>
  <c r="N151"/>
  <c r="M151"/>
  <c r="L151"/>
  <c r="K151"/>
  <c r="J151"/>
  <c r="A155"/>
  <c r="A154"/>
  <c r="A153"/>
  <c r="A152"/>
  <c r="A151"/>
  <c r="T155"/>
  <c r="T154"/>
  <c r="T153"/>
  <c r="T152"/>
  <c r="T151"/>
  <c r="T132"/>
  <c r="S132"/>
  <c r="R132"/>
  <c r="Q132"/>
  <c r="P132"/>
  <c r="O132"/>
  <c r="N132"/>
  <c r="M132"/>
  <c r="L132"/>
  <c r="K132"/>
  <c r="J132"/>
  <c r="A132"/>
  <c r="T131"/>
  <c r="S131"/>
  <c r="R131"/>
  <c r="Q131"/>
  <c r="P131"/>
  <c r="O131"/>
  <c r="N131"/>
  <c r="M131"/>
  <c r="L131"/>
  <c r="K131"/>
  <c r="J131"/>
  <c r="A131"/>
  <c r="T130"/>
  <c r="S130"/>
  <c r="R130"/>
  <c r="Q130"/>
  <c r="P130"/>
  <c r="O130"/>
  <c r="N130"/>
  <c r="M130"/>
  <c r="L130"/>
  <c r="K130"/>
  <c r="J130"/>
  <c r="A130"/>
  <c r="T129"/>
  <c r="S129"/>
  <c r="R129"/>
  <c r="Q129"/>
  <c r="P129"/>
  <c r="O129"/>
  <c r="N129"/>
  <c r="M129"/>
  <c r="L129"/>
  <c r="K129"/>
  <c r="J129"/>
  <c r="A129"/>
  <c r="T128"/>
  <c r="S128"/>
  <c r="R128"/>
  <c r="Q128"/>
  <c r="P128"/>
  <c r="O128"/>
  <c r="N128"/>
  <c r="M128"/>
  <c r="L128"/>
  <c r="K128"/>
  <c r="J128"/>
  <c r="A128"/>
  <c r="T127"/>
  <c r="S127"/>
  <c r="R127"/>
  <c r="Q127"/>
  <c r="P127"/>
  <c r="O127"/>
  <c r="N127"/>
  <c r="M127"/>
  <c r="L127"/>
  <c r="K127"/>
  <c r="J127"/>
  <c r="A127"/>
  <c r="T126"/>
  <c r="S126"/>
  <c r="R126"/>
  <c r="Q126"/>
  <c r="P126"/>
  <c r="O126"/>
  <c r="N126"/>
  <c r="M126"/>
  <c r="L126"/>
  <c r="K126"/>
  <c r="J126"/>
  <c r="A126"/>
  <c r="T125"/>
  <c r="S125"/>
  <c r="R125"/>
  <c r="Q125"/>
  <c r="P125"/>
  <c r="O125"/>
  <c r="N125"/>
  <c r="M125"/>
  <c r="L125"/>
  <c r="K125"/>
  <c r="J125"/>
  <c r="A125"/>
  <c r="T124"/>
  <c r="S124"/>
  <c r="R124"/>
  <c r="Q124"/>
  <c r="P124"/>
  <c r="O124"/>
  <c r="N124"/>
  <c r="M124"/>
  <c r="L124"/>
  <c r="K124"/>
  <c r="J124"/>
  <c r="A124"/>
  <c r="T173"/>
  <c r="S173"/>
  <c r="R173"/>
  <c r="Q173"/>
  <c r="P173"/>
  <c r="O173"/>
  <c r="N173"/>
  <c r="M173"/>
  <c r="T148"/>
  <c r="S148"/>
  <c r="R148"/>
  <c r="N148"/>
  <c r="M148"/>
  <c r="T135"/>
  <c r="S135"/>
  <c r="R135"/>
  <c r="Q135"/>
  <c r="P135"/>
  <c r="O135"/>
  <c r="N135"/>
  <c r="M135"/>
  <c r="M96"/>
  <c r="M81"/>
  <c r="O148"/>
  <c r="M59"/>
  <c r="O168"/>
  <c r="M47"/>
  <c r="M136" l="1"/>
  <c r="M156"/>
  <c r="M171"/>
  <c r="M174"/>
  <c r="M149"/>
  <c r="M133"/>
  <c r="M137" l="1"/>
  <c r="M157"/>
  <c r="M175"/>
  <c r="M158"/>
  <c r="M176"/>
  <c r="M138"/>
  <c r="L173" l="1"/>
  <c r="K173"/>
  <c r="J173"/>
  <c r="A173"/>
  <c r="L148"/>
  <c r="K148"/>
  <c r="J148"/>
  <c r="A148"/>
  <c r="L135"/>
  <c r="K135"/>
  <c r="J135"/>
  <c r="A135"/>
  <c r="T174" l="1"/>
  <c r="S174"/>
  <c r="R174"/>
  <c r="N174"/>
  <c r="L174"/>
  <c r="K174"/>
  <c r="J174"/>
  <c r="T171"/>
  <c r="S171"/>
  <c r="N171"/>
  <c r="L171"/>
  <c r="K171"/>
  <c r="J171"/>
  <c r="T156"/>
  <c r="S156"/>
  <c r="R156"/>
  <c r="N156"/>
  <c r="L156"/>
  <c r="K156"/>
  <c r="J156"/>
  <c r="T149"/>
  <c r="S149"/>
  <c r="N149"/>
  <c r="L149"/>
  <c r="K149"/>
  <c r="J149"/>
  <c r="T136"/>
  <c r="S136"/>
  <c r="R136"/>
  <c r="N136"/>
  <c r="L136"/>
  <c r="K136"/>
  <c r="J136"/>
  <c r="T96"/>
  <c r="S96"/>
  <c r="R96"/>
  <c r="N96"/>
  <c r="L96"/>
  <c r="K96"/>
  <c r="J96"/>
  <c r="T81"/>
  <c r="S81"/>
  <c r="R81"/>
  <c r="N81"/>
  <c r="L81"/>
  <c r="K81"/>
  <c r="J81"/>
  <c r="T186" s="1"/>
  <c r="T188" s="1"/>
  <c r="O81"/>
  <c r="T59"/>
  <c r="S59"/>
  <c r="R59"/>
  <c r="N59"/>
  <c r="L59"/>
  <c r="K59"/>
  <c r="J59"/>
  <c r="K47"/>
  <c r="T47"/>
  <c r="S47"/>
  <c r="R47"/>
  <c r="Q168"/>
  <c r="N47"/>
  <c r="L47"/>
  <c r="J47"/>
  <c r="S186" s="1"/>
  <c r="S188" s="1"/>
  <c r="R149" l="1"/>
  <c r="R157" s="1"/>
  <c r="Q148"/>
  <c r="R171"/>
  <c r="R175" s="1"/>
  <c r="J175"/>
  <c r="Q81"/>
  <c r="N175"/>
  <c r="K175"/>
  <c r="S175"/>
  <c r="L157"/>
  <c r="K176"/>
  <c r="N158"/>
  <c r="S157"/>
  <c r="N176"/>
  <c r="O156"/>
  <c r="O149"/>
  <c r="O174"/>
  <c r="O171"/>
  <c r="O136"/>
  <c r="Q59"/>
  <c r="Q156"/>
  <c r="Q174"/>
  <c r="Q136"/>
  <c r="O47"/>
  <c r="P43"/>
  <c r="P168" s="1"/>
  <c r="J157"/>
  <c r="L158"/>
  <c r="T157"/>
  <c r="N133"/>
  <c r="N137" s="1"/>
  <c r="K133"/>
  <c r="K137" s="1"/>
  <c r="S133"/>
  <c r="S137" s="1"/>
  <c r="L133"/>
  <c r="L137" s="1"/>
  <c r="R133"/>
  <c r="R137" s="1"/>
  <c r="T133"/>
  <c r="T137" s="1"/>
  <c r="J133"/>
  <c r="J137" s="1"/>
  <c r="T175"/>
  <c r="O96"/>
  <c r="Q47"/>
  <c r="P148"/>
  <c r="O59"/>
  <c r="Q96"/>
  <c r="N157"/>
  <c r="K158"/>
  <c r="K157"/>
  <c r="L175"/>
  <c r="L176"/>
  <c r="H186" l="1"/>
  <c r="Q171"/>
  <c r="Q175" s="1"/>
  <c r="Q149"/>
  <c r="Q157" s="1"/>
  <c r="K177"/>
  <c r="K159"/>
  <c r="O176"/>
  <c r="Q133"/>
  <c r="Q138" s="1"/>
  <c r="K138"/>
  <c r="O175"/>
  <c r="P174"/>
  <c r="P171"/>
  <c r="P156"/>
  <c r="P149"/>
  <c r="P136"/>
  <c r="O157"/>
  <c r="O158"/>
  <c r="O133"/>
  <c r="O137" s="1"/>
  <c r="N138"/>
  <c r="L138"/>
  <c r="P59"/>
  <c r="P47"/>
  <c r="P96"/>
  <c r="P81"/>
  <c r="J188" l="1"/>
  <c r="L188"/>
  <c r="H188"/>
  <c r="Q187" s="1"/>
  <c r="Q176"/>
  <c r="Q158"/>
  <c r="Q137"/>
  <c r="K139"/>
  <c r="P133"/>
  <c r="P138" s="1"/>
  <c r="P158"/>
  <c r="O159" s="1"/>
  <c r="P176"/>
  <c r="O177" s="1"/>
  <c r="P157"/>
  <c r="P175"/>
  <c r="O138"/>
  <c r="O186" l="1"/>
  <c r="O188" s="1"/>
  <c r="Q186"/>
  <c r="Q188" s="1"/>
  <c r="O139"/>
  <c r="P137"/>
</calcChain>
</file>

<file path=xl/sharedStrings.xml><?xml version="1.0" encoding="utf-8"?>
<sst xmlns="http://schemas.openxmlformats.org/spreadsheetml/2006/main" count="347" uniqueCount="127">
  <si>
    <t xml:space="preserve">UNIVERSITATEA BABEŞ-BOLYAI CLUJ-NAPOCA
</t>
  </si>
  <si>
    <t>Şi:</t>
  </si>
  <si>
    <t>Activităţi didactice</t>
  </si>
  <si>
    <t>Sesiune de examene</t>
  </si>
  <si>
    <t>Vacanţă</t>
  </si>
  <si>
    <t>Sem I</t>
  </si>
  <si>
    <t>Sem II</t>
  </si>
  <si>
    <t>I</t>
  </si>
  <si>
    <t>V</t>
  </si>
  <si>
    <t>R</t>
  </si>
  <si>
    <t>Stagii de practică</t>
  </si>
  <si>
    <t xml:space="preserve">iarna </t>
  </si>
  <si>
    <t>prim</t>
  </si>
  <si>
    <t>vara</t>
  </si>
  <si>
    <t>Anul I</t>
  </si>
  <si>
    <t>Anul II</t>
  </si>
  <si>
    <t>II. DESFĂŞURAREA STUDIILOR (în număr de săptămani)</t>
  </si>
  <si>
    <r>
      <t xml:space="preserve">Forma de învăţământ: </t>
    </r>
    <r>
      <rPr>
        <b/>
        <sz val="10"/>
        <color indexed="8"/>
        <rFont val="Times New Roman"/>
        <family val="1"/>
      </rPr>
      <t>cu frecvenţă</t>
    </r>
  </si>
  <si>
    <t>L.P comasate</t>
  </si>
  <si>
    <t xml:space="preserve">III. NUMĂRUL ORELOR PE SĂPTĂMANĂ </t>
  </si>
  <si>
    <t>V. MODUL DE ALEGERE A DISCIPLINELOR OPŢIONALE</t>
  </si>
  <si>
    <t>VII. TABELUL DISCIPLINELOR</t>
  </si>
  <si>
    <t>Felul disciplinei</t>
  </si>
  <si>
    <t>Forme de evaluare</t>
  </si>
  <si>
    <t>Ore fizice săptămânale</t>
  </si>
  <si>
    <t>TOTAL</t>
  </si>
  <si>
    <t>DENUMIREA DISCIPLINELOR</t>
  </si>
  <si>
    <t>COD</t>
  </si>
  <si>
    <t>C</t>
  </si>
  <si>
    <t>S</t>
  </si>
  <si>
    <t>T</t>
  </si>
  <si>
    <t>E</t>
  </si>
  <si>
    <t>VP</t>
  </si>
  <si>
    <t>F</t>
  </si>
  <si>
    <t>Semestrul I</t>
  </si>
  <si>
    <t>Semestrul II</t>
  </si>
  <si>
    <t>DF</t>
  </si>
  <si>
    <t>DPD</t>
  </si>
  <si>
    <t>DS</t>
  </si>
  <si>
    <t>DC</t>
  </si>
  <si>
    <t>Credite ECTS</t>
  </si>
  <si>
    <t>Ore alocate studiului</t>
  </si>
  <si>
    <t>ANUL I, SEMESTRUL 1</t>
  </si>
  <si>
    <t>ANUL I, SEMESTRUL 2</t>
  </si>
  <si>
    <t>ANUL II, SEMESTRUL 3</t>
  </si>
  <si>
    <t>ANUL II, SEMESTRUL 4</t>
  </si>
  <si>
    <t>%</t>
  </si>
  <si>
    <t>TOTAL CREDITE / ORE PE SĂPTĂMÂNĂ / EVALUĂRI / PROCENT DIN TOTAL DISCIPLINE</t>
  </si>
  <si>
    <t xml:space="preserve">TOTAL ORE FIZICE / TOTAL ORE ALOCATE STUDIULUI </t>
  </si>
  <si>
    <t xml:space="preserve">Anexă la Planul de Învățământ specializarea / programul de studiu: </t>
  </si>
  <si>
    <t>DCOU</t>
  </si>
  <si>
    <t>DISCIPLINE DE PREGĂTIRE FUNDAMENTALĂ (DF)</t>
  </si>
  <si>
    <t>DISCIPLINE</t>
  </si>
  <si>
    <t>OBLIGATORII</t>
  </si>
  <si>
    <t>OPȚIONALE</t>
  </si>
  <si>
    <t>ORE FIZICE</t>
  </si>
  <si>
    <t>ORE ALOCATE STUDIULUI</t>
  </si>
  <si>
    <t>NR. DE CREDITE</t>
  </si>
  <si>
    <t>AN I</t>
  </si>
  <si>
    <t>AN II</t>
  </si>
  <si>
    <t>BILANȚ GENERAL</t>
  </si>
  <si>
    <r>
      <t xml:space="preserve">Durata studiilor: </t>
    </r>
    <r>
      <rPr>
        <b/>
        <sz val="10"/>
        <color indexed="8"/>
        <rFont val="Times New Roman"/>
        <family val="1"/>
      </rPr>
      <t>4 semestre</t>
    </r>
  </si>
  <si>
    <t>120 de credite din care:</t>
  </si>
  <si>
    <t>Semestrele 1 - 3 (14 săptămâni)</t>
  </si>
  <si>
    <t>Semestrul 4 (12 săptămâni)</t>
  </si>
  <si>
    <t>Semestrul  4 (12 săptămâni)</t>
  </si>
  <si>
    <t>I. CERINŢE PENTRU OBŢINEREA DIPLOMEI DE MASTER</t>
  </si>
  <si>
    <r>
      <rPr>
        <b/>
        <sz val="10"/>
        <color indexed="8"/>
        <rFont val="Times New Roman"/>
        <family val="1"/>
      </rPr>
      <t>10</t>
    </r>
    <r>
      <rPr>
        <sz val="10"/>
        <color indexed="8"/>
        <rFont val="Times New Roman"/>
        <family val="1"/>
      </rPr>
      <t xml:space="preserve"> credite la examenul de susținere a disertației</t>
    </r>
  </si>
  <si>
    <t>L</t>
  </si>
  <si>
    <t>P</t>
  </si>
  <si>
    <t>DISCIPLINE DE SPECIALITATE (DS)</t>
  </si>
  <si>
    <t>DISCIPLINE COMPLEMENTARE (DC)</t>
  </si>
  <si>
    <t>FACULTATEA DE MATEMATICĂ ŞI INFORMATICĂ</t>
  </si>
  <si>
    <r>
      <t xml:space="preserve">Domeniul: </t>
    </r>
    <r>
      <rPr>
        <b/>
        <sz val="10"/>
        <color indexed="8"/>
        <rFont val="Times New Roman"/>
        <family val="1"/>
      </rPr>
      <t>Matematică</t>
    </r>
    <r>
      <rPr>
        <sz val="10"/>
        <color indexed="8"/>
        <rFont val="Times New Roman"/>
        <family val="1"/>
      </rPr>
      <t xml:space="preserve">  </t>
    </r>
  </si>
  <si>
    <r>
      <t xml:space="preserve">Specializarea/Programul de studiu: </t>
    </r>
    <r>
      <rPr>
        <b/>
        <sz val="10"/>
        <color indexed="8"/>
        <rFont val="Times New Roman"/>
        <family val="1"/>
      </rPr>
      <t>Matematică Didactică</t>
    </r>
  </si>
  <si>
    <r>
      <t xml:space="preserve">Limba de predare: </t>
    </r>
    <r>
      <rPr>
        <b/>
        <sz val="10"/>
        <color indexed="8"/>
        <rFont val="Times New Roman"/>
        <family val="1"/>
      </rPr>
      <t>română</t>
    </r>
  </si>
  <si>
    <r>
      <t xml:space="preserve">Titlul absolventului: </t>
    </r>
    <r>
      <rPr>
        <b/>
        <sz val="10"/>
        <color indexed="8"/>
        <rFont val="Times New Roman"/>
        <family val="1"/>
      </rPr>
      <t>Master's Degree</t>
    </r>
  </si>
  <si>
    <r>
      <rPr>
        <b/>
        <sz val="10"/>
        <color indexed="8"/>
        <rFont val="Times New Roman"/>
        <family val="1"/>
      </rPr>
      <t>IV.EXAMENUL DE DISERTAȚIE</t>
    </r>
    <r>
      <rPr>
        <sz val="10"/>
        <color indexed="8"/>
        <rFont val="Times New Roman"/>
        <family val="1"/>
      </rPr>
      <t xml:space="preserve"> - perioada 25 iunie - 10 iulie
Proba 1: Prezentarea şi susţinerea lucrării de disertație - 10 credite
</t>
    </r>
  </si>
  <si>
    <t>În contul a cel mult o disciplină opţională studentul are dreptul să aleagă o disciplină de la alte specializări ale facultăţilor din Universitatea „Babeş-Bolyai”.</t>
  </si>
  <si>
    <r>
      <rPr>
        <b/>
        <sz val="10"/>
        <color indexed="8"/>
        <rFont val="Times New Roman"/>
        <family val="1"/>
      </rPr>
      <t xml:space="preserve">VI.  UNIVERSITĂŢI EUROPENE DE REFERINŢĂ: </t>
    </r>
    <r>
      <rPr>
        <sz val="10"/>
        <color indexed="8"/>
        <rFont val="Times New Roman"/>
        <family val="1"/>
      </rPr>
      <t xml:space="preserve">Planul de învăţământ urmează în proporţie de 60% planurile de învăţământ ale  Univ. "Tor Vergata" Roma si Univ. Heidelberg. </t>
    </r>
  </si>
  <si>
    <r>
      <t>NOTĂ:</t>
    </r>
    <r>
      <rPr>
        <sz val="10"/>
        <color indexed="8"/>
        <rFont val="Times New Roman"/>
        <family val="1"/>
      </rPr>
      <t xml:space="preserve">
1. Disciplina Finalizarea lucrării de disertaţie se desf</t>
    </r>
    <r>
      <rPr>
        <sz val="10"/>
        <color indexed="8"/>
        <rFont val="Calibri"/>
        <family val="2"/>
        <charset val="238"/>
      </rPr>
      <t>ăş</t>
    </r>
    <r>
      <rPr>
        <sz val="10"/>
        <color indexed="8"/>
        <rFont val="Times New Roman"/>
        <family val="1"/>
      </rPr>
      <t xml:space="preserve">oară pe parcursul semestrului şi  2 săptămâni comasate in finalul semestrului (6 ore/zi, 5 zile/săptămână)
2. Pentru încadrarea în învăţământul preuniversitar, este necesară absolvirea masteratului didactic. </t>
    </r>
  </si>
  <si>
    <t>MMR3046</t>
  </si>
  <si>
    <t>Teme de algebră I (pentru perfecţionarea profesorilor)</t>
  </si>
  <si>
    <t>MMR3034</t>
  </si>
  <si>
    <t>Teme de geometrie I (pentru perfecţionarea profesorilor)</t>
  </si>
  <si>
    <t>MMR3008</t>
  </si>
  <si>
    <t>Teme de analiză matematică I (pentru perfecţionarea profesorilor)</t>
  </si>
  <si>
    <t>MMR3057</t>
  </si>
  <si>
    <t>Instruire asistată de calculator</t>
  </si>
  <si>
    <t>MMR3047</t>
  </si>
  <si>
    <t>Teme de algebră II (pentru perfecţionarea profesorilor)</t>
  </si>
  <si>
    <t>MMR3009</t>
  </si>
  <si>
    <t>Teme de analiză matematică II (pentru perfecţionarea profesorilor)</t>
  </si>
  <si>
    <t>MMR3022</t>
  </si>
  <si>
    <t>Teme de calcul numeric şi aproximare (pentru perfecţionarea profesorilor)</t>
  </si>
  <si>
    <t>MMR3096</t>
  </si>
  <si>
    <t>Aspecte metodice privind predarea matematicii cu softuri educationale (GeoGebra, Microsoft Mathematics, Graph)</t>
  </si>
  <si>
    <t>MMR3029</t>
  </si>
  <si>
    <t>Teme de matematică aplicată (pentru perfecţionarea profesorilor)</t>
  </si>
  <si>
    <t>MMR3035</t>
  </si>
  <si>
    <t>Teme de geometrie II (pentru perfecţionarea profesorilor)</t>
  </si>
  <si>
    <t>MMR3041</t>
  </si>
  <si>
    <t>Metodologia cercetării ştiinţifice de matematică</t>
  </si>
  <si>
    <t>MMR3055</t>
  </si>
  <si>
    <t>Teme de mecanică şi astronomie (pentru perfecţionarea profesorilor)</t>
  </si>
  <si>
    <t>MMR3048</t>
  </si>
  <si>
    <t>Teme de algebră III (pentru perfecţionarea profesorilor)</t>
  </si>
  <si>
    <t>MMR3036</t>
  </si>
  <si>
    <t>Teme de geometrie III (pentru perfecţionarea profesorilor)</t>
  </si>
  <si>
    <t>MMR3010</t>
  </si>
  <si>
    <t>Teme de analiză matematică III (pentru perfecţionarea profesorilor)</t>
  </si>
  <si>
    <t>MMR3056</t>
  </si>
  <si>
    <t>Proiect ştiinţific</t>
  </si>
  <si>
    <t>MMR3401</t>
  </si>
  <si>
    <t>Finalizarea lucrării de disertaţie</t>
  </si>
  <si>
    <t>PLAN DE ÎNVĂŢĂMÂNT  valabil începând din anul universitar 2015-2017</t>
  </si>
  <si>
    <t>DISCIPLINE OPȚIONALE</t>
  </si>
  <si>
    <t>LP</t>
  </si>
  <si>
    <t>CURS OPȚIONAL 1 (An II, Semestrul 4)</t>
  </si>
  <si>
    <t>MME3102</t>
  </si>
  <si>
    <t>Analiza neliniara aplicata</t>
  </si>
  <si>
    <t>MMX3221</t>
  </si>
  <si>
    <t>Curs optional 1</t>
  </si>
  <si>
    <r>
      <rPr>
        <b/>
        <sz val="10"/>
        <color indexed="8"/>
        <rFont val="Times New Roman"/>
        <family val="1"/>
      </rPr>
      <t xml:space="preserve">   7</t>
    </r>
    <r>
      <rPr>
        <sz val="10"/>
        <color indexed="8"/>
        <rFont val="Times New Roman"/>
        <family val="1"/>
      </rPr>
      <t xml:space="preserve"> credite la disciplinele opţionale;</t>
    </r>
  </si>
  <si>
    <r>
      <rPr>
        <b/>
        <sz val="10"/>
        <color indexed="8"/>
        <rFont val="Times New Roman"/>
        <family val="1"/>
      </rPr>
      <t xml:space="preserve">   113 </t>
    </r>
    <r>
      <rPr>
        <sz val="10"/>
        <color indexed="8"/>
        <rFont val="Times New Roman"/>
        <family val="1"/>
      </rPr>
      <t>de credite la disciplinele obligatorii;</t>
    </r>
  </si>
  <si>
    <r>
      <t xml:space="preserve">Sem. 4:  Se alege  o disciplină din pachetul Curs Opţional 1 </t>
    </r>
    <r>
      <rPr>
        <b/>
        <sz val="10"/>
        <color indexed="8"/>
        <rFont val="Times New Roman"/>
        <family val="1"/>
        <charset val="238"/>
      </rPr>
      <t>MMX3221</t>
    </r>
  </si>
  <si>
    <t xml:space="preserve">               MMR3010, MME3102</t>
  </si>
</sst>
</file>

<file path=xl/styles.xml><?xml version="1.0" encoding="utf-8"?>
<styleSheet xmlns="http://schemas.openxmlformats.org/spreadsheetml/2006/main">
  <numFmts count="1">
    <numFmt numFmtId="164" formatCode="0;\-0;;@"/>
  </numFmts>
  <fonts count="12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9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Times New Roman"/>
      <family val="1"/>
    </font>
    <font>
      <sz val="8"/>
      <name val="Calibri"/>
      <family val="2"/>
      <charset val="238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/>
    <xf numFmtId="1" fontId="2" fillId="0" borderId="1" xfId="0" applyNumberFormat="1" applyFont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2" fillId="0" borderId="4" xfId="0" applyFont="1" applyBorder="1" applyProtection="1"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wrapText="1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0" fontId="2" fillId="3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</xf>
    <xf numFmtId="9" fontId="8" fillId="0" borderId="2" xfId="0" applyNumberFormat="1" applyFont="1" applyBorder="1" applyAlignment="1" applyProtection="1">
      <alignment horizontal="center" vertical="center"/>
    </xf>
    <xf numFmtId="9" fontId="8" fillId="0" borderId="6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9" fontId="9" fillId="0" borderId="2" xfId="0" applyNumberFormat="1" applyFont="1" applyBorder="1" applyAlignment="1" applyProtection="1">
      <alignment horizontal="center"/>
    </xf>
    <xf numFmtId="9" fontId="9" fillId="0" borderId="6" xfId="0" applyNumberFormat="1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2" fillId="0" borderId="7" xfId="0" applyFont="1" applyBorder="1" applyProtection="1">
      <protection locked="0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</xf>
    <xf numFmtId="2" fontId="1" fillId="0" borderId="10" xfId="0" applyNumberFormat="1" applyFont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2" fontId="1" fillId="0" borderId="8" xfId="0" applyNumberFormat="1" applyFont="1" applyBorder="1" applyAlignment="1" applyProtection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/>
    </xf>
    <xf numFmtId="1" fontId="2" fillId="0" borderId="5" xfId="0" applyNumberFormat="1" applyFont="1" applyBorder="1" applyAlignment="1" applyProtection="1">
      <alignment horizontal="center"/>
    </xf>
    <xf numFmtId="1" fontId="2" fillId="0" borderId="6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6" xfId="0" applyFont="1" applyBorder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57"/>
  <sheetViews>
    <sheetView tabSelected="1" topLeftCell="C1" zoomScaleNormal="100" zoomScalePageLayoutView="90" workbookViewId="0">
      <selection activeCell="AC32" sqref="AC32"/>
    </sheetView>
  </sheetViews>
  <sheetFormatPr defaultRowHeight="12.75"/>
  <cols>
    <col min="1" max="1" width="9.28515625" style="1" customWidth="1"/>
    <col min="2" max="2" width="7.140625" style="1" customWidth="1"/>
    <col min="3" max="3" width="7.28515625" style="1" customWidth="1"/>
    <col min="4" max="5" width="4.7109375" style="1" customWidth="1"/>
    <col min="6" max="6" width="4.5703125" style="1" customWidth="1"/>
    <col min="7" max="7" width="8.140625" style="1" customWidth="1"/>
    <col min="8" max="8" width="8.28515625" style="1" customWidth="1"/>
    <col min="9" max="9" width="5.85546875" style="1" customWidth="1"/>
    <col min="10" max="10" width="7.28515625" style="1" customWidth="1"/>
    <col min="11" max="11" width="5.7109375" style="1" customWidth="1"/>
    <col min="12" max="12" width="6.140625" style="1" customWidth="1"/>
    <col min="13" max="13" width="6.140625" style="39" customWidth="1"/>
    <col min="14" max="14" width="5.5703125" style="1" customWidth="1"/>
    <col min="15" max="19" width="6" style="1" customWidth="1"/>
    <col min="20" max="20" width="6.140625" style="1" customWidth="1"/>
    <col min="21" max="21" width="12.28515625" style="1" customWidth="1"/>
    <col min="22" max="16384" width="9.140625" style="1"/>
  </cols>
  <sheetData>
    <row r="1" spans="1:27" ht="15.75" customHeight="1">
      <c r="A1" s="133" t="s">
        <v>115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N1" s="139" t="s">
        <v>19</v>
      </c>
      <c r="O1" s="139"/>
      <c r="P1" s="139"/>
      <c r="Q1" s="139"/>
      <c r="R1" s="139"/>
      <c r="S1" s="139"/>
      <c r="T1" s="139"/>
      <c r="U1" s="139"/>
      <c r="V1" s="55"/>
      <c r="W1" s="55"/>
      <c r="X1" s="55"/>
      <c r="Y1" s="55"/>
      <c r="Z1" s="55"/>
      <c r="AA1" s="55"/>
    </row>
    <row r="2" spans="1:27" ht="6.7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V2" s="55"/>
      <c r="W2" s="55"/>
      <c r="X2" s="55"/>
      <c r="Y2" s="55"/>
      <c r="Z2" s="55"/>
      <c r="AA2" s="55"/>
    </row>
    <row r="3" spans="1:27" ht="18" customHeight="1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N3" s="143"/>
      <c r="O3" s="144"/>
      <c r="P3" s="147" t="s">
        <v>34</v>
      </c>
      <c r="Q3" s="148"/>
      <c r="R3" s="149"/>
      <c r="S3" s="147" t="s">
        <v>35</v>
      </c>
      <c r="T3" s="148"/>
      <c r="U3" s="149"/>
      <c r="V3" s="55"/>
      <c r="W3" s="55"/>
      <c r="X3" s="55"/>
      <c r="Y3" s="55"/>
      <c r="Z3" s="55"/>
      <c r="AA3" s="55"/>
    </row>
    <row r="4" spans="1:27" ht="17.25" customHeight="1">
      <c r="A4" s="134" t="s">
        <v>72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N4" s="145" t="s">
        <v>14</v>
      </c>
      <c r="O4" s="146"/>
      <c r="P4" s="158">
        <v>17</v>
      </c>
      <c r="Q4" s="159"/>
      <c r="R4" s="160"/>
      <c r="S4" s="158">
        <v>17</v>
      </c>
      <c r="T4" s="159"/>
      <c r="U4" s="160"/>
      <c r="V4" s="55"/>
      <c r="W4" s="55"/>
      <c r="X4" s="55"/>
      <c r="Y4" s="55"/>
      <c r="Z4" s="55"/>
      <c r="AA4" s="55"/>
    </row>
    <row r="5" spans="1:27" ht="16.5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N5" s="145" t="s">
        <v>15</v>
      </c>
      <c r="O5" s="146"/>
      <c r="P5" s="158">
        <v>16</v>
      </c>
      <c r="Q5" s="159"/>
      <c r="R5" s="160"/>
      <c r="S5" s="158">
        <v>19</v>
      </c>
      <c r="T5" s="159"/>
      <c r="U5" s="160"/>
      <c r="V5" s="55"/>
      <c r="W5" s="55"/>
      <c r="X5" s="55"/>
      <c r="Y5" s="55"/>
      <c r="Z5" s="55"/>
      <c r="AA5" s="55"/>
    </row>
    <row r="6" spans="1:27" ht="15" customHeight="1">
      <c r="A6" s="164" t="s">
        <v>73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N6" s="166"/>
      <c r="O6" s="166"/>
      <c r="P6" s="165"/>
      <c r="Q6" s="165"/>
      <c r="R6" s="165"/>
      <c r="S6" s="165"/>
      <c r="T6" s="165"/>
      <c r="U6" s="165"/>
      <c r="V6" s="55"/>
      <c r="W6" s="55"/>
      <c r="X6" s="55"/>
      <c r="Y6" s="55"/>
      <c r="Z6" s="55"/>
      <c r="AA6" s="55"/>
    </row>
    <row r="7" spans="1:27" ht="18" customHeight="1">
      <c r="A7" s="167" t="s">
        <v>74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V7" s="55"/>
      <c r="W7" s="55"/>
      <c r="X7" s="55"/>
      <c r="Y7" s="55"/>
      <c r="Z7" s="55"/>
      <c r="AA7" s="55"/>
    </row>
    <row r="8" spans="1:27" ht="18.75" customHeight="1">
      <c r="A8" s="142" t="s">
        <v>75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N8" s="167" t="s">
        <v>77</v>
      </c>
      <c r="O8" s="167"/>
      <c r="P8" s="167"/>
      <c r="Q8" s="167"/>
      <c r="R8" s="167"/>
      <c r="S8" s="167"/>
      <c r="T8" s="167"/>
      <c r="U8" s="167"/>
      <c r="V8" s="55"/>
      <c r="W8" s="55"/>
      <c r="X8" s="55"/>
      <c r="Y8" s="55"/>
      <c r="Z8" s="55"/>
      <c r="AA8" s="55"/>
    </row>
    <row r="9" spans="1:27" ht="15" customHeight="1">
      <c r="A9" s="142" t="s">
        <v>76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N9" s="167"/>
      <c r="O9" s="167"/>
      <c r="P9" s="167"/>
      <c r="Q9" s="167"/>
      <c r="R9" s="167"/>
      <c r="S9" s="167"/>
      <c r="T9" s="167"/>
      <c r="U9" s="167"/>
      <c r="V9" s="55"/>
      <c r="W9" s="55"/>
      <c r="X9" s="55"/>
      <c r="Y9" s="55"/>
      <c r="Z9" s="55"/>
      <c r="AA9" s="55"/>
    </row>
    <row r="10" spans="1:27" ht="16.5" customHeight="1">
      <c r="A10" s="142" t="s">
        <v>61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N10" s="167"/>
      <c r="O10" s="167"/>
      <c r="P10" s="167"/>
      <c r="Q10" s="167"/>
      <c r="R10" s="167"/>
      <c r="S10" s="167"/>
      <c r="T10" s="167"/>
      <c r="U10" s="167"/>
      <c r="V10" s="55"/>
      <c r="W10" s="55"/>
      <c r="X10" s="55"/>
      <c r="Y10" s="55"/>
      <c r="Z10" s="55"/>
    </row>
    <row r="11" spans="1:27">
      <c r="A11" s="142" t="s">
        <v>17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N11" s="167"/>
      <c r="O11" s="167"/>
      <c r="P11" s="167"/>
      <c r="Q11" s="167"/>
      <c r="R11" s="167"/>
      <c r="S11" s="167"/>
      <c r="T11" s="167"/>
      <c r="U11" s="167"/>
      <c r="V11" s="55"/>
      <c r="W11" s="55"/>
      <c r="X11" s="55"/>
      <c r="Y11" s="55"/>
      <c r="Z11" s="55"/>
      <c r="AA11" s="55"/>
    </row>
    <row r="12" spans="1:27" ht="10.5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N12" s="2"/>
      <c r="O12" s="2"/>
      <c r="P12" s="2"/>
      <c r="Q12" s="2"/>
      <c r="R12" s="2"/>
      <c r="S12" s="2"/>
      <c r="V12" s="55"/>
      <c r="W12" s="55"/>
      <c r="X12" s="55"/>
      <c r="Y12" s="55"/>
      <c r="Z12" s="55"/>
      <c r="AA12" s="55"/>
    </row>
    <row r="13" spans="1:27">
      <c r="A13" s="168" t="s">
        <v>66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N13" s="175" t="s">
        <v>20</v>
      </c>
      <c r="O13" s="175"/>
      <c r="P13" s="175"/>
      <c r="Q13" s="175"/>
      <c r="R13" s="175"/>
      <c r="S13" s="175"/>
      <c r="T13" s="175"/>
      <c r="U13" s="175"/>
      <c r="V13" s="55"/>
      <c r="W13" s="55"/>
      <c r="X13" s="55"/>
      <c r="Y13" s="55"/>
      <c r="Z13" s="55"/>
      <c r="AA13" s="55"/>
    </row>
    <row r="14" spans="1:27" ht="12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N14" s="61" t="s">
        <v>125</v>
      </c>
      <c r="O14" s="61"/>
      <c r="P14" s="61"/>
      <c r="Q14" s="61"/>
      <c r="R14" s="61"/>
      <c r="S14" s="61"/>
      <c r="T14" s="61"/>
      <c r="U14" s="61"/>
      <c r="V14" s="55"/>
      <c r="W14" s="55"/>
      <c r="X14" s="55"/>
      <c r="Y14" s="55"/>
      <c r="Z14" s="55"/>
      <c r="AA14" s="55"/>
    </row>
    <row r="15" spans="1:27" ht="12.75" customHeight="1">
      <c r="A15" s="142" t="s">
        <v>124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N15" s="61" t="s">
        <v>126</v>
      </c>
      <c r="O15" s="61"/>
      <c r="P15" s="61"/>
      <c r="Q15" s="61"/>
      <c r="R15" s="61"/>
      <c r="S15" s="61"/>
      <c r="T15" s="61"/>
      <c r="U15" s="61"/>
      <c r="V15" s="55"/>
      <c r="W15" s="55"/>
      <c r="X15" s="55"/>
      <c r="Y15" s="55"/>
      <c r="Z15" s="55"/>
      <c r="AA15" s="55"/>
    </row>
    <row r="16" spans="1:27" ht="12.75" customHeight="1">
      <c r="A16" s="142" t="s">
        <v>123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N16" s="61"/>
      <c r="O16" s="61"/>
      <c r="P16" s="61"/>
      <c r="Q16" s="61"/>
      <c r="R16" s="61"/>
      <c r="S16" s="61"/>
      <c r="T16" s="61"/>
      <c r="U16" s="61"/>
      <c r="V16" s="55"/>
      <c r="W16" s="55"/>
      <c r="X16" s="55"/>
      <c r="Y16" s="55"/>
      <c r="Z16" s="55"/>
      <c r="AA16" s="55"/>
    </row>
    <row r="17" spans="1:27" ht="12.75" customHeight="1">
      <c r="A17" s="142" t="s">
        <v>1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N17" s="40"/>
      <c r="O17" s="40"/>
      <c r="P17" s="40"/>
      <c r="Q17" s="40"/>
      <c r="R17" s="40"/>
      <c r="S17" s="40"/>
      <c r="T17" s="40"/>
      <c r="U17" s="40"/>
      <c r="V17" s="55"/>
      <c r="W17" s="55"/>
      <c r="X17" s="55"/>
      <c r="Y17" s="55"/>
      <c r="Z17" s="55"/>
      <c r="AA17" s="55"/>
    </row>
    <row r="18" spans="1:27" ht="14.25" customHeight="1">
      <c r="A18" s="142" t="s">
        <v>67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N18" s="138"/>
      <c r="O18" s="138"/>
      <c r="P18" s="138"/>
      <c r="Q18" s="138"/>
      <c r="R18" s="138"/>
      <c r="S18" s="138"/>
      <c r="T18" s="138"/>
      <c r="U18" s="138"/>
      <c r="V18" s="55"/>
      <c r="W18" s="55"/>
      <c r="X18" s="55"/>
      <c r="Y18" s="55"/>
      <c r="Z18" s="55"/>
      <c r="AA18" s="55"/>
    </row>
    <row r="19" spans="1:27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N19" s="138"/>
      <c r="O19" s="138"/>
      <c r="P19" s="138"/>
      <c r="Q19" s="138"/>
      <c r="R19" s="138"/>
      <c r="S19" s="138"/>
      <c r="T19" s="138"/>
      <c r="U19" s="138"/>
      <c r="V19" s="55"/>
      <c r="W19" s="55"/>
      <c r="X19" s="55"/>
      <c r="Y19" s="55"/>
      <c r="Z19" s="55"/>
      <c r="AA19" s="55"/>
    </row>
    <row r="20" spans="1:27" ht="7.5" customHeight="1">
      <c r="A20" s="177" t="s">
        <v>80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N20" s="2"/>
      <c r="O20" s="2"/>
      <c r="P20" s="2"/>
      <c r="Q20" s="2"/>
      <c r="R20" s="2"/>
      <c r="S20" s="2"/>
      <c r="V20" s="55"/>
      <c r="W20" s="55"/>
      <c r="X20" s="55"/>
      <c r="Y20" s="55"/>
      <c r="Z20" s="55"/>
      <c r="AA20" s="55"/>
    </row>
    <row r="21" spans="1:27" ht="15" customHeight="1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N21" s="178" t="s">
        <v>78</v>
      </c>
      <c r="O21" s="178"/>
      <c r="P21" s="178"/>
      <c r="Q21" s="178"/>
      <c r="R21" s="178"/>
      <c r="S21" s="178"/>
      <c r="T21" s="178"/>
      <c r="U21" s="178"/>
      <c r="V21" s="55"/>
      <c r="W21" s="55"/>
      <c r="X21" s="55"/>
      <c r="Y21" s="55"/>
      <c r="Z21" s="55"/>
      <c r="AA21" s="55"/>
    </row>
    <row r="22" spans="1:27" ht="15" customHeight="1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N22" s="178"/>
      <c r="O22" s="178"/>
      <c r="P22" s="178"/>
      <c r="Q22" s="178"/>
      <c r="R22" s="178"/>
      <c r="S22" s="178"/>
      <c r="T22" s="178"/>
      <c r="U22" s="178"/>
      <c r="V22" s="55"/>
      <c r="W22" s="55"/>
      <c r="X22" s="55"/>
      <c r="Y22" s="55"/>
      <c r="Z22" s="55"/>
      <c r="AA22" s="55"/>
    </row>
    <row r="23" spans="1:27" ht="13.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N23" s="178"/>
      <c r="O23" s="178"/>
      <c r="P23" s="178"/>
      <c r="Q23" s="178"/>
      <c r="R23" s="178"/>
      <c r="S23" s="178"/>
      <c r="T23" s="178"/>
      <c r="U23" s="178"/>
      <c r="V23" s="55"/>
      <c r="W23" s="55"/>
      <c r="X23" s="55"/>
      <c r="Y23" s="55"/>
      <c r="Z23" s="55"/>
      <c r="AA23" s="55"/>
    </row>
    <row r="24" spans="1:27" ht="6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3"/>
      <c r="O24" s="3"/>
      <c r="P24" s="3"/>
      <c r="Q24" s="3"/>
      <c r="R24" s="3"/>
      <c r="S24" s="3"/>
      <c r="V24" s="55"/>
      <c r="W24" s="55"/>
      <c r="X24" s="55"/>
      <c r="Y24" s="55"/>
      <c r="Z24" s="55"/>
      <c r="AA24" s="55"/>
    </row>
    <row r="25" spans="1:27" ht="12.75" customHeight="1">
      <c r="A25" s="103" t="s">
        <v>16</v>
      </c>
      <c r="B25" s="103"/>
      <c r="C25" s="103"/>
      <c r="D25" s="103"/>
      <c r="E25" s="103"/>
      <c r="F25" s="103"/>
      <c r="G25" s="103"/>
      <c r="N25" s="176" t="s">
        <v>79</v>
      </c>
      <c r="O25" s="176"/>
      <c r="P25" s="176"/>
      <c r="Q25" s="176"/>
      <c r="R25" s="176"/>
      <c r="S25" s="176"/>
      <c r="T25" s="176"/>
      <c r="U25" s="176"/>
      <c r="V25" s="55"/>
      <c r="W25" s="55"/>
      <c r="X25" s="55"/>
      <c r="Y25" s="55"/>
      <c r="Z25" s="55"/>
      <c r="AA25" s="55"/>
    </row>
    <row r="26" spans="1:27" ht="26.25" customHeight="1">
      <c r="A26" s="4"/>
      <c r="B26" s="147" t="s">
        <v>2</v>
      </c>
      <c r="C26" s="149"/>
      <c r="D26" s="147" t="s">
        <v>3</v>
      </c>
      <c r="E26" s="148"/>
      <c r="F26" s="149"/>
      <c r="G26" s="155" t="s">
        <v>18</v>
      </c>
      <c r="H26" s="155" t="s">
        <v>10</v>
      </c>
      <c r="I26" s="147" t="s">
        <v>4</v>
      </c>
      <c r="J26" s="148"/>
      <c r="K26" s="149"/>
      <c r="N26" s="176"/>
      <c r="O26" s="176"/>
      <c r="P26" s="176"/>
      <c r="Q26" s="176"/>
      <c r="R26" s="176"/>
      <c r="S26" s="176"/>
      <c r="T26" s="176"/>
      <c r="U26" s="176"/>
      <c r="V26" s="55"/>
      <c r="W26" s="55"/>
      <c r="X26" s="55"/>
      <c r="Y26" s="55"/>
      <c r="Z26" s="55"/>
      <c r="AA26" s="55"/>
    </row>
    <row r="27" spans="1:27" ht="14.25" customHeight="1">
      <c r="A27" s="4"/>
      <c r="B27" s="5" t="s">
        <v>5</v>
      </c>
      <c r="C27" s="5" t="s">
        <v>6</v>
      </c>
      <c r="D27" s="5" t="s">
        <v>7</v>
      </c>
      <c r="E27" s="5" t="s">
        <v>8</v>
      </c>
      <c r="F27" s="5" t="s">
        <v>9</v>
      </c>
      <c r="G27" s="153"/>
      <c r="H27" s="153"/>
      <c r="I27" s="5" t="s">
        <v>11</v>
      </c>
      <c r="J27" s="5" t="s">
        <v>12</v>
      </c>
      <c r="K27" s="5" t="s">
        <v>13</v>
      </c>
      <c r="N27" s="176"/>
      <c r="O27" s="176"/>
      <c r="P27" s="176"/>
      <c r="Q27" s="176"/>
      <c r="R27" s="176"/>
      <c r="S27" s="176"/>
      <c r="T27" s="176"/>
      <c r="U27" s="176"/>
      <c r="V27" s="55"/>
      <c r="W27" s="55"/>
      <c r="X27" s="55"/>
      <c r="Y27" s="55"/>
      <c r="Z27" s="55"/>
      <c r="AA27" s="55"/>
    </row>
    <row r="28" spans="1:27" ht="17.25" customHeight="1">
      <c r="A28" s="6" t="s">
        <v>14</v>
      </c>
      <c r="B28" s="7">
        <v>14</v>
      </c>
      <c r="C28" s="7">
        <v>14</v>
      </c>
      <c r="D28" s="24">
        <v>3</v>
      </c>
      <c r="E28" s="24">
        <v>3</v>
      </c>
      <c r="F28" s="24">
        <v>2</v>
      </c>
      <c r="G28" s="24"/>
      <c r="H28" s="35"/>
      <c r="I28" s="24">
        <v>3</v>
      </c>
      <c r="J28" s="24">
        <v>1</v>
      </c>
      <c r="K28" s="24">
        <v>12</v>
      </c>
      <c r="N28" s="176"/>
      <c r="O28" s="176"/>
      <c r="P28" s="176"/>
      <c r="Q28" s="176"/>
      <c r="R28" s="176"/>
      <c r="S28" s="176"/>
      <c r="T28" s="176"/>
      <c r="U28" s="176"/>
      <c r="V28" s="55"/>
      <c r="W28" s="55"/>
      <c r="X28" s="55"/>
      <c r="Y28" s="55"/>
      <c r="Z28" s="55"/>
      <c r="AA28" s="55"/>
    </row>
    <row r="29" spans="1:27" ht="15" customHeight="1">
      <c r="A29" s="6" t="s">
        <v>15</v>
      </c>
      <c r="B29" s="7">
        <v>14</v>
      </c>
      <c r="C29" s="7">
        <v>12</v>
      </c>
      <c r="D29" s="24">
        <v>3</v>
      </c>
      <c r="E29" s="24">
        <v>3</v>
      </c>
      <c r="F29" s="24">
        <v>2</v>
      </c>
      <c r="G29" s="24">
        <v>2</v>
      </c>
      <c r="H29" s="24"/>
      <c r="I29" s="24">
        <v>3</v>
      </c>
      <c r="J29" s="24">
        <v>1</v>
      </c>
      <c r="K29" s="24">
        <v>12</v>
      </c>
      <c r="N29" s="176"/>
      <c r="O29" s="176"/>
      <c r="P29" s="176"/>
      <c r="Q29" s="176"/>
      <c r="R29" s="176"/>
      <c r="S29" s="176"/>
      <c r="T29" s="176"/>
      <c r="U29" s="176"/>
      <c r="V29" s="55"/>
      <c r="W29" s="55"/>
      <c r="X29" s="55"/>
      <c r="Y29" s="55"/>
      <c r="Z29" s="55"/>
      <c r="AA29" s="55"/>
    </row>
    <row r="30" spans="1:27" ht="15.75" customHeight="1">
      <c r="A30" s="30"/>
      <c r="B30" s="28"/>
      <c r="C30" s="28"/>
      <c r="D30" s="28"/>
      <c r="E30" s="28"/>
      <c r="F30" s="28"/>
      <c r="G30" s="28"/>
      <c r="H30" s="28"/>
      <c r="I30" s="28"/>
      <c r="J30" s="28"/>
      <c r="K30" s="31"/>
      <c r="N30" s="176"/>
      <c r="O30" s="176"/>
      <c r="P30" s="176"/>
      <c r="Q30" s="176"/>
      <c r="R30" s="176"/>
      <c r="S30" s="176"/>
      <c r="T30" s="176"/>
      <c r="U30" s="176"/>
      <c r="V30" s="55"/>
      <c r="W30" s="55"/>
      <c r="X30" s="55"/>
      <c r="Y30" s="55"/>
      <c r="Z30" s="55"/>
      <c r="AA30" s="55"/>
    </row>
    <row r="31" spans="1:27" ht="21" customHeight="1">
      <c r="A31" s="29"/>
      <c r="B31" s="29"/>
      <c r="C31" s="29"/>
      <c r="D31" s="29"/>
      <c r="E31" s="29"/>
      <c r="F31" s="29"/>
      <c r="G31" s="29"/>
      <c r="N31" s="176"/>
      <c r="O31" s="176"/>
      <c r="P31" s="176"/>
      <c r="Q31" s="176"/>
      <c r="R31" s="176"/>
      <c r="S31" s="176"/>
      <c r="T31" s="176"/>
      <c r="U31" s="176"/>
      <c r="V31" s="55"/>
      <c r="W31" s="55"/>
      <c r="X31" s="55"/>
      <c r="Y31" s="55"/>
      <c r="Z31" s="55"/>
      <c r="AA31" s="55"/>
    </row>
    <row r="32" spans="1:27" s="49" customFormat="1" ht="21" customHeight="1">
      <c r="A32" s="29"/>
      <c r="B32" s="29"/>
      <c r="C32" s="29"/>
      <c r="D32" s="29"/>
      <c r="E32" s="29"/>
      <c r="F32" s="29"/>
      <c r="G32" s="29"/>
      <c r="N32" s="50"/>
      <c r="O32" s="50"/>
      <c r="P32" s="50"/>
      <c r="Q32" s="50"/>
      <c r="R32" s="50"/>
      <c r="S32" s="50"/>
      <c r="T32" s="50"/>
      <c r="U32" s="50"/>
      <c r="V32" s="55"/>
      <c r="W32" s="55"/>
      <c r="X32" s="55"/>
      <c r="Y32" s="55"/>
      <c r="Z32" s="55"/>
      <c r="AA32" s="55"/>
    </row>
    <row r="33" spans="1:27" s="49" customFormat="1" ht="21" customHeight="1">
      <c r="A33" s="29"/>
      <c r="B33" s="29"/>
      <c r="C33" s="29"/>
      <c r="D33" s="29"/>
      <c r="E33" s="29"/>
      <c r="F33" s="29"/>
      <c r="G33" s="29"/>
      <c r="N33" s="50"/>
      <c r="O33" s="50"/>
      <c r="P33" s="50"/>
      <c r="Q33" s="50"/>
      <c r="R33" s="50"/>
      <c r="S33" s="50"/>
      <c r="T33" s="50"/>
      <c r="U33" s="50"/>
      <c r="V33" s="55"/>
      <c r="W33" s="55"/>
      <c r="X33" s="55"/>
      <c r="Y33" s="55"/>
      <c r="Z33" s="55"/>
      <c r="AA33" s="55"/>
    </row>
    <row r="34" spans="1:27" s="49" customFormat="1" ht="21" customHeight="1">
      <c r="A34" s="29"/>
      <c r="B34" s="29"/>
      <c r="C34" s="29"/>
      <c r="D34" s="29"/>
      <c r="E34" s="29"/>
      <c r="F34" s="29"/>
      <c r="G34" s="29"/>
      <c r="N34" s="50"/>
      <c r="O34" s="50"/>
      <c r="P34" s="50"/>
      <c r="Q34" s="50"/>
      <c r="R34" s="50"/>
      <c r="S34" s="50"/>
      <c r="T34" s="50"/>
      <c r="U34" s="50"/>
    </row>
    <row r="35" spans="1:27" ht="15" customHeight="1">
      <c r="B35" s="2"/>
      <c r="C35" s="2"/>
      <c r="D35" s="2"/>
      <c r="E35" s="2"/>
      <c r="F35" s="2"/>
      <c r="G35" s="2"/>
      <c r="N35" s="8"/>
      <c r="O35" s="8"/>
      <c r="P35" s="8"/>
      <c r="Q35" s="8"/>
      <c r="R35" s="8"/>
      <c r="S35" s="8"/>
      <c r="T35" s="8"/>
    </row>
    <row r="36" spans="1:27">
      <c r="B36" s="8"/>
      <c r="C36" s="8"/>
      <c r="D36" s="8"/>
      <c r="E36" s="8"/>
      <c r="F36" s="8"/>
      <c r="G36" s="8"/>
      <c r="N36" s="8"/>
      <c r="O36" s="8"/>
      <c r="P36" s="8"/>
      <c r="Q36" s="8"/>
      <c r="R36" s="8"/>
      <c r="S36" s="8"/>
      <c r="T36" s="8"/>
    </row>
    <row r="38" spans="1:27" ht="16.5" customHeight="1">
      <c r="A38" s="140" t="s">
        <v>21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</row>
    <row r="39" spans="1:27" ht="8.25" hidden="1" customHeight="1">
      <c r="O39" s="9"/>
      <c r="P39" s="10" t="s">
        <v>36</v>
      </c>
      <c r="Q39" s="10" t="s">
        <v>37</v>
      </c>
      <c r="R39" s="10" t="s">
        <v>38</v>
      </c>
      <c r="S39" s="10" t="s">
        <v>39</v>
      </c>
      <c r="T39" s="10" t="s">
        <v>50</v>
      </c>
      <c r="U39" s="10"/>
    </row>
    <row r="40" spans="1:27" ht="17.25" customHeight="1">
      <c r="A40" s="154" t="s">
        <v>42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</row>
    <row r="41" spans="1:27" ht="25.5" customHeight="1">
      <c r="A41" s="156" t="s">
        <v>27</v>
      </c>
      <c r="B41" s="169" t="s">
        <v>26</v>
      </c>
      <c r="C41" s="170"/>
      <c r="D41" s="170"/>
      <c r="E41" s="170"/>
      <c r="F41" s="170"/>
      <c r="G41" s="170"/>
      <c r="H41" s="170"/>
      <c r="I41" s="171"/>
      <c r="J41" s="155" t="s">
        <v>40</v>
      </c>
      <c r="K41" s="135" t="s">
        <v>24</v>
      </c>
      <c r="L41" s="136"/>
      <c r="M41" s="136"/>
      <c r="N41" s="137"/>
      <c r="O41" s="135" t="s">
        <v>41</v>
      </c>
      <c r="P41" s="150"/>
      <c r="Q41" s="151"/>
      <c r="R41" s="135" t="s">
        <v>23</v>
      </c>
      <c r="S41" s="136"/>
      <c r="T41" s="137"/>
      <c r="U41" s="152" t="s">
        <v>22</v>
      </c>
    </row>
    <row r="42" spans="1:27" ht="13.5" customHeight="1">
      <c r="A42" s="157"/>
      <c r="B42" s="172"/>
      <c r="C42" s="173"/>
      <c r="D42" s="173"/>
      <c r="E42" s="173"/>
      <c r="F42" s="173"/>
      <c r="G42" s="173"/>
      <c r="H42" s="173"/>
      <c r="I42" s="174"/>
      <c r="J42" s="153"/>
      <c r="K42" s="5" t="s">
        <v>28</v>
      </c>
      <c r="L42" s="5" t="s">
        <v>29</v>
      </c>
      <c r="M42" s="37" t="s">
        <v>68</v>
      </c>
      <c r="N42" s="37" t="s">
        <v>69</v>
      </c>
      <c r="O42" s="5" t="s">
        <v>33</v>
      </c>
      <c r="P42" s="5" t="s">
        <v>7</v>
      </c>
      <c r="Q42" s="5" t="s">
        <v>30</v>
      </c>
      <c r="R42" s="5" t="s">
        <v>31</v>
      </c>
      <c r="S42" s="5" t="s">
        <v>28</v>
      </c>
      <c r="T42" s="5" t="s">
        <v>32</v>
      </c>
      <c r="U42" s="153"/>
    </row>
    <row r="43" spans="1:27">
      <c r="A43" s="41" t="s">
        <v>81</v>
      </c>
      <c r="B43" s="130" t="s">
        <v>82</v>
      </c>
      <c r="C43" s="131"/>
      <c r="D43" s="131"/>
      <c r="E43" s="131"/>
      <c r="F43" s="131"/>
      <c r="G43" s="131"/>
      <c r="H43" s="131"/>
      <c r="I43" s="132"/>
      <c r="J43" s="11">
        <v>8</v>
      </c>
      <c r="K43" s="11">
        <v>2</v>
      </c>
      <c r="L43" s="11">
        <v>1</v>
      </c>
      <c r="M43" s="11">
        <v>0</v>
      </c>
      <c r="N43" s="11">
        <v>1</v>
      </c>
      <c r="O43" s="17">
        <f>K43+L43+M43+N43</f>
        <v>4</v>
      </c>
      <c r="P43" s="18">
        <f>Q43-O43</f>
        <v>10</v>
      </c>
      <c r="Q43" s="18">
        <f>ROUND(PRODUCT(J43,25)/14,0)</f>
        <v>14</v>
      </c>
      <c r="R43" s="23" t="s">
        <v>31</v>
      </c>
      <c r="S43" s="11"/>
      <c r="T43" s="24"/>
      <c r="U43" s="11" t="s">
        <v>39</v>
      </c>
    </row>
    <row r="44" spans="1:27">
      <c r="A44" s="41" t="s">
        <v>83</v>
      </c>
      <c r="B44" s="130" t="s">
        <v>84</v>
      </c>
      <c r="C44" s="131"/>
      <c r="D44" s="131"/>
      <c r="E44" s="131"/>
      <c r="F44" s="131"/>
      <c r="G44" s="131"/>
      <c r="H44" s="131"/>
      <c r="I44" s="132"/>
      <c r="J44" s="16">
        <v>7</v>
      </c>
      <c r="K44" s="16">
        <v>2</v>
      </c>
      <c r="L44" s="16">
        <v>1</v>
      </c>
      <c r="M44" s="16">
        <v>0</v>
      </c>
      <c r="N44" s="16">
        <v>1</v>
      </c>
      <c r="O44" s="42">
        <v>4</v>
      </c>
      <c r="P44" s="18">
        <v>9</v>
      </c>
      <c r="Q44" s="18">
        <f t="shared" ref="Q44:Q46" si="0">ROUND(PRODUCT(J44,25)/14,0)</f>
        <v>13</v>
      </c>
      <c r="R44" s="46"/>
      <c r="S44" s="16" t="s">
        <v>28</v>
      </c>
      <c r="T44" s="47"/>
      <c r="U44" s="16" t="s">
        <v>39</v>
      </c>
    </row>
    <row r="45" spans="1:27">
      <c r="A45" s="41" t="s">
        <v>85</v>
      </c>
      <c r="B45" s="130" t="s">
        <v>86</v>
      </c>
      <c r="C45" s="131"/>
      <c r="D45" s="131"/>
      <c r="E45" s="131"/>
      <c r="F45" s="131"/>
      <c r="G45" s="131"/>
      <c r="H45" s="131"/>
      <c r="I45" s="132"/>
      <c r="J45" s="16">
        <v>8</v>
      </c>
      <c r="K45" s="16">
        <v>2</v>
      </c>
      <c r="L45" s="16">
        <v>1</v>
      </c>
      <c r="M45" s="16">
        <v>0</v>
      </c>
      <c r="N45" s="16">
        <v>1</v>
      </c>
      <c r="O45" s="42">
        <v>4</v>
      </c>
      <c r="P45" s="18">
        <v>10</v>
      </c>
      <c r="Q45" s="18">
        <f t="shared" si="0"/>
        <v>14</v>
      </c>
      <c r="R45" s="46" t="s">
        <v>31</v>
      </c>
      <c r="S45" s="16"/>
      <c r="T45" s="47"/>
      <c r="U45" s="16" t="s">
        <v>39</v>
      </c>
    </row>
    <row r="46" spans="1:27">
      <c r="A46" s="41" t="s">
        <v>87</v>
      </c>
      <c r="B46" s="130" t="s">
        <v>88</v>
      </c>
      <c r="C46" s="131"/>
      <c r="D46" s="131"/>
      <c r="E46" s="131"/>
      <c r="F46" s="131"/>
      <c r="G46" s="131"/>
      <c r="H46" s="131"/>
      <c r="I46" s="132"/>
      <c r="J46" s="16">
        <v>7</v>
      </c>
      <c r="K46" s="16">
        <v>2</v>
      </c>
      <c r="L46" s="16">
        <v>0</v>
      </c>
      <c r="M46" s="16">
        <v>2</v>
      </c>
      <c r="N46" s="16">
        <v>1</v>
      </c>
      <c r="O46" s="42">
        <v>5</v>
      </c>
      <c r="P46" s="18">
        <v>8</v>
      </c>
      <c r="Q46" s="18">
        <f t="shared" si="0"/>
        <v>13</v>
      </c>
      <c r="R46" s="46"/>
      <c r="S46" s="16" t="s">
        <v>28</v>
      </c>
      <c r="T46" s="47"/>
      <c r="U46" s="16" t="s">
        <v>36</v>
      </c>
      <c r="V46" s="55"/>
      <c r="W46" s="55"/>
      <c r="X46" s="55"/>
    </row>
    <row r="47" spans="1:27">
      <c r="A47" s="20" t="s">
        <v>25</v>
      </c>
      <c r="B47" s="71"/>
      <c r="C47" s="72"/>
      <c r="D47" s="72"/>
      <c r="E47" s="72"/>
      <c r="F47" s="72"/>
      <c r="G47" s="72"/>
      <c r="H47" s="72"/>
      <c r="I47" s="73"/>
      <c r="J47" s="20">
        <f t="shared" ref="J47:Q47" si="1">SUM(J43:J46)</f>
        <v>30</v>
      </c>
      <c r="K47" s="20">
        <f t="shared" si="1"/>
        <v>8</v>
      </c>
      <c r="L47" s="20">
        <f t="shared" si="1"/>
        <v>3</v>
      </c>
      <c r="M47" s="38">
        <f t="shared" si="1"/>
        <v>2</v>
      </c>
      <c r="N47" s="20">
        <f t="shared" si="1"/>
        <v>4</v>
      </c>
      <c r="O47" s="20">
        <f t="shared" si="1"/>
        <v>17</v>
      </c>
      <c r="P47" s="20">
        <f t="shared" si="1"/>
        <v>37</v>
      </c>
      <c r="Q47" s="20">
        <f t="shared" si="1"/>
        <v>54</v>
      </c>
      <c r="R47" s="20">
        <f>COUNTIF(R43:R46,"E")</f>
        <v>2</v>
      </c>
      <c r="S47" s="20">
        <f>COUNTIF(S43:S46,"C")</f>
        <v>2</v>
      </c>
      <c r="T47" s="20">
        <f>COUNTIF(T43:T46,"VP")</f>
        <v>0</v>
      </c>
      <c r="U47" s="21"/>
      <c r="V47" s="55"/>
      <c r="W47" s="55"/>
      <c r="X47" s="55"/>
    </row>
    <row r="48" spans="1:27" s="49" customForma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V48" s="55"/>
      <c r="W48" s="55"/>
      <c r="X48" s="55"/>
    </row>
    <row r="49" spans="1:24" s="49" customForma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  <c r="V49" s="55"/>
      <c r="W49" s="55"/>
      <c r="X49" s="55"/>
    </row>
    <row r="50" spans="1:24" s="49" customForma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  <c r="V50" s="55"/>
      <c r="W50" s="55"/>
      <c r="X50" s="55"/>
    </row>
    <row r="51" spans="1:24">
      <c r="V51" s="55"/>
      <c r="W51" s="55"/>
      <c r="X51" s="55"/>
    </row>
    <row r="52" spans="1:24">
      <c r="A52" s="154" t="s">
        <v>43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55"/>
      <c r="W52" s="55"/>
      <c r="X52" s="55"/>
    </row>
    <row r="53" spans="1:24">
      <c r="A53" s="156" t="s">
        <v>27</v>
      </c>
      <c r="B53" s="169" t="s">
        <v>26</v>
      </c>
      <c r="C53" s="170"/>
      <c r="D53" s="170"/>
      <c r="E53" s="170"/>
      <c r="F53" s="170"/>
      <c r="G53" s="170"/>
      <c r="H53" s="170"/>
      <c r="I53" s="171"/>
      <c r="J53" s="155" t="s">
        <v>40</v>
      </c>
      <c r="K53" s="135" t="s">
        <v>24</v>
      </c>
      <c r="L53" s="136"/>
      <c r="M53" s="136"/>
      <c r="N53" s="137"/>
      <c r="O53" s="135" t="s">
        <v>41</v>
      </c>
      <c r="P53" s="150"/>
      <c r="Q53" s="151"/>
      <c r="R53" s="135" t="s">
        <v>23</v>
      </c>
      <c r="S53" s="136"/>
      <c r="T53" s="137"/>
      <c r="U53" s="152" t="s">
        <v>22</v>
      </c>
      <c r="V53" s="55"/>
      <c r="W53" s="55"/>
      <c r="X53" s="55"/>
    </row>
    <row r="54" spans="1:24">
      <c r="A54" s="157"/>
      <c r="B54" s="172"/>
      <c r="C54" s="173"/>
      <c r="D54" s="173"/>
      <c r="E54" s="173"/>
      <c r="F54" s="173"/>
      <c r="G54" s="173"/>
      <c r="H54" s="173"/>
      <c r="I54" s="174"/>
      <c r="J54" s="153"/>
      <c r="K54" s="5" t="s">
        <v>28</v>
      </c>
      <c r="L54" s="5" t="s">
        <v>29</v>
      </c>
      <c r="M54" s="37" t="s">
        <v>68</v>
      </c>
      <c r="N54" s="37" t="s">
        <v>69</v>
      </c>
      <c r="O54" s="5" t="s">
        <v>33</v>
      </c>
      <c r="P54" s="5" t="s">
        <v>7</v>
      </c>
      <c r="Q54" s="5" t="s">
        <v>30</v>
      </c>
      <c r="R54" s="5" t="s">
        <v>31</v>
      </c>
      <c r="S54" s="5" t="s">
        <v>28</v>
      </c>
      <c r="T54" s="5" t="s">
        <v>32</v>
      </c>
      <c r="U54" s="153"/>
      <c r="V54" s="55"/>
      <c r="W54" s="55"/>
      <c r="X54" s="55"/>
    </row>
    <row r="55" spans="1:24">
      <c r="A55" s="41" t="s">
        <v>89</v>
      </c>
      <c r="B55" s="130" t="s">
        <v>90</v>
      </c>
      <c r="C55" s="131"/>
      <c r="D55" s="131"/>
      <c r="E55" s="131"/>
      <c r="F55" s="131"/>
      <c r="G55" s="131"/>
      <c r="H55" s="131"/>
      <c r="I55" s="132"/>
      <c r="J55" s="16">
        <v>7</v>
      </c>
      <c r="K55" s="16">
        <v>2</v>
      </c>
      <c r="L55" s="16">
        <v>1</v>
      </c>
      <c r="M55" s="16">
        <v>0</v>
      </c>
      <c r="N55" s="16">
        <v>1</v>
      </c>
      <c r="O55" s="51">
        <f>K55+L55+M55+N55</f>
        <v>4</v>
      </c>
      <c r="P55" s="18">
        <f>Q55-O55</f>
        <v>9</v>
      </c>
      <c r="Q55" s="18">
        <f>ROUND(PRODUCT(J55,25)/14,0)</f>
        <v>13</v>
      </c>
      <c r="R55" s="46" t="s">
        <v>31</v>
      </c>
      <c r="S55" s="16"/>
      <c r="T55" s="47"/>
      <c r="U55" s="16" t="s">
        <v>36</v>
      </c>
      <c r="V55" s="55"/>
      <c r="W55" s="55"/>
      <c r="X55" s="55"/>
    </row>
    <row r="56" spans="1:24">
      <c r="A56" s="41" t="s">
        <v>91</v>
      </c>
      <c r="B56" s="130" t="s">
        <v>92</v>
      </c>
      <c r="C56" s="131"/>
      <c r="D56" s="131"/>
      <c r="E56" s="131"/>
      <c r="F56" s="131"/>
      <c r="G56" s="131"/>
      <c r="H56" s="131"/>
      <c r="I56" s="132"/>
      <c r="J56" s="16">
        <v>7</v>
      </c>
      <c r="K56" s="16">
        <v>2</v>
      </c>
      <c r="L56" s="16">
        <v>1</v>
      </c>
      <c r="M56" s="16">
        <v>0</v>
      </c>
      <c r="N56" s="16">
        <v>1</v>
      </c>
      <c r="O56" s="51">
        <f t="shared" ref="O56:O58" si="2">K56+L56+M56+N56</f>
        <v>4</v>
      </c>
      <c r="P56" s="18">
        <f t="shared" ref="P56:P58" si="3">Q56-O56</f>
        <v>9</v>
      </c>
      <c r="Q56" s="18">
        <f t="shared" ref="Q56:Q58" si="4">ROUND(PRODUCT(J56,25)/14,0)</f>
        <v>13</v>
      </c>
      <c r="R56" s="46"/>
      <c r="S56" s="16" t="s">
        <v>28</v>
      </c>
      <c r="T56" s="47"/>
      <c r="U56" s="16" t="s">
        <v>36</v>
      </c>
      <c r="V56" s="55"/>
      <c r="W56" s="55"/>
      <c r="X56" s="55"/>
    </row>
    <row r="57" spans="1:24">
      <c r="A57" s="41" t="s">
        <v>93</v>
      </c>
      <c r="B57" s="130" t="s">
        <v>94</v>
      </c>
      <c r="C57" s="131"/>
      <c r="D57" s="131"/>
      <c r="E57" s="131"/>
      <c r="F57" s="131"/>
      <c r="G57" s="131"/>
      <c r="H57" s="131"/>
      <c r="I57" s="132"/>
      <c r="J57" s="16">
        <v>9</v>
      </c>
      <c r="K57" s="16">
        <v>2</v>
      </c>
      <c r="L57" s="16">
        <v>1</v>
      </c>
      <c r="M57" s="16">
        <v>1</v>
      </c>
      <c r="N57" s="16">
        <v>1</v>
      </c>
      <c r="O57" s="51">
        <f t="shared" si="2"/>
        <v>5</v>
      </c>
      <c r="P57" s="18">
        <f t="shared" si="3"/>
        <v>11</v>
      </c>
      <c r="Q57" s="18">
        <f t="shared" si="4"/>
        <v>16</v>
      </c>
      <c r="R57" s="46" t="s">
        <v>31</v>
      </c>
      <c r="S57" s="16"/>
      <c r="T57" s="47"/>
      <c r="U57" s="16" t="s">
        <v>36</v>
      </c>
      <c r="V57" s="55"/>
      <c r="W57" s="55"/>
      <c r="X57" s="55"/>
    </row>
    <row r="58" spans="1:24" ht="28.7" customHeight="1">
      <c r="A58" s="41" t="s">
        <v>95</v>
      </c>
      <c r="B58" s="161" t="s">
        <v>96</v>
      </c>
      <c r="C58" s="162"/>
      <c r="D58" s="162"/>
      <c r="E58" s="162"/>
      <c r="F58" s="162"/>
      <c r="G58" s="162"/>
      <c r="H58" s="162"/>
      <c r="I58" s="163"/>
      <c r="J58" s="16">
        <v>7</v>
      </c>
      <c r="K58" s="16">
        <v>1</v>
      </c>
      <c r="L58" s="16">
        <v>0</v>
      </c>
      <c r="M58" s="16">
        <v>2</v>
      </c>
      <c r="N58" s="16">
        <v>1</v>
      </c>
      <c r="O58" s="51">
        <f t="shared" si="2"/>
        <v>4</v>
      </c>
      <c r="P58" s="18">
        <f t="shared" si="3"/>
        <v>9</v>
      </c>
      <c r="Q58" s="18">
        <f t="shared" si="4"/>
        <v>13</v>
      </c>
      <c r="R58" s="46"/>
      <c r="S58" s="16" t="s">
        <v>28</v>
      </c>
      <c r="T58" s="47"/>
      <c r="U58" s="16" t="s">
        <v>36</v>
      </c>
      <c r="V58" s="55"/>
      <c r="W58" s="55"/>
      <c r="X58" s="55"/>
    </row>
    <row r="59" spans="1:24" ht="16.5" customHeight="1">
      <c r="A59" s="20" t="s">
        <v>25</v>
      </c>
      <c r="B59" s="71"/>
      <c r="C59" s="72"/>
      <c r="D59" s="72"/>
      <c r="E59" s="72"/>
      <c r="F59" s="72"/>
      <c r="G59" s="72"/>
      <c r="H59" s="72"/>
      <c r="I59" s="73"/>
      <c r="J59" s="20">
        <f t="shared" ref="J59:Q59" si="5">SUM(J55:J58)</f>
        <v>30</v>
      </c>
      <c r="K59" s="20">
        <f t="shared" si="5"/>
        <v>7</v>
      </c>
      <c r="L59" s="20">
        <f t="shared" si="5"/>
        <v>3</v>
      </c>
      <c r="M59" s="38">
        <f t="shared" si="5"/>
        <v>3</v>
      </c>
      <c r="N59" s="20">
        <f t="shared" si="5"/>
        <v>4</v>
      </c>
      <c r="O59" s="20">
        <f t="shared" si="5"/>
        <v>17</v>
      </c>
      <c r="P59" s="20">
        <f t="shared" si="5"/>
        <v>38</v>
      </c>
      <c r="Q59" s="20">
        <f t="shared" si="5"/>
        <v>55</v>
      </c>
      <c r="R59" s="20">
        <f>COUNTIF(R55:R58,"E")</f>
        <v>2</v>
      </c>
      <c r="S59" s="20">
        <f>COUNTIF(S55:S58,"C")</f>
        <v>2</v>
      </c>
      <c r="T59" s="20">
        <f>COUNTIF(T55:T58,"VP")</f>
        <v>0</v>
      </c>
      <c r="U59" s="21"/>
      <c r="V59" s="55"/>
      <c r="W59" s="55"/>
      <c r="X59" s="55"/>
    </row>
    <row r="60" spans="1:24" s="49" customFormat="1" ht="16.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3"/>
      <c r="V60" s="55"/>
      <c r="W60" s="55"/>
      <c r="X60" s="55"/>
    </row>
    <row r="61" spans="1:24" s="49" customFormat="1" ht="16.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3"/>
      <c r="V61" s="55"/>
      <c r="W61" s="55"/>
      <c r="X61" s="55"/>
    </row>
    <row r="62" spans="1:24" s="49" customFormat="1" ht="16.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3"/>
      <c r="V62" s="55"/>
      <c r="W62" s="55"/>
      <c r="X62" s="55"/>
    </row>
    <row r="63" spans="1:24" s="49" customFormat="1" ht="16.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3"/>
    </row>
    <row r="64" spans="1:24" s="49" customFormat="1" ht="16.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3"/>
    </row>
    <row r="65" spans="1:24" s="49" customFormat="1" ht="16.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3"/>
    </row>
    <row r="66" spans="1:24" s="49" customFormat="1" ht="16.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3"/>
    </row>
    <row r="67" spans="1:24" s="49" customFormat="1" ht="16.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3"/>
    </row>
    <row r="68" spans="1:24" s="49" customForma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3"/>
    </row>
    <row r="69" spans="1:24" s="49" customForma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3"/>
    </row>
    <row r="70" spans="1:24" s="49" customForma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3"/>
    </row>
    <row r="72" spans="1:24">
      <c r="B72" s="8"/>
      <c r="C72" s="8"/>
      <c r="D72" s="8"/>
      <c r="E72" s="8"/>
      <c r="F72" s="8"/>
      <c r="G72" s="8"/>
      <c r="N72" s="8"/>
      <c r="O72" s="8"/>
      <c r="P72" s="8"/>
      <c r="Q72" s="8"/>
      <c r="R72" s="8"/>
      <c r="S72" s="8"/>
      <c r="T72" s="8"/>
    </row>
    <row r="74" spans="1:24">
      <c r="A74" s="154" t="s">
        <v>44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</row>
    <row r="75" spans="1:24">
      <c r="A75" s="156" t="s">
        <v>27</v>
      </c>
      <c r="B75" s="169" t="s">
        <v>26</v>
      </c>
      <c r="C75" s="170"/>
      <c r="D75" s="170"/>
      <c r="E75" s="170"/>
      <c r="F75" s="170"/>
      <c r="G75" s="170"/>
      <c r="H75" s="170"/>
      <c r="I75" s="171"/>
      <c r="J75" s="155" t="s">
        <v>40</v>
      </c>
      <c r="K75" s="135" t="s">
        <v>24</v>
      </c>
      <c r="L75" s="136"/>
      <c r="M75" s="136"/>
      <c r="N75" s="137"/>
      <c r="O75" s="135" t="s">
        <v>41</v>
      </c>
      <c r="P75" s="150"/>
      <c r="Q75" s="151"/>
      <c r="R75" s="135" t="s">
        <v>23</v>
      </c>
      <c r="S75" s="136"/>
      <c r="T75" s="137"/>
      <c r="U75" s="152" t="s">
        <v>22</v>
      </c>
    </row>
    <row r="76" spans="1:24">
      <c r="A76" s="157"/>
      <c r="B76" s="172"/>
      <c r="C76" s="173"/>
      <c r="D76" s="173"/>
      <c r="E76" s="173"/>
      <c r="F76" s="173"/>
      <c r="G76" s="173"/>
      <c r="H76" s="173"/>
      <c r="I76" s="174"/>
      <c r="J76" s="153"/>
      <c r="K76" s="5" t="s">
        <v>28</v>
      </c>
      <c r="L76" s="5" t="s">
        <v>29</v>
      </c>
      <c r="M76" s="37" t="s">
        <v>68</v>
      </c>
      <c r="N76" s="37" t="s">
        <v>69</v>
      </c>
      <c r="O76" s="5" t="s">
        <v>33</v>
      </c>
      <c r="P76" s="5" t="s">
        <v>7</v>
      </c>
      <c r="Q76" s="5" t="s">
        <v>30</v>
      </c>
      <c r="R76" s="5" t="s">
        <v>31</v>
      </c>
      <c r="S76" s="5" t="s">
        <v>28</v>
      </c>
      <c r="T76" s="5" t="s">
        <v>32</v>
      </c>
      <c r="U76" s="153"/>
    </row>
    <row r="77" spans="1:24">
      <c r="A77" s="41" t="s">
        <v>97</v>
      </c>
      <c r="B77" s="130" t="s">
        <v>98</v>
      </c>
      <c r="C77" s="131"/>
      <c r="D77" s="131"/>
      <c r="E77" s="131"/>
      <c r="F77" s="131"/>
      <c r="G77" s="131"/>
      <c r="H77" s="131"/>
      <c r="I77" s="132"/>
      <c r="J77" s="16">
        <v>8</v>
      </c>
      <c r="K77" s="16">
        <v>2</v>
      </c>
      <c r="L77" s="16">
        <v>1</v>
      </c>
      <c r="M77" s="16">
        <v>1</v>
      </c>
      <c r="N77" s="16">
        <v>1</v>
      </c>
      <c r="O77" s="51">
        <f>K77+L77+M77+N77</f>
        <v>5</v>
      </c>
      <c r="P77" s="18">
        <f>Q77-O77</f>
        <v>9</v>
      </c>
      <c r="Q77" s="18">
        <f>ROUND(PRODUCT(J77,25)/14,0)</f>
        <v>14</v>
      </c>
      <c r="R77" s="46" t="s">
        <v>31</v>
      </c>
      <c r="S77" s="16"/>
      <c r="T77" s="47"/>
      <c r="U77" s="16" t="s">
        <v>36</v>
      </c>
    </row>
    <row r="78" spans="1:24">
      <c r="A78" s="41" t="s">
        <v>99</v>
      </c>
      <c r="B78" s="130" t="s">
        <v>100</v>
      </c>
      <c r="C78" s="131"/>
      <c r="D78" s="131"/>
      <c r="E78" s="131"/>
      <c r="F78" s="131"/>
      <c r="G78" s="131"/>
      <c r="H78" s="131"/>
      <c r="I78" s="132"/>
      <c r="J78" s="16">
        <v>8</v>
      </c>
      <c r="K78" s="16">
        <v>2</v>
      </c>
      <c r="L78" s="16">
        <v>1</v>
      </c>
      <c r="M78" s="16">
        <v>0</v>
      </c>
      <c r="N78" s="16">
        <v>1</v>
      </c>
      <c r="O78" s="51">
        <f t="shared" ref="O78:O80" si="6">K78+L78+M78+N78</f>
        <v>4</v>
      </c>
      <c r="P78" s="18">
        <f t="shared" ref="P78:P80" si="7">Q78-O78</f>
        <v>10</v>
      </c>
      <c r="Q78" s="18">
        <f t="shared" ref="Q78:Q80" si="8">ROUND(PRODUCT(J78,25)/14,0)</f>
        <v>14</v>
      </c>
      <c r="R78" s="46" t="s">
        <v>31</v>
      </c>
      <c r="S78" s="16"/>
      <c r="T78" s="47"/>
      <c r="U78" s="16" t="s">
        <v>36</v>
      </c>
    </row>
    <row r="79" spans="1:24">
      <c r="A79" s="41" t="s">
        <v>101</v>
      </c>
      <c r="B79" s="130" t="s">
        <v>102</v>
      </c>
      <c r="C79" s="131"/>
      <c r="D79" s="131"/>
      <c r="E79" s="131"/>
      <c r="F79" s="131"/>
      <c r="G79" s="131"/>
      <c r="H79" s="131"/>
      <c r="I79" s="132"/>
      <c r="J79" s="16">
        <v>6</v>
      </c>
      <c r="K79" s="16">
        <v>2</v>
      </c>
      <c r="L79" s="16">
        <v>1</v>
      </c>
      <c r="M79" s="16">
        <v>0</v>
      </c>
      <c r="N79" s="16">
        <v>0</v>
      </c>
      <c r="O79" s="51">
        <f t="shared" si="6"/>
        <v>3</v>
      </c>
      <c r="P79" s="18">
        <f t="shared" si="7"/>
        <v>8</v>
      </c>
      <c r="Q79" s="18">
        <f t="shared" si="8"/>
        <v>11</v>
      </c>
      <c r="R79" s="46"/>
      <c r="S79" s="16" t="s">
        <v>28</v>
      </c>
      <c r="T79" s="47"/>
      <c r="U79" s="16" t="s">
        <v>36</v>
      </c>
      <c r="V79" s="55"/>
      <c r="W79" s="55"/>
      <c r="X79" s="55"/>
    </row>
    <row r="80" spans="1:24">
      <c r="A80" s="41" t="s">
        <v>103</v>
      </c>
      <c r="B80" s="130" t="s">
        <v>104</v>
      </c>
      <c r="C80" s="131"/>
      <c r="D80" s="131"/>
      <c r="E80" s="131"/>
      <c r="F80" s="131"/>
      <c r="G80" s="131"/>
      <c r="H80" s="131"/>
      <c r="I80" s="132"/>
      <c r="J80" s="16">
        <v>8</v>
      </c>
      <c r="K80" s="16">
        <v>2</v>
      </c>
      <c r="L80" s="16">
        <v>0</v>
      </c>
      <c r="M80" s="16">
        <v>1</v>
      </c>
      <c r="N80" s="16">
        <v>1</v>
      </c>
      <c r="O80" s="51">
        <f t="shared" si="6"/>
        <v>4</v>
      </c>
      <c r="P80" s="18">
        <f t="shared" si="7"/>
        <v>10</v>
      </c>
      <c r="Q80" s="18">
        <f t="shared" si="8"/>
        <v>14</v>
      </c>
      <c r="R80" s="46"/>
      <c r="S80" s="16" t="s">
        <v>28</v>
      </c>
      <c r="T80" s="47"/>
      <c r="U80" s="16" t="s">
        <v>36</v>
      </c>
      <c r="V80" s="55"/>
      <c r="W80" s="55"/>
      <c r="X80" s="55"/>
    </row>
    <row r="81" spans="1:24">
      <c r="A81" s="20" t="s">
        <v>25</v>
      </c>
      <c r="B81" s="71"/>
      <c r="C81" s="72"/>
      <c r="D81" s="72"/>
      <c r="E81" s="72"/>
      <c r="F81" s="72"/>
      <c r="G81" s="72"/>
      <c r="H81" s="72"/>
      <c r="I81" s="73"/>
      <c r="J81" s="20">
        <f t="shared" ref="J81:Q81" si="9">SUM(J77:J80)</f>
        <v>30</v>
      </c>
      <c r="K81" s="20">
        <f t="shared" si="9"/>
        <v>8</v>
      </c>
      <c r="L81" s="20">
        <f t="shared" si="9"/>
        <v>3</v>
      </c>
      <c r="M81" s="38">
        <f t="shared" si="9"/>
        <v>2</v>
      </c>
      <c r="N81" s="20">
        <f t="shared" si="9"/>
        <v>3</v>
      </c>
      <c r="O81" s="20">
        <f t="shared" si="9"/>
        <v>16</v>
      </c>
      <c r="P81" s="20">
        <f t="shared" si="9"/>
        <v>37</v>
      </c>
      <c r="Q81" s="20">
        <f t="shared" si="9"/>
        <v>53</v>
      </c>
      <c r="R81" s="20">
        <f>COUNTIF(R77:R80,"E")</f>
        <v>2</v>
      </c>
      <c r="S81" s="20">
        <f>COUNTIF(S77:S80,"C")</f>
        <v>2</v>
      </c>
      <c r="T81" s="20">
        <f>COUNTIF(T77:T80,"VP")</f>
        <v>0</v>
      </c>
      <c r="U81" s="21"/>
      <c r="V81" s="55"/>
      <c r="W81" s="55"/>
      <c r="X81" s="55"/>
    </row>
    <row r="82" spans="1:24" s="49" customForma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3"/>
      <c r="V82" s="55"/>
      <c r="W82" s="55"/>
      <c r="X82" s="55"/>
    </row>
    <row r="83" spans="1:24" s="49" customForma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3"/>
      <c r="V83" s="55"/>
      <c r="W83" s="55"/>
      <c r="X83" s="55"/>
    </row>
    <row r="84" spans="1:24" s="49" customForma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3"/>
      <c r="V84" s="55"/>
      <c r="W84" s="55"/>
      <c r="X84" s="55"/>
    </row>
    <row r="85" spans="1:24" s="49" customForma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3"/>
      <c r="V85" s="55"/>
      <c r="W85" s="55"/>
      <c r="X85" s="55"/>
    </row>
    <row r="86" spans="1:24" s="49" customForma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3"/>
      <c r="V86" s="55"/>
      <c r="W86" s="55"/>
      <c r="X86" s="55"/>
    </row>
    <row r="87" spans="1:24">
      <c r="V87" s="55"/>
      <c r="W87" s="55"/>
      <c r="X87" s="55"/>
    </row>
    <row r="88" spans="1:24">
      <c r="A88" s="154" t="s">
        <v>45</v>
      </c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55"/>
      <c r="W88" s="55"/>
      <c r="X88" s="55"/>
    </row>
    <row r="89" spans="1:24">
      <c r="A89" s="156" t="s">
        <v>27</v>
      </c>
      <c r="B89" s="169" t="s">
        <v>26</v>
      </c>
      <c r="C89" s="170"/>
      <c r="D89" s="170"/>
      <c r="E89" s="170"/>
      <c r="F89" s="170"/>
      <c r="G89" s="170"/>
      <c r="H89" s="170"/>
      <c r="I89" s="171"/>
      <c r="J89" s="155" t="s">
        <v>40</v>
      </c>
      <c r="K89" s="135" t="s">
        <v>24</v>
      </c>
      <c r="L89" s="136"/>
      <c r="M89" s="136"/>
      <c r="N89" s="137"/>
      <c r="O89" s="135" t="s">
        <v>41</v>
      </c>
      <c r="P89" s="150"/>
      <c r="Q89" s="151"/>
      <c r="R89" s="135" t="s">
        <v>23</v>
      </c>
      <c r="S89" s="136"/>
      <c r="T89" s="137"/>
      <c r="U89" s="152" t="s">
        <v>22</v>
      </c>
      <c r="V89" s="55"/>
      <c r="W89" s="55"/>
      <c r="X89" s="55"/>
    </row>
    <row r="90" spans="1:24" ht="11.25" customHeight="1">
      <c r="A90" s="157"/>
      <c r="B90" s="172"/>
      <c r="C90" s="173"/>
      <c r="D90" s="173"/>
      <c r="E90" s="173"/>
      <c r="F90" s="173"/>
      <c r="G90" s="173"/>
      <c r="H90" s="173"/>
      <c r="I90" s="174"/>
      <c r="J90" s="153"/>
      <c r="K90" s="5" t="s">
        <v>28</v>
      </c>
      <c r="L90" s="5" t="s">
        <v>29</v>
      </c>
      <c r="M90" s="37" t="s">
        <v>68</v>
      </c>
      <c r="N90" s="37" t="s">
        <v>69</v>
      </c>
      <c r="O90" s="5" t="s">
        <v>33</v>
      </c>
      <c r="P90" s="5" t="s">
        <v>7</v>
      </c>
      <c r="Q90" s="5" t="s">
        <v>30</v>
      </c>
      <c r="R90" s="5" t="s">
        <v>31</v>
      </c>
      <c r="S90" s="5" t="s">
        <v>28</v>
      </c>
      <c r="T90" s="5" t="s">
        <v>32</v>
      </c>
      <c r="U90" s="153"/>
      <c r="V90" s="55"/>
      <c r="W90" s="55"/>
      <c r="X90" s="55"/>
    </row>
    <row r="91" spans="1:24">
      <c r="A91" s="41" t="s">
        <v>105</v>
      </c>
      <c r="B91" s="130" t="s">
        <v>106</v>
      </c>
      <c r="C91" s="131"/>
      <c r="D91" s="131"/>
      <c r="E91" s="131"/>
      <c r="F91" s="131"/>
      <c r="G91" s="131"/>
      <c r="H91" s="131"/>
      <c r="I91" s="132"/>
      <c r="J91" s="16">
        <v>8</v>
      </c>
      <c r="K91" s="16">
        <v>2</v>
      </c>
      <c r="L91" s="16">
        <v>1</v>
      </c>
      <c r="M91" s="16">
        <v>0</v>
      </c>
      <c r="N91" s="16">
        <v>1</v>
      </c>
      <c r="O91" s="51">
        <f>K91+L91+M91+N91</f>
        <v>4</v>
      </c>
      <c r="P91" s="18">
        <f>Q91-O91</f>
        <v>13</v>
      </c>
      <c r="Q91" s="18">
        <f>ROUND(PRODUCT(J91,25)/12,0)</f>
        <v>17</v>
      </c>
      <c r="R91" s="46" t="s">
        <v>31</v>
      </c>
      <c r="S91" s="16"/>
      <c r="T91" s="47"/>
      <c r="U91" s="16" t="s">
        <v>38</v>
      </c>
      <c r="V91" s="55"/>
      <c r="W91" s="55"/>
      <c r="X91" s="55"/>
    </row>
    <row r="92" spans="1:24">
      <c r="A92" s="41" t="s">
        <v>107</v>
      </c>
      <c r="B92" s="130" t="s">
        <v>108</v>
      </c>
      <c r="C92" s="131"/>
      <c r="D92" s="131"/>
      <c r="E92" s="131"/>
      <c r="F92" s="131"/>
      <c r="G92" s="131"/>
      <c r="H92" s="131"/>
      <c r="I92" s="132"/>
      <c r="J92" s="16">
        <v>7</v>
      </c>
      <c r="K92" s="16">
        <v>2</v>
      </c>
      <c r="L92" s="16">
        <v>1</v>
      </c>
      <c r="M92" s="16">
        <v>0</v>
      </c>
      <c r="N92" s="16">
        <v>1</v>
      </c>
      <c r="O92" s="51">
        <f t="shared" ref="O92:O95" si="10">K92+L92+M92+N92</f>
        <v>4</v>
      </c>
      <c r="P92" s="18">
        <f t="shared" ref="P92:P95" si="11">Q92-O92</f>
        <v>11</v>
      </c>
      <c r="Q92" s="18">
        <f t="shared" ref="Q92:Q95" si="12">ROUND(PRODUCT(J92,25)/12,0)</f>
        <v>15</v>
      </c>
      <c r="R92" s="46" t="s">
        <v>31</v>
      </c>
      <c r="S92" s="16"/>
      <c r="T92" s="47"/>
      <c r="U92" s="16" t="s">
        <v>38</v>
      </c>
      <c r="V92" s="55"/>
      <c r="W92" s="55"/>
      <c r="X92" s="55"/>
    </row>
    <row r="93" spans="1:24" ht="18" customHeight="1">
      <c r="A93" s="56" t="s">
        <v>121</v>
      </c>
      <c r="B93" s="130" t="s">
        <v>122</v>
      </c>
      <c r="C93" s="131"/>
      <c r="D93" s="131"/>
      <c r="E93" s="131"/>
      <c r="F93" s="131"/>
      <c r="G93" s="131"/>
      <c r="H93" s="131"/>
      <c r="I93" s="132"/>
      <c r="J93" s="16">
        <v>7</v>
      </c>
      <c r="K93" s="16">
        <v>2</v>
      </c>
      <c r="L93" s="16">
        <v>1</v>
      </c>
      <c r="M93" s="16">
        <v>0</v>
      </c>
      <c r="N93" s="16">
        <v>1</v>
      </c>
      <c r="O93" s="51">
        <f t="shared" si="10"/>
        <v>4</v>
      </c>
      <c r="P93" s="18">
        <f t="shared" si="11"/>
        <v>11</v>
      </c>
      <c r="Q93" s="18">
        <f t="shared" si="12"/>
        <v>15</v>
      </c>
      <c r="R93" s="46" t="s">
        <v>31</v>
      </c>
      <c r="S93" s="16"/>
      <c r="T93" s="47"/>
      <c r="U93" s="16" t="s">
        <v>38</v>
      </c>
    </row>
    <row r="94" spans="1:24" ht="17.25" customHeight="1">
      <c r="A94" s="41" t="s">
        <v>111</v>
      </c>
      <c r="B94" s="130" t="s">
        <v>112</v>
      </c>
      <c r="C94" s="131"/>
      <c r="D94" s="131"/>
      <c r="E94" s="131"/>
      <c r="F94" s="131"/>
      <c r="G94" s="131"/>
      <c r="H94" s="131"/>
      <c r="I94" s="132"/>
      <c r="J94" s="16">
        <v>4</v>
      </c>
      <c r="K94" s="16">
        <v>0</v>
      </c>
      <c r="L94" s="16">
        <v>0</v>
      </c>
      <c r="M94" s="16">
        <v>1</v>
      </c>
      <c r="N94" s="16">
        <v>2</v>
      </c>
      <c r="O94" s="51">
        <f t="shared" si="10"/>
        <v>3</v>
      </c>
      <c r="P94" s="18">
        <f t="shared" si="11"/>
        <v>5</v>
      </c>
      <c r="Q94" s="18">
        <f t="shared" si="12"/>
        <v>8</v>
      </c>
      <c r="R94" s="46"/>
      <c r="S94" s="16" t="s">
        <v>28</v>
      </c>
      <c r="T94" s="47"/>
      <c r="U94" s="16" t="s">
        <v>38</v>
      </c>
    </row>
    <row r="95" spans="1:24" ht="16.5" customHeight="1">
      <c r="A95" s="41" t="s">
        <v>113</v>
      </c>
      <c r="B95" s="130" t="s">
        <v>114</v>
      </c>
      <c r="C95" s="131"/>
      <c r="D95" s="131"/>
      <c r="E95" s="131"/>
      <c r="F95" s="131"/>
      <c r="G95" s="131"/>
      <c r="H95" s="131"/>
      <c r="I95" s="132"/>
      <c r="J95" s="16">
        <v>4</v>
      </c>
      <c r="K95" s="16">
        <v>0</v>
      </c>
      <c r="L95" s="16">
        <v>0</v>
      </c>
      <c r="M95" s="16">
        <v>0</v>
      </c>
      <c r="N95" s="16">
        <v>4</v>
      </c>
      <c r="O95" s="51">
        <f t="shared" si="10"/>
        <v>4</v>
      </c>
      <c r="P95" s="18">
        <f t="shared" si="11"/>
        <v>4</v>
      </c>
      <c r="Q95" s="18">
        <f t="shared" si="12"/>
        <v>8</v>
      </c>
      <c r="R95" s="46"/>
      <c r="S95" s="16" t="s">
        <v>28</v>
      </c>
      <c r="T95" s="47"/>
      <c r="U95" s="16" t="s">
        <v>38</v>
      </c>
      <c r="V95" s="55"/>
      <c r="W95" s="55"/>
      <c r="X95" s="55"/>
    </row>
    <row r="96" spans="1:24">
      <c r="A96" s="20" t="s">
        <v>25</v>
      </c>
      <c r="B96" s="71"/>
      <c r="C96" s="72"/>
      <c r="D96" s="72"/>
      <c r="E96" s="72"/>
      <c r="F96" s="72"/>
      <c r="G96" s="72"/>
      <c r="H96" s="72"/>
      <c r="I96" s="73"/>
      <c r="J96" s="20">
        <f t="shared" ref="J96:Q96" si="13">SUM(J91:J95)</f>
        <v>30</v>
      </c>
      <c r="K96" s="20">
        <f t="shared" si="13"/>
        <v>6</v>
      </c>
      <c r="L96" s="20">
        <f t="shared" si="13"/>
        <v>3</v>
      </c>
      <c r="M96" s="38">
        <f t="shared" si="13"/>
        <v>1</v>
      </c>
      <c r="N96" s="20">
        <f t="shared" si="13"/>
        <v>9</v>
      </c>
      <c r="O96" s="20">
        <f t="shared" si="13"/>
        <v>19</v>
      </c>
      <c r="P96" s="20">
        <f t="shared" si="13"/>
        <v>44</v>
      </c>
      <c r="Q96" s="20">
        <f t="shared" si="13"/>
        <v>63</v>
      </c>
      <c r="R96" s="20">
        <f>COUNTIF(R91:R95,"E")</f>
        <v>3</v>
      </c>
      <c r="S96" s="20">
        <f>COUNTIF(S91:S95,"C")</f>
        <v>2</v>
      </c>
      <c r="T96" s="20">
        <f>COUNTIF(T91:T95,"VP")</f>
        <v>0</v>
      </c>
      <c r="U96" s="21"/>
      <c r="V96" s="55"/>
      <c r="W96" s="55"/>
      <c r="X96" s="55"/>
    </row>
    <row r="97" spans="1:24">
      <c r="V97" s="55"/>
      <c r="W97" s="55"/>
      <c r="X97" s="55"/>
    </row>
    <row r="98" spans="1:24" s="55" customFormat="1"/>
    <row r="99" spans="1:24" s="55" customFormat="1"/>
    <row r="100" spans="1:24" s="55" customFormat="1"/>
    <row r="101" spans="1:24" s="55" customFormat="1"/>
    <row r="102" spans="1:24" s="55" customFormat="1"/>
    <row r="103" spans="1:24" s="55" customFormat="1"/>
    <row r="104" spans="1:24" s="55" customFormat="1"/>
    <row r="105" spans="1:24" s="49" customFormat="1">
      <c r="V105" s="55"/>
      <c r="W105" s="55"/>
      <c r="X105" s="55"/>
    </row>
    <row r="106" spans="1:24" s="55" customFormat="1">
      <c r="A106" s="141" t="s">
        <v>116</v>
      </c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</row>
    <row r="107" spans="1:24" s="55" customFormat="1">
      <c r="A107" s="156" t="s">
        <v>27</v>
      </c>
      <c r="B107" s="169" t="s">
        <v>26</v>
      </c>
      <c r="C107" s="170"/>
      <c r="D107" s="170"/>
      <c r="E107" s="170"/>
      <c r="F107" s="170"/>
      <c r="G107" s="170"/>
      <c r="H107" s="170"/>
      <c r="I107" s="171"/>
      <c r="J107" s="155" t="s">
        <v>40</v>
      </c>
      <c r="K107" s="182" t="s">
        <v>24</v>
      </c>
      <c r="L107" s="182"/>
      <c r="M107" s="182"/>
      <c r="N107" s="182"/>
      <c r="O107" s="182" t="s">
        <v>41</v>
      </c>
      <c r="P107" s="183"/>
      <c r="Q107" s="183"/>
      <c r="R107" s="182" t="s">
        <v>23</v>
      </c>
      <c r="S107" s="182"/>
      <c r="T107" s="182"/>
      <c r="U107" s="182" t="s">
        <v>22</v>
      </c>
    </row>
    <row r="108" spans="1:24" s="55" customFormat="1">
      <c r="A108" s="157"/>
      <c r="B108" s="172"/>
      <c r="C108" s="173"/>
      <c r="D108" s="173"/>
      <c r="E108" s="173"/>
      <c r="F108" s="173"/>
      <c r="G108" s="173"/>
      <c r="H108" s="173"/>
      <c r="I108" s="174"/>
      <c r="J108" s="153"/>
      <c r="K108" s="37" t="s">
        <v>28</v>
      </c>
      <c r="L108" s="37" t="s">
        <v>29</v>
      </c>
      <c r="M108" s="37" t="s">
        <v>117</v>
      </c>
      <c r="N108" s="37" t="s">
        <v>69</v>
      </c>
      <c r="O108" s="37" t="s">
        <v>33</v>
      </c>
      <c r="P108" s="37" t="s">
        <v>7</v>
      </c>
      <c r="Q108" s="37" t="s">
        <v>30</v>
      </c>
      <c r="R108" s="37" t="s">
        <v>31</v>
      </c>
      <c r="S108" s="37" t="s">
        <v>28</v>
      </c>
      <c r="T108" s="37" t="s">
        <v>32</v>
      </c>
      <c r="U108" s="182"/>
    </row>
    <row r="109" spans="1:24" s="55" customFormat="1">
      <c r="A109" s="179" t="s">
        <v>118</v>
      </c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1"/>
    </row>
    <row r="110" spans="1:24" s="55" customFormat="1">
      <c r="A110" s="56" t="s">
        <v>109</v>
      </c>
      <c r="B110" s="130" t="s">
        <v>110</v>
      </c>
      <c r="C110" s="131"/>
      <c r="D110" s="131"/>
      <c r="E110" s="131"/>
      <c r="F110" s="131"/>
      <c r="G110" s="131"/>
      <c r="H110" s="131"/>
      <c r="I110" s="132"/>
      <c r="J110" s="16">
        <v>7</v>
      </c>
      <c r="K110" s="16">
        <v>2</v>
      </c>
      <c r="L110" s="16">
        <v>1</v>
      </c>
      <c r="M110" s="16">
        <v>0</v>
      </c>
      <c r="N110" s="16">
        <v>1</v>
      </c>
      <c r="O110" s="18">
        <f>SUM(K110:N110)</f>
        <v>4</v>
      </c>
      <c r="P110" s="18">
        <f>Q110-O110</f>
        <v>11</v>
      </c>
      <c r="Q110" s="18">
        <f>ROUND(PRODUCT(J110,25)/12,0)</f>
        <v>15</v>
      </c>
      <c r="R110" s="58" t="s">
        <v>31</v>
      </c>
      <c r="S110" s="58"/>
      <c r="T110" s="59"/>
      <c r="U110" s="16" t="s">
        <v>38</v>
      </c>
    </row>
    <row r="111" spans="1:24" s="55" customFormat="1">
      <c r="A111" s="56" t="s">
        <v>119</v>
      </c>
      <c r="B111" s="130" t="s">
        <v>120</v>
      </c>
      <c r="C111" s="131"/>
      <c r="D111" s="131"/>
      <c r="E111" s="131"/>
      <c r="F111" s="131"/>
      <c r="G111" s="131"/>
      <c r="H111" s="131"/>
      <c r="I111" s="132"/>
      <c r="J111" s="16">
        <v>7</v>
      </c>
      <c r="K111" s="16">
        <v>2</v>
      </c>
      <c r="L111" s="16">
        <v>1</v>
      </c>
      <c r="M111" s="16">
        <v>0</v>
      </c>
      <c r="N111" s="16">
        <v>1</v>
      </c>
      <c r="O111" s="57">
        <f>K111+L111+M111+N111</f>
        <v>4</v>
      </c>
      <c r="P111" s="18">
        <f>Q111-O111</f>
        <v>11</v>
      </c>
      <c r="Q111" s="18">
        <f>ROUND(PRODUCT(J111,25)/12,0)</f>
        <v>15</v>
      </c>
      <c r="R111" s="46" t="s">
        <v>31</v>
      </c>
      <c r="S111" s="16"/>
      <c r="T111" s="59"/>
      <c r="U111" s="16" t="s">
        <v>38</v>
      </c>
    </row>
    <row r="112" spans="1:24" s="49" customFormat="1">
      <c r="A112" s="120" t="s">
        <v>47</v>
      </c>
      <c r="B112" s="121"/>
      <c r="C112" s="121"/>
      <c r="D112" s="121"/>
      <c r="E112" s="121"/>
      <c r="F112" s="121"/>
      <c r="G112" s="121"/>
      <c r="H112" s="121"/>
      <c r="I112" s="122"/>
      <c r="J112" s="22">
        <f>SUM(J110)</f>
        <v>7</v>
      </c>
      <c r="K112" s="22">
        <f t="shared" ref="K112:Q112" si="14">SUM(K110)</f>
        <v>2</v>
      </c>
      <c r="L112" s="22">
        <f t="shared" si="14"/>
        <v>1</v>
      </c>
      <c r="M112" s="22">
        <f t="shared" si="14"/>
        <v>0</v>
      </c>
      <c r="N112" s="22">
        <f t="shared" si="14"/>
        <v>1</v>
      </c>
      <c r="O112" s="22">
        <f t="shared" si="14"/>
        <v>4</v>
      </c>
      <c r="P112" s="22">
        <f t="shared" si="14"/>
        <v>11</v>
      </c>
      <c r="Q112" s="22">
        <f t="shared" si="14"/>
        <v>15</v>
      </c>
      <c r="R112" s="22">
        <f>COUNTIF(R110,"E")</f>
        <v>1</v>
      </c>
      <c r="S112" s="22">
        <f>COUNTIF(S110,"C")</f>
        <v>0</v>
      </c>
      <c r="T112" s="22">
        <f>COUNTIF(T110,"VP")</f>
        <v>0</v>
      </c>
      <c r="U112" s="60">
        <f>1/17</f>
        <v>5.8823529411764705E-2</v>
      </c>
      <c r="V112" s="55"/>
      <c r="W112" s="55"/>
      <c r="X112" s="55"/>
    </row>
    <row r="113" spans="1:24" s="49" customFormat="1">
      <c r="A113" s="123" t="s">
        <v>48</v>
      </c>
      <c r="B113" s="124"/>
      <c r="C113" s="124"/>
      <c r="D113" s="124"/>
      <c r="E113" s="124"/>
      <c r="F113" s="124"/>
      <c r="G113" s="124"/>
      <c r="H113" s="124"/>
      <c r="I113" s="124"/>
      <c r="J113" s="125"/>
      <c r="K113" s="22">
        <f>K110*12</f>
        <v>24</v>
      </c>
      <c r="L113" s="22">
        <f t="shared" ref="L113:Q113" si="15">L110*12</f>
        <v>12</v>
      </c>
      <c r="M113" s="22">
        <f t="shared" si="15"/>
        <v>0</v>
      </c>
      <c r="N113" s="22">
        <f t="shared" si="15"/>
        <v>12</v>
      </c>
      <c r="O113" s="22">
        <f t="shared" si="15"/>
        <v>48</v>
      </c>
      <c r="P113" s="22">
        <f t="shared" si="15"/>
        <v>132</v>
      </c>
      <c r="Q113" s="22">
        <f t="shared" si="15"/>
        <v>180</v>
      </c>
      <c r="R113" s="104"/>
      <c r="S113" s="105"/>
      <c r="T113" s="105"/>
      <c r="U113" s="106"/>
      <c r="V113" s="55"/>
      <c r="W113" s="55"/>
      <c r="X113" s="55"/>
    </row>
    <row r="114" spans="1:24" s="49" customFormat="1">
      <c r="A114" s="126"/>
      <c r="B114" s="127"/>
      <c r="C114" s="127"/>
      <c r="D114" s="127"/>
      <c r="E114" s="127"/>
      <c r="F114" s="127"/>
      <c r="G114" s="127"/>
      <c r="H114" s="127"/>
      <c r="I114" s="127"/>
      <c r="J114" s="128"/>
      <c r="K114" s="74">
        <f>SUM(K113:N113)</f>
        <v>48</v>
      </c>
      <c r="L114" s="110"/>
      <c r="M114" s="110"/>
      <c r="N114" s="111"/>
      <c r="O114" s="112">
        <f>Q113</f>
        <v>180</v>
      </c>
      <c r="P114" s="113"/>
      <c r="Q114" s="114"/>
      <c r="R114" s="107"/>
      <c r="S114" s="108"/>
      <c r="T114" s="108"/>
      <c r="U114" s="109"/>
    </row>
    <row r="115" spans="1:24" s="49" customFormat="1"/>
    <row r="116" spans="1:24" s="49" customFormat="1"/>
    <row r="118" spans="1:2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3"/>
      <c r="L118" s="13"/>
      <c r="M118" s="13"/>
      <c r="N118" s="13"/>
      <c r="O118" s="14"/>
      <c r="P118" s="14"/>
      <c r="Q118" s="14"/>
      <c r="R118" s="14"/>
      <c r="S118" s="14"/>
      <c r="T118" s="14"/>
      <c r="U118" s="14"/>
    </row>
    <row r="119" spans="1:24">
      <c r="A119" s="173" t="s">
        <v>49</v>
      </c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</row>
    <row r="120" spans="1:24">
      <c r="A120" s="71" t="s">
        <v>51</v>
      </c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3"/>
    </row>
    <row r="121" spans="1:24" ht="12.75" customHeight="1">
      <c r="A121" s="119" t="s">
        <v>27</v>
      </c>
      <c r="B121" s="119" t="s">
        <v>26</v>
      </c>
      <c r="C121" s="119"/>
      <c r="D121" s="119"/>
      <c r="E121" s="119"/>
      <c r="F121" s="119"/>
      <c r="G121" s="119"/>
      <c r="H121" s="119"/>
      <c r="I121" s="119"/>
      <c r="J121" s="69" t="s">
        <v>40</v>
      </c>
      <c r="K121" s="69" t="s">
        <v>24</v>
      </c>
      <c r="L121" s="69"/>
      <c r="M121" s="69"/>
      <c r="N121" s="69"/>
      <c r="O121" s="69" t="s">
        <v>41</v>
      </c>
      <c r="P121" s="69"/>
      <c r="Q121" s="69"/>
      <c r="R121" s="69" t="s">
        <v>23</v>
      </c>
      <c r="S121" s="69"/>
      <c r="T121" s="69"/>
      <c r="U121" s="69" t="s">
        <v>22</v>
      </c>
    </row>
    <row r="122" spans="1:24">
      <c r="A122" s="119"/>
      <c r="B122" s="119"/>
      <c r="C122" s="119"/>
      <c r="D122" s="119"/>
      <c r="E122" s="119"/>
      <c r="F122" s="119"/>
      <c r="G122" s="119"/>
      <c r="H122" s="119"/>
      <c r="I122" s="119"/>
      <c r="J122" s="69"/>
      <c r="K122" s="26" t="s">
        <v>28</v>
      </c>
      <c r="L122" s="26" t="s">
        <v>29</v>
      </c>
      <c r="M122" s="36" t="s">
        <v>68</v>
      </c>
      <c r="N122" s="36" t="s">
        <v>69</v>
      </c>
      <c r="O122" s="26" t="s">
        <v>33</v>
      </c>
      <c r="P122" s="26" t="s">
        <v>7</v>
      </c>
      <c r="Q122" s="26" t="s">
        <v>30</v>
      </c>
      <c r="R122" s="26" t="s">
        <v>31</v>
      </c>
      <c r="S122" s="26" t="s">
        <v>28</v>
      </c>
      <c r="T122" s="26" t="s">
        <v>32</v>
      </c>
      <c r="U122" s="69"/>
    </row>
    <row r="123" spans="1:24">
      <c r="A123" s="71" t="s">
        <v>63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3"/>
    </row>
    <row r="124" spans="1:24">
      <c r="A124" s="27" t="str">
        <f t="shared" ref="A124:A132" si="16">IF(ISNA(INDEX($A$43:$U$119,MATCH($B124,$B$43:$B$119,0),1)),"",INDEX($A$43:$U$119,MATCH($B124,$B$43:$B$119,0),1))</f>
        <v>MMR3057</v>
      </c>
      <c r="B124" s="118" t="s">
        <v>88</v>
      </c>
      <c r="C124" s="118"/>
      <c r="D124" s="118"/>
      <c r="E124" s="118"/>
      <c r="F124" s="118"/>
      <c r="G124" s="118"/>
      <c r="H124" s="118"/>
      <c r="I124" s="118"/>
      <c r="J124" s="18">
        <f t="shared" ref="J124:J132" si="17">IF(ISNA(INDEX($A$43:$U$119,MATCH($B124,$B$43:$B$119,0),10)),"",INDEX($A$43:$U$119,MATCH($B124,$B$43:$B$119,0),10))</f>
        <v>7</v>
      </c>
      <c r="K124" s="18">
        <f t="shared" ref="K124:K132" si="18">IF(ISNA(INDEX($A$43:$U$119,MATCH($B124,$B$43:$B$119,0),11)),"",INDEX($A$43:$U$119,MATCH($B124,$B$43:$B$119,0),11))</f>
        <v>2</v>
      </c>
      <c r="L124" s="18">
        <f t="shared" ref="L124:L132" si="19">IF(ISNA(INDEX($A$43:$U$119,MATCH($B124,$B$43:$B$119,0),12)),"",INDEX($A$43:$U$119,MATCH($B124,$B$43:$B$119,0),12))</f>
        <v>0</v>
      </c>
      <c r="M124" s="18">
        <f t="shared" ref="M124:M132" si="20">IF(ISNA(INDEX($A$43:$U$119,MATCH($B124,$B$43:$B$119,0),13)),"",INDEX($A$43:$U$119,MATCH($B124,$B$43:$B$119,0),13))</f>
        <v>2</v>
      </c>
      <c r="N124" s="18">
        <f t="shared" ref="N124:N132" si="21">IF(ISNA(INDEX($A$43:$U$119,MATCH($B124,$B$43:$B$119,0),14)),"",INDEX($A$43:$U$119,MATCH($B124,$B$43:$B$119,0),14))</f>
        <v>1</v>
      </c>
      <c r="O124" s="18">
        <f t="shared" ref="O124:O132" si="22">IF(ISNA(INDEX($A$43:$U$119,MATCH($B124,$B$43:$B$119,0),15)),"",INDEX($A$43:$U$119,MATCH($B124,$B$43:$B$119,0),15))</f>
        <v>5</v>
      </c>
      <c r="P124" s="18">
        <f t="shared" ref="P124:P132" si="23">IF(ISNA(INDEX($A$43:$U$119,MATCH($B124,$B$43:$B$119,0),16)),"",INDEX($A$43:$U$119,MATCH($B124,$B$43:$B$119,0),16))</f>
        <v>8</v>
      </c>
      <c r="Q124" s="18">
        <f t="shared" ref="Q124:Q132" si="24">IF(ISNA(INDEX($A$43:$U$119,MATCH($B124,$B$43:$B$119,0),17)),"",INDEX($A$43:$U$119,MATCH($B124,$B$43:$B$119,0),17))</f>
        <v>13</v>
      </c>
      <c r="R124" s="25">
        <f t="shared" ref="R124:R132" si="25">IF(ISNA(INDEX($A$43:$U$119,MATCH($B124,$B$43:$B$119,0),18)),"",INDEX($A$43:$U$119,MATCH($B124,$B$43:$B$119,0),18))</f>
        <v>0</v>
      </c>
      <c r="S124" s="25" t="str">
        <f t="shared" ref="S124:S132" si="26">IF(ISNA(INDEX($A$43:$U$119,MATCH($B124,$B$43:$B$119,0),19)),"",INDEX($A$43:$U$119,MATCH($B124,$B$43:$B$119,0),19))</f>
        <v>C</v>
      </c>
      <c r="T124" s="25">
        <f t="shared" ref="T124:T132" si="27">IF(ISNA(INDEX($A$43:$U$119,MATCH($B124,$B$43:$B$119,0),20)),"",INDEX($A$43:$U$119,MATCH($B124,$B$43:$B$119,0),20))</f>
        <v>0</v>
      </c>
      <c r="U124" s="19" t="s">
        <v>36</v>
      </c>
    </row>
    <row r="125" spans="1:24">
      <c r="A125" s="27" t="str">
        <f t="shared" si="16"/>
        <v>MMR3047</v>
      </c>
      <c r="B125" s="130" t="s">
        <v>90</v>
      </c>
      <c r="C125" s="131"/>
      <c r="D125" s="131"/>
      <c r="E125" s="131"/>
      <c r="F125" s="131"/>
      <c r="G125" s="131"/>
      <c r="H125" s="131"/>
      <c r="I125" s="132"/>
      <c r="J125" s="18">
        <f t="shared" si="17"/>
        <v>7</v>
      </c>
      <c r="K125" s="18">
        <f t="shared" si="18"/>
        <v>2</v>
      </c>
      <c r="L125" s="18">
        <f t="shared" si="19"/>
        <v>1</v>
      </c>
      <c r="M125" s="18">
        <f t="shared" si="20"/>
        <v>0</v>
      </c>
      <c r="N125" s="18">
        <f t="shared" si="21"/>
        <v>1</v>
      </c>
      <c r="O125" s="18">
        <f t="shared" si="22"/>
        <v>4</v>
      </c>
      <c r="P125" s="18">
        <f t="shared" si="23"/>
        <v>9</v>
      </c>
      <c r="Q125" s="18">
        <f t="shared" si="24"/>
        <v>13</v>
      </c>
      <c r="R125" s="25" t="str">
        <f t="shared" si="25"/>
        <v>E</v>
      </c>
      <c r="S125" s="25">
        <f t="shared" si="26"/>
        <v>0</v>
      </c>
      <c r="T125" s="25">
        <f t="shared" si="27"/>
        <v>0</v>
      </c>
      <c r="U125" s="19" t="s">
        <v>36</v>
      </c>
    </row>
    <row r="126" spans="1:24">
      <c r="A126" s="27" t="str">
        <f t="shared" si="16"/>
        <v>MMR3009</v>
      </c>
      <c r="B126" s="130" t="s">
        <v>92</v>
      </c>
      <c r="C126" s="131"/>
      <c r="D126" s="131"/>
      <c r="E126" s="131"/>
      <c r="F126" s="131"/>
      <c r="G126" s="131"/>
      <c r="H126" s="131"/>
      <c r="I126" s="132"/>
      <c r="J126" s="18">
        <f t="shared" si="17"/>
        <v>7</v>
      </c>
      <c r="K126" s="18">
        <f t="shared" si="18"/>
        <v>2</v>
      </c>
      <c r="L126" s="18">
        <f t="shared" si="19"/>
        <v>1</v>
      </c>
      <c r="M126" s="18">
        <f t="shared" si="20"/>
        <v>0</v>
      </c>
      <c r="N126" s="18">
        <f t="shared" si="21"/>
        <v>1</v>
      </c>
      <c r="O126" s="18">
        <f t="shared" si="22"/>
        <v>4</v>
      </c>
      <c r="P126" s="18">
        <f t="shared" si="23"/>
        <v>9</v>
      </c>
      <c r="Q126" s="18">
        <f t="shared" si="24"/>
        <v>13</v>
      </c>
      <c r="R126" s="25">
        <f t="shared" si="25"/>
        <v>0</v>
      </c>
      <c r="S126" s="25" t="str">
        <f t="shared" si="26"/>
        <v>C</v>
      </c>
      <c r="T126" s="25">
        <f t="shared" si="27"/>
        <v>0</v>
      </c>
      <c r="U126" s="19" t="s">
        <v>36</v>
      </c>
    </row>
    <row r="127" spans="1:24" ht="12.95" customHeight="1">
      <c r="A127" s="27" t="str">
        <f t="shared" si="16"/>
        <v>MMR3022</v>
      </c>
      <c r="B127" s="130" t="s">
        <v>94</v>
      </c>
      <c r="C127" s="131"/>
      <c r="D127" s="131"/>
      <c r="E127" s="131"/>
      <c r="F127" s="131"/>
      <c r="G127" s="131"/>
      <c r="H127" s="131"/>
      <c r="I127" s="132"/>
      <c r="J127" s="18">
        <f t="shared" si="17"/>
        <v>9</v>
      </c>
      <c r="K127" s="18">
        <f t="shared" si="18"/>
        <v>2</v>
      </c>
      <c r="L127" s="18">
        <f t="shared" si="19"/>
        <v>1</v>
      </c>
      <c r="M127" s="18">
        <f t="shared" si="20"/>
        <v>1</v>
      </c>
      <c r="N127" s="18">
        <f t="shared" si="21"/>
        <v>1</v>
      </c>
      <c r="O127" s="18">
        <f t="shared" si="22"/>
        <v>5</v>
      </c>
      <c r="P127" s="18">
        <f t="shared" si="23"/>
        <v>11</v>
      </c>
      <c r="Q127" s="18">
        <f t="shared" si="24"/>
        <v>16</v>
      </c>
      <c r="R127" s="25" t="str">
        <f t="shared" si="25"/>
        <v>E</v>
      </c>
      <c r="S127" s="25">
        <f t="shared" si="26"/>
        <v>0</v>
      </c>
      <c r="T127" s="25">
        <f t="shared" si="27"/>
        <v>0</v>
      </c>
      <c r="U127" s="19" t="s">
        <v>36</v>
      </c>
    </row>
    <row r="128" spans="1:24" ht="28.7" customHeight="1">
      <c r="A128" s="27" t="str">
        <f t="shared" si="16"/>
        <v>MMR3096</v>
      </c>
      <c r="B128" s="161" t="s">
        <v>96</v>
      </c>
      <c r="C128" s="162"/>
      <c r="D128" s="162"/>
      <c r="E128" s="162"/>
      <c r="F128" s="162"/>
      <c r="G128" s="162"/>
      <c r="H128" s="162"/>
      <c r="I128" s="163"/>
      <c r="J128" s="18">
        <f t="shared" si="17"/>
        <v>7</v>
      </c>
      <c r="K128" s="18">
        <f t="shared" si="18"/>
        <v>1</v>
      </c>
      <c r="L128" s="18">
        <f t="shared" si="19"/>
        <v>0</v>
      </c>
      <c r="M128" s="18">
        <f t="shared" si="20"/>
        <v>2</v>
      </c>
      <c r="N128" s="18">
        <f t="shared" si="21"/>
        <v>1</v>
      </c>
      <c r="O128" s="18">
        <f t="shared" si="22"/>
        <v>4</v>
      </c>
      <c r="P128" s="18">
        <f t="shared" si="23"/>
        <v>9</v>
      </c>
      <c r="Q128" s="18">
        <f t="shared" si="24"/>
        <v>13</v>
      </c>
      <c r="R128" s="25">
        <f t="shared" si="25"/>
        <v>0</v>
      </c>
      <c r="S128" s="25" t="str">
        <f t="shared" si="26"/>
        <v>C</v>
      </c>
      <c r="T128" s="25">
        <f t="shared" si="27"/>
        <v>0</v>
      </c>
      <c r="U128" s="19" t="s">
        <v>36</v>
      </c>
    </row>
    <row r="129" spans="1:21" ht="12.95" customHeight="1">
      <c r="A129" s="27" t="str">
        <f t="shared" si="16"/>
        <v>MMR3029</v>
      </c>
      <c r="B129" s="130" t="s">
        <v>98</v>
      </c>
      <c r="C129" s="131"/>
      <c r="D129" s="131"/>
      <c r="E129" s="131"/>
      <c r="F129" s="131"/>
      <c r="G129" s="131"/>
      <c r="H129" s="131"/>
      <c r="I129" s="132"/>
      <c r="J129" s="18">
        <f t="shared" si="17"/>
        <v>8</v>
      </c>
      <c r="K129" s="18">
        <f t="shared" si="18"/>
        <v>2</v>
      </c>
      <c r="L129" s="18">
        <f t="shared" si="19"/>
        <v>1</v>
      </c>
      <c r="M129" s="18">
        <f t="shared" si="20"/>
        <v>1</v>
      </c>
      <c r="N129" s="18">
        <f t="shared" si="21"/>
        <v>1</v>
      </c>
      <c r="O129" s="18">
        <f t="shared" si="22"/>
        <v>5</v>
      </c>
      <c r="P129" s="18">
        <f t="shared" si="23"/>
        <v>9</v>
      </c>
      <c r="Q129" s="18">
        <f t="shared" si="24"/>
        <v>14</v>
      </c>
      <c r="R129" s="25" t="str">
        <f t="shared" si="25"/>
        <v>E</v>
      </c>
      <c r="S129" s="25">
        <f t="shared" si="26"/>
        <v>0</v>
      </c>
      <c r="T129" s="25">
        <f t="shared" si="27"/>
        <v>0</v>
      </c>
      <c r="U129" s="19" t="s">
        <v>36</v>
      </c>
    </row>
    <row r="130" spans="1:21">
      <c r="A130" s="27" t="str">
        <f t="shared" si="16"/>
        <v>MMR3035</v>
      </c>
      <c r="B130" s="130" t="s">
        <v>100</v>
      </c>
      <c r="C130" s="131"/>
      <c r="D130" s="131"/>
      <c r="E130" s="131"/>
      <c r="F130" s="131"/>
      <c r="G130" s="131"/>
      <c r="H130" s="131"/>
      <c r="I130" s="132"/>
      <c r="J130" s="18">
        <f t="shared" si="17"/>
        <v>8</v>
      </c>
      <c r="K130" s="18">
        <f t="shared" si="18"/>
        <v>2</v>
      </c>
      <c r="L130" s="18">
        <f t="shared" si="19"/>
        <v>1</v>
      </c>
      <c r="M130" s="18">
        <f t="shared" si="20"/>
        <v>0</v>
      </c>
      <c r="N130" s="18">
        <f t="shared" si="21"/>
        <v>1</v>
      </c>
      <c r="O130" s="18">
        <f t="shared" si="22"/>
        <v>4</v>
      </c>
      <c r="P130" s="18">
        <f t="shared" si="23"/>
        <v>10</v>
      </c>
      <c r="Q130" s="18">
        <f t="shared" si="24"/>
        <v>14</v>
      </c>
      <c r="R130" s="25" t="str">
        <f t="shared" si="25"/>
        <v>E</v>
      </c>
      <c r="S130" s="25">
        <f t="shared" si="26"/>
        <v>0</v>
      </c>
      <c r="T130" s="25">
        <f t="shared" si="27"/>
        <v>0</v>
      </c>
      <c r="U130" s="19" t="s">
        <v>36</v>
      </c>
    </row>
    <row r="131" spans="1:21">
      <c r="A131" s="27" t="str">
        <f t="shared" si="16"/>
        <v>MMR3041</v>
      </c>
      <c r="B131" s="130" t="s">
        <v>102</v>
      </c>
      <c r="C131" s="131"/>
      <c r="D131" s="131"/>
      <c r="E131" s="131"/>
      <c r="F131" s="131"/>
      <c r="G131" s="131"/>
      <c r="H131" s="131"/>
      <c r="I131" s="132"/>
      <c r="J131" s="18">
        <f t="shared" si="17"/>
        <v>6</v>
      </c>
      <c r="K131" s="18">
        <f t="shared" si="18"/>
        <v>2</v>
      </c>
      <c r="L131" s="18">
        <f t="shared" si="19"/>
        <v>1</v>
      </c>
      <c r="M131" s="18">
        <f t="shared" si="20"/>
        <v>0</v>
      </c>
      <c r="N131" s="18">
        <f t="shared" si="21"/>
        <v>0</v>
      </c>
      <c r="O131" s="18">
        <f t="shared" si="22"/>
        <v>3</v>
      </c>
      <c r="P131" s="18">
        <f t="shared" si="23"/>
        <v>8</v>
      </c>
      <c r="Q131" s="18">
        <f t="shared" si="24"/>
        <v>11</v>
      </c>
      <c r="R131" s="25">
        <f t="shared" si="25"/>
        <v>0</v>
      </c>
      <c r="S131" s="25" t="str">
        <f t="shared" si="26"/>
        <v>C</v>
      </c>
      <c r="T131" s="25">
        <f t="shared" si="27"/>
        <v>0</v>
      </c>
      <c r="U131" s="19" t="s">
        <v>36</v>
      </c>
    </row>
    <row r="132" spans="1:21">
      <c r="A132" s="27" t="str">
        <f t="shared" si="16"/>
        <v>MMR3055</v>
      </c>
      <c r="B132" s="130" t="s">
        <v>104</v>
      </c>
      <c r="C132" s="131"/>
      <c r="D132" s="131"/>
      <c r="E132" s="131"/>
      <c r="F132" s="131"/>
      <c r="G132" s="131"/>
      <c r="H132" s="131"/>
      <c r="I132" s="132"/>
      <c r="J132" s="18">
        <f t="shared" si="17"/>
        <v>8</v>
      </c>
      <c r="K132" s="18">
        <f t="shared" si="18"/>
        <v>2</v>
      </c>
      <c r="L132" s="18">
        <f t="shared" si="19"/>
        <v>0</v>
      </c>
      <c r="M132" s="18">
        <f t="shared" si="20"/>
        <v>1</v>
      </c>
      <c r="N132" s="18">
        <f t="shared" si="21"/>
        <v>1</v>
      </c>
      <c r="O132" s="18">
        <f t="shared" si="22"/>
        <v>4</v>
      </c>
      <c r="P132" s="18">
        <f t="shared" si="23"/>
        <v>10</v>
      </c>
      <c r="Q132" s="18">
        <f t="shared" si="24"/>
        <v>14</v>
      </c>
      <c r="R132" s="25">
        <f t="shared" si="25"/>
        <v>0</v>
      </c>
      <c r="S132" s="25" t="str">
        <f t="shared" si="26"/>
        <v>C</v>
      </c>
      <c r="T132" s="25">
        <f t="shared" si="27"/>
        <v>0</v>
      </c>
      <c r="U132" s="19" t="s">
        <v>36</v>
      </c>
    </row>
    <row r="133" spans="1:21">
      <c r="A133" s="20" t="s">
        <v>25</v>
      </c>
      <c r="B133" s="115"/>
      <c r="C133" s="116"/>
      <c r="D133" s="116"/>
      <c r="E133" s="116"/>
      <c r="F133" s="116"/>
      <c r="G133" s="116"/>
      <c r="H133" s="116"/>
      <c r="I133" s="117"/>
      <c r="J133" s="22">
        <f>IF(ISNA(SUM(J124:J132)),"",SUM(J124:J132))</f>
        <v>67</v>
      </c>
      <c r="K133" s="22">
        <f t="shared" ref="K133:Q133" si="28">SUM(K124:K132)</f>
        <v>17</v>
      </c>
      <c r="L133" s="22">
        <f t="shared" si="28"/>
        <v>6</v>
      </c>
      <c r="M133" s="22">
        <f t="shared" si="28"/>
        <v>7</v>
      </c>
      <c r="N133" s="22">
        <f t="shared" si="28"/>
        <v>8</v>
      </c>
      <c r="O133" s="22">
        <f t="shared" si="28"/>
        <v>38</v>
      </c>
      <c r="P133" s="22">
        <f t="shared" si="28"/>
        <v>83</v>
      </c>
      <c r="Q133" s="22">
        <f t="shared" si="28"/>
        <v>121</v>
      </c>
      <c r="R133" s="20">
        <f>COUNTIF(R124:R132,"E")</f>
        <v>4</v>
      </c>
      <c r="S133" s="20">
        <f>COUNTIF(S124:S132,"C")</f>
        <v>5</v>
      </c>
      <c r="T133" s="20">
        <f>COUNTIF(T124:T132,"VP")</f>
        <v>0</v>
      </c>
      <c r="U133" s="19"/>
    </row>
    <row r="134" spans="1:21">
      <c r="A134" s="71" t="s">
        <v>64</v>
      </c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3"/>
    </row>
    <row r="135" spans="1:21">
      <c r="A135" s="27" t="str">
        <f>IF(ISNA(INDEX($A$40:$U$117,MATCH($B135,$B$40:$B$117,0),1)),"",INDEX($A$40:$U$117,MATCH($B135,$B$40:$B$117,0),1))</f>
        <v/>
      </c>
      <c r="B135" s="118"/>
      <c r="C135" s="118"/>
      <c r="D135" s="118"/>
      <c r="E135" s="118"/>
      <c r="F135" s="118"/>
      <c r="G135" s="118"/>
      <c r="H135" s="118"/>
      <c r="I135" s="118"/>
      <c r="J135" s="18" t="str">
        <f>IF(ISNA(INDEX($A$40:$U$117,MATCH($B135,$B$40:$B$117,0),10)),"",INDEX($A$40:$U$117,MATCH($B135,$B$40:$B$117,0),10))</f>
        <v/>
      </c>
      <c r="K135" s="18" t="str">
        <f>IF(ISNA(INDEX($A$40:$U$117,MATCH($B135,$B$40:$B$117,0),11)),"",INDEX($A$40:$U$117,MATCH($B135,$B$40:$B$117,0),11))</f>
        <v/>
      </c>
      <c r="L135" s="18" t="str">
        <f>IF(ISNA(INDEX($A$40:$U$117,MATCH($B135,$B$40:$B$117,0),12)),"",INDEX($A$40:$U$117,MATCH($B135,$B$40:$B$117,0),12))</f>
        <v/>
      </c>
      <c r="M135" s="18" t="str">
        <f>IF(ISNA(INDEX($A$40:$U$117,MATCH($B135,$B$40:$B$117,0),13)),"",INDEX($A$40:$U$117,MATCH($B135,$B$40:$B$117,0),13))</f>
        <v/>
      </c>
      <c r="N135" s="18" t="str">
        <f>IF(ISNA(INDEX($A$40:$U$117,MATCH($B135,$B$40:$B$117,0),14)),"",INDEX($A$40:$U$117,MATCH($B135,$B$40:$B$117,0),14))</f>
        <v/>
      </c>
      <c r="O135" s="18" t="str">
        <f>IF(ISNA(INDEX($A$40:$U$117,MATCH($B135,$B$40:$B$117,0),15)),"",INDEX($A$40:$U$117,MATCH($B135,$B$40:$B$117,0),15))</f>
        <v/>
      </c>
      <c r="P135" s="18" t="str">
        <f>IF(ISNA(INDEX($A$40:$U$117,MATCH($B135,$B$40:$B$117,0),16)),"",INDEX($A$40:$U$117,MATCH($B135,$B$40:$B$117,0),16))</f>
        <v/>
      </c>
      <c r="Q135" s="25" t="str">
        <f>IF(ISNA(INDEX($A$40:$U$117,MATCH($B135,$B$40:$B$117,0),17)),"",INDEX($A$40:$U$117,MATCH($B135,$B$40:$B$117,0),17))</f>
        <v/>
      </c>
      <c r="R135" s="25" t="str">
        <f>IF(ISNA(INDEX($A$40:$U$117,MATCH($B135,$B$40:$B$117,0),18)),"",INDEX($A$40:$U$117,MATCH($B135,$B$40:$B$117,0),18))</f>
        <v/>
      </c>
      <c r="S135" s="25" t="str">
        <f>IF(ISNA(INDEX($A$40:$U$117,MATCH($B135,$B$40:$B$117,0),19)),"",INDEX($A$40:$U$117,MATCH($B135,$B$40:$B$117,0),19))</f>
        <v/>
      </c>
      <c r="T135" s="25" t="str">
        <f>IF(ISNA(INDEX($A$40:$U$117,MATCH($B135,$B$40:$B$117,0),20)),"",INDEX($A$40:$U$117,MATCH($B135,$B$40:$B$117,0),20))</f>
        <v/>
      </c>
      <c r="U135" s="19" t="s">
        <v>36</v>
      </c>
    </row>
    <row r="136" spans="1:21">
      <c r="A136" s="20" t="s">
        <v>25</v>
      </c>
      <c r="B136" s="119"/>
      <c r="C136" s="119"/>
      <c r="D136" s="119"/>
      <c r="E136" s="119"/>
      <c r="F136" s="119"/>
      <c r="G136" s="119"/>
      <c r="H136" s="119"/>
      <c r="I136" s="119"/>
      <c r="J136" s="22">
        <f t="shared" ref="J136:Q136" si="29">SUM(J135:J135)</f>
        <v>0</v>
      </c>
      <c r="K136" s="22">
        <f t="shared" si="29"/>
        <v>0</v>
      </c>
      <c r="L136" s="22">
        <f t="shared" si="29"/>
        <v>0</v>
      </c>
      <c r="M136" s="22">
        <f t="shared" si="29"/>
        <v>0</v>
      </c>
      <c r="N136" s="22">
        <f t="shared" si="29"/>
        <v>0</v>
      </c>
      <c r="O136" s="22">
        <f t="shared" si="29"/>
        <v>0</v>
      </c>
      <c r="P136" s="22">
        <f t="shared" si="29"/>
        <v>0</v>
      </c>
      <c r="Q136" s="22">
        <f t="shared" si="29"/>
        <v>0</v>
      </c>
      <c r="R136" s="20">
        <f>COUNTIF(R135:R135,"E")</f>
        <v>0</v>
      </c>
      <c r="S136" s="20">
        <f>COUNTIF(S135:S135,"C")</f>
        <v>0</v>
      </c>
      <c r="T136" s="20">
        <f>COUNTIF(T135:T135,"VP")</f>
        <v>0</v>
      </c>
      <c r="U136" s="21"/>
    </row>
    <row r="137" spans="1:21">
      <c r="A137" s="120" t="s">
        <v>47</v>
      </c>
      <c r="B137" s="121"/>
      <c r="C137" s="121"/>
      <c r="D137" s="121"/>
      <c r="E137" s="121"/>
      <c r="F137" s="121"/>
      <c r="G137" s="121"/>
      <c r="H137" s="121"/>
      <c r="I137" s="122"/>
      <c r="J137" s="22">
        <f t="shared" ref="J137:T137" si="30">SUM(J133,J136)</f>
        <v>67</v>
      </c>
      <c r="K137" s="22">
        <f t="shared" si="30"/>
        <v>17</v>
      </c>
      <c r="L137" s="22">
        <f t="shared" si="30"/>
        <v>6</v>
      </c>
      <c r="M137" s="22">
        <f t="shared" si="30"/>
        <v>7</v>
      </c>
      <c r="N137" s="22">
        <f t="shared" si="30"/>
        <v>8</v>
      </c>
      <c r="O137" s="22">
        <f t="shared" si="30"/>
        <v>38</v>
      </c>
      <c r="P137" s="22">
        <f t="shared" si="30"/>
        <v>83</v>
      </c>
      <c r="Q137" s="22">
        <f t="shared" si="30"/>
        <v>121</v>
      </c>
      <c r="R137" s="22">
        <f t="shared" si="30"/>
        <v>4</v>
      </c>
      <c r="S137" s="22">
        <f t="shared" si="30"/>
        <v>5</v>
      </c>
      <c r="T137" s="22">
        <f t="shared" si="30"/>
        <v>0</v>
      </c>
      <c r="U137" s="48">
        <f>9/17</f>
        <v>0.52941176470588236</v>
      </c>
    </row>
    <row r="138" spans="1:21">
      <c r="A138" s="123" t="s">
        <v>48</v>
      </c>
      <c r="B138" s="124"/>
      <c r="C138" s="124"/>
      <c r="D138" s="124"/>
      <c r="E138" s="124"/>
      <c r="F138" s="124"/>
      <c r="G138" s="124"/>
      <c r="H138" s="124"/>
      <c r="I138" s="124"/>
      <c r="J138" s="125"/>
      <c r="K138" s="22">
        <f t="shared" ref="K138:Q138" si="31">K133*14+K136*12</f>
        <v>238</v>
      </c>
      <c r="L138" s="22">
        <f t="shared" si="31"/>
        <v>84</v>
      </c>
      <c r="M138" s="22">
        <f t="shared" si="31"/>
        <v>98</v>
      </c>
      <c r="N138" s="22">
        <f t="shared" si="31"/>
        <v>112</v>
      </c>
      <c r="O138" s="22">
        <f t="shared" si="31"/>
        <v>532</v>
      </c>
      <c r="P138" s="22">
        <f t="shared" si="31"/>
        <v>1162</v>
      </c>
      <c r="Q138" s="22">
        <f t="shared" si="31"/>
        <v>1694</v>
      </c>
      <c r="R138" s="104"/>
      <c r="S138" s="105"/>
      <c r="T138" s="105"/>
      <c r="U138" s="106"/>
    </row>
    <row r="139" spans="1:21" ht="12.75" customHeight="1">
      <c r="A139" s="126"/>
      <c r="B139" s="127"/>
      <c r="C139" s="127"/>
      <c r="D139" s="127"/>
      <c r="E139" s="127"/>
      <c r="F139" s="127"/>
      <c r="G139" s="127"/>
      <c r="H139" s="127"/>
      <c r="I139" s="127"/>
      <c r="J139" s="128"/>
      <c r="K139" s="74">
        <f>SUM(K138:N138)</f>
        <v>532</v>
      </c>
      <c r="L139" s="110"/>
      <c r="M139" s="110"/>
      <c r="N139" s="111"/>
      <c r="O139" s="112">
        <f>SUM(O138:P138)</f>
        <v>1694</v>
      </c>
      <c r="P139" s="113"/>
      <c r="Q139" s="114"/>
      <c r="R139" s="107"/>
      <c r="S139" s="108"/>
      <c r="T139" s="108"/>
      <c r="U139" s="109"/>
    </row>
    <row r="140" spans="1:21" s="55" customFormat="1" ht="12.7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3"/>
      <c r="L140" s="63"/>
      <c r="M140" s="63"/>
      <c r="N140" s="63"/>
      <c r="O140" s="64"/>
      <c r="P140" s="64"/>
      <c r="Q140" s="64"/>
      <c r="R140" s="65"/>
      <c r="S140" s="65"/>
      <c r="T140" s="65"/>
      <c r="U140" s="65"/>
    </row>
    <row r="141" spans="1:21" s="55" customFormat="1" ht="12.7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3"/>
      <c r="L141" s="63"/>
      <c r="M141" s="63"/>
      <c r="N141" s="63"/>
      <c r="O141" s="64"/>
      <c r="P141" s="64"/>
      <c r="Q141" s="64"/>
      <c r="R141" s="65"/>
      <c r="S141" s="65"/>
      <c r="T141" s="65"/>
      <c r="U141" s="65"/>
    </row>
    <row r="142" spans="1:21" s="55" customFormat="1" ht="12.7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3"/>
      <c r="L142" s="63"/>
      <c r="M142" s="63"/>
      <c r="N142" s="63"/>
      <c r="O142" s="64"/>
      <c r="P142" s="64"/>
      <c r="Q142" s="64"/>
      <c r="R142" s="65"/>
      <c r="S142" s="65"/>
      <c r="T142" s="65"/>
      <c r="U142" s="65"/>
    </row>
    <row r="143" spans="1:21" ht="12.75" customHeight="1"/>
    <row r="144" spans="1:21" ht="16.5" customHeight="1">
      <c r="A144" s="119" t="s">
        <v>70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</row>
    <row r="145" spans="1:21">
      <c r="A145" s="119" t="s">
        <v>27</v>
      </c>
      <c r="B145" s="119" t="s">
        <v>26</v>
      </c>
      <c r="C145" s="119"/>
      <c r="D145" s="119"/>
      <c r="E145" s="119"/>
      <c r="F145" s="119"/>
      <c r="G145" s="119"/>
      <c r="H145" s="119"/>
      <c r="I145" s="119"/>
      <c r="J145" s="69" t="s">
        <v>40</v>
      </c>
      <c r="K145" s="69" t="s">
        <v>24</v>
      </c>
      <c r="L145" s="69"/>
      <c r="M145" s="69"/>
      <c r="N145" s="69"/>
      <c r="O145" s="69" t="s">
        <v>41</v>
      </c>
      <c r="P145" s="69"/>
      <c r="Q145" s="69"/>
      <c r="R145" s="69" t="s">
        <v>23</v>
      </c>
      <c r="S145" s="69"/>
      <c r="T145" s="69"/>
      <c r="U145" s="69" t="s">
        <v>22</v>
      </c>
    </row>
    <row r="146" spans="1:21">
      <c r="A146" s="119"/>
      <c r="B146" s="119"/>
      <c r="C146" s="119"/>
      <c r="D146" s="119"/>
      <c r="E146" s="119"/>
      <c r="F146" s="119"/>
      <c r="G146" s="119"/>
      <c r="H146" s="119"/>
      <c r="I146" s="119"/>
      <c r="J146" s="69"/>
      <c r="K146" s="26" t="s">
        <v>28</v>
      </c>
      <c r="L146" s="26" t="s">
        <v>29</v>
      </c>
      <c r="M146" s="36" t="s">
        <v>68</v>
      </c>
      <c r="N146" s="36" t="s">
        <v>69</v>
      </c>
      <c r="O146" s="26" t="s">
        <v>33</v>
      </c>
      <c r="P146" s="26" t="s">
        <v>7</v>
      </c>
      <c r="Q146" s="26" t="s">
        <v>30</v>
      </c>
      <c r="R146" s="26" t="s">
        <v>31</v>
      </c>
      <c r="S146" s="26" t="s">
        <v>28</v>
      </c>
      <c r="T146" s="26" t="s">
        <v>32</v>
      </c>
      <c r="U146" s="69"/>
    </row>
    <row r="147" spans="1:21" ht="12.75" customHeight="1">
      <c r="A147" s="71" t="s">
        <v>63</v>
      </c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3"/>
    </row>
    <row r="148" spans="1:21" ht="12.2" customHeight="1">
      <c r="A148" s="27" t="str">
        <f>IF(ISNA(INDEX($A$40:$U$117,MATCH($B148,$B$40:$B$117,0),1)),"",INDEX($A$40:$U$117,MATCH($B148,$B$40:$B$117,0),1))</f>
        <v/>
      </c>
      <c r="B148" s="118"/>
      <c r="C148" s="118"/>
      <c r="D148" s="118"/>
      <c r="E148" s="118"/>
      <c r="F148" s="118"/>
      <c r="G148" s="118"/>
      <c r="H148" s="118"/>
      <c r="I148" s="118"/>
      <c r="J148" s="18" t="str">
        <f>IF(ISNA(INDEX($A$40:$U$117,MATCH($B148,$B$40:$B$117,0),10)),"",INDEX($A$40:$U$117,MATCH($B148,$B$40:$B$117,0),10))</f>
        <v/>
      </c>
      <c r="K148" s="18" t="str">
        <f>IF(ISNA(INDEX($A$40:$U$117,MATCH($B148,$B$40:$B$117,0),11)),"",INDEX($A$40:$U$117,MATCH($B148,$B$40:$B$117,0),11))</f>
        <v/>
      </c>
      <c r="L148" s="18" t="str">
        <f>IF(ISNA(INDEX($A$40:$U$117,MATCH($B148,$B$40:$B$117,0),12)),"",INDEX($A$40:$U$117,MATCH($B148,$B$40:$B$117,0),12))</f>
        <v/>
      </c>
      <c r="M148" s="18" t="str">
        <f>IF(ISNA(INDEX($A$40:$U$117,MATCH($B148,$B$40:$B$117,0),13)),"",INDEX($A$40:$U$117,MATCH($B148,$B$40:$B$117,0),13))</f>
        <v/>
      </c>
      <c r="N148" s="18" t="str">
        <f>IF(ISNA(INDEX($A$40:$U$117,MATCH($B148,$B$40:$B$117,0),14)),"",INDEX($A$40:$U$117,MATCH($B148,$B$40:$B$117,0),14))</f>
        <v/>
      </c>
      <c r="O148" s="18" t="str">
        <f>IF(ISNA(INDEX($A$40:$U$117,MATCH($B148,$B$40:$B$117,0),15)),"",INDEX($A$40:$U$117,MATCH($B148,$B$40:$B$117,0),15))</f>
        <v/>
      </c>
      <c r="P148" s="18" t="str">
        <f>IF(ISNA(INDEX($A$40:$U$117,MATCH($B148,$B$40:$B$117,0),16)),"",INDEX($A$40:$U$117,MATCH($B148,$B$40:$B$117,0),16))</f>
        <v/>
      </c>
      <c r="Q148" s="25" t="str">
        <f>IF(ISNA(INDEX($A$40:$U$117,MATCH($B148,$B$40:$B$117,0),17)),"",INDEX($A$40:$U$117,MATCH($B148,$B$40:$B$117,0),17))</f>
        <v/>
      </c>
      <c r="R148" s="25" t="str">
        <f>IF(ISNA(INDEX($A$40:$U$117,MATCH($B148,$B$40:$B$117,0),18)),"",INDEX($A$40:$U$117,MATCH($B148,$B$40:$B$117,0),18))</f>
        <v/>
      </c>
      <c r="S148" s="25" t="str">
        <f>IF(ISNA(INDEX($A$40:$U$117,MATCH($B148,$B$40:$B$117,0),19)),"",INDEX($A$40:$U$117,MATCH($B148,$B$40:$B$117,0),19))</f>
        <v/>
      </c>
      <c r="T148" s="25" t="str">
        <f>IF(ISNA(INDEX($A$40:$U$117,MATCH($B148,$B$40:$B$117,0),20)),"",INDEX($A$40:$U$117,MATCH($B148,$B$40:$B$117,0),20))</f>
        <v/>
      </c>
      <c r="U148" s="17" t="s">
        <v>38</v>
      </c>
    </row>
    <row r="149" spans="1:21" ht="14.25" customHeight="1">
      <c r="A149" s="20" t="s">
        <v>25</v>
      </c>
      <c r="B149" s="115"/>
      <c r="C149" s="116"/>
      <c r="D149" s="116"/>
      <c r="E149" s="116"/>
      <c r="F149" s="116"/>
      <c r="G149" s="116"/>
      <c r="H149" s="116"/>
      <c r="I149" s="117"/>
      <c r="J149" s="22">
        <f t="shared" ref="J149:Q149" si="32">SUM(J148:J148)</f>
        <v>0</v>
      </c>
      <c r="K149" s="22">
        <f t="shared" si="32"/>
        <v>0</v>
      </c>
      <c r="L149" s="22">
        <f t="shared" si="32"/>
        <v>0</v>
      </c>
      <c r="M149" s="22">
        <f t="shared" si="32"/>
        <v>0</v>
      </c>
      <c r="N149" s="22">
        <f t="shared" si="32"/>
        <v>0</v>
      </c>
      <c r="O149" s="22">
        <f t="shared" si="32"/>
        <v>0</v>
      </c>
      <c r="P149" s="22">
        <f t="shared" si="32"/>
        <v>0</v>
      </c>
      <c r="Q149" s="22">
        <f t="shared" si="32"/>
        <v>0</v>
      </c>
      <c r="R149" s="20">
        <f>COUNTIF(R148:R148,"E")</f>
        <v>0</v>
      </c>
      <c r="S149" s="20">
        <f>COUNTIF(S148:S148,"C")</f>
        <v>0</v>
      </c>
      <c r="T149" s="20">
        <f>COUNTIF(T148:T148,"VP")</f>
        <v>0</v>
      </c>
      <c r="U149" s="17"/>
    </row>
    <row r="150" spans="1:21" ht="12.75" customHeight="1">
      <c r="A150" s="71" t="s">
        <v>65</v>
      </c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3"/>
    </row>
    <row r="151" spans="1:21">
      <c r="A151" s="27" t="str">
        <f>IF(ISNA(INDEX($A$43:$U$119,MATCH($B151,$B$43:$B$119,0),1)),"",INDEX($A$43:$U$119,MATCH($B151,$B$43:$B$119,0),1))</f>
        <v>MMR3048</v>
      </c>
      <c r="B151" s="130" t="s">
        <v>106</v>
      </c>
      <c r="C151" s="131"/>
      <c r="D151" s="131"/>
      <c r="E151" s="131"/>
      <c r="F151" s="131"/>
      <c r="G151" s="131"/>
      <c r="H151" s="131"/>
      <c r="I151" s="132"/>
      <c r="J151" s="18">
        <f>IF(ISNA(INDEX($A$43:$U$119,MATCH($B151,$B$43:$B$119,0),10)),"",INDEX($A$43:$U$119,MATCH($B151,$B$43:$B$119,0),10))</f>
        <v>8</v>
      </c>
      <c r="K151" s="18">
        <f>IF(ISNA(INDEX($A$43:$U$119,MATCH($B151,$B$43:$B$119,0),11)),"",INDEX($A$43:$U$119,MATCH($B151,$B$43:$B$119,0),11))</f>
        <v>2</v>
      </c>
      <c r="L151" s="18">
        <f>IF(ISNA(INDEX($A$43:$U$119,MATCH($B151,$B$43:$B$119,0),12)),"",INDEX($A$43:$U$119,MATCH($B151,$B$43:$B$119,0),12))</f>
        <v>1</v>
      </c>
      <c r="M151" s="18">
        <f>IF(ISNA(INDEX($A$43:$U$119,MATCH($B151,$B$43:$B$119,0),13)),"",INDEX($A$43:$U$119,MATCH($B151,$B$43:$B$119,0),13))</f>
        <v>0</v>
      </c>
      <c r="N151" s="18">
        <f>IF(ISNA(INDEX($A$43:$U$119,MATCH($B151,$B$43:$B$119,0),14)),"",INDEX($A$43:$U$119,MATCH($B151,$B$43:$B$119,0),14))</f>
        <v>1</v>
      </c>
      <c r="O151" s="18">
        <f>IF(ISNA(INDEX($A$43:$U$119,MATCH($B151,$B$43:$B$119,0),15)),"",INDEX($A$43:$U$119,MATCH($B151,$B$43:$B$119,0),15))</f>
        <v>4</v>
      </c>
      <c r="P151" s="18">
        <f>IF(ISNA(INDEX($A$43:$U$119,MATCH($B151,$B$43:$B$119,0),16)),"",INDEX($A$43:$U$119,MATCH($B151,$B$43:$B$119,0),16))</f>
        <v>13</v>
      </c>
      <c r="Q151" s="18">
        <f>IF(ISNA(INDEX($A$43:$U$119,MATCH($B151,$B$43:$B$119,0),17)),"",INDEX($A$43:$U$119,MATCH($B151,$B$43:$B$119,0),17))</f>
        <v>17</v>
      </c>
      <c r="R151" s="25" t="str">
        <f>IF(ISNA(INDEX($A$43:$U$119,MATCH($B151,$B$43:$B$119,0),18)),"",INDEX($A$43:$U$119,MATCH($B151,$B$43:$B$119,0),18))</f>
        <v>E</v>
      </c>
      <c r="S151" s="25">
        <f>IF(ISNA(INDEX($A$43:$U$119,MATCH($B151,$B$43:$B$119,0),19)),"",INDEX($A$43:$U$119,MATCH($B151,$B$43:$B$119,0),19))</f>
        <v>0</v>
      </c>
      <c r="T151" s="25" t="str">
        <f>IF(ISNA(INDEX($A$43:$U$119,MATCH($B156,$B$43:$B$119,0),20)),"",INDEX($A$43:$U$119,MATCH($B156,$B$43:$B$119,0),20))</f>
        <v/>
      </c>
      <c r="U151" s="45" t="s">
        <v>38</v>
      </c>
    </row>
    <row r="152" spans="1:21">
      <c r="A152" s="27" t="str">
        <f>IF(ISNA(INDEX($A$43:$U$119,MATCH($B152,$B$43:$B$119,0),1)),"",INDEX($A$43:$U$119,MATCH($B152,$B$43:$B$119,0),1))</f>
        <v>MMR3036</v>
      </c>
      <c r="B152" s="130" t="s">
        <v>108</v>
      </c>
      <c r="C152" s="131"/>
      <c r="D152" s="131"/>
      <c r="E152" s="131"/>
      <c r="F152" s="131"/>
      <c r="G152" s="131"/>
      <c r="H152" s="131"/>
      <c r="I152" s="132"/>
      <c r="J152" s="18">
        <f>IF(ISNA(INDEX($A$43:$U$119,MATCH($B152,$B$43:$B$119,0),10)),"",INDEX($A$43:$U$119,MATCH($B152,$B$43:$B$119,0),10))</f>
        <v>7</v>
      </c>
      <c r="K152" s="18">
        <f>IF(ISNA(INDEX($A$43:$U$119,MATCH($B152,$B$43:$B$119,0),11)),"",INDEX($A$43:$U$119,MATCH($B152,$B$43:$B$119,0),11))</f>
        <v>2</v>
      </c>
      <c r="L152" s="18">
        <f>IF(ISNA(INDEX($A$43:$U$119,MATCH($B152,$B$43:$B$119,0),12)),"",INDEX($A$43:$U$119,MATCH($B152,$B$43:$B$119,0),12))</f>
        <v>1</v>
      </c>
      <c r="M152" s="18">
        <f>IF(ISNA(INDEX($A$43:$U$119,MATCH($B152,$B$43:$B$119,0),13)),"",INDEX($A$43:$U$119,MATCH($B152,$B$43:$B$119,0),13))</f>
        <v>0</v>
      </c>
      <c r="N152" s="18">
        <f>IF(ISNA(INDEX($A$43:$U$119,MATCH($B152,$B$43:$B$119,0),14)),"",INDEX($A$43:$U$119,MATCH($B152,$B$43:$B$119,0),14))</f>
        <v>1</v>
      </c>
      <c r="O152" s="18">
        <f>IF(ISNA(INDEX($A$43:$U$119,MATCH($B152,$B$43:$B$119,0),15)),"",INDEX($A$43:$U$119,MATCH($B152,$B$43:$B$119,0),15))</f>
        <v>4</v>
      </c>
      <c r="P152" s="18">
        <f>IF(ISNA(INDEX($A$43:$U$119,MATCH($B152,$B$43:$B$119,0),16)),"",INDEX($A$43:$U$119,MATCH($B152,$B$43:$B$119,0),16))</f>
        <v>11</v>
      </c>
      <c r="Q152" s="18">
        <f>IF(ISNA(INDEX($A$43:$U$119,MATCH($B152,$B$43:$B$119,0),17)),"",INDEX($A$43:$U$119,MATCH($B152,$B$43:$B$119,0),17))</f>
        <v>15</v>
      </c>
      <c r="R152" s="25" t="str">
        <f>IF(ISNA(INDEX($A$43:$U$119,MATCH($B152,$B$43:$B$119,0),18)),"",INDEX($A$43:$U$119,MATCH($B152,$B$43:$B$119,0),18))</f>
        <v>E</v>
      </c>
      <c r="S152" s="25">
        <f>IF(ISNA(INDEX($A$43:$U$119,MATCH($B152,$B$43:$B$119,0),19)),"",INDEX($A$43:$U$119,MATCH($B152,$B$43:$B$119,0),19))</f>
        <v>0</v>
      </c>
      <c r="T152" s="25" t="str">
        <f>IF(ISNA(INDEX($A$43:$U$119,MATCH($B157,$B$43:$B$119,0),20)),"",INDEX($A$43:$U$119,MATCH($B157,$B$43:$B$119,0),20))</f>
        <v/>
      </c>
      <c r="U152" s="45" t="s">
        <v>38</v>
      </c>
    </row>
    <row r="153" spans="1:21" s="44" customFormat="1">
      <c r="A153" s="27" t="str">
        <f>IF(ISNA(INDEX($A$43:$U$119,MATCH($B153,$B$43:$B$119,0),1)),"",INDEX($A$43:$U$119,MATCH($B153,$B$43:$B$119,0),1))</f>
        <v>MMX3221</v>
      </c>
      <c r="B153" s="130" t="s">
        <v>122</v>
      </c>
      <c r="C153" s="131"/>
      <c r="D153" s="131"/>
      <c r="E153" s="131"/>
      <c r="F153" s="131"/>
      <c r="G153" s="131"/>
      <c r="H153" s="131"/>
      <c r="I153" s="132"/>
      <c r="J153" s="18">
        <f>IF(ISNA(INDEX($A$43:$U$119,MATCH($B153,$B$43:$B$119,0),10)),"",INDEX($A$43:$U$119,MATCH($B153,$B$43:$B$119,0),10))</f>
        <v>7</v>
      </c>
      <c r="K153" s="18">
        <f>IF(ISNA(INDEX($A$43:$U$119,MATCH($B153,$B$43:$B$119,0),11)),"",INDEX($A$43:$U$119,MATCH($B153,$B$43:$B$119,0),11))</f>
        <v>2</v>
      </c>
      <c r="L153" s="18">
        <f>IF(ISNA(INDEX($A$43:$U$119,MATCH($B153,$B$43:$B$119,0),12)),"",INDEX($A$43:$U$119,MATCH($B153,$B$43:$B$119,0),12))</f>
        <v>1</v>
      </c>
      <c r="M153" s="18">
        <f>IF(ISNA(INDEX($A$43:$U$119,MATCH($B153,$B$43:$B$119,0),13)),"",INDEX($A$43:$U$119,MATCH($B153,$B$43:$B$119,0),13))</f>
        <v>0</v>
      </c>
      <c r="N153" s="18">
        <f>IF(ISNA(INDEX($A$43:$U$119,MATCH($B153,$B$43:$B$119,0),14)),"",INDEX($A$43:$U$119,MATCH($B153,$B$43:$B$119,0),14))</f>
        <v>1</v>
      </c>
      <c r="O153" s="18">
        <f>IF(ISNA(INDEX($A$43:$U$119,MATCH($B153,$B$43:$B$119,0),15)),"",INDEX($A$43:$U$119,MATCH($B153,$B$43:$B$119,0),15))</f>
        <v>4</v>
      </c>
      <c r="P153" s="18">
        <f>IF(ISNA(INDEX($A$43:$U$119,MATCH($B153,$B$43:$B$119,0),16)),"",INDEX($A$43:$U$119,MATCH($B153,$B$43:$B$119,0),16))</f>
        <v>11</v>
      </c>
      <c r="Q153" s="18">
        <f>IF(ISNA(INDEX($A$43:$U$119,MATCH($B153,$B$43:$B$119,0),17)),"",INDEX($A$43:$U$119,MATCH($B153,$B$43:$B$119,0),17))</f>
        <v>15</v>
      </c>
      <c r="R153" s="25" t="str">
        <f>IF(ISNA(INDEX($A$43:$U$119,MATCH($B153,$B$43:$B$119,0),18)),"",INDEX($A$43:$U$119,MATCH($B153,$B$43:$B$119,0),18))</f>
        <v>E</v>
      </c>
      <c r="S153" s="25">
        <f>IF(ISNA(INDEX($A$43:$U$119,MATCH($B153,$B$43:$B$119,0),19)),"",INDEX($A$43:$U$119,MATCH($B153,$B$43:$B$119,0),19))</f>
        <v>0</v>
      </c>
      <c r="T153" s="25" t="str">
        <f>IF(ISNA(INDEX($A$43:$U$119,MATCH($B158,$B$43:$B$119,0),20)),"",INDEX($A$43:$U$119,MATCH($B158,$B$43:$B$119,0),20))</f>
        <v/>
      </c>
      <c r="U153" s="45" t="s">
        <v>38</v>
      </c>
    </row>
    <row r="154" spans="1:21">
      <c r="A154" s="27" t="str">
        <f>IF(ISNA(INDEX($A$43:$U$119,MATCH($B154,$B$43:$B$119,0),1)),"",INDEX($A$43:$U$119,MATCH($B154,$B$43:$B$119,0),1))</f>
        <v>MMR3056</v>
      </c>
      <c r="B154" s="130" t="s">
        <v>112</v>
      </c>
      <c r="C154" s="131"/>
      <c r="D154" s="131"/>
      <c r="E154" s="131"/>
      <c r="F154" s="131"/>
      <c r="G154" s="131"/>
      <c r="H154" s="131"/>
      <c r="I154" s="132"/>
      <c r="J154" s="18">
        <f>IF(ISNA(INDEX($A$43:$U$119,MATCH($B154,$B$43:$B$119,0),10)),"",INDEX($A$43:$U$119,MATCH($B154,$B$43:$B$119,0),10))</f>
        <v>4</v>
      </c>
      <c r="K154" s="18">
        <f>IF(ISNA(INDEX($A$43:$U$119,MATCH($B154,$B$43:$B$119,0),11)),"",INDEX($A$43:$U$119,MATCH($B154,$B$43:$B$119,0),11))</f>
        <v>0</v>
      </c>
      <c r="L154" s="18">
        <f>IF(ISNA(INDEX($A$43:$U$119,MATCH($B154,$B$43:$B$119,0),12)),"",INDEX($A$43:$U$119,MATCH($B154,$B$43:$B$119,0),12))</f>
        <v>0</v>
      </c>
      <c r="M154" s="18">
        <f>IF(ISNA(INDEX($A$43:$U$119,MATCH($B154,$B$43:$B$119,0),13)),"",INDEX($A$43:$U$119,MATCH($B154,$B$43:$B$119,0),13))</f>
        <v>1</v>
      </c>
      <c r="N154" s="18">
        <f>IF(ISNA(INDEX($A$43:$U$119,MATCH($B154,$B$43:$B$119,0),14)),"",INDEX($A$43:$U$119,MATCH($B154,$B$43:$B$119,0),14))</f>
        <v>2</v>
      </c>
      <c r="O154" s="18">
        <f>IF(ISNA(INDEX($A$43:$U$119,MATCH($B154,$B$43:$B$119,0),15)),"",INDEX($A$43:$U$119,MATCH($B154,$B$43:$B$119,0),15))</f>
        <v>3</v>
      </c>
      <c r="P154" s="18">
        <f>IF(ISNA(INDEX($A$43:$U$119,MATCH($B154,$B$43:$B$119,0),16)),"",INDEX($A$43:$U$119,MATCH($B154,$B$43:$B$119,0),16))</f>
        <v>5</v>
      </c>
      <c r="Q154" s="18">
        <f>IF(ISNA(INDEX($A$43:$U$119,MATCH($B154,$B$43:$B$119,0),17)),"",INDEX($A$43:$U$119,MATCH($B154,$B$43:$B$119,0),17))</f>
        <v>8</v>
      </c>
      <c r="R154" s="25">
        <f>IF(ISNA(INDEX($A$43:$U$119,MATCH($B154,$B$43:$B$119,0),18)),"",INDEX($A$43:$U$119,MATCH($B154,$B$43:$B$119,0),18))</f>
        <v>0</v>
      </c>
      <c r="S154" s="25" t="str">
        <f>IF(ISNA(INDEX($A$43:$U$119,MATCH($B154,$B$43:$B$119,0),19)),"",INDEX($A$43:$U$119,MATCH($B154,$B$43:$B$119,0),19))</f>
        <v>C</v>
      </c>
      <c r="T154" s="25" t="str">
        <f>IF(ISNA(INDEX($A$43:$U$119,MATCH($B159,$B$43:$B$119,0),20)),"",INDEX($A$43:$U$119,MATCH($B159,$B$43:$B$119,0),20))</f>
        <v/>
      </c>
      <c r="U154" s="45" t="s">
        <v>38</v>
      </c>
    </row>
    <row r="155" spans="1:21">
      <c r="A155" s="27" t="str">
        <f>IF(ISNA(INDEX($A$43:$U$119,MATCH($B155,$B$43:$B$119,0),1)),"",INDEX($A$43:$U$119,MATCH($B155,$B$43:$B$119,0),1))</f>
        <v>MMR3401</v>
      </c>
      <c r="B155" s="130" t="s">
        <v>114</v>
      </c>
      <c r="C155" s="131"/>
      <c r="D155" s="131"/>
      <c r="E155" s="131"/>
      <c r="F155" s="131"/>
      <c r="G155" s="131"/>
      <c r="H155" s="131"/>
      <c r="I155" s="132"/>
      <c r="J155" s="18">
        <f>IF(ISNA(INDEX($A$43:$U$119,MATCH($B155,$B$43:$B$119,0),10)),"",INDEX($A$43:$U$119,MATCH($B155,$B$43:$B$119,0),10))</f>
        <v>4</v>
      </c>
      <c r="K155" s="18">
        <f>IF(ISNA(INDEX($A$43:$U$119,MATCH($B155,$B$43:$B$119,0),11)),"",INDEX($A$43:$U$119,MATCH($B155,$B$43:$B$119,0),11))</f>
        <v>0</v>
      </c>
      <c r="L155" s="18">
        <f>IF(ISNA(INDEX($A$43:$U$119,MATCH($B155,$B$43:$B$119,0),12)),"",INDEX($A$43:$U$119,MATCH($B155,$B$43:$B$119,0),12))</f>
        <v>0</v>
      </c>
      <c r="M155" s="18">
        <f>IF(ISNA(INDEX($A$43:$U$119,MATCH($B155,$B$43:$B$119,0),13)),"",INDEX($A$43:$U$119,MATCH($B155,$B$43:$B$119,0),13))</f>
        <v>0</v>
      </c>
      <c r="N155" s="18">
        <f>IF(ISNA(INDEX($A$43:$U$119,MATCH($B155,$B$43:$B$119,0),14)),"",INDEX($A$43:$U$119,MATCH($B155,$B$43:$B$119,0),14))</f>
        <v>4</v>
      </c>
      <c r="O155" s="18">
        <f>IF(ISNA(INDEX($A$43:$U$119,MATCH($B155,$B$43:$B$119,0),15)),"",INDEX($A$43:$U$119,MATCH($B155,$B$43:$B$119,0),15))</f>
        <v>4</v>
      </c>
      <c r="P155" s="18">
        <f>IF(ISNA(INDEX($A$43:$U$119,MATCH($B155,$B$43:$B$119,0),16)),"",INDEX($A$43:$U$119,MATCH($B155,$B$43:$B$119,0),16))</f>
        <v>4</v>
      </c>
      <c r="Q155" s="18">
        <f>IF(ISNA(INDEX($A$43:$U$119,MATCH($B155,$B$43:$B$119,0),17)),"",INDEX($A$43:$U$119,MATCH($B155,$B$43:$B$119,0),17))</f>
        <v>8</v>
      </c>
      <c r="R155" s="25">
        <f>IF(ISNA(INDEX($A$43:$U$119,MATCH($B155,$B$43:$B$119,0),18)),"",INDEX($A$43:$U$119,MATCH($B155,$B$43:$B$119,0),18))</f>
        <v>0</v>
      </c>
      <c r="S155" s="25" t="str">
        <f>IF(ISNA(INDEX($A$43:$U$119,MATCH($B155,$B$43:$B$119,0),19)),"",INDEX($A$43:$U$119,MATCH($B155,$B$43:$B$119,0),19))</f>
        <v>C</v>
      </c>
      <c r="T155" s="25" t="str">
        <f>IF(ISNA(INDEX($A$43:$U$119,MATCH($B160,$B$43:$B$119,0),20)),"",INDEX($A$43:$U$119,MATCH($B160,$B$43:$B$119,0),20))</f>
        <v/>
      </c>
      <c r="U155" s="45" t="s">
        <v>38</v>
      </c>
    </row>
    <row r="156" spans="1:21">
      <c r="A156" s="20" t="s">
        <v>25</v>
      </c>
      <c r="B156" s="119"/>
      <c r="C156" s="119"/>
      <c r="D156" s="119"/>
      <c r="E156" s="119"/>
      <c r="F156" s="119"/>
      <c r="G156" s="119"/>
      <c r="H156" s="119"/>
      <c r="I156" s="119"/>
      <c r="J156" s="22">
        <f t="shared" ref="J156:Q156" si="33">SUM(J151:J155)</f>
        <v>30</v>
      </c>
      <c r="K156" s="22">
        <f t="shared" si="33"/>
        <v>6</v>
      </c>
      <c r="L156" s="22">
        <f t="shared" si="33"/>
        <v>3</v>
      </c>
      <c r="M156" s="22">
        <f t="shared" si="33"/>
        <v>1</v>
      </c>
      <c r="N156" s="22">
        <f t="shared" si="33"/>
        <v>9</v>
      </c>
      <c r="O156" s="22">
        <f t="shared" si="33"/>
        <v>19</v>
      </c>
      <c r="P156" s="22">
        <f t="shared" si="33"/>
        <v>44</v>
      </c>
      <c r="Q156" s="22">
        <f t="shared" si="33"/>
        <v>63</v>
      </c>
      <c r="R156" s="20">
        <f>COUNTIF(R151:R155,"E")</f>
        <v>3</v>
      </c>
      <c r="S156" s="20">
        <f>COUNTIF(S151:S155,"C")</f>
        <v>2</v>
      </c>
      <c r="T156" s="20">
        <f>COUNTIF(T151:T155,"VP")</f>
        <v>0</v>
      </c>
      <c r="U156" s="21"/>
    </row>
    <row r="157" spans="1:21">
      <c r="A157" s="120" t="s">
        <v>47</v>
      </c>
      <c r="B157" s="121"/>
      <c r="C157" s="121"/>
      <c r="D157" s="121"/>
      <c r="E157" s="121"/>
      <c r="F157" s="121"/>
      <c r="G157" s="121"/>
      <c r="H157" s="121"/>
      <c r="I157" s="122"/>
      <c r="J157" s="22">
        <f t="shared" ref="J157:T157" si="34">SUM(J149,J156)</f>
        <v>30</v>
      </c>
      <c r="K157" s="22">
        <f t="shared" si="34"/>
        <v>6</v>
      </c>
      <c r="L157" s="22">
        <f t="shared" si="34"/>
        <v>3</v>
      </c>
      <c r="M157" s="22">
        <f t="shared" si="34"/>
        <v>1</v>
      </c>
      <c r="N157" s="22">
        <f t="shared" si="34"/>
        <v>9</v>
      </c>
      <c r="O157" s="22">
        <f t="shared" si="34"/>
        <v>19</v>
      </c>
      <c r="P157" s="22">
        <f t="shared" si="34"/>
        <v>44</v>
      </c>
      <c r="Q157" s="22">
        <f t="shared" si="34"/>
        <v>63</v>
      </c>
      <c r="R157" s="22">
        <f t="shared" si="34"/>
        <v>3</v>
      </c>
      <c r="S157" s="22">
        <f t="shared" si="34"/>
        <v>2</v>
      </c>
      <c r="T157" s="22">
        <f t="shared" si="34"/>
        <v>0</v>
      </c>
      <c r="U157" s="48">
        <f>5/17</f>
        <v>0.29411764705882354</v>
      </c>
    </row>
    <row r="158" spans="1:21">
      <c r="A158" s="123" t="s">
        <v>48</v>
      </c>
      <c r="B158" s="124"/>
      <c r="C158" s="124"/>
      <c r="D158" s="124"/>
      <c r="E158" s="124"/>
      <c r="F158" s="124"/>
      <c r="G158" s="124"/>
      <c r="H158" s="124"/>
      <c r="I158" s="124"/>
      <c r="J158" s="125"/>
      <c r="K158" s="22">
        <f t="shared" ref="K158:Q158" si="35">K149*14+K156*12</f>
        <v>72</v>
      </c>
      <c r="L158" s="22">
        <f t="shared" si="35"/>
        <v>36</v>
      </c>
      <c r="M158" s="22">
        <f t="shared" si="35"/>
        <v>12</v>
      </c>
      <c r="N158" s="22">
        <f t="shared" si="35"/>
        <v>108</v>
      </c>
      <c r="O158" s="22">
        <f t="shared" si="35"/>
        <v>228</v>
      </c>
      <c r="P158" s="22">
        <f t="shared" si="35"/>
        <v>528</v>
      </c>
      <c r="Q158" s="22">
        <f t="shared" si="35"/>
        <v>756</v>
      </c>
      <c r="R158" s="104"/>
      <c r="S158" s="105"/>
      <c r="T158" s="105"/>
      <c r="U158" s="106"/>
    </row>
    <row r="159" spans="1:21">
      <c r="A159" s="126"/>
      <c r="B159" s="127"/>
      <c r="C159" s="127"/>
      <c r="D159" s="127"/>
      <c r="E159" s="127"/>
      <c r="F159" s="127"/>
      <c r="G159" s="127"/>
      <c r="H159" s="127"/>
      <c r="I159" s="127"/>
      <c r="J159" s="128"/>
      <c r="K159" s="74">
        <f>SUM(K158:N158)</f>
        <v>228</v>
      </c>
      <c r="L159" s="110"/>
      <c r="M159" s="110"/>
      <c r="N159" s="111"/>
      <c r="O159" s="112">
        <f>SUM(O158:P158)</f>
        <v>756</v>
      </c>
      <c r="P159" s="113"/>
      <c r="Q159" s="114"/>
      <c r="R159" s="107"/>
      <c r="S159" s="108"/>
      <c r="T159" s="108"/>
      <c r="U159" s="109"/>
    </row>
    <row r="161" spans="1:21">
      <c r="B161" s="2"/>
      <c r="C161" s="2"/>
      <c r="D161" s="2"/>
      <c r="E161" s="2"/>
      <c r="F161" s="2"/>
      <c r="G161" s="2"/>
      <c r="N161" s="8"/>
      <c r="O161" s="8"/>
      <c r="P161" s="8"/>
      <c r="Q161" s="8"/>
      <c r="R161" s="8"/>
      <c r="S161" s="8"/>
      <c r="T161" s="8"/>
    </row>
    <row r="162" spans="1:21">
      <c r="B162" s="8"/>
      <c r="C162" s="8"/>
      <c r="D162" s="8"/>
      <c r="E162" s="8"/>
      <c r="F162" s="8"/>
      <c r="G162" s="8"/>
      <c r="H162" s="15"/>
      <c r="I162" s="15"/>
      <c r="J162" s="15"/>
      <c r="N162" s="8"/>
      <c r="O162" s="8"/>
      <c r="P162" s="8"/>
      <c r="Q162" s="8"/>
      <c r="R162" s="8"/>
      <c r="S162" s="8"/>
      <c r="T162" s="8"/>
    </row>
    <row r="164" spans="1:21">
      <c r="A164" s="119" t="s">
        <v>71</v>
      </c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</row>
    <row r="165" spans="1:21">
      <c r="A165" s="119" t="s">
        <v>27</v>
      </c>
      <c r="B165" s="119" t="s">
        <v>26</v>
      </c>
      <c r="C165" s="119"/>
      <c r="D165" s="119"/>
      <c r="E165" s="119"/>
      <c r="F165" s="119"/>
      <c r="G165" s="119"/>
      <c r="H165" s="119"/>
      <c r="I165" s="119"/>
      <c r="J165" s="69" t="s">
        <v>40</v>
      </c>
      <c r="K165" s="69" t="s">
        <v>24</v>
      </c>
      <c r="L165" s="69"/>
      <c r="M165" s="69"/>
      <c r="N165" s="69"/>
      <c r="O165" s="69" t="s">
        <v>41</v>
      </c>
      <c r="P165" s="69"/>
      <c r="Q165" s="69"/>
      <c r="R165" s="69" t="s">
        <v>23</v>
      </c>
      <c r="S165" s="69"/>
      <c r="T165" s="69"/>
      <c r="U165" s="69" t="s">
        <v>22</v>
      </c>
    </row>
    <row r="166" spans="1:21">
      <c r="A166" s="119"/>
      <c r="B166" s="119"/>
      <c r="C166" s="119"/>
      <c r="D166" s="119"/>
      <c r="E166" s="119"/>
      <c r="F166" s="119"/>
      <c r="G166" s="119"/>
      <c r="H166" s="119"/>
      <c r="I166" s="119"/>
      <c r="J166" s="69"/>
      <c r="K166" s="26" t="s">
        <v>28</v>
      </c>
      <c r="L166" s="26" t="s">
        <v>29</v>
      </c>
      <c r="M166" s="36" t="s">
        <v>68</v>
      </c>
      <c r="N166" s="36" t="s">
        <v>69</v>
      </c>
      <c r="O166" s="26" t="s">
        <v>33</v>
      </c>
      <c r="P166" s="26" t="s">
        <v>7</v>
      </c>
      <c r="Q166" s="26" t="s">
        <v>30</v>
      </c>
      <c r="R166" s="26" t="s">
        <v>31</v>
      </c>
      <c r="S166" s="26" t="s">
        <v>28</v>
      </c>
      <c r="T166" s="26" t="s">
        <v>32</v>
      </c>
      <c r="U166" s="69"/>
    </row>
    <row r="167" spans="1:21">
      <c r="A167" s="71" t="s">
        <v>63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3"/>
    </row>
    <row r="168" spans="1:21">
      <c r="A168" s="27" t="str">
        <f>IF(ISNA(INDEX($A$43:$U$119,MATCH($B168,$B$43:$B$119,0),1)),"",INDEX($A$43:$U$119,MATCH($B168,$B$43:$B$119,0),1))</f>
        <v>MMR3046</v>
      </c>
      <c r="B168" s="130" t="s">
        <v>82</v>
      </c>
      <c r="C168" s="131"/>
      <c r="D168" s="131"/>
      <c r="E168" s="131"/>
      <c r="F168" s="131"/>
      <c r="G168" s="131"/>
      <c r="H168" s="131"/>
      <c r="I168" s="132"/>
      <c r="J168" s="18">
        <f>IF(ISNA(INDEX($A$43:$U$119,MATCH($B168,$B$43:$B$119,0),10)),"",INDEX($A$43:$U$119,MATCH($B168,$B$43:$B$119,0),10))</f>
        <v>8</v>
      </c>
      <c r="K168" s="18">
        <f>IF(ISNA(INDEX($A$43:$U$119,MATCH($B168,$B$43:$B$119,0),11)),"",INDEX($A$43:$U$119,MATCH($B168,$B$43:$B$119,0),11))</f>
        <v>2</v>
      </c>
      <c r="L168" s="18">
        <f>IF(ISNA(INDEX($A$43:$U$119,MATCH($B168,$B$43:$B$119,0),12)),"",INDEX($A$43:$U$119,MATCH($B168,$B$43:$B$119,0),12))</f>
        <v>1</v>
      </c>
      <c r="M168" s="18">
        <f>IF(ISNA(INDEX($A$43:$U$119,MATCH($B168,$B$43:$B$119,0),13)),"",INDEX($A$43:$U$119,MATCH($B168,$B$43:$B$119,0),13))</f>
        <v>0</v>
      </c>
      <c r="N168" s="18">
        <f>IF(ISNA(INDEX($A$43:$U$119,MATCH($B168,$B$43:$B$119,0),14)),"",INDEX($A$43:$U$119,MATCH($B168,$B$43:$B$119,0),14))</f>
        <v>1</v>
      </c>
      <c r="O168" s="18">
        <f>IF(ISNA(INDEX($A$43:$U$119,MATCH($B168,$B$43:$B$119,0),15)),"",INDEX($A$43:$U$119,MATCH($B168,$B$43:$B$119,0),15))</f>
        <v>4</v>
      </c>
      <c r="P168" s="18">
        <f>IF(ISNA(INDEX($A$43:$U$119,MATCH($B168,$B$43:$B$119,0),16)),"",INDEX($A$43:$U$119,MATCH($B168,$B$43:$B$119,0),16))</f>
        <v>10</v>
      </c>
      <c r="Q168" s="18">
        <f>IF(ISNA(INDEX($A$43:$U$119,MATCH($B168,$B$43:$B$119,0),17)),"",INDEX($A$43:$U$119,MATCH($B168,$B$43:$B$119,0),17))</f>
        <v>14</v>
      </c>
      <c r="R168" s="25" t="str">
        <f>IF(ISNA(INDEX($A$43:$U$119,MATCH($B168,$B$43:$B$119,0),18)),"",INDEX($A$43:$U$119,MATCH($B168,$B$43:$B$119,0),18))</f>
        <v>E</v>
      </c>
      <c r="S168" s="25">
        <f>IF(ISNA(INDEX($A$43:$U$119,MATCH($B168,$B$43:$B$119,0),19)),"",INDEX($A$43:$U$119,MATCH($B168,$B$43:$B$119,0),19))</f>
        <v>0</v>
      </c>
      <c r="T168" s="25"/>
      <c r="U168" s="17" t="s">
        <v>39</v>
      </c>
    </row>
    <row r="169" spans="1:21">
      <c r="A169" s="27" t="str">
        <f>IF(ISNA(INDEX($A$43:$U$119,MATCH($B169,$B$43:$B$119,0),1)),"",INDEX($A$43:$U$119,MATCH($B169,$B$43:$B$119,0),1))</f>
        <v>MMR3034</v>
      </c>
      <c r="B169" s="130" t="s">
        <v>84</v>
      </c>
      <c r="C169" s="131"/>
      <c r="D169" s="131"/>
      <c r="E169" s="131"/>
      <c r="F169" s="131"/>
      <c r="G169" s="131"/>
      <c r="H169" s="131"/>
      <c r="I169" s="132"/>
      <c r="J169" s="18">
        <f>IF(ISNA(INDEX($A$43:$U$119,MATCH($B169,$B$43:$B$119,0),10)),"",INDEX($A$43:$U$119,MATCH($B169,$B$43:$B$119,0),10))</f>
        <v>7</v>
      </c>
      <c r="K169" s="18">
        <f>IF(ISNA(INDEX($A$43:$U$119,MATCH($B169,$B$43:$B$119,0),11)),"",INDEX($A$43:$U$119,MATCH($B169,$B$43:$B$119,0),11))</f>
        <v>2</v>
      </c>
      <c r="L169" s="18">
        <f>IF(ISNA(INDEX($A$43:$U$119,MATCH($B169,$B$43:$B$119,0),12)),"",INDEX($A$43:$U$119,MATCH($B169,$B$43:$B$119,0),12))</f>
        <v>1</v>
      </c>
      <c r="M169" s="18">
        <f>IF(ISNA(INDEX($A$43:$U$119,MATCH($B169,$B$43:$B$119,0),13)),"",INDEX($A$43:$U$119,MATCH($B169,$B$43:$B$119,0),13))</f>
        <v>0</v>
      </c>
      <c r="N169" s="18">
        <f>IF(ISNA(INDEX($A$43:$U$119,MATCH($B169,$B$43:$B$119,0),14)),"",INDEX($A$43:$U$119,MATCH($B169,$B$43:$B$119,0),14))</f>
        <v>1</v>
      </c>
      <c r="O169" s="18">
        <f>IF(ISNA(INDEX($A$43:$U$119,MATCH($B169,$B$43:$B$119,0),15)),"",INDEX($A$43:$U$119,MATCH($B169,$B$43:$B$119,0),15))</f>
        <v>4</v>
      </c>
      <c r="P169" s="18">
        <f>IF(ISNA(INDEX($A$43:$U$119,MATCH($B169,$B$43:$B$119,0),16)),"",INDEX($A$43:$U$119,MATCH($B169,$B$43:$B$119,0),16))</f>
        <v>9</v>
      </c>
      <c r="Q169" s="18">
        <f>IF(ISNA(INDEX($A$43:$U$119,MATCH($B169,$B$43:$B$119,0),17)),"",INDEX($A$43:$U$119,MATCH($B169,$B$43:$B$119,0),17))</f>
        <v>13</v>
      </c>
      <c r="R169" s="25">
        <f>IF(ISNA(INDEX($A$43:$U$119,MATCH($B169,$B$43:$B$119,0),18)),"",INDEX($A$43:$U$119,MATCH($B169,$B$43:$B$119,0),18))</f>
        <v>0</v>
      </c>
      <c r="S169" s="25" t="str">
        <f>IF(ISNA(INDEX($A$43:$U$119,MATCH($B169,$B$43:$B$119,0),19)),"",INDEX($A$43:$U$119,MATCH($B169,$B$43:$B$119,0),19))</f>
        <v>C</v>
      </c>
      <c r="T169" s="25"/>
      <c r="U169" s="17" t="s">
        <v>39</v>
      </c>
    </row>
    <row r="170" spans="1:21">
      <c r="A170" s="27" t="str">
        <f>IF(ISNA(INDEX($A$43:$U$119,MATCH($B170,$B$43:$B$119,0),1)),"",INDEX($A$43:$U$119,MATCH($B170,$B$43:$B$119,0),1))</f>
        <v>MMR3008</v>
      </c>
      <c r="B170" s="130" t="s">
        <v>86</v>
      </c>
      <c r="C170" s="131"/>
      <c r="D170" s="131"/>
      <c r="E170" s="131"/>
      <c r="F170" s="131"/>
      <c r="G170" s="131"/>
      <c r="H170" s="131"/>
      <c r="I170" s="132"/>
      <c r="J170" s="18">
        <f>IF(ISNA(INDEX($A$43:$U$119,MATCH($B170,$B$43:$B$119,0),10)),"",INDEX($A$43:$U$119,MATCH($B170,$B$43:$B$119,0),10))</f>
        <v>8</v>
      </c>
      <c r="K170" s="18">
        <f>IF(ISNA(INDEX($A$43:$U$119,MATCH($B170,$B$43:$B$119,0),11)),"",INDEX($A$43:$U$119,MATCH($B170,$B$43:$B$119,0),11))</f>
        <v>2</v>
      </c>
      <c r="L170" s="18">
        <f>IF(ISNA(INDEX($A$43:$U$119,MATCH($B170,$B$43:$B$119,0),12)),"",INDEX($A$43:$U$119,MATCH($B170,$B$43:$B$119,0),12))</f>
        <v>1</v>
      </c>
      <c r="M170" s="18">
        <f>IF(ISNA(INDEX($A$43:$U$119,MATCH($B170,$B$43:$B$119,0),13)),"",INDEX($A$43:$U$119,MATCH($B170,$B$43:$B$119,0),13))</f>
        <v>0</v>
      </c>
      <c r="N170" s="18">
        <f>IF(ISNA(INDEX($A$43:$U$119,MATCH($B170,$B$43:$B$119,0),14)),"",INDEX($A$43:$U$119,MATCH($B170,$B$43:$B$119,0),14))</f>
        <v>1</v>
      </c>
      <c r="O170" s="18">
        <f>IF(ISNA(INDEX($A$43:$U$119,MATCH($B170,$B$43:$B$119,0),15)),"",INDEX($A$43:$U$119,MATCH($B170,$B$43:$B$119,0),15))</f>
        <v>4</v>
      </c>
      <c r="P170" s="18">
        <f>IF(ISNA(INDEX($A$43:$U$119,MATCH($B170,$B$43:$B$119,0),16)),"",INDEX($A$43:$U$119,MATCH($B170,$B$43:$B$119,0),16))</f>
        <v>10</v>
      </c>
      <c r="Q170" s="18">
        <f>IF(ISNA(INDEX($A$43:$U$119,MATCH($B170,$B$43:$B$119,0),17)),"",INDEX($A$43:$U$119,MATCH($B170,$B$43:$B$119,0),17))</f>
        <v>14</v>
      </c>
      <c r="R170" s="25" t="str">
        <f>IF(ISNA(INDEX($A$43:$U$119,MATCH($B170,$B$43:$B$119,0),18)),"",INDEX($A$43:$U$119,MATCH($B170,$B$43:$B$119,0),18))</f>
        <v>E</v>
      </c>
      <c r="S170" s="25">
        <f>IF(ISNA(INDEX($A$43:$U$119,MATCH($B170,$B$43:$B$119,0),19)),"",INDEX($A$43:$U$119,MATCH($B170,$B$43:$B$119,0),19))</f>
        <v>0</v>
      </c>
      <c r="T170" s="25"/>
      <c r="U170" s="17" t="s">
        <v>39</v>
      </c>
    </row>
    <row r="171" spans="1:21">
      <c r="A171" s="20" t="s">
        <v>25</v>
      </c>
      <c r="B171" s="115"/>
      <c r="C171" s="116"/>
      <c r="D171" s="116"/>
      <c r="E171" s="116"/>
      <c r="F171" s="116"/>
      <c r="G171" s="116"/>
      <c r="H171" s="116"/>
      <c r="I171" s="117"/>
      <c r="J171" s="22">
        <f t="shared" ref="J171:Q171" si="36">SUM(J168:J170)</f>
        <v>23</v>
      </c>
      <c r="K171" s="22">
        <f t="shared" si="36"/>
        <v>6</v>
      </c>
      <c r="L171" s="22">
        <f t="shared" si="36"/>
        <v>3</v>
      </c>
      <c r="M171" s="22">
        <f t="shared" si="36"/>
        <v>0</v>
      </c>
      <c r="N171" s="22">
        <f t="shared" si="36"/>
        <v>3</v>
      </c>
      <c r="O171" s="22">
        <f t="shared" si="36"/>
        <v>12</v>
      </c>
      <c r="P171" s="22">
        <f t="shared" si="36"/>
        <v>29</v>
      </c>
      <c r="Q171" s="22">
        <f t="shared" si="36"/>
        <v>41</v>
      </c>
      <c r="R171" s="20">
        <f>COUNTIF(R168:R170,"E")</f>
        <v>2</v>
      </c>
      <c r="S171" s="20">
        <f>COUNTIF(S168:S170,"C")</f>
        <v>1</v>
      </c>
      <c r="T171" s="20">
        <f>COUNTIF(T168:T170,"VP")</f>
        <v>0</v>
      </c>
      <c r="U171" s="17"/>
    </row>
    <row r="172" spans="1:21">
      <c r="A172" s="71" t="s">
        <v>65</v>
      </c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3"/>
    </row>
    <row r="173" spans="1:21">
      <c r="A173" s="27" t="str">
        <f>IF(ISNA(INDEX($A$40:$U$117,MATCH($B173,$B$40:$B$117,0),1)),"",INDEX($A$40:$U$117,MATCH($B173,$B$40:$B$117,0),1))</f>
        <v/>
      </c>
      <c r="B173" s="118"/>
      <c r="C173" s="118"/>
      <c r="D173" s="118"/>
      <c r="E173" s="118"/>
      <c r="F173" s="118"/>
      <c r="G173" s="118"/>
      <c r="H173" s="118"/>
      <c r="I173" s="118"/>
      <c r="J173" s="18" t="str">
        <f>IF(ISNA(INDEX($A$40:$U$117,MATCH($B173,$B$40:$B$117,0),10)),"",INDEX($A$40:$U$117,MATCH($B173,$B$40:$B$117,0),10))</f>
        <v/>
      </c>
      <c r="K173" s="18" t="str">
        <f>IF(ISNA(INDEX($A$40:$U$117,MATCH($B173,$B$40:$B$117,0),11)),"",INDEX($A$40:$U$117,MATCH($B173,$B$40:$B$117,0),11))</f>
        <v/>
      </c>
      <c r="L173" s="18" t="str">
        <f>IF(ISNA(INDEX($A$40:$U$117,MATCH($B173,$B$40:$B$117,0),12)),"",INDEX($A$40:$U$117,MATCH($B173,$B$40:$B$117,0),12))</f>
        <v/>
      </c>
      <c r="M173" s="18" t="str">
        <f>IF(ISNA(INDEX($A$40:$U$117,MATCH($B173,$B$40:$B$117,0),13)),"",INDEX($A$40:$U$117,MATCH($B173,$B$40:$B$117,0),13))</f>
        <v/>
      </c>
      <c r="N173" s="18" t="str">
        <f>IF(ISNA(INDEX($A$40:$U$117,MATCH($B173,$B$40:$B$117,0),14)),"",INDEX($A$40:$U$117,MATCH($B173,$B$40:$B$117,0),14))</f>
        <v/>
      </c>
      <c r="O173" s="18" t="str">
        <f>IF(ISNA(INDEX($A$40:$U$117,MATCH($B173,$B$40:$B$117,0),15)),"",INDEX($A$40:$U$117,MATCH($B173,$B$40:$B$117,0),15))</f>
        <v/>
      </c>
      <c r="P173" s="18" t="str">
        <f>IF(ISNA(INDEX($A$40:$U$117,MATCH($B173,$B$40:$B$117,0),16)),"",INDEX($A$40:$U$117,MATCH($B173,$B$40:$B$117,0),16))</f>
        <v/>
      </c>
      <c r="Q173" s="25" t="str">
        <f>IF(ISNA(INDEX($A$40:$U$117,MATCH($B173,$B$40:$B$117,0),17)),"",INDEX($A$40:$U$117,MATCH($B173,$B$40:$B$117,0),17))</f>
        <v/>
      </c>
      <c r="R173" s="25" t="str">
        <f>IF(ISNA(INDEX($A$40:$U$117,MATCH($B173,$B$40:$B$117,0),18)),"",INDEX($A$40:$U$117,MATCH($B173,$B$40:$B$117,0),18))</f>
        <v/>
      </c>
      <c r="S173" s="25" t="str">
        <f>IF(ISNA(INDEX($A$40:$U$117,MATCH($B173,$B$40:$B$117,0),19)),"",INDEX($A$40:$U$117,MATCH($B173,$B$40:$B$117,0),19))</f>
        <v/>
      </c>
      <c r="T173" s="25" t="str">
        <f>IF(ISNA(INDEX($A$40:$U$117,MATCH($B173,$B$40:$B$117,0),19)),"",INDEX($A$40:$U$117,MATCH($B173,$B$40:$B$117,0),19))</f>
        <v/>
      </c>
      <c r="U173" s="17" t="s">
        <v>39</v>
      </c>
    </row>
    <row r="174" spans="1:21">
      <c r="A174" s="20" t="s">
        <v>25</v>
      </c>
      <c r="B174" s="119"/>
      <c r="C174" s="119"/>
      <c r="D174" s="119"/>
      <c r="E174" s="119"/>
      <c r="F174" s="119"/>
      <c r="G174" s="119"/>
      <c r="H174" s="119"/>
      <c r="I174" s="119"/>
      <c r="J174" s="22">
        <f t="shared" ref="J174:Q174" si="37">SUM(J173:J173)</f>
        <v>0</v>
      </c>
      <c r="K174" s="22">
        <f t="shared" si="37"/>
        <v>0</v>
      </c>
      <c r="L174" s="22">
        <f t="shared" si="37"/>
        <v>0</v>
      </c>
      <c r="M174" s="22">
        <f t="shared" si="37"/>
        <v>0</v>
      </c>
      <c r="N174" s="22">
        <f t="shared" si="37"/>
        <v>0</v>
      </c>
      <c r="O174" s="22">
        <f t="shared" si="37"/>
        <v>0</v>
      </c>
      <c r="P174" s="22">
        <f t="shared" si="37"/>
        <v>0</v>
      </c>
      <c r="Q174" s="22">
        <f t="shared" si="37"/>
        <v>0</v>
      </c>
      <c r="R174" s="20">
        <f>COUNTIF(R173:R173,"E")</f>
        <v>0</v>
      </c>
      <c r="S174" s="20">
        <f>COUNTIF(S173:S173,"C")</f>
        <v>0</v>
      </c>
      <c r="T174" s="20">
        <f>COUNTIF(T173:T173,"VP")</f>
        <v>0</v>
      </c>
      <c r="U174" s="21"/>
    </row>
    <row r="175" spans="1:21">
      <c r="A175" s="120" t="s">
        <v>47</v>
      </c>
      <c r="B175" s="121"/>
      <c r="C175" s="121"/>
      <c r="D175" s="121"/>
      <c r="E175" s="121"/>
      <c r="F175" s="121"/>
      <c r="G175" s="121"/>
      <c r="H175" s="121"/>
      <c r="I175" s="122"/>
      <c r="J175" s="22">
        <f t="shared" ref="J175:T175" si="38">SUM(J171,J174)</f>
        <v>23</v>
      </c>
      <c r="K175" s="22">
        <f t="shared" si="38"/>
        <v>6</v>
      </c>
      <c r="L175" s="22">
        <f t="shared" si="38"/>
        <v>3</v>
      </c>
      <c r="M175" s="22">
        <f t="shared" si="38"/>
        <v>0</v>
      </c>
      <c r="N175" s="22">
        <f t="shared" si="38"/>
        <v>3</v>
      </c>
      <c r="O175" s="22">
        <f t="shared" si="38"/>
        <v>12</v>
      </c>
      <c r="P175" s="22">
        <f t="shared" si="38"/>
        <v>29</v>
      </c>
      <c r="Q175" s="22">
        <f t="shared" si="38"/>
        <v>41</v>
      </c>
      <c r="R175" s="22">
        <f t="shared" si="38"/>
        <v>2</v>
      </c>
      <c r="S175" s="22">
        <f t="shared" si="38"/>
        <v>1</v>
      </c>
      <c r="T175" s="22">
        <f t="shared" si="38"/>
        <v>0</v>
      </c>
      <c r="U175" s="48">
        <f>3/17</f>
        <v>0.17647058823529413</v>
      </c>
    </row>
    <row r="176" spans="1:21">
      <c r="A176" s="123" t="s">
        <v>48</v>
      </c>
      <c r="B176" s="124"/>
      <c r="C176" s="124"/>
      <c r="D176" s="124"/>
      <c r="E176" s="124"/>
      <c r="F176" s="124"/>
      <c r="G176" s="124"/>
      <c r="H176" s="124"/>
      <c r="I176" s="124"/>
      <c r="J176" s="125"/>
      <c r="K176" s="22">
        <f t="shared" ref="K176:Q176" si="39">K171*14+K174*12</f>
        <v>84</v>
      </c>
      <c r="L176" s="22">
        <f t="shared" si="39"/>
        <v>42</v>
      </c>
      <c r="M176" s="22">
        <f t="shared" si="39"/>
        <v>0</v>
      </c>
      <c r="N176" s="22">
        <f t="shared" si="39"/>
        <v>42</v>
      </c>
      <c r="O176" s="22">
        <f t="shared" si="39"/>
        <v>168</v>
      </c>
      <c r="P176" s="22">
        <f t="shared" si="39"/>
        <v>406</v>
      </c>
      <c r="Q176" s="22">
        <f t="shared" si="39"/>
        <v>574</v>
      </c>
      <c r="R176" s="104"/>
      <c r="S176" s="105"/>
      <c r="T176" s="105"/>
      <c r="U176" s="106"/>
    </row>
    <row r="177" spans="1:21">
      <c r="A177" s="126"/>
      <c r="B177" s="127"/>
      <c r="C177" s="127"/>
      <c r="D177" s="127"/>
      <c r="E177" s="127"/>
      <c r="F177" s="127"/>
      <c r="G177" s="127"/>
      <c r="H177" s="127"/>
      <c r="I177" s="127"/>
      <c r="J177" s="128"/>
      <c r="K177" s="74">
        <f>SUM(K176:N176)</f>
        <v>168</v>
      </c>
      <c r="L177" s="110"/>
      <c r="M177" s="110"/>
      <c r="N177" s="111"/>
      <c r="O177" s="112">
        <f>SUM(O176:P176)</f>
        <v>574</v>
      </c>
      <c r="P177" s="113"/>
      <c r="Q177" s="114"/>
      <c r="R177" s="107"/>
      <c r="S177" s="108"/>
      <c r="T177" s="108"/>
      <c r="U177" s="109"/>
    </row>
    <row r="178" spans="1:21" s="55" customForma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3"/>
      <c r="L178" s="63"/>
      <c r="M178" s="63"/>
      <c r="N178" s="63"/>
      <c r="O178" s="64"/>
      <c r="P178" s="64"/>
      <c r="Q178" s="64"/>
      <c r="R178" s="65"/>
      <c r="S178" s="65"/>
      <c r="T178" s="65"/>
      <c r="U178" s="65"/>
    </row>
    <row r="179" spans="1:21" s="55" customForma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3"/>
      <c r="L179" s="63"/>
      <c r="M179" s="63"/>
      <c r="N179" s="63"/>
      <c r="O179" s="64"/>
      <c r="P179" s="64"/>
      <c r="Q179" s="64"/>
      <c r="R179" s="65"/>
      <c r="S179" s="65"/>
      <c r="T179" s="65"/>
      <c r="U179" s="65"/>
    </row>
    <row r="181" spans="1:21">
      <c r="B181" s="8"/>
      <c r="C181" s="8"/>
      <c r="D181" s="8"/>
      <c r="E181" s="8"/>
      <c r="F181" s="8"/>
      <c r="G181" s="8"/>
      <c r="H181" s="15"/>
      <c r="I181" s="15"/>
      <c r="J181" s="15"/>
      <c r="N181" s="8"/>
      <c r="O181" s="8"/>
      <c r="P181" s="8"/>
      <c r="Q181" s="8"/>
      <c r="R181" s="8"/>
      <c r="S181" s="8"/>
      <c r="T181" s="8"/>
    </row>
    <row r="182" spans="1:21" ht="9.9499999999999993" customHeight="1"/>
    <row r="183" spans="1:21" ht="13.5" customHeight="1">
      <c r="A183" s="103" t="s">
        <v>60</v>
      </c>
      <c r="B183" s="103"/>
    </row>
    <row r="184" spans="1:21" ht="12.75" customHeight="1">
      <c r="A184" s="95" t="s">
        <v>27</v>
      </c>
      <c r="B184" s="97" t="s">
        <v>52</v>
      </c>
      <c r="C184" s="98"/>
      <c r="D184" s="98"/>
      <c r="E184" s="98"/>
      <c r="F184" s="98"/>
      <c r="G184" s="99"/>
      <c r="H184" s="97" t="s">
        <v>55</v>
      </c>
      <c r="I184" s="99"/>
      <c r="J184" s="66" t="s">
        <v>56</v>
      </c>
      <c r="K184" s="67"/>
      <c r="L184" s="67"/>
      <c r="M184" s="67"/>
      <c r="N184" s="67"/>
      <c r="O184" s="67"/>
      <c r="P184" s="68"/>
      <c r="Q184" s="97" t="s">
        <v>46</v>
      </c>
      <c r="R184" s="99"/>
      <c r="S184" s="66" t="s">
        <v>57</v>
      </c>
      <c r="T184" s="67"/>
      <c r="U184" s="68"/>
    </row>
    <row r="185" spans="1:21">
      <c r="A185" s="96"/>
      <c r="B185" s="100"/>
      <c r="C185" s="101"/>
      <c r="D185" s="101"/>
      <c r="E185" s="101"/>
      <c r="F185" s="101"/>
      <c r="G185" s="102"/>
      <c r="H185" s="100"/>
      <c r="I185" s="102"/>
      <c r="J185" s="66" t="s">
        <v>33</v>
      </c>
      <c r="K185" s="68"/>
      <c r="L185" s="66" t="s">
        <v>7</v>
      </c>
      <c r="M185" s="67"/>
      <c r="N185" s="68"/>
      <c r="O185" s="66" t="s">
        <v>30</v>
      </c>
      <c r="P185" s="68"/>
      <c r="Q185" s="100"/>
      <c r="R185" s="102"/>
      <c r="S185" s="32" t="s">
        <v>58</v>
      </c>
      <c r="T185" s="66" t="s">
        <v>59</v>
      </c>
      <c r="U185" s="68"/>
    </row>
    <row r="186" spans="1:21" ht="12.75" customHeight="1">
      <c r="A186" s="32">
        <v>1</v>
      </c>
      <c r="B186" s="66" t="s">
        <v>53</v>
      </c>
      <c r="C186" s="67"/>
      <c r="D186" s="67"/>
      <c r="E186" s="67"/>
      <c r="F186" s="67"/>
      <c r="G186" s="68"/>
      <c r="H186" s="79">
        <f>J186</f>
        <v>65</v>
      </c>
      <c r="I186" s="79"/>
      <c r="J186" s="80">
        <f>O47+O59+O81+O96-J187</f>
        <v>65</v>
      </c>
      <c r="K186" s="81"/>
      <c r="L186" s="80">
        <f>P47+P59+P81+P96-L187</f>
        <v>145</v>
      </c>
      <c r="M186" s="82"/>
      <c r="N186" s="81"/>
      <c r="O186" s="83">
        <f>SUM(J186:N186)</f>
        <v>210</v>
      </c>
      <c r="P186" s="84"/>
      <c r="Q186" s="85">
        <f>H186/H188</f>
        <v>0.94202898550724634</v>
      </c>
      <c r="R186" s="86"/>
      <c r="S186" s="33">
        <f>J47+J59-S187</f>
        <v>60</v>
      </c>
      <c r="T186" s="87">
        <f>J81+J96-T187</f>
        <v>53</v>
      </c>
      <c r="U186" s="88"/>
    </row>
    <row r="187" spans="1:21" ht="15.75" customHeight="1">
      <c r="A187" s="32">
        <v>2</v>
      </c>
      <c r="B187" s="66" t="s">
        <v>54</v>
      </c>
      <c r="C187" s="67"/>
      <c r="D187" s="67"/>
      <c r="E187" s="67"/>
      <c r="F187" s="67"/>
      <c r="G187" s="68"/>
      <c r="H187" s="89">
        <f>J187</f>
        <v>4</v>
      </c>
      <c r="I187" s="79"/>
      <c r="J187" s="90">
        <v>4</v>
      </c>
      <c r="K187" s="91"/>
      <c r="L187" s="90">
        <v>11</v>
      </c>
      <c r="M187" s="92"/>
      <c r="N187" s="91"/>
      <c r="O187" s="83">
        <f>SUM(J187:N187)</f>
        <v>15</v>
      </c>
      <c r="P187" s="84"/>
      <c r="Q187" s="85">
        <f>H187/H188</f>
        <v>5.7971014492753624E-2</v>
      </c>
      <c r="R187" s="86"/>
      <c r="S187" s="16">
        <v>0</v>
      </c>
      <c r="T187" s="93">
        <v>7</v>
      </c>
      <c r="U187" s="94"/>
    </row>
    <row r="188" spans="1:21" ht="14.25" customHeight="1">
      <c r="A188" s="66" t="s">
        <v>25</v>
      </c>
      <c r="B188" s="67"/>
      <c r="C188" s="67"/>
      <c r="D188" s="67"/>
      <c r="E188" s="67"/>
      <c r="F188" s="67"/>
      <c r="G188" s="68"/>
      <c r="H188" s="69">
        <f>SUM(H186:I187)</f>
        <v>69</v>
      </c>
      <c r="I188" s="69"/>
      <c r="J188" s="70">
        <f>SUM(J186:K187)</f>
        <v>69</v>
      </c>
      <c r="K188" s="69"/>
      <c r="L188" s="71">
        <f>SUM(L186:N187)</f>
        <v>156</v>
      </c>
      <c r="M188" s="72"/>
      <c r="N188" s="73"/>
      <c r="O188" s="74">
        <f>SUM(O186:P187)</f>
        <v>225</v>
      </c>
      <c r="P188" s="73"/>
      <c r="Q188" s="75">
        <f>SUM(Q186:R187)</f>
        <v>1</v>
      </c>
      <c r="R188" s="76"/>
      <c r="S188" s="34">
        <f>SUM(S186:S187)</f>
        <v>60</v>
      </c>
      <c r="T188" s="77">
        <f>SUM(T186:U187)</f>
        <v>60</v>
      </c>
      <c r="U188" s="78"/>
    </row>
    <row r="189" spans="1:21" ht="21.75" customHeight="1"/>
    <row r="190" spans="1:21" ht="16.5" customHeight="1"/>
    <row r="191" spans="1:21" ht="15" customHeight="1">
      <c r="B191" s="2"/>
      <c r="C191" s="2"/>
      <c r="D191" s="2"/>
      <c r="E191" s="2"/>
      <c r="F191" s="2"/>
      <c r="G191" s="2"/>
      <c r="N191" s="8"/>
      <c r="O191" s="8"/>
      <c r="P191" s="8"/>
      <c r="Q191" s="8"/>
      <c r="R191" s="8"/>
      <c r="S191" s="8"/>
      <c r="T191" s="8"/>
    </row>
    <row r="192" spans="1:21">
      <c r="B192" s="8"/>
      <c r="C192" s="8"/>
      <c r="D192" s="8"/>
      <c r="E192" s="8"/>
      <c r="F192" s="8"/>
      <c r="G192" s="8"/>
      <c r="H192" s="15"/>
      <c r="I192" s="15"/>
      <c r="J192" s="15"/>
      <c r="N192" s="8"/>
      <c r="O192" s="8"/>
      <c r="P192" s="8"/>
      <c r="Q192" s="8"/>
      <c r="R192" s="8"/>
      <c r="S192" s="8"/>
      <c r="T192" s="8"/>
    </row>
    <row r="199" ht="12.75" customHeight="1"/>
    <row r="205" ht="13.5" customHeight="1"/>
    <row r="209" spans="1:21" ht="15.75" customHeight="1"/>
    <row r="213" spans="1:21" ht="13.5" customHeight="1"/>
    <row r="214" spans="1:21" ht="14.25" customHeight="1"/>
    <row r="215" spans="1:21" ht="12.75" customHeight="1"/>
    <row r="216" spans="1:21" ht="29.25" customHeight="1"/>
    <row r="217" spans="1:21" ht="15" customHeight="1"/>
    <row r="218" spans="1:21" s="44" customFormat="1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39"/>
      <c r="N218" s="1"/>
      <c r="O218" s="1"/>
      <c r="P218" s="1"/>
      <c r="Q218" s="1"/>
      <c r="R218" s="1"/>
      <c r="S218" s="1"/>
      <c r="T218" s="1"/>
      <c r="U218" s="1"/>
    </row>
    <row r="219" spans="1:21" ht="15" customHeight="1"/>
    <row r="220" spans="1:21" ht="15" customHeight="1"/>
    <row r="221" spans="1:21" ht="15" customHeight="1"/>
    <row r="222" spans="1:21" ht="24" customHeight="1"/>
    <row r="223" spans="1:21" ht="16.5" customHeight="1"/>
    <row r="224" spans="1:21" ht="34.5" customHeight="1"/>
    <row r="226" ht="17.25" customHeight="1"/>
    <row r="244" spans="1:21" ht="17.25" customHeight="1"/>
    <row r="250" spans="1:21" ht="27" customHeight="1"/>
    <row r="255" spans="1:21" s="44" customForma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39"/>
      <c r="N255" s="1"/>
      <c r="O255" s="1"/>
      <c r="P255" s="1"/>
      <c r="Q255" s="1"/>
      <c r="R255" s="1"/>
      <c r="S255" s="1"/>
      <c r="T255" s="1"/>
      <c r="U255" s="1"/>
    </row>
    <row r="258" ht="12.75" customHeight="1"/>
    <row r="259" ht="23.25" customHeight="1"/>
    <row r="260" ht="26.25" customHeight="1"/>
    <row r="262" ht="18.75" customHeight="1"/>
    <row r="281" ht="18" customHeight="1"/>
    <row r="287" ht="25.5" customHeight="1"/>
    <row r="288" ht="13.5" customHeight="1"/>
    <row r="289" ht="16.5" customHeight="1"/>
    <row r="290" ht="8.25" customHeight="1"/>
    <row r="293" ht="12" customHeight="1"/>
    <row r="294" ht="22.5" customHeight="1"/>
    <row r="295" ht="25.5" customHeight="1"/>
    <row r="296" ht="18" customHeight="1"/>
    <row r="297" ht="19.5" customHeight="1"/>
    <row r="316" ht="19.5" customHeight="1"/>
    <row r="322" ht="27.75" customHeight="1"/>
    <row r="323" ht="17.25" customHeight="1"/>
    <row r="325" ht="8.25" customHeight="1"/>
    <row r="332" ht="22.5" customHeight="1"/>
    <row r="333" ht="27.75" customHeight="1"/>
    <row r="346" spans="22:23" ht="30.75" customHeight="1"/>
    <row r="351" spans="22:23">
      <c r="V351" s="54"/>
      <c r="W351" s="54"/>
    </row>
    <row r="352" spans="22:23">
      <c r="V352" s="54"/>
      <c r="W352" s="54"/>
    </row>
    <row r="353" spans="22:25">
      <c r="V353" s="54"/>
      <c r="W353" s="54"/>
    </row>
    <row r="354" spans="22:25">
      <c r="V354" s="54"/>
      <c r="W354" s="54"/>
    </row>
    <row r="355" spans="22:25">
      <c r="V355" s="54"/>
      <c r="W355" s="54"/>
      <c r="X355" s="43"/>
      <c r="Y355" s="43"/>
    </row>
    <row r="356" spans="22:25">
      <c r="V356" s="54"/>
      <c r="W356" s="54"/>
    </row>
    <row r="357" spans="22:25">
      <c r="V357" s="54"/>
      <c r="W357" s="54"/>
    </row>
  </sheetData>
  <sheetProtection formatCells="0" formatRows="0" insertRows="0"/>
  <mergeCells count="218">
    <mergeCell ref="A112:I112"/>
    <mergeCell ref="A113:J114"/>
    <mergeCell ref="R113:U114"/>
    <mergeCell ref="K114:N114"/>
    <mergeCell ref="O114:Q114"/>
    <mergeCell ref="B111:I111"/>
    <mergeCell ref="B110:I110"/>
    <mergeCell ref="A109:U109"/>
    <mergeCell ref="A106:U106"/>
    <mergeCell ref="A107:A108"/>
    <mergeCell ref="B107:I108"/>
    <mergeCell ref="J107:J108"/>
    <mergeCell ref="K107:N107"/>
    <mergeCell ref="O107:Q107"/>
    <mergeCell ref="R107:T107"/>
    <mergeCell ref="U107:U108"/>
    <mergeCell ref="A134:U134"/>
    <mergeCell ref="B135:I135"/>
    <mergeCell ref="B46:I46"/>
    <mergeCell ref="B53:I54"/>
    <mergeCell ref="B96:I96"/>
    <mergeCell ref="B78:I78"/>
    <mergeCell ref="A74:U74"/>
    <mergeCell ref="J75:J76"/>
    <mergeCell ref="K75:N75"/>
    <mergeCell ref="O75:Q75"/>
    <mergeCell ref="R75:T75"/>
    <mergeCell ref="U75:U76"/>
    <mergeCell ref="B91:I91"/>
    <mergeCell ref="B92:I92"/>
    <mergeCell ref="B93:I93"/>
    <mergeCell ref="B94:I94"/>
    <mergeCell ref="B95:I95"/>
    <mergeCell ref="A75:A76"/>
    <mergeCell ref="B75:I76"/>
    <mergeCell ref="A120:U120"/>
    <mergeCell ref="A119:U119"/>
    <mergeCell ref="U89:U90"/>
    <mergeCell ref="B81:I81"/>
    <mergeCell ref="B89:I90"/>
    <mergeCell ref="A138:J139"/>
    <mergeCell ref="R138:U139"/>
    <mergeCell ref="O139:Q139"/>
    <mergeCell ref="K139:N139"/>
    <mergeCell ref="A137:I137"/>
    <mergeCell ref="B136:I136"/>
    <mergeCell ref="R121:T121"/>
    <mergeCell ref="B125:I125"/>
    <mergeCell ref="B126:I126"/>
    <mergeCell ref="B127:I127"/>
    <mergeCell ref="B124:I124"/>
    <mergeCell ref="A123:U123"/>
    <mergeCell ref="U121:U122"/>
    <mergeCell ref="B128:I128"/>
    <mergeCell ref="K121:N121"/>
    <mergeCell ref="O121:Q121"/>
    <mergeCell ref="B129:I129"/>
    <mergeCell ref="B130:I130"/>
    <mergeCell ref="B132:I132"/>
    <mergeCell ref="B131:I131"/>
    <mergeCell ref="B133:I133"/>
    <mergeCell ref="A121:A122"/>
    <mergeCell ref="B121:I122"/>
    <mergeCell ref="J121:J122"/>
    <mergeCell ref="B79:I79"/>
    <mergeCell ref="B80:I80"/>
    <mergeCell ref="A88:U88"/>
    <mergeCell ref="J89:J90"/>
    <mergeCell ref="K89:N89"/>
    <mergeCell ref="O89:Q89"/>
    <mergeCell ref="R89:T89"/>
    <mergeCell ref="A89:A90"/>
    <mergeCell ref="B77:I77"/>
    <mergeCell ref="A13:K13"/>
    <mergeCell ref="A14:K14"/>
    <mergeCell ref="A16:K16"/>
    <mergeCell ref="B41:I42"/>
    <mergeCell ref="N18:U18"/>
    <mergeCell ref="N13:U13"/>
    <mergeCell ref="A11:K11"/>
    <mergeCell ref="A12:K12"/>
    <mergeCell ref="U41:U42"/>
    <mergeCell ref="O41:Q41"/>
    <mergeCell ref="K41:N41"/>
    <mergeCell ref="J41:J42"/>
    <mergeCell ref="A40:U40"/>
    <mergeCell ref="N25:U31"/>
    <mergeCell ref="A20:K23"/>
    <mergeCell ref="N21:U23"/>
    <mergeCell ref="I26:K26"/>
    <mergeCell ref="B26:C26"/>
    <mergeCell ref="H26:H27"/>
    <mergeCell ref="A25:G25"/>
    <mergeCell ref="G26:G27"/>
    <mergeCell ref="A15:K15"/>
    <mergeCell ref="A6:K6"/>
    <mergeCell ref="P5:R5"/>
    <mergeCell ref="P6:R6"/>
    <mergeCell ref="P3:R3"/>
    <mergeCell ref="P4:R4"/>
    <mergeCell ref="N4:O4"/>
    <mergeCell ref="A10:K10"/>
    <mergeCell ref="N6:O6"/>
    <mergeCell ref="A7:K7"/>
    <mergeCell ref="A8:K8"/>
    <mergeCell ref="A9:K9"/>
    <mergeCell ref="N8:U11"/>
    <mergeCell ref="S5:U5"/>
    <mergeCell ref="S6:U6"/>
    <mergeCell ref="B59:I59"/>
    <mergeCell ref="B57:I57"/>
    <mergeCell ref="B58:I58"/>
    <mergeCell ref="B45:I45"/>
    <mergeCell ref="B43:I43"/>
    <mergeCell ref="B44:I44"/>
    <mergeCell ref="B47:I47"/>
    <mergeCell ref="B55:I55"/>
    <mergeCell ref="B56:I56"/>
    <mergeCell ref="A1:K1"/>
    <mergeCell ref="A3:K3"/>
    <mergeCell ref="K53:N53"/>
    <mergeCell ref="N19:U19"/>
    <mergeCell ref="N1:U1"/>
    <mergeCell ref="A4:K5"/>
    <mergeCell ref="A38:U38"/>
    <mergeCell ref="A19:K19"/>
    <mergeCell ref="A17:K17"/>
    <mergeCell ref="N3:O3"/>
    <mergeCell ref="N5:O5"/>
    <mergeCell ref="D26:F26"/>
    <mergeCell ref="A18:K18"/>
    <mergeCell ref="O53:Q53"/>
    <mergeCell ref="R53:T53"/>
    <mergeCell ref="U53:U54"/>
    <mergeCell ref="R41:T41"/>
    <mergeCell ref="A52:U52"/>
    <mergeCell ref="J53:J54"/>
    <mergeCell ref="A53:A54"/>
    <mergeCell ref="A41:A42"/>
    <mergeCell ref="S3:U3"/>
    <mergeCell ref="S4:U4"/>
    <mergeCell ref="A2:K2"/>
    <mergeCell ref="A147:U147"/>
    <mergeCell ref="B148:I148"/>
    <mergeCell ref="B149:I149"/>
    <mergeCell ref="A150:U150"/>
    <mergeCell ref="A145:A146"/>
    <mergeCell ref="A144:U144"/>
    <mergeCell ref="J145:J146"/>
    <mergeCell ref="K145:N145"/>
    <mergeCell ref="O145:Q145"/>
    <mergeCell ref="B145:I146"/>
    <mergeCell ref="R145:T145"/>
    <mergeCell ref="U145:U146"/>
    <mergeCell ref="B154:I154"/>
    <mergeCell ref="B155:I155"/>
    <mergeCell ref="B156:I156"/>
    <mergeCell ref="B151:I151"/>
    <mergeCell ref="A157:I157"/>
    <mergeCell ref="K159:N159"/>
    <mergeCell ref="O159:Q159"/>
    <mergeCell ref="B152:I152"/>
    <mergeCell ref="B153:I153"/>
    <mergeCell ref="U165:U166"/>
    <mergeCell ref="A164:U164"/>
    <mergeCell ref="A158:J159"/>
    <mergeCell ref="R158:U159"/>
    <mergeCell ref="O165:Q165"/>
    <mergeCell ref="A167:U167"/>
    <mergeCell ref="B168:I168"/>
    <mergeCell ref="B169:I169"/>
    <mergeCell ref="B170:I170"/>
    <mergeCell ref="R165:T165"/>
    <mergeCell ref="A165:A166"/>
    <mergeCell ref="B165:I166"/>
    <mergeCell ref="J165:J166"/>
    <mergeCell ref="K165:N165"/>
    <mergeCell ref="A183:B183"/>
    <mergeCell ref="R176:U177"/>
    <mergeCell ref="K177:N177"/>
    <mergeCell ref="O177:Q177"/>
    <mergeCell ref="B171:I171"/>
    <mergeCell ref="A172:U172"/>
    <mergeCell ref="B173:I173"/>
    <mergeCell ref="B174:I174"/>
    <mergeCell ref="A175:I175"/>
    <mergeCell ref="A176:J177"/>
    <mergeCell ref="A184:A185"/>
    <mergeCell ref="B184:G185"/>
    <mergeCell ref="H184:I185"/>
    <mergeCell ref="J184:P184"/>
    <mergeCell ref="Q184:R185"/>
    <mergeCell ref="S184:U184"/>
    <mergeCell ref="J185:K185"/>
    <mergeCell ref="L185:N185"/>
    <mergeCell ref="O185:P185"/>
    <mergeCell ref="T185:U185"/>
    <mergeCell ref="A188:G188"/>
    <mergeCell ref="H188:I188"/>
    <mergeCell ref="J188:K188"/>
    <mergeCell ref="L188:N188"/>
    <mergeCell ref="O188:P188"/>
    <mergeCell ref="Q188:R188"/>
    <mergeCell ref="T188:U188"/>
    <mergeCell ref="B186:G186"/>
    <mergeCell ref="H186:I186"/>
    <mergeCell ref="J186:K186"/>
    <mergeCell ref="L186:N186"/>
    <mergeCell ref="O186:P186"/>
    <mergeCell ref="Q186:R186"/>
    <mergeCell ref="T186:U186"/>
    <mergeCell ref="B187:G187"/>
    <mergeCell ref="H187:I187"/>
    <mergeCell ref="J187:K187"/>
    <mergeCell ref="L187:N187"/>
    <mergeCell ref="O187:P187"/>
    <mergeCell ref="Q187:R187"/>
    <mergeCell ref="T187:U187"/>
  </mergeCells>
  <phoneticPr fontId="6" type="noConversion"/>
  <conditionalFormatting sqref="X355:Y355">
    <cfRule type="cellIs" dxfId="2" priority="32" operator="equal">
      <formula>"Corect"</formula>
    </cfRule>
  </conditionalFormatting>
  <conditionalFormatting sqref="V96:X96">
    <cfRule type="cellIs" dxfId="1" priority="1" operator="equal">
      <formula>"E trebuie să fie cel puțin egal cu C+VP"</formula>
    </cfRule>
    <cfRule type="cellIs" dxfId="0" priority="2" operator="equal">
      <formula>"Corect"</formula>
    </cfRule>
  </conditionalFormatting>
  <dataValidations count="11">
    <dataValidation type="list" allowBlank="1" showInputMessage="1" showErrorMessage="1" sqref="U173 U168:U170 U148 U135 U110:U111 U43">
      <formula1>$P$39:$T$39</formula1>
    </dataValidation>
    <dataValidation type="list" allowBlank="1" showInputMessage="1" showErrorMessage="1" sqref="U171 U149 U133">
      <formula1>$Q$39:$T$39</formula1>
    </dataValidation>
    <dataValidation type="list" allowBlank="1" showInputMessage="1" showErrorMessage="1" sqref="B173:I173 B148:I148 B135:I135">
      <formula1>$B$41:$B$117</formula1>
    </dataValidation>
    <dataValidation type="list" allowBlank="1" showInputMessage="1" showErrorMessage="1" sqref="U151:U155 U124:U132 U91:U95 U44:U46 U77:U80 U55:U58">
      <formula1>$P$42:$T$42</formula1>
    </dataValidation>
    <dataValidation type="list" allowBlank="1" showInputMessage="1" showErrorMessage="1" sqref="B124:I124">
      <formula1>$B$44:$B$119</formula1>
    </dataValidation>
    <dataValidation type="list" allowBlank="1" showInputMessage="1" showErrorMessage="1" sqref="S110:S111 S43">
      <formula1>$S$42</formula1>
    </dataValidation>
    <dataValidation type="list" allowBlank="1" showInputMessage="1" showErrorMessage="1" sqref="R110:R111 R43">
      <formula1>$R$42</formula1>
    </dataValidation>
    <dataValidation type="list" allowBlank="1" showInputMessage="1" showErrorMessage="1" sqref="T110:T111 T43">
      <formula1>$T$42</formula1>
    </dataValidation>
    <dataValidation type="list" allowBlank="1" showInputMessage="1" showErrorMessage="1" sqref="T55:T58 T91:T95 T44:T46 T77:T80">
      <formula1>$T$45</formula1>
    </dataValidation>
    <dataValidation type="list" allowBlank="1" showInputMessage="1" showErrorMessage="1" sqref="R55:R58 R91:R95 R44:R46 R77:R80">
      <formula1>$R$45</formula1>
    </dataValidation>
    <dataValidation type="list" allowBlank="1" showInputMessage="1" showErrorMessage="1" sqref="S55:S58 S91:S95 S44:S46 S77:S80">
      <formula1>$S$45</formula1>
    </dataValidation>
  </dataValidations>
  <pageMargins left="0.11810914260717401" right="0" top="0.74803040244969399" bottom="0.74803040244969399" header="0.31496062992126" footer="0.31496062992126"/>
  <pageSetup paperSize="9" orientation="landscape" blackAndWhite="1" r:id="rId1"/>
  <headerFooter>
    <oddFooter>&amp;LRECTOR,
Acad.Prof.univ.dr. Ioan Aurel POP&amp;CPag. &amp;P/&amp;N&amp;RDECAN,
Prof. univ. dr. Adrian Olimpiu PETRUȘEL</oddFooter>
  </headerFooter>
  <ignoredErrors>
    <ignoredError sqref="R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Gelu</dc:creator>
  <cp:lastModifiedBy>APetrusel</cp:lastModifiedBy>
  <cp:lastPrinted>2015-06-12T07:06:09Z</cp:lastPrinted>
  <dcterms:created xsi:type="dcterms:W3CDTF">2013-06-27T08:19:59Z</dcterms:created>
  <dcterms:modified xsi:type="dcterms:W3CDTF">2015-06-12T07:06:11Z</dcterms:modified>
</cp:coreProperties>
</file>