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91" i="1"/>
  <c r="M91"/>
  <c r="N91"/>
  <c r="O91"/>
  <c r="Q91"/>
  <c r="K91"/>
  <c r="T90"/>
  <c r="S90"/>
  <c r="R90"/>
  <c r="K90"/>
  <c r="L90"/>
  <c r="M90"/>
  <c r="N90"/>
  <c r="O90"/>
  <c r="Q90"/>
  <c r="J90"/>
  <c r="O86"/>
  <c r="Q86"/>
  <c r="S156"/>
  <c r="R156"/>
  <c r="N156"/>
  <c r="M156"/>
  <c r="T153"/>
  <c r="S153"/>
  <c r="R153"/>
  <c r="N153"/>
  <c r="M153"/>
  <c r="T152"/>
  <c r="S152"/>
  <c r="R152"/>
  <c r="N152"/>
  <c r="M152"/>
  <c r="T142"/>
  <c r="S142"/>
  <c r="R142"/>
  <c r="Q142"/>
  <c r="P142"/>
  <c r="O142"/>
  <c r="N142"/>
  <c r="M142"/>
  <c r="T138"/>
  <c r="T139"/>
  <c r="S138"/>
  <c r="S139"/>
  <c r="R138"/>
  <c r="R139"/>
  <c r="N138"/>
  <c r="N139"/>
  <c r="M138"/>
  <c r="M139"/>
  <c r="T137"/>
  <c r="S137"/>
  <c r="R137"/>
  <c r="N137"/>
  <c r="M137"/>
  <c r="T114"/>
  <c r="T115"/>
  <c r="T116"/>
  <c r="S114"/>
  <c r="S115"/>
  <c r="S116"/>
  <c r="R114"/>
  <c r="R115"/>
  <c r="R116"/>
  <c r="N114"/>
  <c r="N115"/>
  <c r="N116"/>
  <c r="M114"/>
  <c r="M115"/>
  <c r="M116"/>
  <c r="T113"/>
  <c r="S113"/>
  <c r="R113"/>
  <c r="N113"/>
  <c r="M113"/>
  <c r="T104"/>
  <c r="T105"/>
  <c r="T106"/>
  <c r="T107"/>
  <c r="T108"/>
  <c r="T109"/>
  <c r="T110"/>
  <c r="S104"/>
  <c r="S105"/>
  <c r="S106"/>
  <c r="S107"/>
  <c r="S108"/>
  <c r="S109"/>
  <c r="S110"/>
  <c r="R104"/>
  <c r="R105"/>
  <c r="R106"/>
  <c r="R107"/>
  <c r="R108"/>
  <c r="R109"/>
  <c r="R110"/>
  <c r="N104"/>
  <c r="N105"/>
  <c r="N106"/>
  <c r="N107"/>
  <c r="N108"/>
  <c r="N109"/>
  <c r="N110"/>
  <c r="M104"/>
  <c r="M105"/>
  <c r="M106"/>
  <c r="M107"/>
  <c r="M108"/>
  <c r="M109"/>
  <c r="M110"/>
  <c r="T103"/>
  <c r="S103"/>
  <c r="R103"/>
  <c r="N103"/>
  <c r="M103"/>
  <c r="O89"/>
  <c r="O88"/>
  <c r="O85"/>
  <c r="O72"/>
  <c r="O114" s="1"/>
  <c r="O73"/>
  <c r="O115" s="1"/>
  <c r="O74"/>
  <c r="O116" s="1"/>
  <c r="O75"/>
  <c r="O156" s="1"/>
  <c r="O71"/>
  <c r="O113" s="1"/>
  <c r="M76"/>
  <c r="O63"/>
  <c r="O108" s="1"/>
  <c r="O64"/>
  <c r="O109" s="1"/>
  <c r="O65"/>
  <c r="O110" s="1"/>
  <c r="O62"/>
  <c r="M66"/>
  <c r="O51"/>
  <c r="O138" s="1"/>
  <c r="O52"/>
  <c r="O106" s="1"/>
  <c r="O53"/>
  <c r="O107" s="1"/>
  <c r="O54"/>
  <c r="O139" s="1"/>
  <c r="O50"/>
  <c r="O105" s="1"/>
  <c r="M55"/>
  <c r="O41"/>
  <c r="O104" s="1"/>
  <c r="O42"/>
  <c r="O43"/>
  <c r="O40"/>
  <c r="O103" s="1"/>
  <c r="M44"/>
  <c r="P86" l="1"/>
  <c r="O152"/>
  <c r="O137"/>
  <c r="O153"/>
  <c r="M157"/>
  <c r="M143"/>
  <c r="M154"/>
  <c r="M117"/>
  <c r="M140"/>
  <c r="M111"/>
  <c r="M144" l="1"/>
  <c r="M158"/>
  <c r="M118"/>
  <c r="M159"/>
  <c r="M145"/>
  <c r="M119"/>
  <c r="Q89"/>
  <c r="Q88"/>
  <c r="Q75"/>
  <c r="Q156" s="1"/>
  <c r="Q74"/>
  <c r="Q116" s="1"/>
  <c r="Q73"/>
  <c r="Q115" s="1"/>
  <c r="Q72"/>
  <c r="Q114" s="1"/>
  <c r="Q71"/>
  <c r="Q113" s="1"/>
  <c r="P89" l="1"/>
  <c r="T156"/>
  <c r="L156"/>
  <c r="K156"/>
  <c r="J156"/>
  <c r="A156"/>
  <c r="L153"/>
  <c r="K153"/>
  <c r="J153"/>
  <c r="A153"/>
  <c r="L152"/>
  <c r="K152"/>
  <c r="J152"/>
  <c r="A152"/>
  <c r="L142"/>
  <c r="K142"/>
  <c r="J142"/>
  <c r="A142"/>
  <c r="L139"/>
  <c r="K139"/>
  <c r="J139"/>
  <c r="A139"/>
  <c r="L138"/>
  <c r="K138"/>
  <c r="J138"/>
  <c r="A138"/>
  <c r="L137"/>
  <c r="K137"/>
  <c r="J137"/>
  <c r="A137"/>
  <c r="L116"/>
  <c r="K116"/>
  <c r="J116"/>
  <c r="A116"/>
  <c r="L115"/>
  <c r="K115"/>
  <c r="J115"/>
  <c r="A115"/>
  <c r="L114"/>
  <c r="K114"/>
  <c r="J114"/>
  <c r="A114"/>
  <c r="L113"/>
  <c r="K113"/>
  <c r="J113"/>
  <c r="A113"/>
  <c r="L110" l="1"/>
  <c r="K110"/>
  <c r="J110"/>
  <c r="A110"/>
  <c r="L109"/>
  <c r="K109"/>
  <c r="J109"/>
  <c r="A109"/>
  <c r="L108"/>
  <c r="K108"/>
  <c r="J108"/>
  <c r="A108"/>
  <c r="L107"/>
  <c r="K107"/>
  <c r="J107"/>
  <c r="A107"/>
  <c r="L106"/>
  <c r="K106"/>
  <c r="J106"/>
  <c r="A106"/>
  <c r="A105" l="1"/>
  <c r="A104"/>
  <c r="L105"/>
  <c r="K105"/>
  <c r="J105"/>
  <c r="L104"/>
  <c r="K104"/>
  <c r="J104"/>
  <c r="L103"/>
  <c r="K103"/>
  <c r="J103"/>
  <c r="A103"/>
  <c r="Q43" l="1"/>
  <c r="T157"/>
  <c r="S157"/>
  <c r="R157"/>
  <c r="N157"/>
  <c r="L157"/>
  <c r="K157"/>
  <c r="J157"/>
  <c r="T154"/>
  <c r="S154"/>
  <c r="N154"/>
  <c r="L154"/>
  <c r="K154"/>
  <c r="J154"/>
  <c r="T143"/>
  <c r="S143"/>
  <c r="R143"/>
  <c r="N143"/>
  <c r="L143"/>
  <c r="K143"/>
  <c r="J143"/>
  <c r="T140"/>
  <c r="S140"/>
  <c r="N140"/>
  <c r="L140"/>
  <c r="K140"/>
  <c r="J140"/>
  <c r="T117"/>
  <c r="S117"/>
  <c r="R117"/>
  <c r="N117"/>
  <c r="L117"/>
  <c r="K117"/>
  <c r="J117"/>
  <c r="Q85"/>
  <c r="Q54"/>
  <c r="Q139" s="1"/>
  <c r="T76"/>
  <c r="S76"/>
  <c r="R76"/>
  <c r="N76"/>
  <c r="L76"/>
  <c r="K76"/>
  <c r="J76"/>
  <c r="T66"/>
  <c r="S66"/>
  <c r="R66"/>
  <c r="N66"/>
  <c r="L66"/>
  <c r="K66"/>
  <c r="J66"/>
  <c r="Q65"/>
  <c r="Q110" s="1"/>
  <c r="Q64"/>
  <c r="Q109" s="1"/>
  <c r="Q63"/>
  <c r="Q108" s="1"/>
  <c r="Q62"/>
  <c r="Q153" s="1"/>
  <c r="O66"/>
  <c r="T55"/>
  <c r="S55"/>
  <c r="R55"/>
  <c r="N55"/>
  <c r="L55"/>
  <c r="K55"/>
  <c r="J55"/>
  <c r="Q53"/>
  <c r="Q107" s="1"/>
  <c r="Q52"/>
  <c r="Q106" s="1"/>
  <c r="Q51"/>
  <c r="Q138" s="1"/>
  <c r="Q50"/>
  <c r="Q105" s="1"/>
  <c r="K44"/>
  <c r="Q42"/>
  <c r="Q41"/>
  <c r="Q104" s="1"/>
  <c r="T44"/>
  <c r="S44"/>
  <c r="R44"/>
  <c r="Q40"/>
  <c r="Q103" s="1"/>
  <c r="N44"/>
  <c r="L44"/>
  <c r="J44"/>
  <c r="P88"/>
  <c r="R140" l="1"/>
  <c r="R144" s="1"/>
  <c r="Q137"/>
  <c r="R154"/>
  <c r="R158" s="1"/>
  <c r="Q152"/>
  <c r="T166"/>
  <c r="T168" s="1"/>
  <c r="S166"/>
  <c r="S168" s="1"/>
  <c r="J167"/>
  <c r="J158"/>
  <c r="Q66"/>
  <c r="P51"/>
  <c r="P138" s="1"/>
  <c r="P52"/>
  <c r="P106" s="1"/>
  <c r="P53"/>
  <c r="P107" s="1"/>
  <c r="P64"/>
  <c r="P109" s="1"/>
  <c r="P65"/>
  <c r="P110" s="1"/>
  <c r="P85"/>
  <c r="N158"/>
  <c r="K158"/>
  <c r="S158"/>
  <c r="L144"/>
  <c r="K159"/>
  <c r="N145"/>
  <c r="S144"/>
  <c r="N159"/>
  <c r="O143"/>
  <c r="O140"/>
  <c r="O157"/>
  <c r="O154"/>
  <c r="O117"/>
  <c r="Q55"/>
  <c r="P72"/>
  <c r="P114" s="1"/>
  <c r="P74"/>
  <c r="P116" s="1"/>
  <c r="Q143"/>
  <c r="Q157"/>
  <c r="Q117"/>
  <c r="P43"/>
  <c r="O44"/>
  <c r="P40"/>
  <c r="P103" s="1"/>
  <c r="J144"/>
  <c r="L145"/>
  <c r="T144"/>
  <c r="N111"/>
  <c r="N118" s="1"/>
  <c r="K111"/>
  <c r="K118" s="1"/>
  <c r="S111"/>
  <c r="S118" s="1"/>
  <c r="L111"/>
  <c r="L118" s="1"/>
  <c r="R111"/>
  <c r="R118" s="1"/>
  <c r="T111"/>
  <c r="T118" s="1"/>
  <c r="P62"/>
  <c r="J111"/>
  <c r="J118" s="1"/>
  <c r="P42"/>
  <c r="T158"/>
  <c r="O76"/>
  <c r="Q44"/>
  <c r="P50"/>
  <c r="P41"/>
  <c r="P104" s="1"/>
  <c r="O55"/>
  <c r="P63"/>
  <c r="P108" s="1"/>
  <c r="P71"/>
  <c r="P113" s="1"/>
  <c r="P73"/>
  <c r="P115" s="1"/>
  <c r="P75"/>
  <c r="P156" s="1"/>
  <c r="P54"/>
  <c r="P139" s="1"/>
  <c r="K92"/>
  <c r="Q76"/>
  <c r="N144"/>
  <c r="K145"/>
  <c r="K144"/>
  <c r="L158"/>
  <c r="L159"/>
  <c r="P90" l="1"/>
  <c r="P91"/>
  <c r="O92" s="1"/>
  <c r="P152"/>
  <c r="P153"/>
  <c r="P137"/>
  <c r="P105"/>
  <c r="H167"/>
  <c r="Q154"/>
  <c r="Q158" s="1"/>
  <c r="Q140"/>
  <c r="Q144" s="1"/>
  <c r="J166"/>
  <c r="L167"/>
  <c r="O167" s="1"/>
  <c r="K160"/>
  <c r="K146"/>
  <c r="O159"/>
  <c r="Q111"/>
  <c r="Q119" s="1"/>
  <c r="K119"/>
  <c r="O158"/>
  <c r="P157"/>
  <c r="P143"/>
  <c r="P140"/>
  <c r="P117"/>
  <c r="O144"/>
  <c r="O145"/>
  <c r="O111"/>
  <c r="O118" s="1"/>
  <c r="N119"/>
  <c r="L119"/>
  <c r="P55"/>
  <c r="P44"/>
  <c r="P76"/>
  <c r="P66"/>
  <c r="P154" l="1"/>
  <c r="P159" s="1"/>
  <c r="O160" s="1"/>
  <c r="Q159"/>
  <c r="Q145"/>
  <c r="Q118"/>
  <c r="H166"/>
  <c r="J168"/>
  <c r="L166"/>
  <c r="L168" s="1"/>
  <c r="K120"/>
  <c r="P111"/>
  <c r="P119" s="1"/>
  <c r="P145"/>
  <c r="O146" s="1"/>
  <c r="P144"/>
  <c r="O119"/>
  <c r="P158" l="1"/>
  <c r="O120"/>
  <c r="O166"/>
  <c r="O168" s="1"/>
  <c r="H168"/>
  <c r="Q167" s="1"/>
  <c r="P118"/>
  <c r="Q166" l="1"/>
  <c r="Q168" s="1"/>
</calcChain>
</file>

<file path=xl/sharedStrings.xml><?xml version="1.0" encoding="utf-8"?>
<sst xmlns="http://schemas.openxmlformats.org/spreadsheetml/2006/main" count="364" uniqueCount="140">
  <si>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</si>
  <si>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</si>
  <si>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</si>
  <si>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</si>
  <si>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</si>
  <si>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</si>
  <si>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</si>
  <si>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</si>
  <si>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</si>
  <si>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</si>
  <si>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</si>
  <si>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</si>
  <si>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</si>
  <si>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</si>
  <si>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</si>
  <si>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</si>
  <si>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</si>
  <si>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</si>
  <si>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</si>
  <si>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</si>
  <si>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</si>
  <si>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</si>
  <si>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</si>
  <si>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</si>
  <si>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</si>
  <si>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</si>
  <si>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</si>
  <si>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</si>
  <si>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</si>
  <si>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</si>
  <si>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</si>
  <si>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</si>
  <si>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</si>
  <si>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</si>
  <si>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</si>
  <si>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</si>
  <si>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</si>
  <si>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</si>
  <si>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</si>
  <si>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</si>
  <si>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</si>
  <si>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</si>
  <si>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</si>
  <si>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</si>
  <si>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</si>
  <si>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</si>
  <si>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</si>
  <si>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</si>
  <si>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</si>
  <si>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</si>
  <si>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</si>
  <si>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</si>
  <si>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</si>
  <si>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</si>
  <si>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</si>
  <si>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</si>
  <si>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</si>
  <si>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</si>
  <si>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</si>
  <si>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</si>
  <si>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</si>
  <si>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</si>
  <si>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</si>
  <si>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</si>
  <si>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</si>
  <si>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</si>
  <si>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</si>
  <si>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</si>
  <si>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t>L</t>
  </si>
  <si>
    <t>P</t>
  </si>
  <si>
    <t>DISCIPLINE DE SPECIALITATE (DS)</t>
  </si>
  <si>
    <t>DISCIPLINE COMPLEMENTARE (DC)</t>
  </si>
  <si>
    <t>FACULTATEA DE MATEMATICĂ ŞI INFORMATICĂ</t>
  </si>
  <si>
    <r>
      <t xml:space="preserve">Domeniul: </t>
    </r>
    <r>
      <rPr>
        <b/>
        <sz val="10"/>
        <color indexed="8"/>
        <rFont val="Times New Roman"/>
        <family val="1"/>
        <charset val="238"/>
      </rPr>
      <t>Matematică</t>
    </r>
  </si>
  <si>
    <r>
      <t xml:space="preserve">Specializarea/Programul de studiu: </t>
    </r>
    <r>
      <rPr>
        <b/>
        <sz val="10"/>
        <color indexed="8"/>
        <rFont val="Times New Roman"/>
        <family val="1"/>
        <charset val="238"/>
      </rPr>
      <t>Matematică didactică</t>
    </r>
  </si>
  <si>
    <r>
      <t xml:space="preserve">Limba de predare: </t>
    </r>
    <r>
      <rPr>
        <b/>
        <sz val="10"/>
        <color indexed="8"/>
        <rFont val="Times New Roman"/>
        <family val="1"/>
        <charset val="238"/>
      </rPr>
      <t>maghiară</t>
    </r>
    <r>
      <rPr>
        <sz val="10"/>
        <color indexed="8"/>
        <rFont val="Times New Roman"/>
        <family val="1"/>
      </rPr>
      <t xml:space="preserve"> </t>
    </r>
  </si>
  <si>
    <r>
      <t xml:space="preserve">Titlul absolventului:  </t>
    </r>
    <r>
      <rPr>
        <b/>
        <sz val="10"/>
        <color indexed="8"/>
        <rFont val="Times New Roman"/>
        <family val="1"/>
        <charset val="238"/>
      </rPr>
      <t>Master's Degree</t>
    </r>
  </si>
  <si>
    <r>
      <rPr>
        <b/>
        <sz val="10"/>
        <color indexed="8"/>
        <rFont val="Times New Roman"/>
        <family val="1"/>
      </rPr>
      <t xml:space="preserve">   108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</si>
  <si>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12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</si>
  <si>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>de credite pentru lucrarea de disertaţie</t>
    </r>
  </si>
  <si>
    <t>NOTĂ: Pentru încadrarea în învăţământul preuniversitar, este necesară absolvirea masteratului didactic.</t>
  </si>
  <si>
    <t>Disciplina Finalizarea lucrării de disertaţie se desfăşoară pe parcursul semestrului şi 2 săptămâni comasate în finalul semestrului  (6 ore/zi, 5 zile/săptămână);</t>
  </si>
  <si>
    <t>0</t>
  </si>
  <si>
    <r>
      <t xml:space="preserve">VI.  UNIVERSITĂŢI EUROPENE DE REFERINŢĂ: Planul de </t>
    </r>
    <r>
      <rPr>
        <sz val="10"/>
        <color indexed="8"/>
        <rFont val="Times New Roman"/>
        <family val="1"/>
      </rPr>
      <t>învăţământ urmează în proporţie de 60% planurile de învăţământ ale Universităţii din Antwerpen şi Universităţii din Copenhaga</t>
    </r>
  </si>
  <si>
    <t>IV. EXAMENUL DE DISERTAȚIE - perioada 25 iunie - 10 iulie
Proba 1: Prezentarea şi susţinerea lucrării de disertație - 10 credite</t>
  </si>
  <si>
    <t>MMM3028</t>
  </si>
  <si>
    <t>Ecuaţii diferenţiale şi aplicaţii</t>
  </si>
  <si>
    <t>MMM3037</t>
  </si>
  <si>
    <t>Teoreme clasice în geometria elementară</t>
  </si>
  <si>
    <t>MMM3057</t>
  </si>
  <si>
    <t>Instruire asistată de calculator</t>
  </si>
  <si>
    <t>MMM3093</t>
  </si>
  <si>
    <t>Aspecte metodice în analiza elementară II</t>
  </si>
  <si>
    <t>MMM3033</t>
  </si>
  <si>
    <t>Construcții geometrice</t>
  </si>
  <si>
    <t>MMM3089</t>
  </si>
  <si>
    <t>Numere complexe şi aplicaţii în geometrie</t>
  </si>
  <si>
    <t>Aspecte metodice în predarea algebrei</t>
  </si>
  <si>
    <t>MMM3097</t>
  </si>
  <si>
    <t>Matematică discretă</t>
  </si>
  <si>
    <t>MMX4601</t>
  </si>
  <si>
    <t>Curs opţional 1</t>
  </si>
  <si>
    <t>Practică în specialitate</t>
  </si>
  <si>
    <t>MMM9012</t>
  </si>
  <si>
    <t>Curs opţional 2</t>
  </si>
  <si>
    <t>MMM3088</t>
  </si>
  <si>
    <t>MMM3085</t>
  </si>
  <si>
    <t>Analiza fenomenelor stocastice</t>
  </si>
  <si>
    <t>MMM3012</t>
  </si>
  <si>
    <t>Aspecte metodice în analiza elementară I</t>
  </si>
  <si>
    <t>MMM3058</t>
  </si>
  <si>
    <t>MMM3069</t>
  </si>
  <si>
    <t>Matematică aplicată în liceu</t>
  </si>
  <si>
    <t>Inegalități geometrice</t>
  </si>
  <si>
    <t>MMM3034</t>
  </si>
  <si>
    <t>MMM3401</t>
  </si>
  <si>
    <t>Finalizarea lucrării de disertaţie</t>
  </si>
  <si>
    <t>Capitole speciale de didactică matematică</t>
  </si>
  <si>
    <t>Capitole speciale de didactică modernă</t>
  </si>
  <si>
    <t>MMM3013</t>
  </si>
  <si>
    <t>Rolul contraexemplelor în predarea analizei matematice</t>
  </si>
  <si>
    <t>MMM3079</t>
  </si>
  <si>
    <t>Metodologia rezolvarii problemelor de informatica</t>
  </si>
  <si>
    <t>CURS OPȚIONAL 1 (An I, Semestrul 2)</t>
  </si>
  <si>
    <t>MMM3091</t>
  </si>
  <si>
    <t>Metodologia rezolvării problemelor de matematică</t>
  </si>
  <si>
    <t>MMM3063</t>
  </si>
  <si>
    <t>Metode alternative în predarea matematicii</t>
  </si>
  <si>
    <t>CURS OPȚIONAL 2 (An II, Semestrul 4)</t>
  </si>
  <si>
    <t>66,67 %</t>
  </si>
  <si>
    <t>11,11 %</t>
  </si>
  <si>
    <t>16,66 %</t>
  </si>
  <si>
    <t xml:space="preserve">MMM3124  </t>
  </si>
  <si>
    <t>În contul a cel mult o disciplină opţională, studentul are dreptul să aleagă o disciplină de la alte specializări ale facultăţilor din Universitatea „Babeş-Bolyai”.</t>
  </si>
  <si>
    <t>PLAN DE ÎNVĂŢĂMÂNT  valabil începând din anul universitar 2015-2017</t>
  </si>
  <si>
    <t xml:space="preserve">              MMM3013, MMM3079</t>
  </si>
  <si>
    <t xml:space="preserve">              MMM3091, MMM3063</t>
  </si>
  <si>
    <r>
      <t xml:space="preserve">Sem. 4: Se alege  o disciplină din pachetul Curs Optional 2 </t>
    </r>
    <r>
      <rPr>
        <b/>
        <sz val="10"/>
        <color indexed="8"/>
        <rFont val="Times New Roman"/>
        <family val="1"/>
        <charset val="238"/>
      </rPr>
      <t>MMX4602</t>
    </r>
    <r>
      <rPr>
        <sz val="10"/>
        <color indexed="8"/>
        <rFont val="Times New Roman"/>
        <family val="1"/>
      </rPr>
      <t>:</t>
    </r>
  </si>
  <si>
    <t>MMX4602</t>
  </si>
  <si>
    <r>
      <t xml:space="preserve">Sem. 2: Se alege  o disciplină din pachetul Curs Optional 1 </t>
    </r>
    <r>
      <rPr>
        <b/>
        <sz val="10"/>
        <color indexed="8"/>
        <rFont val="Times New Roman"/>
        <family val="1"/>
        <charset val="238"/>
      </rPr>
      <t>MMX4601</t>
    </r>
    <r>
      <rPr>
        <sz val="10"/>
        <color indexed="8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</si>
</sst>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1">
    <numFmt numFmtId="164" formatCode="0;\-0;;@"/>
  </numFmts>
  <fonts count="12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8" fillId="0" borderId="2" xfId="0" applyNumberFormat="1" applyFont="1" applyBorder="1" applyAlignment="1" applyProtection="1">
      <alignment horizontal="center" vertical="center"/>
    </xf>
    <xf numFmtId="9" fontId="8" fillId="0" borderId="6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9" fillId="0" borderId="2" xfId="0" applyNumberFormat="1" applyFont="1" applyBorder="1" applyAlignment="1" applyProtection="1">
      <alignment horizontal="center"/>
    </xf>
    <xf numFmtId="9" fontId="9" fillId="0" borderId="6" xfId="0" applyNumberFormat="1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Protection="1">
      <protection locked="0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left" vertical="center"/>
      <protection locked="0"/>
    </xf>
    <xf numFmtId="1" fontId="1" fillId="2" borderId="5" xfId="0" applyNumberFormat="1" applyFont="1" applyFill="1" applyBorder="1" applyAlignment="1" applyProtection="1">
      <alignment horizontal="left" vertical="center"/>
      <protection locked="0"/>
    </xf>
    <xf numFmtId="1" fontId="1" fillId="2" borderId="6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2"/>
  <sheetViews>
    <sheetView tabSelected="1" view="pageLayout" zoomScaleNormal="100" workbookViewId="0">
      <selection activeCell="O17" sqref="N17:U17"/>
    </sheetView>
  </sheetViews>
  <sheetFormatPr defaultRowHeight="12.7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6.140625" style="45" customWidth="1"/>
    <col min="14" max="14" width="5.5703125" style="1" customWidth="1"/>
    <col min="15" max="19" width="6" style="1" customWidth="1"/>
    <col min="20" max="20" width="6.140625" style="1" customWidth="1"/>
    <col min="21" max="21" width="9.28515625" style="1" customWidth="1"/>
    <col min="22" max="16384" width="9.140625" style="1"/>
  </cols>
  <sheetData>
    <row r="1" spans="1:27" ht="15.75" customHeight="1">
      <c r="A1" s="134" t="s">
        <v>134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N1" s="140" t="s">
        <v>19</v>
      </c>
      <c r="O1" s="140"/>
      <c r="P1" s="140"/>
      <c r="Q1" s="140"/>
      <c r="R1" s="140"/>
      <c r="S1" s="140"/>
      <c r="T1" s="140"/>
      <c r="U1" s="140"/>
    </row>
    <row r="2" spans="1:27" ht="6.7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V2" s="59"/>
      <c r="W2" s="59"/>
      <c r="X2" s="59"/>
      <c r="Y2" s="59"/>
      <c r="Z2" s="59"/>
      <c r="AA2" s="59"/>
    </row>
    <row r="3" spans="1:27" ht="18" customHeight="1">
      <c r="A3" s="135" t="s">
        <v>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N3" s="145"/>
      <c r="O3" s="146"/>
      <c r="P3" s="149" t="s">
        <v>34</v>
      </c>
      <c r="Q3" s="150"/>
      <c r="R3" s="151"/>
      <c r="S3" s="149" t="s">
        <v>35</v>
      </c>
      <c r="T3" s="150"/>
      <c r="U3" s="151"/>
      <c r="V3" s="59"/>
      <c r="W3" s="59"/>
      <c r="X3" s="59"/>
      <c r="Y3" s="59"/>
      <c r="Z3" s="59"/>
      <c r="AA3" s="59"/>
    </row>
    <row r="4" spans="1:27" ht="17.25" customHeight="1">
      <c r="A4" s="135" t="s">
        <v>72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N4" s="147" t="s">
        <v>14</v>
      </c>
      <c r="O4" s="148"/>
      <c r="P4" s="154">
        <v>20</v>
      </c>
      <c r="Q4" s="155"/>
      <c r="R4" s="156"/>
      <c r="S4" s="154">
        <v>20</v>
      </c>
      <c r="T4" s="155"/>
      <c r="U4" s="156"/>
      <c r="V4" s="59"/>
      <c r="W4" s="59"/>
      <c r="X4" s="59"/>
      <c r="Y4" s="59"/>
      <c r="Z4" s="59"/>
      <c r="AA4" s="59"/>
    </row>
    <row r="5" spans="1:27" ht="16.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N5" s="147" t="s">
        <v>15</v>
      </c>
      <c r="O5" s="148"/>
      <c r="P5" s="154">
        <v>20</v>
      </c>
      <c r="Q5" s="155"/>
      <c r="R5" s="156"/>
      <c r="S5" s="154">
        <v>20</v>
      </c>
      <c r="T5" s="155"/>
      <c r="U5" s="156"/>
      <c r="V5" s="59"/>
      <c r="W5" s="59"/>
      <c r="X5" s="59"/>
      <c r="Y5" s="59"/>
      <c r="Z5" s="59"/>
      <c r="AA5" s="59"/>
    </row>
    <row r="6" spans="1:27" ht="15" customHeight="1">
      <c r="A6" s="178" t="s">
        <v>73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N6" s="180"/>
      <c r="O6" s="180"/>
      <c r="P6" s="179"/>
      <c r="Q6" s="179"/>
      <c r="R6" s="179"/>
      <c r="S6" s="179"/>
      <c r="T6" s="179"/>
      <c r="U6" s="179"/>
      <c r="V6" s="59"/>
      <c r="W6" s="59"/>
      <c r="X6" s="59"/>
      <c r="Y6" s="59"/>
      <c r="Z6" s="59"/>
      <c r="AA6" s="59"/>
    </row>
    <row r="7" spans="1:27" ht="18" customHeight="1">
      <c r="A7" s="181" t="s">
        <v>74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V7" s="59"/>
      <c r="W7" s="59"/>
      <c r="X7" s="59"/>
      <c r="Y7" s="59"/>
      <c r="Z7" s="59"/>
      <c r="AA7" s="59"/>
    </row>
    <row r="8" spans="1:27" ht="18.75" customHeight="1">
      <c r="A8" s="144" t="s">
        <v>75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N8" s="182" t="s">
        <v>84</v>
      </c>
      <c r="O8" s="181"/>
      <c r="P8" s="181"/>
      <c r="Q8" s="181"/>
      <c r="R8" s="181"/>
      <c r="S8" s="181"/>
      <c r="T8" s="181"/>
      <c r="U8" s="181"/>
      <c r="V8" s="59"/>
      <c r="W8" s="59"/>
      <c r="X8" s="59"/>
      <c r="Y8" s="59"/>
      <c r="Z8" s="59"/>
      <c r="AA8" s="59"/>
    </row>
    <row r="9" spans="1:27" ht="15" customHeight="1">
      <c r="A9" s="144" t="s">
        <v>76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N9" s="181"/>
      <c r="O9" s="181"/>
      <c r="P9" s="181"/>
      <c r="Q9" s="181"/>
      <c r="R9" s="181"/>
      <c r="S9" s="181"/>
      <c r="T9" s="181"/>
      <c r="U9" s="181"/>
      <c r="V9" s="59"/>
      <c r="W9" s="59"/>
      <c r="X9" s="59"/>
      <c r="Y9" s="59"/>
      <c r="Z9" s="59"/>
      <c r="AA9" s="59"/>
    </row>
    <row r="10" spans="1:27" ht="16.5" customHeight="1">
      <c r="A10" s="144" t="s">
        <v>62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N10" s="181"/>
      <c r="O10" s="181"/>
      <c r="P10" s="181"/>
      <c r="Q10" s="181"/>
      <c r="R10" s="181"/>
      <c r="S10" s="181"/>
      <c r="T10" s="181"/>
      <c r="U10" s="181"/>
      <c r="V10" s="59"/>
      <c r="W10" s="59"/>
      <c r="X10" s="59"/>
      <c r="Y10" s="59"/>
      <c r="Z10" s="59"/>
      <c r="AA10" s="59"/>
    </row>
    <row r="11" spans="1:27">
      <c r="A11" s="144" t="s">
        <v>17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N11" s="181"/>
      <c r="O11" s="181"/>
      <c r="P11" s="181"/>
      <c r="Q11" s="181"/>
      <c r="R11" s="181"/>
      <c r="S11" s="181"/>
      <c r="T11" s="181"/>
      <c r="U11" s="181"/>
      <c r="V11" s="59"/>
      <c r="W11" s="59"/>
      <c r="X11" s="59"/>
      <c r="Y11" s="59"/>
      <c r="Z11" s="59"/>
      <c r="AA11" s="59"/>
    </row>
    <row r="12" spans="1:27" ht="10.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N12" s="2"/>
      <c r="O12" s="2"/>
      <c r="P12" s="2"/>
      <c r="Q12" s="2"/>
      <c r="R12" s="2"/>
      <c r="S12" s="2"/>
      <c r="V12" s="59"/>
      <c r="W12" s="59"/>
      <c r="X12" s="59"/>
      <c r="Y12" s="59"/>
      <c r="Z12" s="59"/>
      <c r="AA12" s="59"/>
    </row>
    <row r="13" spans="1:27">
      <c r="A13" s="186" t="s">
        <v>67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N13" s="177" t="s">
        <v>20</v>
      </c>
      <c r="O13" s="177"/>
      <c r="P13" s="177"/>
      <c r="Q13" s="177"/>
      <c r="R13" s="177"/>
      <c r="S13" s="177"/>
      <c r="T13" s="177"/>
      <c r="U13" s="177"/>
      <c r="V13" s="59"/>
      <c r="W13" s="59"/>
      <c r="X13" s="59"/>
      <c r="Y13" s="59"/>
      <c r="Z13" s="59"/>
      <c r="AA13" s="59"/>
    </row>
    <row r="14" spans="1:27" ht="12.75" customHeight="1">
      <c r="A14" s="186" t="s">
        <v>63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N14" s="141"/>
      <c r="O14" s="141"/>
      <c r="P14" s="141"/>
      <c r="Q14" s="141"/>
      <c r="R14" s="141"/>
      <c r="S14" s="141"/>
      <c r="T14" s="141"/>
      <c r="U14" s="141"/>
      <c r="V14" s="59"/>
      <c r="W14" s="59"/>
      <c r="X14" s="59"/>
      <c r="Y14" s="59"/>
      <c r="Z14" s="59"/>
      <c r="AA14" s="59"/>
    </row>
    <row r="15" spans="1:27" ht="12.75" customHeight="1">
      <c r="A15" s="144" t="s">
        <v>77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N15" s="188" t="s">
        <v>139</v>
      </c>
      <c r="O15" s="188"/>
      <c r="P15" s="188"/>
      <c r="Q15" s="188"/>
      <c r="R15" s="188"/>
      <c r="S15" s="188"/>
      <c r="T15" s="188"/>
      <c r="U15" s="188"/>
      <c r="V15" s="59"/>
      <c r="W15" s="59"/>
      <c r="X15" s="59"/>
      <c r="Y15" s="59"/>
      <c r="Z15" s="59"/>
      <c r="AA15" s="59"/>
    </row>
    <row r="16" spans="1:27" ht="12.75" customHeight="1">
      <c r="A16" s="144" t="s">
        <v>78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N16" s="141" t="s">
        <v>135</v>
      </c>
      <c r="O16" s="141"/>
      <c r="P16" s="141"/>
      <c r="Q16" s="141"/>
      <c r="R16" s="141"/>
      <c r="S16" s="141"/>
      <c r="T16" s="141"/>
      <c r="U16" s="141"/>
      <c r="V16" s="59"/>
      <c r="W16" s="59"/>
      <c r="X16" s="59"/>
      <c r="Y16" s="59"/>
      <c r="Z16" s="59"/>
      <c r="AA16" s="59"/>
    </row>
    <row r="17" spans="1:27" ht="12.75" customHeight="1">
      <c r="A17" s="144" t="s">
        <v>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N17" s="189" t="s">
        <v>137</v>
      </c>
      <c r="O17" s="189"/>
      <c r="P17" s="189"/>
      <c r="Q17" s="189"/>
      <c r="R17" s="189"/>
      <c r="S17" s="189"/>
      <c r="T17" s="189"/>
      <c r="U17" s="189"/>
      <c r="V17" s="59"/>
      <c r="W17" s="59"/>
      <c r="X17" s="59"/>
      <c r="Y17" s="59"/>
      <c r="Z17" s="59"/>
      <c r="AA17" s="59"/>
    </row>
    <row r="18" spans="1:27" ht="14.25" customHeight="1">
      <c r="A18" s="144" t="s">
        <v>79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N18" s="139" t="s">
        <v>136</v>
      </c>
      <c r="O18" s="139"/>
      <c r="P18" s="139"/>
      <c r="Q18" s="139"/>
      <c r="R18" s="139"/>
      <c r="S18" s="139"/>
      <c r="T18" s="139"/>
      <c r="U18" s="139"/>
      <c r="V18" s="59"/>
      <c r="W18" s="59"/>
      <c r="X18" s="59"/>
      <c r="Y18" s="59"/>
      <c r="Z18" s="59"/>
      <c r="AA18" s="59"/>
    </row>
    <row r="19" spans="1:27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N19" s="139"/>
      <c r="O19" s="139"/>
      <c r="P19" s="139"/>
      <c r="Q19" s="139"/>
      <c r="R19" s="139"/>
      <c r="S19" s="139"/>
      <c r="T19" s="139"/>
      <c r="U19" s="139"/>
      <c r="V19" s="59"/>
      <c r="W19" s="59"/>
      <c r="X19" s="59"/>
      <c r="Y19" s="59"/>
      <c r="Z19" s="59"/>
      <c r="AA19" s="59"/>
    </row>
    <row r="20" spans="1:27" ht="7.5" customHeight="1">
      <c r="A20" s="178" t="s">
        <v>80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N20" s="2"/>
      <c r="O20" s="2"/>
      <c r="P20" s="2"/>
      <c r="Q20" s="2"/>
      <c r="R20" s="2"/>
      <c r="S20" s="2"/>
      <c r="V20" s="59"/>
      <c r="W20" s="59"/>
      <c r="X20" s="59"/>
      <c r="Y20" s="59"/>
      <c r="Z20" s="59"/>
      <c r="AA20" s="59"/>
    </row>
    <row r="21" spans="1:27" ht="1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N21" s="185" t="s">
        <v>133</v>
      </c>
      <c r="O21" s="185"/>
      <c r="P21" s="185"/>
      <c r="Q21" s="185"/>
      <c r="R21" s="185"/>
      <c r="S21" s="185"/>
      <c r="T21" s="185"/>
      <c r="U21" s="185"/>
      <c r="V21" s="59"/>
      <c r="W21" s="59"/>
      <c r="X21" s="59"/>
      <c r="Y21" s="59"/>
      <c r="Z21" s="59"/>
      <c r="AA21" s="59"/>
    </row>
    <row r="22" spans="1:27" ht="15" customHeight="1">
      <c r="A22" s="178" t="s">
        <v>81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N22" s="185"/>
      <c r="O22" s="185"/>
      <c r="P22" s="185"/>
      <c r="Q22" s="185"/>
      <c r="R22" s="185"/>
      <c r="S22" s="185"/>
      <c r="T22" s="185"/>
      <c r="U22" s="185"/>
      <c r="V22" s="59"/>
      <c r="W22" s="59"/>
      <c r="X22" s="59"/>
      <c r="Y22" s="59"/>
      <c r="Z22" s="59"/>
      <c r="AA22" s="59"/>
    </row>
    <row r="23" spans="1:27" ht="13.5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N23" s="185"/>
      <c r="O23" s="185"/>
      <c r="P23" s="185"/>
      <c r="Q23" s="185"/>
      <c r="R23" s="185"/>
      <c r="S23" s="185"/>
      <c r="T23" s="185"/>
      <c r="U23" s="185"/>
      <c r="V23" s="59"/>
      <c r="W23" s="59"/>
      <c r="X23" s="59"/>
      <c r="Y23" s="59"/>
      <c r="Z23" s="59"/>
      <c r="AA23" s="59"/>
    </row>
    <row r="24" spans="1:27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  <c r="V24" s="59"/>
      <c r="W24" s="59"/>
      <c r="X24" s="59"/>
      <c r="Y24" s="59"/>
      <c r="Z24" s="59"/>
      <c r="AA24" s="59"/>
    </row>
    <row r="25" spans="1:27">
      <c r="A25" s="112" t="s">
        <v>16</v>
      </c>
      <c r="B25" s="112"/>
      <c r="C25" s="112"/>
      <c r="D25" s="112"/>
      <c r="E25" s="112"/>
      <c r="F25" s="112"/>
      <c r="G25" s="112"/>
      <c r="N25" s="183" t="s">
        <v>83</v>
      </c>
      <c r="O25" s="184"/>
      <c r="P25" s="184"/>
      <c r="Q25" s="184"/>
      <c r="R25" s="184"/>
      <c r="S25" s="184"/>
      <c r="T25" s="184"/>
      <c r="U25" s="184"/>
      <c r="V25" s="59"/>
      <c r="W25" s="59"/>
      <c r="X25" s="59"/>
      <c r="Y25" s="59"/>
      <c r="Z25" s="59"/>
      <c r="AA25" s="59"/>
    </row>
    <row r="26" spans="1:27" ht="26.25" customHeight="1">
      <c r="A26" s="4"/>
      <c r="B26" s="149" t="s">
        <v>2</v>
      </c>
      <c r="C26" s="151"/>
      <c r="D26" s="149" t="s">
        <v>3</v>
      </c>
      <c r="E26" s="150"/>
      <c r="F26" s="151"/>
      <c r="G26" s="174" t="s">
        <v>18</v>
      </c>
      <c r="H26" s="174" t="s">
        <v>10</v>
      </c>
      <c r="I26" s="149" t="s">
        <v>4</v>
      </c>
      <c r="J26" s="150"/>
      <c r="K26" s="151"/>
      <c r="N26" s="184"/>
      <c r="O26" s="184"/>
      <c r="P26" s="184"/>
      <c r="Q26" s="184"/>
      <c r="R26" s="184"/>
      <c r="S26" s="184"/>
      <c r="T26" s="184"/>
      <c r="U26" s="184"/>
      <c r="V26" s="59"/>
      <c r="W26" s="59"/>
      <c r="X26" s="59"/>
      <c r="Y26" s="59"/>
      <c r="Z26" s="59"/>
      <c r="AA26" s="59"/>
    </row>
    <row r="27" spans="1:27" ht="14.25" customHeight="1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58"/>
      <c r="H27" s="158"/>
      <c r="I27" s="5" t="s">
        <v>11</v>
      </c>
      <c r="J27" s="5" t="s">
        <v>12</v>
      </c>
      <c r="K27" s="5" t="s">
        <v>13</v>
      </c>
      <c r="N27" s="184"/>
      <c r="O27" s="184"/>
      <c r="P27" s="184"/>
      <c r="Q27" s="184"/>
      <c r="R27" s="184"/>
      <c r="S27" s="184"/>
      <c r="T27" s="184"/>
      <c r="U27" s="184"/>
      <c r="V27" s="59"/>
      <c r="W27" s="59"/>
      <c r="X27" s="59"/>
      <c r="Y27" s="59"/>
      <c r="Z27" s="59"/>
      <c r="AA27" s="59"/>
    </row>
    <row r="28" spans="1:27" ht="17.25" customHeight="1">
      <c r="A28" s="6" t="s">
        <v>14</v>
      </c>
      <c r="B28" s="7">
        <v>14</v>
      </c>
      <c r="C28" s="7">
        <v>14</v>
      </c>
      <c r="D28" s="49">
        <v>3</v>
      </c>
      <c r="E28" s="49">
        <v>3</v>
      </c>
      <c r="F28" s="49">
        <v>2</v>
      </c>
      <c r="G28" s="49"/>
      <c r="H28" s="50" t="s">
        <v>82</v>
      </c>
      <c r="I28" s="49">
        <v>3</v>
      </c>
      <c r="J28" s="49">
        <v>1</v>
      </c>
      <c r="K28" s="51">
        <v>12</v>
      </c>
      <c r="N28" s="184"/>
      <c r="O28" s="184"/>
      <c r="P28" s="184"/>
      <c r="Q28" s="184"/>
      <c r="R28" s="184"/>
      <c r="S28" s="184"/>
      <c r="T28" s="184"/>
      <c r="U28" s="184"/>
      <c r="V28" s="59"/>
      <c r="W28" s="59"/>
      <c r="X28" s="59"/>
      <c r="Y28" s="59"/>
      <c r="Z28" s="59"/>
      <c r="AA28" s="59"/>
    </row>
    <row r="29" spans="1:27" ht="15" customHeight="1">
      <c r="A29" s="6" t="s">
        <v>15</v>
      </c>
      <c r="B29" s="7">
        <v>14</v>
      </c>
      <c r="C29" s="7">
        <v>12</v>
      </c>
      <c r="D29" s="49">
        <v>3</v>
      </c>
      <c r="E29" s="49">
        <v>3</v>
      </c>
      <c r="F29" s="49">
        <v>2</v>
      </c>
      <c r="G29" s="49">
        <v>2</v>
      </c>
      <c r="H29" s="49">
        <v>0</v>
      </c>
      <c r="I29" s="49">
        <v>3</v>
      </c>
      <c r="J29" s="49">
        <v>1</v>
      </c>
      <c r="K29" s="51">
        <v>12</v>
      </c>
      <c r="N29" s="184"/>
      <c r="O29" s="184"/>
      <c r="P29" s="184"/>
      <c r="Q29" s="184"/>
      <c r="R29" s="184"/>
      <c r="S29" s="184"/>
      <c r="T29" s="184"/>
      <c r="U29" s="184"/>
      <c r="V29" s="59"/>
      <c r="W29" s="59"/>
      <c r="X29" s="59"/>
      <c r="Y29" s="59"/>
      <c r="Z29" s="59"/>
      <c r="AA29" s="59"/>
    </row>
    <row r="30" spans="1:27" ht="15.75" customHeight="1">
      <c r="A30" s="36"/>
      <c r="B30" s="34"/>
      <c r="C30" s="34"/>
      <c r="D30" s="34"/>
      <c r="E30" s="34"/>
      <c r="F30" s="34"/>
      <c r="G30" s="34"/>
      <c r="H30" s="34"/>
      <c r="I30" s="34"/>
      <c r="J30" s="34"/>
      <c r="K30" s="37"/>
      <c r="N30" s="184"/>
      <c r="O30" s="184"/>
      <c r="P30" s="184"/>
      <c r="Q30" s="184"/>
      <c r="R30" s="184"/>
      <c r="S30" s="184"/>
      <c r="T30" s="184"/>
      <c r="U30" s="184"/>
      <c r="V30" s="59"/>
      <c r="W30" s="59"/>
      <c r="X30" s="59"/>
      <c r="Y30" s="59"/>
      <c r="Z30" s="59"/>
      <c r="AA30" s="59"/>
    </row>
    <row r="31" spans="1:27" ht="21" customHeight="1">
      <c r="A31" s="35"/>
      <c r="B31" s="35"/>
      <c r="C31" s="35"/>
      <c r="D31" s="35"/>
      <c r="E31" s="35"/>
      <c r="F31" s="35"/>
      <c r="G31" s="35"/>
      <c r="N31" s="184"/>
      <c r="O31" s="184"/>
      <c r="P31" s="184"/>
      <c r="Q31" s="184"/>
      <c r="R31" s="184"/>
      <c r="S31" s="184"/>
      <c r="T31" s="184"/>
      <c r="U31" s="184"/>
      <c r="V31" s="59"/>
      <c r="W31" s="59"/>
      <c r="X31" s="59"/>
      <c r="Y31" s="59"/>
      <c r="Z31" s="59"/>
      <c r="AA31" s="59"/>
    </row>
    <row r="32" spans="1:27" ht="15" customHeight="1">
      <c r="B32" s="2"/>
      <c r="C32" s="2"/>
      <c r="D32" s="2"/>
      <c r="E32" s="2"/>
      <c r="F32" s="2"/>
      <c r="G32" s="2"/>
      <c r="N32" s="8"/>
      <c r="O32" s="8"/>
      <c r="P32" s="8"/>
      <c r="Q32" s="8"/>
      <c r="R32" s="8"/>
      <c r="S32" s="8"/>
      <c r="T32" s="8"/>
      <c r="V32" s="59"/>
      <c r="W32" s="59"/>
      <c r="X32" s="59"/>
      <c r="Y32" s="59"/>
      <c r="Z32" s="59"/>
      <c r="AA32" s="59"/>
    </row>
    <row r="33" spans="1:27">
      <c r="B33" s="8"/>
      <c r="C33" s="8"/>
      <c r="D33" s="8"/>
      <c r="E33" s="8"/>
      <c r="F33" s="8"/>
      <c r="G33" s="8"/>
      <c r="N33" s="8"/>
      <c r="O33" s="8"/>
      <c r="P33" s="8"/>
      <c r="Q33" s="8"/>
      <c r="R33" s="8"/>
      <c r="S33" s="8"/>
      <c r="T33" s="8"/>
      <c r="V33" s="59"/>
      <c r="W33" s="59"/>
      <c r="X33" s="59"/>
      <c r="Y33" s="59"/>
      <c r="Z33" s="59"/>
      <c r="AA33" s="59"/>
    </row>
    <row r="34" spans="1:27">
      <c r="V34" s="59"/>
      <c r="W34" s="59"/>
      <c r="X34" s="59"/>
      <c r="Y34" s="59"/>
      <c r="Z34" s="59"/>
      <c r="AA34" s="59"/>
    </row>
    <row r="35" spans="1:27" ht="16.5" customHeight="1">
      <c r="A35" s="142" t="s">
        <v>21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59"/>
      <c r="W35" s="59"/>
      <c r="X35" s="59"/>
      <c r="Y35" s="59"/>
      <c r="Z35" s="59"/>
      <c r="AA35" s="59"/>
    </row>
    <row r="36" spans="1:27" ht="8.25" hidden="1" customHeight="1">
      <c r="O36" s="9"/>
      <c r="P36" s="10" t="s">
        <v>36</v>
      </c>
      <c r="Q36" s="10" t="s">
        <v>37</v>
      </c>
      <c r="R36" s="10" t="s">
        <v>38</v>
      </c>
      <c r="S36" s="10" t="s">
        <v>39</v>
      </c>
      <c r="T36" s="10" t="s">
        <v>51</v>
      </c>
      <c r="U36" s="10"/>
      <c r="V36" s="59"/>
      <c r="W36" s="59"/>
      <c r="X36" s="59"/>
      <c r="Y36" s="59"/>
      <c r="Z36" s="59"/>
      <c r="AA36" s="59"/>
    </row>
    <row r="37" spans="1:27" ht="17.25" customHeight="1">
      <c r="A37" s="159" t="s">
        <v>42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59"/>
      <c r="W37" s="59"/>
      <c r="X37" s="59"/>
      <c r="Y37" s="59"/>
      <c r="Z37" s="59"/>
      <c r="AA37" s="59"/>
    </row>
    <row r="38" spans="1:27" ht="25.5" customHeight="1">
      <c r="A38" s="175" t="s">
        <v>27</v>
      </c>
      <c r="B38" s="164" t="s">
        <v>26</v>
      </c>
      <c r="C38" s="165"/>
      <c r="D38" s="165"/>
      <c r="E38" s="165"/>
      <c r="F38" s="165"/>
      <c r="G38" s="165"/>
      <c r="H38" s="165"/>
      <c r="I38" s="166"/>
      <c r="J38" s="174" t="s">
        <v>40</v>
      </c>
      <c r="K38" s="136" t="s">
        <v>24</v>
      </c>
      <c r="L38" s="137"/>
      <c r="M38" s="137"/>
      <c r="N38" s="138"/>
      <c r="O38" s="136" t="s">
        <v>41</v>
      </c>
      <c r="P38" s="152"/>
      <c r="Q38" s="153"/>
      <c r="R38" s="136" t="s">
        <v>23</v>
      </c>
      <c r="S38" s="137"/>
      <c r="T38" s="138"/>
      <c r="U38" s="157" t="s">
        <v>22</v>
      </c>
      <c r="V38" s="59"/>
      <c r="W38" s="59"/>
      <c r="X38" s="59"/>
      <c r="Y38" s="59"/>
      <c r="Z38" s="59"/>
      <c r="AA38" s="59"/>
    </row>
    <row r="39" spans="1:27" ht="13.5" customHeight="1">
      <c r="A39" s="176"/>
      <c r="B39" s="167"/>
      <c r="C39" s="133"/>
      <c r="D39" s="133"/>
      <c r="E39" s="133"/>
      <c r="F39" s="133"/>
      <c r="G39" s="133"/>
      <c r="H39" s="133"/>
      <c r="I39" s="168"/>
      <c r="J39" s="158"/>
      <c r="K39" s="5" t="s">
        <v>28</v>
      </c>
      <c r="L39" s="5" t="s">
        <v>29</v>
      </c>
      <c r="M39" s="42" t="s">
        <v>68</v>
      </c>
      <c r="N39" s="42" t="s">
        <v>69</v>
      </c>
      <c r="O39" s="5" t="s">
        <v>33</v>
      </c>
      <c r="P39" s="5" t="s">
        <v>7</v>
      </c>
      <c r="Q39" s="5" t="s">
        <v>30</v>
      </c>
      <c r="R39" s="5" t="s">
        <v>31</v>
      </c>
      <c r="S39" s="5" t="s">
        <v>28</v>
      </c>
      <c r="T39" s="5" t="s">
        <v>32</v>
      </c>
      <c r="U39" s="158"/>
      <c r="V39" s="59"/>
      <c r="W39" s="59"/>
      <c r="X39" s="59"/>
      <c r="Y39" s="59"/>
      <c r="Z39" s="59"/>
      <c r="AA39" s="59"/>
    </row>
    <row r="40" spans="1:27">
      <c r="A40" s="47" t="s">
        <v>85</v>
      </c>
      <c r="B40" s="109" t="s">
        <v>86</v>
      </c>
      <c r="C40" s="110"/>
      <c r="D40" s="110"/>
      <c r="E40" s="110"/>
      <c r="F40" s="110"/>
      <c r="G40" s="110"/>
      <c r="H40" s="110"/>
      <c r="I40" s="111"/>
      <c r="J40" s="18">
        <v>8</v>
      </c>
      <c r="K40" s="18">
        <v>2</v>
      </c>
      <c r="L40" s="18">
        <v>1</v>
      </c>
      <c r="M40" s="18">
        <v>0</v>
      </c>
      <c r="N40" s="18">
        <v>2</v>
      </c>
      <c r="O40" s="19">
        <f>K40+L40+M40+N40</f>
        <v>5</v>
      </c>
      <c r="P40" s="20">
        <f>Q40-O40</f>
        <v>9</v>
      </c>
      <c r="Q40" s="20">
        <f>ROUND(PRODUCT(J40,25)/14,0)</f>
        <v>14</v>
      </c>
      <c r="R40" s="52" t="s">
        <v>31</v>
      </c>
      <c r="S40" s="18"/>
      <c r="T40" s="49"/>
      <c r="U40" s="11" t="s">
        <v>36</v>
      </c>
      <c r="V40" s="59"/>
      <c r="W40" s="59"/>
      <c r="X40" s="59"/>
      <c r="Y40" s="59"/>
      <c r="Z40" s="59"/>
      <c r="AA40" s="59"/>
    </row>
    <row r="41" spans="1:27">
      <c r="A41" s="47" t="s">
        <v>93</v>
      </c>
      <c r="B41" s="109" t="s">
        <v>94</v>
      </c>
      <c r="C41" s="110"/>
      <c r="D41" s="110"/>
      <c r="E41" s="110"/>
      <c r="F41" s="110"/>
      <c r="G41" s="110"/>
      <c r="H41" s="110"/>
      <c r="I41" s="111"/>
      <c r="J41" s="18">
        <v>8</v>
      </c>
      <c r="K41" s="18">
        <v>2</v>
      </c>
      <c r="L41" s="18">
        <v>1</v>
      </c>
      <c r="M41" s="18">
        <v>0</v>
      </c>
      <c r="N41" s="18">
        <v>2</v>
      </c>
      <c r="O41" s="44">
        <f t="shared" ref="O41:O43" si="0">K41+L41+M41+N41</f>
        <v>5</v>
      </c>
      <c r="P41" s="20">
        <f t="shared" ref="P41:P43" si="1">Q41-O41</f>
        <v>9</v>
      </c>
      <c r="Q41" s="20">
        <f t="shared" ref="Q41:Q43" si="2">ROUND(PRODUCT(J41,25)/14,0)</f>
        <v>14</v>
      </c>
      <c r="R41" s="52" t="s">
        <v>31</v>
      </c>
      <c r="S41" s="18"/>
      <c r="T41" s="49"/>
      <c r="U41" s="11" t="s">
        <v>36</v>
      </c>
      <c r="V41" s="59"/>
      <c r="W41" s="59"/>
      <c r="X41" s="59"/>
      <c r="Y41" s="59"/>
      <c r="Z41" s="59"/>
      <c r="AA41" s="59"/>
    </row>
    <row r="42" spans="1:27">
      <c r="A42" s="47" t="s">
        <v>89</v>
      </c>
      <c r="B42" s="109" t="s">
        <v>90</v>
      </c>
      <c r="C42" s="110"/>
      <c r="D42" s="110"/>
      <c r="E42" s="110"/>
      <c r="F42" s="110"/>
      <c r="G42" s="110"/>
      <c r="H42" s="110"/>
      <c r="I42" s="111"/>
      <c r="J42" s="18">
        <v>7</v>
      </c>
      <c r="K42" s="18">
        <v>2</v>
      </c>
      <c r="L42" s="18">
        <v>1</v>
      </c>
      <c r="M42" s="18">
        <v>0</v>
      </c>
      <c r="N42" s="18">
        <v>2</v>
      </c>
      <c r="O42" s="44">
        <f t="shared" si="0"/>
        <v>5</v>
      </c>
      <c r="P42" s="20">
        <f t="shared" si="1"/>
        <v>8</v>
      </c>
      <c r="Q42" s="20">
        <f t="shared" si="2"/>
        <v>13</v>
      </c>
      <c r="R42" s="52"/>
      <c r="S42" s="18" t="s">
        <v>28</v>
      </c>
      <c r="T42" s="49"/>
      <c r="U42" s="11" t="s">
        <v>39</v>
      </c>
      <c r="V42" s="59"/>
      <c r="W42" s="59"/>
      <c r="X42" s="59"/>
      <c r="Y42" s="59"/>
      <c r="Z42" s="59"/>
      <c r="AA42" s="59"/>
    </row>
    <row r="43" spans="1:27">
      <c r="A43" s="47" t="s">
        <v>91</v>
      </c>
      <c r="B43" s="109" t="s">
        <v>92</v>
      </c>
      <c r="C43" s="110"/>
      <c r="D43" s="110"/>
      <c r="E43" s="110"/>
      <c r="F43" s="110"/>
      <c r="G43" s="110"/>
      <c r="H43" s="110"/>
      <c r="I43" s="111"/>
      <c r="J43" s="18">
        <v>7</v>
      </c>
      <c r="K43" s="18">
        <v>2</v>
      </c>
      <c r="L43" s="18">
        <v>1</v>
      </c>
      <c r="M43" s="18">
        <v>0</v>
      </c>
      <c r="N43" s="18">
        <v>2</v>
      </c>
      <c r="O43" s="44">
        <f t="shared" si="0"/>
        <v>5</v>
      </c>
      <c r="P43" s="20">
        <f t="shared" si="1"/>
        <v>8</v>
      </c>
      <c r="Q43" s="20">
        <f t="shared" si="2"/>
        <v>13</v>
      </c>
      <c r="R43" s="52"/>
      <c r="S43" s="18" t="s">
        <v>28</v>
      </c>
      <c r="T43" s="49"/>
      <c r="U43" s="11" t="s">
        <v>38</v>
      </c>
      <c r="V43" s="59"/>
      <c r="W43" s="59"/>
      <c r="X43" s="59"/>
      <c r="Y43" s="59"/>
      <c r="Z43" s="59"/>
      <c r="AA43" s="59"/>
    </row>
    <row r="44" spans="1:27">
      <c r="A44" s="22" t="s">
        <v>25</v>
      </c>
      <c r="B44" s="69"/>
      <c r="C44" s="70"/>
      <c r="D44" s="70"/>
      <c r="E44" s="70"/>
      <c r="F44" s="70"/>
      <c r="G44" s="70"/>
      <c r="H44" s="70"/>
      <c r="I44" s="71"/>
      <c r="J44" s="22">
        <f t="shared" ref="J44:Q44" si="3">SUM(J40:J43)</f>
        <v>30</v>
      </c>
      <c r="K44" s="22">
        <f t="shared" si="3"/>
        <v>8</v>
      </c>
      <c r="L44" s="22">
        <f t="shared" si="3"/>
        <v>4</v>
      </c>
      <c r="M44" s="43">
        <f t="shared" si="3"/>
        <v>0</v>
      </c>
      <c r="N44" s="22">
        <f t="shared" si="3"/>
        <v>8</v>
      </c>
      <c r="O44" s="22">
        <f t="shared" si="3"/>
        <v>20</v>
      </c>
      <c r="P44" s="22">
        <f t="shared" si="3"/>
        <v>34</v>
      </c>
      <c r="Q44" s="22">
        <f t="shared" si="3"/>
        <v>54</v>
      </c>
      <c r="R44" s="22">
        <f>COUNTIF(R40:R43,"E")</f>
        <v>2</v>
      </c>
      <c r="S44" s="22">
        <f>COUNTIF(S40:S43,"C")</f>
        <v>2</v>
      </c>
      <c r="T44" s="22">
        <f>COUNTIF(T40:T43,"VP")</f>
        <v>0</v>
      </c>
      <c r="U44" s="23"/>
      <c r="V44" s="59"/>
      <c r="W44" s="59"/>
      <c r="X44" s="59"/>
      <c r="Y44" s="59"/>
      <c r="Z44" s="59"/>
      <c r="AA44" s="59"/>
    </row>
    <row r="45" spans="1:27" s="46" customForma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4"/>
      <c r="V45" s="59"/>
      <c r="W45" s="59"/>
      <c r="X45" s="59"/>
      <c r="Y45" s="59"/>
      <c r="Z45" s="59"/>
      <c r="AA45" s="59"/>
    </row>
    <row r="46" spans="1:27" ht="19.5" customHeight="1">
      <c r="V46" s="59"/>
      <c r="W46" s="59"/>
      <c r="X46" s="59"/>
      <c r="Y46" s="59"/>
      <c r="Z46" s="59"/>
      <c r="AA46" s="59"/>
    </row>
    <row r="47" spans="1:27" ht="16.5" customHeight="1">
      <c r="A47" s="159" t="s">
        <v>43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59"/>
      <c r="W47" s="59"/>
      <c r="X47" s="59"/>
      <c r="Y47" s="59"/>
      <c r="Z47" s="59"/>
      <c r="AA47" s="59"/>
    </row>
    <row r="48" spans="1:27" ht="26.25" customHeight="1">
      <c r="A48" s="175" t="s">
        <v>27</v>
      </c>
      <c r="B48" s="164" t="s">
        <v>26</v>
      </c>
      <c r="C48" s="165"/>
      <c r="D48" s="165"/>
      <c r="E48" s="165"/>
      <c r="F48" s="165"/>
      <c r="G48" s="165"/>
      <c r="H48" s="165"/>
      <c r="I48" s="166"/>
      <c r="J48" s="174" t="s">
        <v>40</v>
      </c>
      <c r="K48" s="136" t="s">
        <v>24</v>
      </c>
      <c r="L48" s="137"/>
      <c r="M48" s="137"/>
      <c r="N48" s="138"/>
      <c r="O48" s="136" t="s">
        <v>41</v>
      </c>
      <c r="P48" s="152"/>
      <c r="Q48" s="153"/>
      <c r="R48" s="136" t="s">
        <v>23</v>
      </c>
      <c r="S48" s="137"/>
      <c r="T48" s="138"/>
      <c r="U48" s="157" t="s">
        <v>22</v>
      </c>
      <c r="V48" s="59"/>
      <c r="W48" s="59"/>
      <c r="X48" s="59"/>
      <c r="Y48" s="59"/>
      <c r="Z48" s="59"/>
      <c r="AA48" s="59"/>
    </row>
    <row r="49" spans="1:27" ht="12.75" customHeight="1">
      <c r="A49" s="176"/>
      <c r="B49" s="167"/>
      <c r="C49" s="133"/>
      <c r="D49" s="133"/>
      <c r="E49" s="133"/>
      <c r="F49" s="133"/>
      <c r="G49" s="133"/>
      <c r="H49" s="133"/>
      <c r="I49" s="168"/>
      <c r="J49" s="158"/>
      <c r="K49" s="5" t="s">
        <v>28</v>
      </c>
      <c r="L49" s="5" t="s">
        <v>29</v>
      </c>
      <c r="M49" s="42" t="s">
        <v>68</v>
      </c>
      <c r="N49" s="42" t="s">
        <v>69</v>
      </c>
      <c r="O49" s="5" t="s">
        <v>33</v>
      </c>
      <c r="P49" s="5" t="s">
        <v>7</v>
      </c>
      <c r="Q49" s="5" t="s">
        <v>30</v>
      </c>
      <c r="R49" s="5" t="s">
        <v>31</v>
      </c>
      <c r="S49" s="5" t="s">
        <v>28</v>
      </c>
      <c r="T49" s="5" t="s">
        <v>32</v>
      </c>
      <c r="U49" s="158"/>
      <c r="V49" s="59"/>
      <c r="W49" s="59"/>
      <c r="X49" s="59"/>
      <c r="Y49" s="59"/>
      <c r="Z49" s="59"/>
      <c r="AA49" s="59"/>
    </row>
    <row r="50" spans="1:27">
      <c r="A50" s="47" t="s">
        <v>87</v>
      </c>
      <c r="B50" s="109" t="s">
        <v>88</v>
      </c>
      <c r="C50" s="110"/>
      <c r="D50" s="110"/>
      <c r="E50" s="110"/>
      <c r="F50" s="110"/>
      <c r="G50" s="110"/>
      <c r="H50" s="110"/>
      <c r="I50" s="111"/>
      <c r="J50" s="11">
        <v>7</v>
      </c>
      <c r="K50" s="11">
        <v>2</v>
      </c>
      <c r="L50" s="11">
        <v>1</v>
      </c>
      <c r="M50" s="11">
        <v>0</v>
      </c>
      <c r="N50" s="11">
        <v>1</v>
      </c>
      <c r="O50" s="19">
        <f>K50+L50+M50+N50</f>
        <v>4</v>
      </c>
      <c r="P50" s="20">
        <f>Q50-O50</f>
        <v>9</v>
      </c>
      <c r="Q50" s="20">
        <f>ROUND(PRODUCT(J50,25)/14,0)</f>
        <v>13</v>
      </c>
      <c r="R50" s="25" t="s">
        <v>31</v>
      </c>
      <c r="S50" s="11"/>
      <c r="T50" s="26"/>
      <c r="U50" s="11" t="s">
        <v>36</v>
      </c>
      <c r="V50" s="59"/>
      <c r="W50" s="59"/>
      <c r="X50" s="59"/>
      <c r="Y50" s="59"/>
      <c r="Z50" s="59"/>
      <c r="AA50" s="59"/>
    </row>
    <row r="51" spans="1:27">
      <c r="A51" s="47" t="s">
        <v>110</v>
      </c>
      <c r="B51" s="109" t="s">
        <v>117</v>
      </c>
      <c r="C51" s="110"/>
      <c r="D51" s="110"/>
      <c r="E51" s="110"/>
      <c r="F51" s="110"/>
      <c r="G51" s="110"/>
      <c r="H51" s="110"/>
      <c r="I51" s="111"/>
      <c r="J51" s="11">
        <v>7</v>
      </c>
      <c r="K51" s="11">
        <v>2</v>
      </c>
      <c r="L51" s="11">
        <v>1</v>
      </c>
      <c r="M51" s="11">
        <v>0</v>
      </c>
      <c r="N51" s="11">
        <v>1</v>
      </c>
      <c r="O51" s="44">
        <f t="shared" ref="O51:O54" si="4">K51+L51+M51+N51</f>
        <v>4</v>
      </c>
      <c r="P51" s="20">
        <f t="shared" ref="P51:P53" si="5">Q51-O51</f>
        <v>9</v>
      </c>
      <c r="Q51" s="20">
        <f t="shared" ref="Q51:Q53" si="6">ROUND(PRODUCT(J51,25)/14,0)</f>
        <v>13</v>
      </c>
      <c r="R51" s="25" t="s">
        <v>31</v>
      </c>
      <c r="S51" s="11"/>
      <c r="T51" s="26"/>
      <c r="U51" s="11" t="s">
        <v>38</v>
      </c>
      <c r="V51" s="59"/>
      <c r="W51" s="59"/>
      <c r="X51" s="59"/>
      <c r="Y51" s="59"/>
      <c r="Z51" s="59"/>
      <c r="AA51" s="59"/>
    </row>
    <row r="52" spans="1:27">
      <c r="A52" s="47" t="s">
        <v>111</v>
      </c>
      <c r="B52" s="109" t="s">
        <v>112</v>
      </c>
      <c r="C52" s="110"/>
      <c r="D52" s="110"/>
      <c r="E52" s="110"/>
      <c r="F52" s="110"/>
      <c r="G52" s="110"/>
      <c r="H52" s="110"/>
      <c r="I52" s="111"/>
      <c r="J52" s="11">
        <v>6</v>
      </c>
      <c r="K52" s="11">
        <v>2</v>
      </c>
      <c r="L52" s="11">
        <v>1</v>
      </c>
      <c r="M52" s="11">
        <v>0</v>
      </c>
      <c r="N52" s="11">
        <v>1</v>
      </c>
      <c r="O52" s="44">
        <f t="shared" si="4"/>
        <v>4</v>
      </c>
      <c r="P52" s="20">
        <f t="shared" si="5"/>
        <v>7</v>
      </c>
      <c r="Q52" s="20">
        <f t="shared" si="6"/>
        <v>11</v>
      </c>
      <c r="R52" s="25"/>
      <c r="S52" s="11" t="s">
        <v>28</v>
      </c>
      <c r="T52" s="26"/>
      <c r="U52" s="11" t="s">
        <v>36</v>
      </c>
      <c r="V52" s="59"/>
      <c r="W52" s="59"/>
      <c r="X52" s="59"/>
      <c r="Y52" s="59"/>
      <c r="Z52" s="59"/>
      <c r="AA52" s="59"/>
    </row>
    <row r="53" spans="1:27">
      <c r="A53" s="64" t="s">
        <v>100</v>
      </c>
      <c r="B53" s="109" t="s">
        <v>101</v>
      </c>
      <c r="C53" s="110"/>
      <c r="D53" s="110"/>
      <c r="E53" s="110"/>
      <c r="F53" s="110"/>
      <c r="G53" s="110"/>
      <c r="H53" s="110"/>
      <c r="I53" s="111"/>
      <c r="J53" s="11">
        <v>6</v>
      </c>
      <c r="K53" s="11">
        <v>2</v>
      </c>
      <c r="L53" s="11">
        <v>1</v>
      </c>
      <c r="M53" s="11">
        <v>0</v>
      </c>
      <c r="N53" s="11">
        <v>1</v>
      </c>
      <c r="O53" s="44">
        <f t="shared" si="4"/>
        <v>4</v>
      </c>
      <c r="P53" s="20">
        <f t="shared" si="5"/>
        <v>7</v>
      </c>
      <c r="Q53" s="20">
        <f t="shared" si="6"/>
        <v>11</v>
      </c>
      <c r="R53" s="25" t="s">
        <v>31</v>
      </c>
      <c r="S53" s="11"/>
      <c r="T53" s="26"/>
      <c r="U53" s="11" t="s">
        <v>36</v>
      </c>
      <c r="V53" s="59"/>
      <c r="W53" s="59"/>
      <c r="X53" s="59"/>
      <c r="Y53" s="59"/>
      <c r="Z53" s="59"/>
      <c r="AA53" s="59"/>
    </row>
    <row r="54" spans="1:27">
      <c r="A54" s="32" t="s">
        <v>103</v>
      </c>
      <c r="B54" s="130" t="s">
        <v>102</v>
      </c>
      <c r="C54" s="131"/>
      <c r="D54" s="131"/>
      <c r="E54" s="131"/>
      <c r="F54" s="131"/>
      <c r="G54" s="131"/>
      <c r="H54" s="131"/>
      <c r="I54" s="132"/>
      <c r="J54" s="11">
        <v>4</v>
      </c>
      <c r="K54" s="11">
        <v>0</v>
      </c>
      <c r="L54" s="11">
        <v>0</v>
      </c>
      <c r="M54" s="11">
        <v>0</v>
      </c>
      <c r="N54" s="11">
        <v>4</v>
      </c>
      <c r="O54" s="44">
        <f t="shared" si="4"/>
        <v>4</v>
      </c>
      <c r="P54" s="20">
        <f>Q54-O54</f>
        <v>3</v>
      </c>
      <c r="Q54" s="20">
        <f>ROUND(PRODUCT(J54,25)/14,0)</f>
        <v>7</v>
      </c>
      <c r="R54" s="25"/>
      <c r="S54" s="11"/>
      <c r="T54" s="26" t="s">
        <v>32</v>
      </c>
      <c r="U54" s="11" t="s">
        <v>38</v>
      </c>
      <c r="V54" s="59"/>
      <c r="W54" s="59"/>
      <c r="X54" s="59"/>
      <c r="Y54" s="59"/>
      <c r="Z54" s="59"/>
      <c r="AA54" s="59"/>
    </row>
    <row r="55" spans="1:27">
      <c r="A55" s="22" t="s">
        <v>25</v>
      </c>
      <c r="B55" s="69"/>
      <c r="C55" s="70"/>
      <c r="D55" s="70"/>
      <c r="E55" s="70"/>
      <c r="F55" s="70"/>
      <c r="G55" s="70"/>
      <c r="H55" s="70"/>
      <c r="I55" s="71"/>
      <c r="J55" s="22">
        <f t="shared" ref="J55:Q55" si="7">SUM(J50:J54)</f>
        <v>30</v>
      </c>
      <c r="K55" s="22">
        <f t="shared" si="7"/>
        <v>8</v>
      </c>
      <c r="L55" s="22">
        <f t="shared" si="7"/>
        <v>4</v>
      </c>
      <c r="M55" s="43">
        <f t="shared" si="7"/>
        <v>0</v>
      </c>
      <c r="N55" s="22">
        <f t="shared" si="7"/>
        <v>8</v>
      </c>
      <c r="O55" s="22">
        <f t="shared" si="7"/>
        <v>20</v>
      </c>
      <c r="P55" s="22">
        <f t="shared" si="7"/>
        <v>35</v>
      </c>
      <c r="Q55" s="22">
        <f t="shared" si="7"/>
        <v>55</v>
      </c>
      <c r="R55" s="22">
        <f>COUNTIF(R50:R54,"E")</f>
        <v>3</v>
      </c>
      <c r="S55" s="22">
        <f>COUNTIF(S50:S54,"C")</f>
        <v>1</v>
      </c>
      <c r="T55" s="22">
        <f>COUNTIF(T50:T54,"VP")</f>
        <v>1</v>
      </c>
      <c r="U55" s="23"/>
      <c r="V55" s="59"/>
      <c r="W55" s="59"/>
      <c r="X55" s="59"/>
      <c r="Y55" s="59"/>
      <c r="Z55" s="59"/>
      <c r="AA55" s="59"/>
    </row>
    <row r="56" spans="1:27" ht="11.25" customHeight="1">
      <c r="V56" s="59"/>
      <c r="W56" s="59"/>
      <c r="X56" s="59"/>
      <c r="Y56" s="59"/>
      <c r="Z56" s="59"/>
      <c r="AA56" s="59"/>
    </row>
    <row r="57" spans="1:27">
      <c r="B57" s="8"/>
      <c r="C57" s="8"/>
      <c r="D57" s="8"/>
      <c r="E57" s="8"/>
      <c r="F57" s="8"/>
      <c r="G57" s="8"/>
      <c r="N57" s="8"/>
      <c r="O57" s="8"/>
      <c r="P57" s="8"/>
      <c r="Q57" s="8"/>
      <c r="R57" s="8"/>
      <c r="S57" s="8"/>
      <c r="T57" s="8"/>
      <c r="V57" s="59"/>
      <c r="W57" s="59"/>
      <c r="X57" s="59"/>
      <c r="Y57" s="59"/>
      <c r="Z57" s="59"/>
      <c r="AA57" s="59"/>
    </row>
    <row r="58" spans="1:27">
      <c r="V58" s="59"/>
      <c r="W58" s="59"/>
      <c r="X58" s="59"/>
      <c r="Y58" s="59"/>
      <c r="Z58" s="59"/>
      <c r="AA58" s="59"/>
    </row>
    <row r="59" spans="1:27" ht="18" customHeight="1">
      <c r="A59" s="159" t="s">
        <v>44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59"/>
      <c r="W59" s="59"/>
      <c r="X59" s="59"/>
      <c r="Y59" s="59"/>
      <c r="Z59" s="59"/>
      <c r="AA59" s="59"/>
    </row>
    <row r="60" spans="1:27" ht="25.5" customHeight="1">
      <c r="A60" s="175" t="s">
        <v>27</v>
      </c>
      <c r="B60" s="164" t="s">
        <v>26</v>
      </c>
      <c r="C60" s="165"/>
      <c r="D60" s="165"/>
      <c r="E60" s="165"/>
      <c r="F60" s="165"/>
      <c r="G60" s="165"/>
      <c r="H60" s="165"/>
      <c r="I60" s="166"/>
      <c r="J60" s="174" t="s">
        <v>40</v>
      </c>
      <c r="K60" s="136" t="s">
        <v>24</v>
      </c>
      <c r="L60" s="137"/>
      <c r="M60" s="137"/>
      <c r="N60" s="138"/>
      <c r="O60" s="136" t="s">
        <v>41</v>
      </c>
      <c r="P60" s="152"/>
      <c r="Q60" s="153"/>
      <c r="R60" s="136" t="s">
        <v>23</v>
      </c>
      <c r="S60" s="137"/>
      <c r="T60" s="138"/>
      <c r="U60" s="157" t="s">
        <v>22</v>
      </c>
      <c r="V60" s="59"/>
      <c r="W60" s="59"/>
      <c r="X60" s="59"/>
      <c r="Y60" s="59"/>
      <c r="Z60" s="59"/>
      <c r="AA60" s="59"/>
    </row>
    <row r="61" spans="1:27" ht="16.5" customHeight="1">
      <c r="A61" s="176"/>
      <c r="B61" s="167"/>
      <c r="C61" s="133"/>
      <c r="D61" s="133"/>
      <c r="E61" s="133"/>
      <c r="F61" s="133"/>
      <c r="G61" s="133"/>
      <c r="H61" s="133"/>
      <c r="I61" s="168"/>
      <c r="J61" s="158"/>
      <c r="K61" s="5" t="s">
        <v>28</v>
      </c>
      <c r="L61" s="5" t="s">
        <v>29</v>
      </c>
      <c r="M61" s="42" t="s">
        <v>68</v>
      </c>
      <c r="N61" s="42" t="s">
        <v>69</v>
      </c>
      <c r="O61" s="5" t="s">
        <v>33</v>
      </c>
      <c r="P61" s="5" t="s">
        <v>7</v>
      </c>
      <c r="Q61" s="5" t="s">
        <v>30</v>
      </c>
      <c r="R61" s="5" t="s">
        <v>31</v>
      </c>
      <c r="S61" s="5" t="s">
        <v>28</v>
      </c>
      <c r="T61" s="5" t="s">
        <v>32</v>
      </c>
      <c r="U61" s="158"/>
      <c r="V61" s="59"/>
      <c r="W61" s="59"/>
      <c r="X61" s="59"/>
      <c r="Y61" s="59"/>
      <c r="Z61" s="59"/>
      <c r="AA61" s="59"/>
    </row>
    <row r="62" spans="1:27">
      <c r="A62" s="47" t="s">
        <v>105</v>
      </c>
      <c r="B62" s="109" t="s">
        <v>118</v>
      </c>
      <c r="C62" s="110"/>
      <c r="D62" s="110"/>
      <c r="E62" s="110"/>
      <c r="F62" s="110"/>
      <c r="G62" s="110"/>
      <c r="H62" s="110"/>
      <c r="I62" s="111"/>
      <c r="J62" s="11">
        <v>8</v>
      </c>
      <c r="K62" s="11">
        <v>2</v>
      </c>
      <c r="L62" s="11">
        <v>1</v>
      </c>
      <c r="M62" s="11">
        <v>0</v>
      </c>
      <c r="N62" s="11">
        <v>2</v>
      </c>
      <c r="O62" s="19">
        <f>K62+L62+M62+N62</f>
        <v>5</v>
      </c>
      <c r="P62" s="20">
        <f>Q62-O62</f>
        <v>9</v>
      </c>
      <c r="Q62" s="20">
        <f>ROUND(PRODUCT(J62,25)/14,0)</f>
        <v>14</v>
      </c>
      <c r="R62" s="25"/>
      <c r="S62" s="11"/>
      <c r="T62" s="26" t="s">
        <v>32</v>
      </c>
      <c r="U62" s="11" t="s">
        <v>39</v>
      </c>
      <c r="V62" s="59"/>
      <c r="W62" s="59"/>
      <c r="X62" s="59"/>
      <c r="Y62" s="59"/>
      <c r="Z62" s="59"/>
      <c r="AA62" s="59"/>
    </row>
    <row r="63" spans="1:27">
      <c r="A63" s="47" t="s">
        <v>114</v>
      </c>
      <c r="B63" s="109" t="s">
        <v>113</v>
      </c>
      <c r="C63" s="110"/>
      <c r="D63" s="110"/>
      <c r="E63" s="110"/>
      <c r="F63" s="110"/>
      <c r="G63" s="110"/>
      <c r="H63" s="110"/>
      <c r="I63" s="111"/>
      <c r="J63" s="11">
        <v>8</v>
      </c>
      <c r="K63" s="11">
        <v>2</v>
      </c>
      <c r="L63" s="11">
        <v>1</v>
      </c>
      <c r="M63" s="11">
        <v>0</v>
      </c>
      <c r="N63" s="11">
        <v>2</v>
      </c>
      <c r="O63" s="44">
        <f t="shared" ref="O63:O65" si="8">K63+L63+M63+N63</f>
        <v>5</v>
      </c>
      <c r="P63" s="20">
        <f t="shared" ref="P63:P65" si="9">Q63-O63</f>
        <v>9</v>
      </c>
      <c r="Q63" s="20">
        <f t="shared" ref="Q63:Q65" si="10">ROUND(PRODUCT(J63,25)/14,0)</f>
        <v>14</v>
      </c>
      <c r="R63" s="25" t="s">
        <v>31</v>
      </c>
      <c r="S63" s="11"/>
      <c r="T63" s="26"/>
      <c r="U63" s="11" t="s">
        <v>36</v>
      </c>
      <c r="V63" s="59"/>
      <c r="W63" s="59"/>
      <c r="X63" s="59"/>
      <c r="Y63" s="59"/>
      <c r="Z63" s="59"/>
      <c r="AA63" s="59"/>
    </row>
    <row r="64" spans="1:27">
      <c r="A64" s="47" t="s">
        <v>106</v>
      </c>
      <c r="B64" s="109" t="s">
        <v>107</v>
      </c>
      <c r="C64" s="110"/>
      <c r="D64" s="110"/>
      <c r="E64" s="110"/>
      <c r="F64" s="110"/>
      <c r="G64" s="110"/>
      <c r="H64" s="110"/>
      <c r="I64" s="111"/>
      <c r="J64" s="11">
        <v>7</v>
      </c>
      <c r="K64" s="11">
        <v>2</v>
      </c>
      <c r="L64" s="11">
        <v>1</v>
      </c>
      <c r="M64" s="11">
        <v>0</v>
      </c>
      <c r="N64" s="11">
        <v>2</v>
      </c>
      <c r="O64" s="44">
        <f t="shared" si="8"/>
        <v>5</v>
      </c>
      <c r="P64" s="20">
        <f t="shared" si="9"/>
        <v>8</v>
      </c>
      <c r="Q64" s="20">
        <f t="shared" si="10"/>
        <v>13</v>
      </c>
      <c r="R64" s="25" t="s">
        <v>31</v>
      </c>
      <c r="S64" s="11"/>
      <c r="T64" s="26"/>
      <c r="U64" s="11" t="s">
        <v>36</v>
      </c>
      <c r="V64" s="59"/>
      <c r="W64" s="59"/>
      <c r="X64" s="59"/>
      <c r="Y64" s="59"/>
      <c r="Z64" s="59"/>
      <c r="AA64" s="59"/>
    </row>
    <row r="65" spans="1:27">
      <c r="A65" s="47" t="s">
        <v>108</v>
      </c>
      <c r="B65" s="109" t="s">
        <v>109</v>
      </c>
      <c r="C65" s="110"/>
      <c r="D65" s="110"/>
      <c r="E65" s="110"/>
      <c r="F65" s="110"/>
      <c r="G65" s="110"/>
      <c r="H65" s="110"/>
      <c r="I65" s="111"/>
      <c r="J65" s="11">
        <v>7</v>
      </c>
      <c r="K65" s="11">
        <v>2</v>
      </c>
      <c r="L65" s="11">
        <v>1</v>
      </c>
      <c r="M65" s="11">
        <v>0</v>
      </c>
      <c r="N65" s="11">
        <v>2</v>
      </c>
      <c r="O65" s="44">
        <f t="shared" si="8"/>
        <v>5</v>
      </c>
      <c r="P65" s="20">
        <f t="shared" si="9"/>
        <v>8</v>
      </c>
      <c r="Q65" s="20">
        <f t="shared" si="10"/>
        <v>13</v>
      </c>
      <c r="R65" s="25"/>
      <c r="S65" s="11" t="s">
        <v>28</v>
      </c>
      <c r="T65" s="26"/>
      <c r="U65" s="11" t="s">
        <v>36</v>
      </c>
      <c r="V65" s="59"/>
      <c r="W65" s="59"/>
      <c r="X65" s="59"/>
      <c r="Y65" s="59"/>
      <c r="Z65" s="59"/>
      <c r="AA65" s="59"/>
    </row>
    <row r="66" spans="1:27">
      <c r="A66" s="22" t="s">
        <v>25</v>
      </c>
      <c r="B66" s="69"/>
      <c r="C66" s="70"/>
      <c r="D66" s="70"/>
      <c r="E66" s="70"/>
      <c r="F66" s="70"/>
      <c r="G66" s="70"/>
      <c r="H66" s="70"/>
      <c r="I66" s="71"/>
      <c r="J66" s="22">
        <f t="shared" ref="J66:Q66" si="11">SUM(J62:J65)</f>
        <v>30</v>
      </c>
      <c r="K66" s="22">
        <f t="shared" si="11"/>
        <v>8</v>
      </c>
      <c r="L66" s="22">
        <f t="shared" si="11"/>
        <v>4</v>
      </c>
      <c r="M66" s="43">
        <f t="shared" si="11"/>
        <v>0</v>
      </c>
      <c r="N66" s="22">
        <f t="shared" si="11"/>
        <v>8</v>
      </c>
      <c r="O66" s="22">
        <f t="shared" si="11"/>
        <v>20</v>
      </c>
      <c r="P66" s="22">
        <f t="shared" si="11"/>
        <v>34</v>
      </c>
      <c r="Q66" s="22">
        <f t="shared" si="11"/>
        <v>54</v>
      </c>
      <c r="R66" s="22">
        <f>COUNTIF(R62:R65,"E")</f>
        <v>2</v>
      </c>
      <c r="S66" s="22">
        <f>COUNTIF(S62:S65,"C")</f>
        <v>1</v>
      </c>
      <c r="T66" s="22">
        <f>COUNTIF(T62:T65,"VP")</f>
        <v>1</v>
      </c>
      <c r="U66" s="23"/>
      <c r="V66" s="59"/>
      <c r="W66" s="59"/>
      <c r="X66" s="59"/>
      <c r="Y66" s="59"/>
      <c r="Z66" s="59"/>
      <c r="AA66" s="59"/>
    </row>
    <row r="67" spans="1:27" ht="42" customHeight="1">
      <c r="V67" s="59"/>
      <c r="W67" s="59"/>
      <c r="X67" s="59"/>
      <c r="Y67" s="59"/>
      <c r="Z67" s="59"/>
      <c r="AA67" s="59"/>
    </row>
    <row r="68" spans="1:27" ht="18.75" customHeight="1">
      <c r="A68" s="159" t="s">
        <v>45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59"/>
      <c r="W68" s="59"/>
      <c r="X68" s="59"/>
      <c r="Y68" s="59"/>
      <c r="Z68" s="59"/>
      <c r="AA68" s="59"/>
    </row>
    <row r="69" spans="1:27" ht="24.75" customHeight="1">
      <c r="A69" s="175" t="s">
        <v>27</v>
      </c>
      <c r="B69" s="164" t="s">
        <v>26</v>
      </c>
      <c r="C69" s="165"/>
      <c r="D69" s="165"/>
      <c r="E69" s="165"/>
      <c r="F69" s="165"/>
      <c r="G69" s="165"/>
      <c r="H69" s="165"/>
      <c r="I69" s="166"/>
      <c r="J69" s="174" t="s">
        <v>40</v>
      </c>
      <c r="K69" s="136" t="s">
        <v>24</v>
      </c>
      <c r="L69" s="137"/>
      <c r="M69" s="137"/>
      <c r="N69" s="138"/>
      <c r="O69" s="136" t="s">
        <v>41</v>
      </c>
      <c r="P69" s="152"/>
      <c r="Q69" s="153"/>
      <c r="R69" s="136" t="s">
        <v>23</v>
      </c>
      <c r="S69" s="137"/>
      <c r="T69" s="138"/>
      <c r="U69" s="157" t="s">
        <v>22</v>
      </c>
      <c r="V69" s="59"/>
      <c r="W69" s="59"/>
      <c r="X69" s="59"/>
      <c r="Y69" s="59"/>
      <c r="Z69" s="59"/>
      <c r="AA69" s="59"/>
    </row>
    <row r="70" spans="1:27">
      <c r="A70" s="176"/>
      <c r="B70" s="167"/>
      <c r="C70" s="133"/>
      <c r="D70" s="133"/>
      <c r="E70" s="133"/>
      <c r="F70" s="133"/>
      <c r="G70" s="133"/>
      <c r="H70" s="133"/>
      <c r="I70" s="168"/>
      <c r="J70" s="158"/>
      <c r="K70" s="5" t="s">
        <v>28</v>
      </c>
      <c r="L70" s="5" t="s">
        <v>29</v>
      </c>
      <c r="M70" s="42" t="s">
        <v>68</v>
      </c>
      <c r="N70" s="42" t="s">
        <v>69</v>
      </c>
      <c r="O70" s="5" t="s">
        <v>33</v>
      </c>
      <c r="P70" s="5" t="s">
        <v>7</v>
      </c>
      <c r="Q70" s="5" t="s">
        <v>30</v>
      </c>
      <c r="R70" s="5" t="s">
        <v>31</v>
      </c>
      <c r="S70" s="5" t="s">
        <v>28</v>
      </c>
      <c r="T70" s="5" t="s">
        <v>32</v>
      </c>
      <c r="U70" s="158"/>
      <c r="V70" s="59"/>
      <c r="W70" s="59"/>
      <c r="X70" s="59"/>
      <c r="Y70" s="59"/>
      <c r="Z70" s="59"/>
      <c r="AA70" s="59"/>
    </row>
    <row r="71" spans="1:27">
      <c r="A71" s="47" t="s">
        <v>95</v>
      </c>
      <c r="B71" s="109" t="s">
        <v>96</v>
      </c>
      <c r="C71" s="110"/>
      <c r="D71" s="110"/>
      <c r="E71" s="110"/>
      <c r="F71" s="110"/>
      <c r="G71" s="110"/>
      <c r="H71" s="110"/>
      <c r="I71" s="111"/>
      <c r="J71" s="11">
        <v>7</v>
      </c>
      <c r="K71" s="11">
        <v>2</v>
      </c>
      <c r="L71" s="11">
        <v>1</v>
      </c>
      <c r="M71" s="11">
        <v>0</v>
      </c>
      <c r="N71" s="11">
        <v>1</v>
      </c>
      <c r="O71" s="19">
        <f>K71+L71+M71+N71</f>
        <v>4</v>
      </c>
      <c r="P71" s="20">
        <f>Q71-O71</f>
        <v>11</v>
      </c>
      <c r="Q71" s="20">
        <f>ROUND(PRODUCT(J71,25)/12,0)</f>
        <v>15</v>
      </c>
      <c r="R71" s="25" t="s">
        <v>31</v>
      </c>
      <c r="S71" s="11"/>
      <c r="T71" s="26"/>
      <c r="U71" s="11" t="s">
        <v>36</v>
      </c>
      <c r="V71" s="59"/>
      <c r="W71" s="59"/>
      <c r="X71" s="59"/>
      <c r="Y71" s="59"/>
      <c r="Z71" s="59"/>
      <c r="AA71" s="59"/>
    </row>
    <row r="72" spans="1:27">
      <c r="A72" s="48" t="s">
        <v>132</v>
      </c>
      <c r="B72" s="130" t="s">
        <v>97</v>
      </c>
      <c r="C72" s="131"/>
      <c r="D72" s="131"/>
      <c r="E72" s="131"/>
      <c r="F72" s="131"/>
      <c r="G72" s="131"/>
      <c r="H72" s="131"/>
      <c r="I72" s="132"/>
      <c r="J72" s="11">
        <v>7</v>
      </c>
      <c r="K72" s="11">
        <v>2</v>
      </c>
      <c r="L72" s="11">
        <v>1</v>
      </c>
      <c r="M72" s="11">
        <v>0</v>
      </c>
      <c r="N72" s="11">
        <v>1</v>
      </c>
      <c r="O72" s="44">
        <f t="shared" ref="O72:O75" si="12">K72+L72+M72+N72</f>
        <v>4</v>
      </c>
      <c r="P72" s="20">
        <f t="shared" ref="P72:P75" si="13">Q72-O72</f>
        <v>11</v>
      </c>
      <c r="Q72" s="20">
        <f t="shared" ref="Q72:Q75" si="14">ROUND(PRODUCT(J72,25)/12,0)</f>
        <v>15</v>
      </c>
      <c r="R72" s="25" t="s">
        <v>31</v>
      </c>
      <c r="S72" s="11"/>
      <c r="T72" s="26"/>
      <c r="U72" s="11" t="s">
        <v>36</v>
      </c>
      <c r="V72" s="59"/>
      <c r="W72" s="59"/>
      <c r="X72" s="59"/>
      <c r="Y72" s="59"/>
      <c r="Z72" s="59"/>
      <c r="AA72" s="59"/>
    </row>
    <row r="73" spans="1:27">
      <c r="A73" s="47" t="s">
        <v>98</v>
      </c>
      <c r="B73" s="109" t="s">
        <v>99</v>
      </c>
      <c r="C73" s="110"/>
      <c r="D73" s="110"/>
      <c r="E73" s="110"/>
      <c r="F73" s="110"/>
      <c r="G73" s="110"/>
      <c r="H73" s="110"/>
      <c r="I73" s="111"/>
      <c r="J73" s="11">
        <v>6</v>
      </c>
      <c r="K73" s="11">
        <v>2</v>
      </c>
      <c r="L73" s="11">
        <v>1</v>
      </c>
      <c r="M73" s="11">
        <v>0</v>
      </c>
      <c r="N73" s="11">
        <v>1</v>
      </c>
      <c r="O73" s="44">
        <f t="shared" si="12"/>
        <v>4</v>
      </c>
      <c r="P73" s="20">
        <f t="shared" si="13"/>
        <v>9</v>
      </c>
      <c r="Q73" s="20">
        <f t="shared" si="14"/>
        <v>13</v>
      </c>
      <c r="R73" s="25" t="s">
        <v>31</v>
      </c>
      <c r="S73" s="11"/>
      <c r="T73" s="26"/>
      <c r="U73" s="11" t="s">
        <v>36</v>
      </c>
      <c r="V73" s="59"/>
      <c r="W73" s="59"/>
      <c r="X73" s="59"/>
      <c r="Y73" s="59"/>
      <c r="Z73" s="59"/>
      <c r="AA73" s="59"/>
    </row>
    <row r="74" spans="1:27">
      <c r="A74" s="64" t="s">
        <v>138</v>
      </c>
      <c r="B74" s="109" t="s">
        <v>104</v>
      </c>
      <c r="C74" s="110"/>
      <c r="D74" s="110"/>
      <c r="E74" s="110"/>
      <c r="F74" s="110"/>
      <c r="G74" s="110"/>
      <c r="H74" s="110"/>
      <c r="I74" s="111"/>
      <c r="J74" s="11">
        <v>6</v>
      </c>
      <c r="K74" s="11">
        <v>2</v>
      </c>
      <c r="L74" s="11">
        <v>1</v>
      </c>
      <c r="M74" s="11">
        <v>0</v>
      </c>
      <c r="N74" s="11">
        <v>1</v>
      </c>
      <c r="O74" s="44">
        <f t="shared" si="12"/>
        <v>4</v>
      </c>
      <c r="P74" s="20">
        <f t="shared" si="13"/>
        <v>9</v>
      </c>
      <c r="Q74" s="20">
        <f t="shared" si="14"/>
        <v>13</v>
      </c>
      <c r="R74" s="25"/>
      <c r="S74" s="11" t="s">
        <v>28</v>
      </c>
      <c r="T74" s="26"/>
      <c r="U74" s="11" t="s">
        <v>36</v>
      </c>
      <c r="V74" s="59"/>
      <c r="W74" s="59"/>
      <c r="X74" s="59"/>
      <c r="Y74" s="59"/>
      <c r="Z74" s="59"/>
      <c r="AA74" s="59"/>
    </row>
    <row r="75" spans="1:27">
      <c r="A75" s="47" t="s">
        <v>115</v>
      </c>
      <c r="B75" s="109" t="s">
        <v>116</v>
      </c>
      <c r="C75" s="110"/>
      <c r="D75" s="110"/>
      <c r="E75" s="110"/>
      <c r="F75" s="110"/>
      <c r="G75" s="110"/>
      <c r="H75" s="110"/>
      <c r="I75" s="111"/>
      <c r="J75" s="11">
        <v>4</v>
      </c>
      <c r="K75" s="11">
        <v>0</v>
      </c>
      <c r="L75" s="11">
        <v>0</v>
      </c>
      <c r="M75" s="11">
        <v>0</v>
      </c>
      <c r="N75" s="11">
        <v>4</v>
      </c>
      <c r="O75" s="44">
        <f t="shared" si="12"/>
        <v>4</v>
      </c>
      <c r="P75" s="20">
        <f t="shared" si="13"/>
        <v>4</v>
      </c>
      <c r="Q75" s="20">
        <f t="shared" si="14"/>
        <v>8</v>
      </c>
      <c r="R75" s="25"/>
      <c r="S75" s="11"/>
      <c r="T75" s="26" t="s">
        <v>32</v>
      </c>
      <c r="U75" s="11" t="s">
        <v>39</v>
      </c>
      <c r="V75" s="59"/>
      <c r="W75" s="59"/>
      <c r="X75" s="59"/>
      <c r="Y75" s="59"/>
      <c r="Z75" s="59"/>
      <c r="AA75" s="59"/>
    </row>
    <row r="76" spans="1:27">
      <c r="A76" s="22" t="s">
        <v>25</v>
      </c>
      <c r="B76" s="69"/>
      <c r="C76" s="70"/>
      <c r="D76" s="70"/>
      <c r="E76" s="70"/>
      <c r="F76" s="70"/>
      <c r="G76" s="70"/>
      <c r="H76" s="70"/>
      <c r="I76" s="71"/>
      <c r="J76" s="22">
        <f t="shared" ref="J76:Q76" si="15">SUM(J71:J75)</f>
        <v>30</v>
      </c>
      <c r="K76" s="22">
        <f t="shared" si="15"/>
        <v>8</v>
      </c>
      <c r="L76" s="22">
        <f t="shared" si="15"/>
        <v>4</v>
      </c>
      <c r="M76" s="43">
        <f t="shared" si="15"/>
        <v>0</v>
      </c>
      <c r="N76" s="22">
        <f t="shared" si="15"/>
        <v>8</v>
      </c>
      <c r="O76" s="22">
        <f t="shared" si="15"/>
        <v>20</v>
      </c>
      <c r="P76" s="22">
        <f t="shared" si="15"/>
        <v>44</v>
      </c>
      <c r="Q76" s="22">
        <f t="shared" si="15"/>
        <v>64</v>
      </c>
      <c r="R76" s="22">
        <f>COUNTIF(R71:R75,"E")</f>
        <v>3</v>
      </c>
      <c r="S76" s="22">
        <f>COUNTIF(S71:S75,"C")</f>
        <v>1</v>
      </c>
      <c r="T76" s="22">
        <f>COUNTIF(T71:T75,"VP")</f>
        <v>1</v>
      </c>
      <c r="U76" s="23"/>
      <c r="V76" s="59"/>
      <c r="W76" s="59"/>
      <c r="X76" s="59"/>
      <c r="Y76" s="59"/>
      <c r="Z76" s="59"/>
      <c r="AA76" s="59"/>
    </row>
    <row r="77" spans="1:27" ht="9" customHeight="1">
      <c r="V77" s="59"/>
      <c r="W77" s="59"/>
      <c r="X77" s="59"/>
      <c r="Y77" s="59"/>
      <c r="Z77" s="59"/>
      <c r="AA77" s="59"/>
    </row>
    <row r="78" spans="1:27">
      <c r="B78" s="2"/>
      <c r="C78" s="2"/>
      <c r="D78" s="2"/>
      <c r="E78" s="2"/>
      <c r="F78" s="2"/>
      <c r="G78" s="2"/>
      <c r="N78" s="8"/>
      <c r="O78" s="8"/>
      <c r="P78" s="8"/>
      <c r="Q78" s="8"/>
      <c r="R78" s="8"/>
      <c r="S78" s="8"/>
      <c r="T78" s="8"/>
      <c r="V78" s="59"/>
      <c r="W78" s="59"/>
      <c r="X78" s="59"/>
      <c r="Y78" s="59"/>
      <c r="Z78" s="59"/>
      <c r="AA78" s="59"/>
    </row>
    <row r="79" spans="1:27">
      <c r="V79" s="59"/>
      <c r="W79" s="59"/>
      <c r="X79" s="59"/>
      <c r="Y79" s="59"/>
      <c r="Z79" s="59"/>
      <c r="AA79" s="59"/>
    </row>
    <row r="80" spans="1:27">
      <c r="V80" s="59"/>
      <c r="W80" s="59"/>
      <c r="X80" s="59"/>
      <c r="Y80" s="59"/>
      <c r="Z80" s="59"/>
      <c r="AA80" s="59"/>
    </row>
    <row r="81" spans="1:27" ht="19.5" customHeight="1">
      <c r="A81" s="143" t="s">
        <v>46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59"/>
      <c r="W81" s="59"/>
      <c r="X81" s="59"/>
      <c r="Y81" s="59"/>
      <c r="Z81" s="59"/>
      <c r="AA81" s="59"/>
    </row>
    <row r="82" spans="1:27" ht="27.75" customHeight="1">
      <c r="A82" s="175" t="s">
        <v>27</v>
      </c>
      <c r="B82" s="164" t="s">
        <v>26</v>
      </c>
      <c r="C82" s="165"/>
      <c r="D82" s="165"/>
      <c r="E82" s="165"/>
      <c r="F82" s="165"/>
      <c r="G82" s="165"/>
      <c r="H82" s="165"/>
      <c r="I82" s="166"/>
      <c r="J82" s="174" t="s">
        <v>40</v>
      </c>
      <c r="K82" s="163" t="s">
        <v>24</v>
      </c>
      <c r="L82" s="163"/>
      <c r="M82" s="163"/>
      <c r="N82" s="163"/>
      <c r="O82" s="163" t="s">
        <v>41</v>
      </c>
      <c r="P82" s="187"/>
      <c r="Q82" s="187"/>
      <c r="R82" s="163" t="s">
        <v>23</v>
      </c>
      <c r="S82" s="163"/>
      <c r="T82" s="163"/>
      <c r="U82" s="163" t="s">
        <v>22</v>
      </c>
      <c r="V82" s="59"/>
      <c r="W82" s="59"/>
      <c r="X82" s="59"/>
      <c r="Y82" s="59"/>
      <c r="Z82" s="59"/>
      <c r="AA82" s="59"/>
    </row>
    <row r="83" spans="1:27" ht="12.75" customHeight="1">
      <c r="A83" s="176"/>
      <c r="B83" s="167"/>
      <c r="C83" s="133"/>
      <c r="D83" s="133"/>
      <c r="E83" s="133"/>
      <c r="F83" s="133"/>
      <c r="G83" s="133"/>
      <c r="H83" s="133"/>
      <c r="I83" s="168"/>
      <c r="J83" s="158"/>
      <c r="K83" s="5" t="s">
        <v>28</v>
      </c>
      <c r="L83" s="5" t="s">
        <v>29</v>
      </c>
      <c r="M83" s="42" t="s">
        <v>68</v>
      </c>
      <c r="N83" s="42" t="s">
        <v>69</v>
      </c>
      <c r="O83" s="5" t="s">
        <v>33</v>
      </c>
      <c r="P83" s="5" t="s">
        <v>7</v>
      </c>
      <c r="Q83" s="5" t="s">
        <v>30</v>
      </c>
      <c r="R83" s="5" t="s">
        <v>31</v>
      </c>
      <c r="S83" s="5" t="s">
        <v>28</v>
      </c>
      <c r="T83" s="5" t="s">
        <v>32</v>
      </c>
      <c r="U83" s="163"/>
      <c r="V83" s="59"/>
      <c r="W83" s="59"/>
      <c r="X83" s="59"/>
      <c r="Y83" s="59"/>
      <c r="Z83" s="59"/>
      <c r="AA83" s="59"/>
    </row>
    <row r="84" spans="1:27">
      <c r="A84" s="169" t="s">
        <v>123</v>
      </c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1"/>
      <c r="V84" s="59"/>
      <c r="W84" s="59"/>
      <c r="X84" s="59"/>
      <c r="Y84" s="59"/>
      <c r="Z84" s="59"/>
      <c r="AA84" s="59"/>
    </row>
    <row r="85" spans="1:27">
      <c r="A85" s="55" t="s">
        <v>119</v>
      </c>
      <c r="B85" s="160" t="s">
        <v>120</v>
      </c>
      <c r="C85" s="161"/>
      <c r="D85" s="161"/>
      <c r="E85" s="161"/>
      <c r="F85" s="161"/>
      <c r="G85" s="161"/>
      <c r="H85" s="161"/>
      <c r="I85" s="162"/>
      <c r="J85" s="27">
        <v>6</v>
      </c>
      <c r="K85" s="11">
        <v>2</v>
      </c>
      <c r="L85" s="11">
        <v>1</v>
      </c>
      <c r="M85" s="11">
        <v>0</v>
      </c>
      <c r="N85" s="11">
        <v>1</v>
      </c>
      <c r="O85" s="20">
        <f>K85+L85+M85+N85</f>
        <v>4</v>
      </c>
      <c r="P85" s="20">
        <f t="shared" ref="P85" si="16">Q85-O85</f>
        <v>7</v>
      </c>
      <c r="Q85" s="20">
        <f>ROUND(PRODUCT(J85,25)/14,0)</f>
        <v>11</v>
      </c>
      <c r="R85" s="25" t="s">
        <v>31</v>
      </c>
      <c r="S85" s="11"/>
      <c r="T85" s="26"/>
      <c r="U85" s="11" t="s">
        <v>36</v>
      </c>
      <c r="V85" s="59"/>
      <c r="W85" s="59"/>
      <c r="X85" s="59"/>
      <c r="Y85" s="59"/>
      <c r="Z85" s="59"/>
      <c r="AA85" s="59"/>
    </row>
    <row r="86" spans="1:27">
      <c r="A86" s="55" t="s">
        <v>121</v>
      </c>
      <c r="B86" s="160" t="s">
        <v>122</v>
      </c>
      <c r="C86" s="161"/>
      <c r="D86" s="161"/>
      <c r="E86" s="161"/>
      <c r="F86" s="161"/>
      <c r="G86" s="161"/>
      <c r="H86" s="161"/>
      <c r="I86" s="162"/>
      <c r="J86" s="27">
        <v>6</v>
      </c>
      <c r="K86" s="27">
        <v>2</v>
      </c>
      <c r="L86" s="27">
        <v>1</v>
      </c>
      <c r="M86" s="27">
        <v>0</v>
      </c>
      <c r="N86" s="27">
        <v>1</v>
      </c>
      <c r="O86" s="20">
        <f>K86+L86+M86+N86</f>
        <v>4</v>
      </c>
      <c r="P86" s="20">
        <f t="shared" ref="P86" si="17">Q86-O86</f>
        <v>7</v>
      </c>
      <c r="Q86" s="20">
        <f>ROUND(PRODUCT(J86,25)/14,0)</f>
        <v>11</v>
      </c>
      <c r="R86" s="25" t="s">
        <v>31</v>
      </c>
      <c r="S86" s="11"/>
      <c r="T86" s="26"/>
      <c r="U86" s="11" t="s">
        <v>36</v>
      </c>
      <c r="V86" s="59"/>
      <c r="W86" s="59"/>
      <c r="X86" s="59"/>
      <c r="Y86" s="59"/>
      <c r="Z86" s="59"/>
      <c r="AA86" s="59"/>
    </row>
    <row r="87" spans="1:27">
      <c r="A87" s="169" t="s">
        <v>128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3"/>
      <c r="V87" s="59"/>
      <c r="W87" s="59"/>
      <c r="X87" s="59"/>
      <c r="Y87" s="59"/>
      <c r="Z87" s="59"/>
      <c r="AA87" s="59"/>
    </row>
    <row r="88" spans="1:27">
      <c r="A88" s="55" t="s">
        <v>124</v>
      </c>
      <c r="B88" s="160" t="s">
        <v>125</v>
      </c>
      <c r="C88" s="161"/>
      <c r="D88" s="161"/>
      <c r="E88" s="161"/>
      <c r="F88" s="161"/>
      <c r="G88" s="161"/>
      <c r="H88" s="161"/>
      <c r="I88" s="162"/>
      <c r="J88" s="56">
        <v>6</v>
      </c>
      <c r="K88" s="56">
        <v>2</v>
      </c>
      <c r="L88" s="56">
        <v>1</v>
      </c>
      <c r="M88" s="56">
        <v>0</v>
      </c>
      <c r="N88" s="56">
        <v>1</v>
      </c>
      <c r="O88" s="20">
        <f>K88+L88+M88+N88</f>
        <v>4</v>
      </c>
      <c r="P88" s="20">
        <f t="shared" ref="P88:P89" si="18">Q88-O88</f>
        <v>9</v>
      </c>
      <c r="Q88" s="20">
        <f t="shared" ref="Q88:Q89" si="19">ROUND(PRODUCT(J88,25)/12,0)</f>
        <v>13</v>
      </c>
      <c r="R88" s="27"/>
      <c r="S88" s="27"/>
      <c r="T88" s="28"/>
      <c r="U88" s="11"/>
      <c r="V88" s="59"/>
      <c r="W88" s="59"/>
      <c r="X88" s="59"/>
      <c r="Y88" s="59"/>
      <c r="Z88" s="59"/>
      <c r="AA88" s="59"/>
    </row>
    <row r="89" spans="1:27">
      <c r="A89" s="55" t="s">
        <v>126</v>
      </c>
      <c r="B89" s="160" t="s">
        <v>127</v>
      </c>
      <c r="C89" s="161"/>
      <c r="D89" s="161"/>
      <c r="E89" s="161"/>
      <c r="F89" s="161"/>
      <c r="G89" s="161"/>
      <c r="H89" s="161"/>
      <c r="I89" s="162"/>
      <c r="J89" s="56">
        <v>6</v>
      </c>
      <c r="K89" s="56">
        <v>2</v>
      </c>
      <c r="L89" s="56">
        <v>1</v>
      </c>
      <c r="M89" s="56">
        <v>0</v>
      </c>
      <c r="N89" s="56">
        <v>1</v>
      </c>
      <c r="O89" s="20">
        <f t="shared" ref="O89" si="20">K89+L89+M89+N89</f>
        <v>4</v>
      </c>
      <c r="P89" s="20">
        <f t="shared" si="18"/>
        <v>9</v>
      </c>
      <c r="Q89" s="20">
        <f t="shared" si="19"/>
        <v>13</v>
      </c>
      <c r="R89" s="27"/>
      <c r="S89" s="27"/>
      <c r="T89" s="28"/>
      <c r="U89" s="11"/>
      <c r="V89" s="59"/>
      <c r="W89" s="59"/>
      <c r="X89" s="59"/>
      <c r="Y89" s="59"/>
      <c r="Z89" s="59"/>
      <c r="AA89" s="59"/>
    </row>
    <row r="90" spans="1:27" ht="24.75" customHeight="1">
      <c r="A90" s="100" t="s">
        <v>48</v>
      </c>
      <c r="B90" s="101"/>
      <c r="C90" s="101"/>
      <c r="D90" s="101"/>
      <c r="E90" s="101"/>
      <c r="F90" s="101"/>
      <c r="G90" s="101"/>
      <c r="H90" s="101"/>
      <c r="I90" s="102"/>
      <c r="J90" s="24">
        <f>SUM(J85,J88)</f>
        <v>12</v>
      </c>
      <c r="K90" s="24">
        <f t="shared" ref="K90:Q90" si="21">SUM(K85,K88)</f>
        <v>4</v>
      </c>
      <c r="L90" s="24">
        <f t="shared" si="21"/>
        <v>2</v>
      </c>
      <c r="M90" s="24">
        <f t="shared" si="21"/>
        <v>0</v>
      </c>
      <c r="N90" s="24">
        <f t="shared" si="21"/>
        <v>2</v>
      </c>
      <c r="O90" s="24">
        <f t="shared" si="21"/>
        <v>8</v>
      </c>
      <c r="P90" s="24">
        <f t="shared" si="21"/>
        <v>16</v>
      </c>
      <c r="Q90" s="24">
        <f t="shared" si="21"/>
        <v>24</v>
      </c>
      <c r="R90" s="24">
        <f>COUNTIF(R85,"E")+COUNTIF(R88,"E")</f>
        <v>1</v>
      </c>
      <c r="S90" s="24">
        <f>COUNTIF(S85,"C")+COUNTIF(S88,"C")</f>
        <v>0</v>
      </c>
      <c r="T90" s="24">
        <f>COUNTIF(T85,"VP")+COUNTIF(T88,"VP")</f>
        <v>0</v>
      </c>
      <c r="U90" s="57" t="s">
        <v>130</v>
      </c>
      <c r="V90" s="59"/>
      <c r="W90" s="59"/>
      <c r="X90" s="59"/>
      <c r="Y90" s="59"/>
      <c r="Z90" s="59"/>
      <c r="AA90" s="59"/>
    </row>
    <row r="91" spans="1:27" ht="13.5" customHeight="1">
      <c r="A91" s="103" t="s">
        <v>49</v>
      </c>
      <c r="B91" s="104"/>
      <c r="C91" s="104"/>
      <c r="D91" s="104"/>
      <c r="E91" s="104"/>
      <c r="F91" s="104"/>
      <c r="G91" s="104"/>
      <c r="H91" s="104"/>
      <c r="I91" s="104"/>
      <c r="J91" s="105"/>
      <c r="K91" s="24">
        <f>K85*14+K88*12</f>
        <v>52</v>
      </c>
      <c r="L91" s="24">
        <f t="shared" ref="L91:Q91" si="22">L85*14+L88*12</f>
        <v>26</v>
      </c>
      <c r="M91" s="24">
        <f t="shared" si="22"/>
        <v>0</v>
      </c>
      <c r="N91" s="24">
        <f t="shared" si="22"/>
        <v>26</v>
      </c>
      <c r="O91" s="24">
        <f t="shared" si="22"/>
        <v>104</v>
      </c>
      <c r="P91" s="24">
        <f t="shared" si="22"/>
        <v>206</v>
      </c>
      <c r="Q91" s="24">
        <f t="shared" si="22"/>
        <v>310</v>
      </c>
      <c r="R91" s="113"/>
      <c r="S91" s="114"/>
      <c r="T91" s="114"/>
      <c r="U91" s="115"/>
      <c r="V91" s="59"/>
      <c r="W91" s="59"/>
      <c r="X91" s="59"/>
      <c r="Y91" s="59"/>
      <c r="Z91" s="59"/>
      <c r="AA91" s="59"/>
    </row>
    <row r="92" spans="1:27">
      <c r="A92" s="106"/>
      <c r="B92" s="107"/>
      <c r="C92" s="107"/>
      <c r="D92" s="107"/>
      <c r="E92" s="107"/>
      <c r="F92" s="107"/>
      <c r="G92" s="107"/>
      <c r="H92" s="107"/>
      <c r="I92" s="107"/>
      <c r="J92" s="108"/>
      <c r="K92" s="119">
        <f>SUM(K91:N91)</f>
        <v>104</v>
      </c>
      <c r="L92" s="120"/>
      <c r="M92" s="120"/>
      <c r="N92" s="121"/>
      <c r="O92" s="122">
        <f>SUM(O91:P91)</f>
        <v>310</v>
      </c>
      <c r="P92" s="123"/>
      <c r="Q92" s="124"/>
      <c r="R92" s="116"/>
      <c r="S92" s="117"/>
      <c r="T92" s="117"/>
      <c r="U92" s="118"/>
      <c r="V92" s="59"/>
      <c r="W92" s="59"/>
      <c r="X92" s="59"/>
      <c r="Y92" s="59"/>
      <c r="Z92" s="59"/>
      <c r="AA92" s="59"/>
    </row>
    <row r="93" spans="1:27" s="58" customForma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1"/>
      <c r="L93" s="61"/>
      <c r="M93" s="61"/>
      <c r="N93" s="61"/>
      <c r="O93" s="62"/>
      <c r="P93" s="62"/>
      <c r="Q93" s="62"/>
      <c r="R93" s="63"/>
      <c r="S93" s="63"/>
      <c r="T93" s="63"/>
      <c r="U93" s="63"/>
      <c r="V93" s="59"/>
      <c r="W93" s="59"/>
      <c r="X93" s="59"/>
      <c r="Y93" s="59"/>
      <c r="Z93" s="59"/>
      <c r="AA93" s="59"/>
    </row>
    <row r="94" spans="1:27" s="58" customForma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1"/>
      <c r="L94" s="61"/>
      <c r="M94" s="61"/>
      <c r="N94" s="61"/>
      <c r="O94" s="62"/>
      <c r="P94" s="62"/>
      <c r="Q94" s="62"/>
      <c r="R94" s="63"/>
      <c r="S94" s="63"/>
      <c r="T94" s="63"/>
      <c r="U94" s="63"/>
      <c r="V94" s="59"/>
      <c r="W94" s="59"/>
      <c r="X94" s="59"/>
      <c r="Y94" s="59"/>
      <c r="Z94" s="59"/>
      <c r="AA94" s="59"/>
    </row>
    <row r="95" spans="1:27" s="58" customFormat="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1"/>
      <c r="L95" s="61"/>
      <c r="M95" s="61"/>
      <c r="N95" s="61"/>
      <c r="O95" s="62"/>
      <c r="P95" s="62"/>
      <c r="Q95" s="62"/>
      <c r="R95" s="63"/>
      <c r="S95" s="63"/>
      <c r="T95" s="63"/>
      <c r="U95" s="63"/>
      <c r="V95" s="59"/>
      <c r="W95" s="59"/>
      <c r="X95" s="59"/>
      <c r="Y95" s="59"/>
      <c r="Z95" s="59"/>
      <c r="AA95" s="59"/>
    </row>
    <row r="96" spans="1:27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3"/>
      <c r="L96" s="13"/>
      <c r="M96" s="13"/>
      <c r="N96" s="13"/>
      <c r="O96" s="14"/>
      <c r="P96" s="14"/>
      <c r="Q96" s="14"/>
      <c r="R96" s="15"/>
      <c r="S96" s="15"/>
      <c r="T96" s="15"/>
      <c r="U96" s="15"/>
      <c r="V96" s="59"/>
      <c r="W96" s="59"/>
      <c r="X96" s="59"/>
      <c r="Y96" s="59"/>
      <c r="Z96" s="59"/>
      <c r="AA96" s="59"/>
    </row>
    <row r="97" spans="1:27" ht="69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3"/>
      <c r="L97" s="13"/>
      <c r="M97" s="13"/>
      <c r="N97" s="13"/>
      <c r="O97" s="16"/>
      <c r="P97" s="16"/>
      <c r="Q97" s="16"/>
      <c r="R97" s="16"/>
      <c r="S97" s="16"/>
      <c r="T97" s="16"/>
      <c r="U97" s="16"/>
      <c r="V97" s="59"/>
      <c r="W97" s="59"/>
      <c r="X97" s="59"/>
      <c r="Y97" s="59"/>
      <c r="Z97" s="59"/>
      <c r="AA97" s="59"/>
    </row>
    <row r="98" spans="1:27" ht="24" customHeight="1">
      <c r="A98" s="133" t="s">
        <v>50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59"/>
      <c r="W98" s="59"/>
      <c r="X98" s="59"/>
      <c r="Y98" s="59"/>
      <c r="Z98" s="59"/>
      <c r="AA98" s="59"/>
    </row>
    <row r="99" spans="1:27" ht="16.5" customHeight="1">
      <c r="A99" s="69" t="s">
        <v>52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1"/>
      <c r="V99" s="59"/>
      <c r="W99" s="59"/>
      <c r="X99" s="59"/>
      <c r="Y99" s="59"/>
      <c r="Z99" s="59"/>
      <c r="AA99" s="59"/>
    </row>
    <row r="100" spans="1:27" ht="34.5" customHeight="1">
      <c r="A100" s="99" t="s">
        <v>27</v>
      </c>
      <c r="B100" s="99" t="s">
        <v>26</v>
      </c>
      <c r="C100" s="99"/>
      <c r="D100" s="99"/>
      <c r="E100" s="99"/>
      <c r="F100" s="99"/>
      <c r="G100" s="99"/>
      <c r="H100" s="99"/>
      <c r="I100" s="99"/>
      <c r="J100" s="68" t="s">
        <v>40</v>
      </c>
      <c r="K100" s="68" t="s">
        <v>24</v>
      </c>
      <c r="L100" s="68"/>
      <c r="M100" s="68"/>
      <c r="N100" s="68"/>
      <c r="O100" s="68" t="s">
        <v>41</v>
      </c>
      <c r="P100" s="68"/>
      <c r="Q100" s="68"/>
      <c r="R100" s="68" t="s">
        <v>23</v>
      </c>
      <c r="S100" s="68"/>
      <c r="T100" s="68"/>
      <c r="U100" s="68" t="s">
        <v>22</v>
      </c>
      <c r="V100" s="59"/>
      <c r="W100" s="59"/>
      <c r="X100" s="59"/>
      <c r="Y100" s="59"/>
      <c r="Z100" s="59"/>
      <c r="AA100" s="59"/>
    </row>
    <row r="101" spans="1:27">
      <c r="A101" s="99"/>
      <c r="B101" s="99"/>
      <c r="C101" s="99"/>
      <c r="D101" s="99"/>
      <c r="E101" s="99"/>
      <c r="F101" s="99"/>
      <c r="G101" s="99"/>
      <c r="H101" s="99"/>
      <c r="I101" s="99"/>
      <c r="J101" s="68"/>
      <c r="K101" s="31" t="s">
        <v>28</v>
      </c>
      <c r="L101" s="31" t="s">
        <v>29</v>
      </c>
      <c r="M101" s="41" t="s">
        <v>68</v>
      </c>
      <c r="N101" s="41" t="s">
        <v>69</v>
      </c>
      <c r="O101" s="31" t="s">
        <v>33</v>
      </c>
      <c r="P101" s="31" t="s">
        <v>7</v>
      </c>
      <c r="Q101" s="31" t="s">
        <v>30</v>
      </c>
      <c r="R101" s="31" t="s">
        <v>31</v>
      </c>
      <c r="S101" s="31" t="s">
        <v>28</v>
      </c>
      <c r="T101" s="31" t="s">
        <v>32</v>
      </c>
      <c r="U101" s="68"/>
      <c r="V101" s="59"/>
      <c r="W101" s="59"/>
      <c r="X101" s="59"/>
      <c r="Y101" s="59"/>
      <c r="Z101" s="59"/>
      <c r="AA101" s="59"/>
    </row>
    <row r="102" spans="1:27" ht="17.25" customHeight="1">
      <c r="A102" s="69" t="s">
        <v>64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1"/>
      <c r="V102" s="59"/>
      <c r="W102" s="59"/>
      <c r="X102" s="59"/>
      <c r="Y102" s="59"/>
      <c r="Z102" s="59"/>
      <c r="AA102" s="59"/>
    </row>
    <row r="103" spans="1:27">
      <c r="A103" s="33" t="str">
        <f t="shared" ref="A103:A110" si="23">IF(ISNA(INDEX($A$37:$U$96,MATCH($B103,$B$37:$B$96,0),1)),"",INDEX($A$37:$U$96,MATCH($B103,$B$37:$B$96,0),1))</f>
        <v>MMM3028</v>
      </c>
      <c r="B103" s="109" t="s">
        <v>86</v>
      </c>
      <c r="C103" s="110"/>
      <c r="D103" s="110"/>
      <c r="E103" s="110"/>
      <c r="F103" s="110"/>
      <c r="G103" s="110"/>
      <c r="H103" s="110"/>
      <c r="I103" s="111"/>
      <c r="J103" s="20">
        <f t="shared" ref="J103:J110" si="24">IF(ISNA(INDEX($A$37:$U$96,MATCH($B103,$B$37:$B$96,0),10)),"",INDEX($A$37:$U$96,MATCH($B103,$B$37:$B$96,0),10))</f>
        <v>8</v>
      </c>
      <c r="K103" s="20">
        <f t="shared" ref="K103:K110" si="25">IF(ISNA(INDEX($A$37:$U$96,MATCH($B103,$B$37:$B$96,0),11)),"",INDEX($A$37:$U$96,MATCH($B103,$B$37:$B$96,0),11))</f>
        <v>2</v>
      </c>
      <c r="L103" s="20">
        <f t="shared" ref="L103:L110" si="26">IF(ISNA(INDEX($A$37:$U$96,MATCH($B103,$B$37:$B$96,0),12)),"",INDEX($A$37:$U$96,MATCH($B103,$B$37:$B$96,0),12))</f>
        <v>1</v>
      </c>
      <c r="M103" s="20">
        <f t="shared" ref="M103:M110" si="27">IF(ISNA(INDEX($A$37:$U$96,MATCH($B103,$B$37:$B$96,0),13)),"",INDEX($A$37:$U$96,MATCH($B103,$B$37:$B$96,0),13))</f>
        <v>0</v>
      </c>
      <c r="N103" s="20">
        <f t="shared" ref="N103:N110" si="28">IF(ISNA(INDEX($A$37:$U$96,MATCH($B103,$B$37:$B$96,0),14)),"",INDEX($A$37:$U$96,MATCH($B103,$B$37:$B$96,0),14))</f>
        <v>2</v>
      </c>
      <c r="O103" s="20">
        <f t="shared" ref="O103:O110" si="29">IF(ISNA(INDEX($A$37:$U$96,MATCH($B103,$B$37:$B$96,0),15)),"",INDEX($A$37:$U$96,MATCH($B103,$B$37:$B$96,0),15))</f>
        <v>5</v>
      </c>
      <c r="P103" s="20">
        <f t="shared" ref="P103:P110" si="30">IF(ISNA(INDEX($A$37:$U$96,MATCH($B103,$B$37:$B$96,0),16)),"",INDEX($A$37:$U$96,MATCH($B103,$B$37:$B$96,0),16))</f>
        <v>9</v>
      </c>
      <c r="Q103" s="30">
        <f t="shared" ref="Q103:Q110" si="31">IF(ISNA(INDEX($A$37:$U$96,MATCH($B103,$B$37:$B$96,0),17)),"",INDEX($A$37:$U$96,MATCH($B103,$B$37:$B$96,0),17))</f>
        <v>14</v>
      </c>
      <c r="R103" s="30" t="str">
        <f t="shared" ref="R103:R110" si="32">IF(ISNA(INDEX($A$37:$U$96,MATCH($B103,$B$37:$B$96,0),18)),"",INDEX($A$37:$U$96,MATCH($B103,$B$37:$B$96,0),18))</f>
        <v>E</v>
      </c>
      <c r="S103" s="30">
        <f t="shared" ref="S103:S110" si="33">IF(ISNA(INDEX($A$37:$U$96,MATCH($B103,$B$37:$B$96,0),19)),"",INDEX($A$37:$U$96,MATCH($B103,$B$37:$B$96,0),19))</f>
        <v>0</v>
      </c>
      <c r="T103" s="30">
        <f t="shared" ref="T103:T110" si="34">IF(ISNA(INDEX($A$37:$U$96,MATCH($B103,$B$37:$B$96,0),20)),"",INDEX($A$37:$U$96,MATCH($B103,$B$37:$B$96,0),20))</f>
        <v>0</v>
      </c>
      <c r="U103" s="21" t="s">
        <v>36</v>
      </c>
      <c r="V103" s="59"/>
      <c r="W103" s="59"/>
      <c r="X103" s="59"/>
      <c r="Y103" s="59"/>
      <c r="Z103" s="59"/>
      <c r="AA103" s="59"/>
    </row>
    <row r="104" spans="1:27">
      <c r="A104" s="33" t="str">
        <f t="shared" si="23"/>
        <v>MMM3033</v>
      </c>
      <c r="B104" s="109" t="s">
        <v>94</v>
      </c>
      <c r="C104" s="110"/>
      <c r="D104" s="110"/>
      <c r="E104" s="110"/>
      <c r="F104" s="110"/>
      <c r="G104" s="110"/>
      <c r="H104" s="110"/>
      <c r="I104" s="111"/>
      <c r="J104" s="20">
        <f t="shared" si="24"/>
        <v>8</v>
      </c>
      <c r="K104" s="20">
        <f t="shared" si="25"/>
        <v>2</v>
      </c>
      <c r="L104" s="20">
        <f t="shared" si="26"/>
        <v>1</v>
      </c>
      <c r="M104" s="20">
        <f t="shared" si="27"/>
        <v>0</v>
      </c>
      <c r="N104" s="20">
        <f t="shared" si="28"/>
        <v>2</v>
      </c>
      <c r="O104" s="20">
        <f t="shared" si="29"/>
        <v>5</v>
      </c>
      <c r="P104" s="20">
        <f t="shared" si="30"/>
        <v>9</v>
      </c>
      <c r="Q104" s="30">
        <f t="shared" si="31"/>
        <v>14</v>
      </c>
      <c r="R104" s="30" t="str">
        <f t="shared" si="32"/>
        <v>E</v>
      </c>
      <c r="S104" s="30">
        <f t="shared" si="33"/>
        <v>0</v>
      </c>
      <c r="T104" s="30">
        <f t="shared" si="34"/>
        <v>0</v>
      </c>
      <c r="U104" s="21" t="s">
        <v>36</v>
      </c>
      <c r="V104" s="59"/>
      <c r="W104" s="59"/>
      <c r="X104" s="59"/>
      <c r="Y104" s="59"/>
      <c r="Z104" s="59"/>
      <c r="AA104" s="59"/>
    </row>
    <row r="105" spans="1:27">
      <c r="A105" s="33" t="str">
        <f t="shared" si="23"/>
        <v>MMM3037</v>
      </c>
      <c r="B105" s="109" t="s">
        <v>88</v>
      </c>
      <c r="C105" s="110"/>
      <c r="D105" s="110"/>
      <c r="E105" s="110"/>
      <c r="F105" s="110"/>
      <c r="G105" s="110"/>
      <c r="H105" s="110"/>
      <c r="I105" s="111"/>
      <c r="J105" s="20">
        <f t="shared" si="24"/>
        <v>7</v>
      </c>
      <c r="K105" s="20">
        <f t="shared" si="25"/>
        <v>2</v>
      </c>
      <c r="L105" s="20">
        <f t="shared" si="26"/>
        <v>1</v>
      </c>
      <c r="M105" s="20">
        <f t="shared" si="27"/>
        <v>0</v>
      </c>
      <c r="N105" s="20">
        <f t="shared" si="28"/>
        <v>1</v>
      </c>
      <c r="O105" s="20">
        <f t="shared" si="29"/>
        <v>4</v>
      </c>
      <c r="P105" s="20">
        <f t="shared" si="30"/>
        <v>9</v>
      </c>
      <c r="Q105" s="30">
        <f t="shared" si="31"/>
        <v>13</v>
      </c>
      <c r="R105" s="30" t="str">
        <f t="shared" si="32"/>
        <v>E</v>
      </c>
      <c r="S105" s="30">
        <f t="shared" si="33"/>
        <v>0</v>
      </c>
      <c r="T105" s="30">
        <f t="shared" si="34"/>
        <v>0</v>
      </c>
      <c r="U105" s="21" t="s">
        <v>36</v>
      </c>
      <c r="V105" s="59"/>
      <c r="W105" s="59"/>
      <c r="X105" s="59"/>
      <c r="Y105" s="59"/>
      <c r="Z105" s="59"/>
      <c r="AA105" s="59"/>
    </row>
    <row r="106" spans="1:27">
      <c r="A106" s="33" t="str">
        <f t="shared" si="23"/>
        <v>MMM3069</v>
      </c>
      <c r="B106" s="109" t="s">
        <v>112</v>
      </c>
      <c r="C106" s="110"/>
      <c r="D106" s="110"/>
      <c r="E106" s="110"/>
      <c r="F106" s="110"/>
      <c r="G106" s="110"/>
      <c r="H106" s="110"/>
      <c r="I106" s="111"/>
      <c r="J106" s="20">
        <f t="shared" si="24"/>
        <v>6</v>
      </c>
      <c r="K106" s="20">
        <f t="shared" si="25"/>
        <v>2</v>
      </c>
      <c r="L106" s="20">
        <f t="shared" si="26"/>
        <v>1</v>
      </c>
      <c r="M106" s="20">
        <f t="shared" si="27"/>
        <v>0</v>
      </c>
      <c r="N106" s="20">
        <f t="shared" si="28"/>
        <v>1</v>
      </c>
      <c r="O106" s="20">
        <f t="shared" si="29"/>
        <v>4</v>
      </c>
      <c r="P106" s="20">
        <f t="shared" si="30"/>
        <v>7</v>
      </c>
      <c r="Q106" s="30">
        <f t="shared" si="31"/>
        <v>11</v>
      </c>
      <c r="R106" s="30">
        <f t="shared" si="32"/>
        <v>0</v>
      </c>
      <c r="S106" s="30" t="str">
        <f t="shared" si="33"/>
        <v>C</v>
      </c>
      <c r="T106" s="30">
        <f t="shared" si="34"/>
        <v>0</v>
      </c>
      <c r="U106" s="21" t="s">
        <v>36</v>
      </c>
      <c r="V106" s="59"/>
      <c r="W106" s="59"/>
      <c r="X106" s="59"/>
      <c r="Y106" s="59"/>
      <c r="Z106" s="59"/>
      <c r="AA106" s="59"/>
    </row>
    <row r="107" spans="1:27">
      <c r="A107" s="33" t="str">
        <f t="shared" si="23"/>
        <v>MMX4601</v>
      </c>
      <c r="B107" s="109" t="s">
        <v>101</v>
      </c>
      <c r="C107" s="110"/>
      <c r="D107" s="110"/>
      <c r="E107" s="110"/>
      <c r="F107" s="110"/>
      <c r="G107" s="110"/>
      <c r="H107" s="110"/>
      <c r="I107" s="111"/>
      <c r="J107" s="20">
        <f t="shared" si="24"/>
        <v>6</v>
      </c>
      <c r="K107" s="20">
        <f t="shared" si="25"/>
        <v>2</v>
      </c>
      <c r="L107" s="20">
        <f t="shared" si="26"/>
        <v>1</v>
      </c>
      <c r="M107" s="20">
        <f t="shared" si="27"/>
        <v>0</v>
      </c>
      <c r="N107" s="20">
        <f t="shared" si="28"/>
        <v>1</v>
      </c>
      <c r="O107" s="20">
        <f t="shared" si="29"/>
        <v>4</v>
      </c>
      <c r="P107" s="20">
        <f t="shared" si="30"/>
        <v>7</v>
      </c>
      <c r="Q107" s="30">
        <f t="shared" si="31"/>
        <v>11</v>
      </c>
      <c r="R107" s="30" t="str">
        <f t="shared" si="32"/>
        <v>E</v>
      </c>
      <c r="S107" s="30">
        <f t="shared" si="33"/>
        <v>0</v>
      </c>
      <c r="T107" s="30">
        <f t="shared" si="34"/>
        <v>0</v>
      </c>
      <c r="U107" s="21" t="s">
        <v>36</v>
      </c>
      <c r="V107" s="59"/>
      <c r="W107" s="59"/>
      <c r="X107" s="59"/>
      <c r="Y107" s="59"/>
      <c r="Z107" s="59"/>
      <c r="AA107" s="59"/>
    </row>
    <row r="108" spans="1:27">
      <c r="A108" s="33" t="str">
        <f t="shared" si="23"/>
        <v>MMM3034</v>
      </c>
      <c r="B108" s="109" t="s">
        <v>113</v>
      </c>
      <c r="C108" s="110"/>
      <c r="D108" s="110"/>
      <c r="E108" s="110"/>
      <c r="F108" s="110"/>
      <c r="G108" s="110"/>
      <c r="H108" s="110"/>
      <c r="I108" s="111"/>
      <c r="J108" s="20">
        <f t="shared" si="24"/>
        <v>8</v>
      </c>
      <c r="K108" s="20">
        <f t="shared" si="25"/>
        <v>2</v>
      </c>
      <c r="L108" s="20">
        <f t="shared" si="26"/>
        <v>1</v>
      </c>
      <c r="M108" s="20">
        <f t="shared" si="27"/>
        <v>0</v>
      </c>
      <c r="N108" s="20">
        <f t="shared" si="28"/>
        <v>2</v>
      </c>
      <c r="O108" s="20">
        <f t="shared" si="29"/>
        <v>5</v>
      </c>
      <c r="P108" s="20">
        <f t="shared" si="30"/>
        <v>9</v>
      </c>
      <c r="Q108" s="30">
        <f t="shared" si="31"/>
        <v>14</v>
      </c>
      <c r="R108" s="30" t="str">
        <f t="shared" si="32"/>
        <v>E</v>
      </c>
      <c r="S108" s="30">
        <f t="shared" si="33"/>
        <v>0</v>
      </c>
      <c r="T108" s="30">
        <f t="shared" si="34"/>
        <v>0</v>
      </c>
      <c r="U108" s="21" t="s">
        <v>36</v>
      </c>
      <c r="V108" s="59"/>
      <c r="W108" s="59"/>
      <c r="X108" s="59"/>
      <c r="Y108" s="59"/>
      <c r="Z108" s="59"/>
      <c r="AA108" s="59"/>
    </row>
    <row r="109" spans="1:27">
      <c r="A109" s="33" t="str">
        <f t="shared" si="23"/>
        <v>MMM3085</v>
      </c>
      <c r="B109" s="109" t="s">
        <v>107</v>
      </c>
      <c r="C109" s="110"/>
      <c r="D109" s="110"/>
      <c r="E109" s="110"/>
      <c r="F109" s="110"/>
      <c r="G109" s="110"/>
      <c r="H109" s="110"/>
      <c r="I109" s="111"/>
      <c r="J109" s="20">
        <f t="shared" si="24"/>
        <v>7</v>
      </c>
      <c r="K109" s="20">
        <f t="shared" si="25"/>
        <v>2</v>
      </c>
      <c r="L109" s="20">
        <f t="shared" si="26"/>
        <v>1</v>
      </c>
      <c r="M109" s="20">
        <f t="shared" si="27"/>
        <v>0</v>
      </c>
      <c r="N109" s="20">
        <f t="shared" si="28"/>
        <v>2</v>
      </c>
      <c r="O109" s="20">
        <f t="shared" si="29"/>
        <v>5</v>
      </c>
      <c r="P109" s="20">
        <f t="shared" si="30"/>
        <v>8</v>
      </c>
      <c r="Q109" s="30">
        <f t="shared" si="31"/>
        <v>13</v>
      </c>
      <c r="R109" s="30" t="str">
        <f t="shared" si="32"/>
        <v>E</v>
      </c>
      <c r="S109" s="30">
        <f t="shared" si="33"/>
        <v>0</v>
      </c>
      <c r="T109" s="30">
        <f t="shared" si="34"/>
        <v>0</v>
      </c>
      <c r="U109" s="21" t="s">
        <v>36</v>
      </c>
      <c r="V109" s="59"/>
      <c r="W109" s="59"/>
      <c r="X109" s="59"/>
      <c r="Y109" s="59"/>
      <c r="Z109" s="59"/>
      <c r="AA109" s="59"/>
    </row>
    <row r="110" spans="1:27">
      <c r="A110" s="33" t="str">
        <f t="shared" si="23"/>
        <v>MMM3012</v>
      </c>
      <c r="B110" s="109" t="s">
        <v>109</v>
      </c>
      <c r="C110" s="110"/>
      <c r="D110" s="110"/>
      <c r="E110" s="110"/>
      <c r="F110" s="110"/>
      <c r="G110" s="110"/>
      <c r="H110" s="110"/>
      <c r="I110" s="111"/>
      <c r="J110" s="20">
        <f t="shared" si="24"/>
        <v>7</v>
      </c>
      <c r="K110" s="20">
        <f t="shared" si="25"/>
        <v>2</v>
      </c>
      <c r="L110" s="20">
        <f t="shared" si="26"/>
        <v>1</v>
      </c>
      <c r="M110" s="20">
        <f t="shared" si="27"/>
        <v>0</v>
      </c>
      <c r="N110" s="20">
        <f t="shared" si="28"/>
        <v>2</v>
      </c>
      <c r="O110" s="20">
        <f t="shared" si="29"/>
        <v>5</v>
      </c>
      <c r="P110" s="20">
        <f t="shared" si="30"/>
        <v>8</v>
      </c>
      <c r="Q110" s="30">
        <f t="shared" si="31"/>
        <v>13</v>
      </c>
      <c r="R110" s="30">
        <f t="shared" si="32"/>
        <v>0</v>
      </c>
      <c r="S110" s="30" t="str">
        <f t="shared" si="33"/>
        <v>C</v>
      </c>
      <c r="T110" s="30">
        <f t="shared" si="34"/>
        <v>0</v>
      </c>
      <c r="U110" s="21" t="s">
        <v>36</v>
      </c>
      <c r="V110" s="59"/>
      <c r="W110" s="59"/>
      <c r="X110" s="59"/>
      <c r="Y110" s="59"/>
      <c r="Z110" s="59"/>
      <c r="AA110" s="59"/>
    </row>
    <row r="111" spans="1:27">
      <c r="A111" s="22" t="s">
        <v>25</v>
      </c>
      <c r="B111" s="125"/>
      <c r="C111" s="126"/>
      <c r="D111" s="126"/>
      <c r="E111" s="126"/>
      <c r="F111" s="126"/>
      <c r="G111" s="126"/>
      <c r="H111" s="126"/>
      <c r="I111" s="127"/>
      <c r="J111" s="24">
        <f>IF(ISNA(SUM(J103:J110)),"",SUM(J103:J110))</f>
        <v>57</v>
      </c>
      <c r="K111" s="24">
        <f t="shared" ref="K111:Q111" si="35">SUM(K103:K110)</f>
        <v>16</v>
      </c>
      <c r="L111" s="24">
        <f t="shared" si="35"/>
        <v>8</v>
      </c>
      <c r="M111" s="24">
        <f t="shared" si="35"/>
        <v>0</v>
      </c>
      <c r="N111" s="24">
        <f t="shared" si="35"/>
        <v>13</v>
      </c>
      <c r="O111" s="24">
        <f t="shared" si="35"/>
        <v>37</v>
      </c>
      <c r="P111" s="24">
        <f t="shared" si="35"/>
        <v>66</v>
      </c>
      <c r="Q111" s="24">
        <f t="shared" si="35"/>
        <v>103</v>
      </c>
      <c r="R111" s="22">
        <f>COUNTIF(R103:R110,"E")</f>
        <v>6</v>
      </c>
      <c r="S111" s="22">
        <f>COUNTIF(S103:S110,"C")</f>
        <v>2</v>
      </c>
      <c r="T111" s="22">
        <f>COUNTIF(T103:T110,"VP")</f>
        <v>0</v>
      </c>
      <c r="U111" s="21"/>
      <c r="V111" s="59"/>
      <c r="W111" s="59"/>
      <c r="X111" s="59"/>
      <c r="Y111" s="59"/>
      <c r="Z111" s="59"/>
      <c r="AA111" s="59"/>
    </row>
    <row r="112" spans="1:27" ht="17.25" customHeight="1">
      <c r="A112" s="69" t="s">
        <v>65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1"/>
      <c r="V112" s="59"/>
      <c r="W112" s="59"/>
      <c r="X112" s="59"/>
      <c r="Y112" s="59"/>
      <c r="Z112" s="59"/>
      <c r="AA112" s="59"/>
    </row>
    <row r="113" spans="1:27">
      <c r="A113" s="33" t="str">
        <f>IF(ISNA(INDEX($A$37:$U$96,MATCH($B113,$B$37:$B$96,0),1)),"",INDEX($A$37:$U$96,MATCH($B113,$B$37:$B$96,0),1))</f>
        <v>MMM3089</v>
      </c>
      <c r="B113" s="109" t="s">
        <v>96</v>
      </c>
      <c r="C113" s="110"/>
      <c r="D113" s="110"/>
      <c r="E113" s="110"/>
      <c r="F113" s="110"/>
      <c r="G113" s="110"/>
      <c r="H113" s="110"/>
      <c r="I113" s="111"/>
      <c r="J113" s="20">
        <f>IF(ISNA(INDEX($A$37:$U$96,MATCH($B113,$B$37:$B$96,0),10)),"",INDEX($A$37:$U$96,MATCH($B113,$B$37:$B$96,0),10))</f>
        <v>7</v>
      </c>
      <c r="K113" s="20">
        <f>IF(ISNA(INDEX($A$37:$U$96,MATCH($B113,$B$37:$B$96,0),11)),"",INDEX($A$37:$U$96,MATCH($B113,$B$37:$B$96,0),11))</f>
        <v>2</v>
      </c>
      <c r="L113" s="20">
        <f>IF(ISNA(INDEX($A$37:$U$96,MATCH($B113,$B$37:$B$96,0),12)),"",INDEX($A$37:$U$96,MATCH($B113,$B$37:$B$96,0),12))</f>
        <v>1</v>
      </c>
      <c r="M113" s="20">
        <f>IF(ISNA(INDEX($A$37:$U$96,MATCH($B113,$B$37:$B$96,0),13)),"",INDEX($A$37:$U$96,MATCH($B113,$B$37:$B$96,0),13))</f>
        <v>0</v>
      </c>
      <c r="N113" s="20">
        <f>IF(ISNA(INDEX($A$37:$U$96,MATCH($B113,$B$37:$B$96,0),14)),"",INDEX($A$37:$U$96,MATCH($B113,$B$37:$B$96,0),14))</f>
        <v>1</v>
      </c>
      <c r="O113" s="20">
        <f>IF(ISNA(INDEX($A$37:$U$96,MATCH($B113,$B$37:$B$96,0),15)),"",INDEX($A$37:$U$96,MATCH($B113,$B$37:$B$96,0),15))</f>
        <v>4</v>
      </c>
      <c r="P113" s="20">
        <f>IF(ISNA(INDEX($A$37:$U$96,MATCH($B113,$B$37:$B$96,0),16)),"",INDEX($A$37:$U$96,MATCH($B113,$B$37:$B$96,0),16))</f>
        <v>11</v>
      </c>
      <c r="Q113" s="30">
        <f>IF(ISNA(INDEX($A$37:$U$96,MATCH($B113,$B$37:$B$96,0),17)),"",INDEX($A$37:$U$96,MATCH($B113,$B$37:$B$96,0),17))</f>
        <v>15</v>
      </c>
      <c r="R113" s="30" t="str">
        <f>IF(ISNA(INDEX($A$37:$U$96,MATCH($B113,$B$37:$B$96,0),18)),"",INDEX($A$37:$U$96,MATCH($B113,$B$37:$B$96,0),18))</f>
        <v>E</v>
      </c>
      <c r="S113" s="30">
        <f>IF(ISNA(INDEX($A$37:$U$96,MATCH($B113,$B$37:$B$96,0),19)),"",INDEX($A$37:$U$96,MATCH($B113,$B$37:$B$96,0),19))</f>
        <v>0</v>
      </c>
      <c r="T113" s="30">
        <f>IF(ISNA(INDEX($A$37:$U$96,MATCH($B113,$B$37:$B$96,0),20)),"",INDEX($A$37:$U$96,MATCH($B113,$B$37:$B$96,0),20))</f>
        <v>0</v>
      </c>
      <c r="U113" s="21" t="s">
        <v>36</v>
      </c>
      <c r="V113" s="59"/>
      <c r="W113" s="59"/>
      <c r="X113" s="59"/>
      <c r="Y113" s="59"/>
      <c r="Z113" s="59"/>
      <c r="AA113" s="59"/>
    </row>
    <row r="114" spans="1:27">
      <c r="A114" s="33" t="str">
        <f>IF(ISNA(INDEX($A$37:$U$96,MATCH($B114,$B$37:$B$96,0),1)),"",INDEX($A$37:$U$96,MATCH($B114,$B$37:$B$96,0),1))</f>
        <v xml:space="preserve">MMM3124  </v>
      </c>
      <c r="B114" s="130" t="s">
        <v>97</v>
      </c>
      <c r="C114" s="131"/>
      <c r="D114" s="131"/>
      <c r="E114" s="131"/>
      <c r="F114" s="131"/>
      <c r="G114" s="131"/>
      <c r="H114" s="131"/>
      <c r="I114" s="132"/>
      <c r="J114" s="20">
        <f>IF(ISNA(INDEX($A$37:$U$96,MATCH($B114,$B$37:$B$96,0),10)),"",INDEX($A$37:$U$96,MATCH($B114,$B$37:$B$96,0),10))</f>
        <v>7</v>
      </c>
      <c r="K114" s="20">
        <f>IF(ISNA(INDEX($A$37:$U$96,MATCH($B114,$B$37:$B$96,0),11)),"",INDEX($A$37:$U$96,MATCH($B114,$B$37:$B$96,0),11))</f>
        <v>2</v>
      </c>
      <c r="L114" s="20">
        <f>IF(ISNA(INDEX($A$37:$U$96,MATCH($B114,$B$37:$B$96,0),12)),"",INDEX($A$37:$U$96,MATCH($B114,$B$37:$B$96,0),12))</f>
        <v>1</v>
      </c>
      <c r="M114" s="20">
        <f>IF(ISNA(INDEX($A$37:$U$96,MATCH($B114,$B$37:$B$96,0),13)),"",INDEX($A$37:$U$96,MATCH($B114,$B$37:$B$96,0),13))</f>
        <v>0</v>
      </c>
      <c r="N114" s="20">
        <f>IF(ISNA(INDEX($A$37:$U$96,MATCH($B114,$B$37:$B$96,0),14)),"",INDEX($A$37:$U$96,MATCH($B114,$B$37:$B$96,0),14))</f>
        <v>1</v>
      </c>
      <c r="O114" s="20">
        <f>IF(ISNA(INDEX($A$37:$U$96,MATCH($B114,$B$37:$B$96,0),15)),"",INDEX($A$37:$U$96,MATCH($B114,$B$37:$B$96,0),15))</f>
        <v>4</v>
      </c>
      <c r="P114" s="20">
        <f>IF(ISNA(INDEX($A$37:$U$96,MATCH($B114,$B$37:$B$96,0),16)),"",INDEX($A$37:$U$96,MATCH($B114,$B$37:$B$96,0),16))</f>
        <v>11</v>
      </c>
      <c r="Q114" s="30">
        <f>IF(ISNA(INDEX($A$37:$U$96,MATCH($B114,$B$37:$B$96,0),17)),"",INDEX($A$37:$U$96,MATCH($B114,$B$37:$B$96,0),17))</f>
        <v>15</v>
      </c>
      <c r="R114" s="30" t="str">
        <f>IF(ISNA(INDEX($A$37:$U$96,MATCH($B114,$B$37:$B$96,0),18)),"",INDEX($A$37:$U$96,MATCH($B114,$B$37:$B$96,0),18))</f>
        <v>E</v>
      </c>
      <c r="S114" s="30">
        <f>IF(ISNA(INDEX($A$37:$U$96,MATCH($B114,$B$37:$B$96,0),19)),"",INDEX($A$37:$U$96,MATCH($B114,$B$37:$B$96,0),19))</f>
        <v>0</v>
      </c>
      <c r="T114" s="30">
        <f>IF(ISNA(INDEX($A$37:$U$96,MATCH($B114,$B$37:$B$96,0),20)),"",INDEX($A$37:$U$96,MATCH($B114,$B$37:$B$96,0),20))</f>
        <v>0</v>
      </c>
      <c r="U114" s="21" t="s">
        <v>36</v>
      </c>
      <c r="V114" s="59"/>
      <c r="W114" s="59"/>
      <c r="X114" s="59"/>
      <c r="Y114" s="59"/>
      <c r="Z114" s="59"/>
      <c r="AA114" s="59"/>
    </row>
    <row r="115" spans="1:27">
      <c r="A115" s="33" t="str">
        <f>IF(ISNA(INDEX($A$37:$U$96,MATCH($B115,$B$37:$B$96,0),1)),"",INDEX($A$37:$U$96,MATCH($B115,$B$37:$B$96,0),1))</f>
        <v>MMM3097</v>
      </c>
      <c r="B115" s="109" t="s">
        <v>99</v>
      </c>
      <c r="C115" s="110"/>
      <c r="D115" s="110"/>
      <c r="E115" s="110"/>
      <c r="F115" s="110"/>
      <c r="G115" s="110"/>
      <c r="H115" s="110"/>
      <c r="I115" s="111"/>
      <c r="J115" s="20">
        <f>IF(ISNA(INDEX($A$37:$U$96,MATCH($B115,$B$37:$B$96,0),10)),"",INDEX($A$37:$U$96,MATCH($B115,$B$37:$B$96,0),10))</f>
        <v>6</v>
      </c>
      <c r="K115" s="20">
        <f>IF(ISNA(INDEX($A$37:$U$96,MATCH($B115,$B$37:$B$96,0),11)),"",INDEX($A$37:$U$96,MATCH($B115,$B$37:$B$96,0),11))</f>
        <v>2</v>
      </c>
      <c r="L115" s="20">
        <f>IF(ISNA(INDEX($A$37:$U$96,MATCH($B115,$B$37:$B$96,0),12)),"",INDEX($A$37:$U$96,MATCH($B115,$B$37:$B$96,0),12))</f>
        <v>1</v>
      </c>
      <c r="M115" s="20">
        <f>IF(ISNA(INDEX($A$37:$U$96,MATCH($B115,$B$37:$B$96,0),13)),"",INDEX($A$37:$U$96,MATCH($B115,$B$37:$B$96,0),13))</f>
        <v>0</v>
      </c>
      <c r="N115" s="20">
        <f>IF(ISNA(INDEX($A$37:$U$96,MATCH($B115,$B$37:$B$96,0),14)),"",INDEX($A$37:$U$96,MATCH($B115,$B$37:$B$96,0),14))</f>
        <v>1</v>
      </c>
      <c r="O115" s="20">
        <f>IF(ISNA(INDEX($A$37:$U$96,MATCH($B115,$B$37:$B$96,0),15)),"",INDEX($A$37:$U$96,MATCH($B115,$B$37:$B$96,0),15))</f>
        <v>4</v>
      </c>
      <c r="P115" s="20">
        <f>IF(ISNA(INDEX($A$37:$U$96,MATCH($B115,$B$37:$B$96,0),16)),"",INDEX($A$37:$U$96,MATCH($B115,$B$37:$B$96,0),16))</f>
        <v>9</v>
      </c>
      <c r="Q115" s="30">
        <f>IF(ISNA(INDEX($A$37:$U$96,MATCH($B115,$B$37:$B$96,0),17)),"",INDEX($A$37:$U$96,MATCH($B115,$B$37:$B$96,0),17))</f>
        <v>13</v>
      </c>
      <c r="R115" s="30" t="str">
        <f>IF(ISNA(INDEX($A$37:$U$96,MATCH($B115,$B$37:$B$96,0),18)),"",INDEX($A$37:$U$96,MATCH($B115,$B$37:$B$96,0),18))</f>
        <v>E</v>
      </c>
      <c r="S115" s="30">
        <f>IF(ISNA(INDEX($A$37:$U$96,MATCH($B115,$B$37:$B$96,0),19)),"",INDEX($A$37:$U$96,MATCH($B115,$B$37:$B$96,0),19))</f>
        <v>0</v>
      </c>
      <c r="T115" s="30">
        <f>IF(ISNA(INDEX($A$37:$U$96,MATCH($B115,$B$37:$B$96,0),20)),"",INDEX($A$37:$U$96,MATCH($B115,$B$37:$B$96,0),20))</f>
        <v>0</v>
      </c>
      <c r="U115" s="21" t="s">
        <v>36</v>
      </c>
      <c r="V115" s="59"/>
      <c r="W115" s="59"/>
      <c r="X115" s="59"/>
      <c r="Y115" s="59"/>
      <c r="Z115" s="59"/>
      <c r="AA115" s="59"/>
    </row>
    <row r="116" spans="1:27">
      <c r="A116" s="33" t="str">
        <f>IF(ISNA(INDEX($A$37:$U$96,MATCH($B116,$B$37:$B$96,0),1)),"",INDEX($A$37:$U$96,MATCH($B116,$B$37:$B$96,0),1))</f>
        <v>MMX4602</v>
      </c>
      <c r="B116" s="109" t="s">
        <v>104</v>
      </c>
      <c r="C116" s="110"/>
      <c r="D116" s="110"/>
      <c r="E116" s="110"/>
      <c r="F116" s="110"/>
      <c r="G116" s="110"/>
      <c r="H116" s="110"/>
      <c r="I116" s="111"/>
      <c r="J116" s="20">
        <f>IF(ISNA(INDEX($A$37:$U$96,MATCH($B116,$B$37:$B$96,0),10)),"",INDEX($A$37:$U$96,MATCH($B116,$B$37:$B$96,0),10))</f>
        <v>6</v>
      </c>
      <c r="K116" s="20">
        <f>IF(ISNA(INDEX($A$37:$U$96,MATCH($B116,$B$37:$B$96,0),11)),"",INDEX($A$37:$U$96,MATCH($B116,$B$37:$B$96,0),11))</f>
        <v>2</v>
      </c>
      <c r="L116" s="20">
        <f>IF(ISNA(INDEX($A$37:$U$96,MATCH($B116,$B$37:$B$96,0),12)),"",INDEX($A$37:$U$96,MATCH($B116,$B$37:$B$96,0),12))</f>
        <v>1</v>
      </c>
      <c r="M116" s="20">
        <f>IF(ISNA(INDEX($A$37:$U$96,MATCH($B116,$B$37:$B$96,0),13)),"",INDEX($A$37:$U$96,MATCH($B116,$B$37:$B$96,0),13))</f>
        <v>0</v>
      </c>
      <c r="N116" s="20">
        <f>IF(ISNA(INDEX($A$37:$U$96,MATCH($B116,$B$37:$B$96,0),14)),"",INDEX($A$37:$U$96,MATCH($B116,$B$37:$B$96,0),14))</f>
        <v>1</v>
      </c>
      <c r="O116" s="20">
        <f>IF(ISNA(INDEX($A$37:$U$96,MATCH($B116,$B$37:$B$96,0),15)),"",INDEX($A$37:$U$96,MATCH($B116,$B$37:$B$96,0),15))</f>
        <v>4</v>
      </c>
      <c r="P116" s="20">
        <f>IF(ISNA(INDEX($A$37:$U$96,MATCH($B116,$B$37:$B$96,0),16)),"",INDEX($A$37:$U$96,MATCH($B116,$B$37:$B$96,0),16))</f>
        <v>9</v>
      </c>
      <c r="Q116" s="30">
        <f>IF(ISNA(INDEX($A$37:$U$96,MATCH($B116,$B$37:$B$96,0),17)),"",INDEX($A$37:$U$96,MATCH($B116,$B$37:$B$96,0),17))</f>
        <v>13</v>
      </c>
      <c r="R116" s="30">
        <f>IF(ISNA(INDEX($A$37:$U$96,MATCH($B116,$B$37:$B$96,0),18)),"",INDEX($A$37:$U$96,MATCH($B116,$B$37:$B$96,0),18))</f>
        <v>0</v>
      </c>
      <c r="S116" s="30" t="str">
        <f>IF(ISNA(INDEX($A$37:$U$96,MATCH($B116,$B$37:$B$96,0),19)),"",INDEX($A$37:$U$96,MATCH($B116,$B$37:$B$96,0),19))</f>
        <v>C</v>
      </c>
      <c r="T116" s="30">
        <f>IF(ISNA(INDEX($A$37:$U$96,MATCH($B116,$B$37:$B$96,0),20)),"",INDEX($A$37:$U$96,MATCH($B116,$B$37:$B$96,0),20))</f>
        <v>0</v>
      </c>
      <c r="U116" s="21" t="s">
        <v>36</v>
      </c>
      <c r="V116" s="59"/>
      <c r="W116" s="59"/>
      <c r="X116" s="59"/>
      <c r="Y116" s="59"/>
      <c r="Z116" s="59"/>
      <c r="AA116" s="59"/>
    </row>
    <row r="117" spans="1:27">
      <c r="A117" s="22" t="s">
        <v>25</v>
      </c>
      <c r="B117" s="99"/>
      <c r="C117" s="99"/>
      <c r="D117" s="99"/>
      <c r="E117" s="99"/>
      <c r="F117" s="99"/>
      <c r="G117" s="99"/>
      <c r="H117" s="99"/>
      <c r="I117" s="99"/>
      <c r="J117" s="24">
        <f t="shared" ref="J117:Q117" si="36">SUM(J113:J116)</f>
        <v>26</v>
      </c>
      <c r="K117" s="24">
        <f t="shared" si="36"/>
        <v>8</v>
      </c>
      <c r="L117" s="24">
        <f t="shared" si="36"/>
        <v>4</v>
      </c>
      <c r="M117" s="24">
        <f t="shared" si="36"/>
        <v>0</v>
      </c>
      <c r="N117" s="24">
        <f t="shared" si="36"/>
        <v>4</v>
      </c>
      <c r="O117" s="24">
        <f t="shared" si="36"/>
        <v>16</v>
      </c>
      <c r="P117" s="24">
        <f t="shared" si="36"/>
        <v>40</v>
      </c>
      <c r="Q117" s="24">
        <f t="shared" si="36"/>
        <v>56</v>
      </c>
      <c r="R117" s="22">
        <f>COUNTIF(R113:R116,"E")</f>
        <v>3</v>
      </c>
      <c r="S117" s="22">
        <f>COUNTIF(S113:S116,"C")</f>
        <v>1</v>
      </c>
      <c r="T117" s="22">
        <f>COUNTIF(T113:T116,"VP")</f>
        <v>0</v>
      </c>
      <c r="U117" s="23"/>
      <c r="V117" s="59"/>
      <c r="W117" s="59"/>
      <c r="X117" s="59"/>
      <c r="Y117" s="59"/>
      <c r="Z117" s="59"/>
      <c r="AA117" s="59"/>
    </row>
    <row r="118" spans="1:27" ht="27" customHeight="1">
      <c r="A118" s="100" t="s">
        <v>48</v>
      </c>
      <c r="B118" s="101"/>
      <c r="C118" s="101"/>
      <c r="D118" s="101"/>
      <c r="E118" s="101"/>
      <c r="F118" s="101"/>
      <c r="G118" s="101"/>
      <c r="H118" s="101"/>
      <c r="I118" s="102"/>
      <c r="J118" s="24">
        <f t="shared" ref="J118:T118" si="37">SUM(J111,J117)</f>
        <v>83</v>
      </c>
      <c r="K118" s="24">
        <f t="shared" si="37"/>
        <v>24</v>
      </c>
      <c r="L118" s="24">
        <f t="shared" si="37"/>
        <v>12</v>
      </c>
      <c r="M118" s="24">
        <f t="shared" si="37"/>
        <v>0</v>
      </c>
      <c r="N118" s="24">
        <f t="shared" si="37"/>
        <v>17</v>
      </c>
      <c r="O118" s="24">
        <f t="shared" si="37"/>
        <v>53</v>
      </c>
      <c r="P118" s="24">
        <f t="shared" si="37"/>
        <v>106</v>
      </c>
      <c r="Q118" s="24">
        <f t="shared" si="37"/>
        <v>159</v>
      </c>
      <c r="R118" s="24">
        <f t="shared" si="37"/>
        <v>9</v>
      </c>
      <c r="S118" s="24">
        <f t="shared" si="37"/>
        <v>3</v>
      </c>
      <c r="T118" s="24">
        <f t="shared" si="37"/>
        <v>0</v>
      </c>
      <c r="U118" s="29" t="s">
        <v>129</v>
      </c>
      <c r="V118" s="59"/>
      <c r="W118" s="59"/>
      <c r="X118" s="59"/>
      <c r="Y118" s="59"/>
      <c r="Z118" s="59"/>
      <c r="AA118" s="59"/>
    </row>
    <row r="119" spans="1:27">
      <c r="A119" s="103" t="s">
        <v>49</v>
      </c>
      <c r="B119" s="104"/>
      <c r="C119" s="104"/>
      <c r="D119" s="104"/>
      <c r="E119" s="104"/>
      <c r="F119" s="104"/>
      <c r="G119" s="104"/>
      <c r="H119" s="104"/>
      <c r="I119" s="104"/>
      <c r="J119" s="105"/>
      <c r="K119" s="24">
        <f t="shared" ref="K119:Q119" si="38">K111*14+K117*12</f>
        <v>320</v>
      </c>
      <c r="L119" s="24">
        <f t="shared" si="38"/>
        <v>160</v>
      </c>
      <c r="M119" s="24">
        <f t="shared" si="38"/>
        <v>0</v>
      </c>
      <c r="N119" s="24">
        <f t="shared" si="38"/>
        <v>230</v>
      </c>
      <c r="O119" s="24">
        <f t="shared" si="38"/>
        <v>710</v>
      </c>
      <c r="P119" s="24">
        <f t="shared" si="38"/>
        <v>1404</v>
      </c>
      <c r="Q119" s="24">
        <f t="shared" si="38"/>
        <v>2114</v>
      </c>
      <c r="R119" s="113"/>
      <c r="S119" s="114"/>
      <c r="T119" s="114"/>
      <c r="U119" s="115"/>
      <c r="V119" s="59"/>
      <c r="W119" s="59"/>
      <c r="X119" s="59"/>
      <c r="Y119" s="59"/>
      <c r="Z119" s="59"/>
      <c r="AA119" s="59"/>
    </row>
    <row r="120" spans="1:27">
      <c r="A120" s="106"/>
      <c r="B120" s="107"/>
      <c r="C120" s="107"/>
      <c r="D120" s="107"/>
      <c r="E120" s="107"/>
      <c r="F120" s="107"/>
      <c r="G120" s="107"/>
      <c r="H120" s="107"/>
      <c r="I120" s="107"/>
      <c r="J120" s="108"/>
      <c r="K120" s="119">
        <f>SUM(K119:N119)</f>
        <v>710</v>
      </c>
      <c r="L120" s="120"/>
      <c r="M120" s="120"/>
      <c r="N120" s="121"/>
      <c r="O120" s="122">
        <f>SUM(O119:P119)</f>
        <v>2114</v>
      </c>
      <c r="P120" s="123"/>
      <c r="Q120" s="124"/>
      <c r="R120" s="116"/>
      <c r="S120" s="117"/>
      <c r="T120" s="117"/>
      <c r="U120" s="118"/>
      <c r="V120" s="59"/>
      <c r="W120" s="59"/>
      <c r="X120" s="59"/>
      <c r="Y120" s="59"/>
      <c r="Z120" s="59"/>
      <c r="AA120" s="59"/>
    </row>
    <row r="121" spans="1:27">
      <c r="V121" s="59"/>
      <c r="W121" s="59"/>
      <c r="X121" s="59"/>
      <c r="Y121" s="59"/>
      <c r="Z121" s="59"/>
      <c r="AA121" s="59"/>
    </row>
    <row r="122" spans="1:27" s="58" customFormat="1">
      <c r="V122" s="59"/>
      <c r="W122" s="59"/>
      <c r="X122" s="59"/>
      <c r="Y122" s="59"/>
      <c r="Z122" s="59"/>
      <c r="AA122" s="59"/>
    </row>
    <row r="123" spans="1:27" s="58" customFormat="1">
      <c r="V123" s="59"/>
      <c r="W123" s="59"/>
      <c r="X123" s="59"/>
      <c r="Y123" s="59"/>
      <c r="Z123" s="59"/>
      <c r="AA123" s="59"/>
    </row>
    <row r="124" spans="1:27" s="58" customFormat="1">
      <c r="V124" s="59"/>
      <c r="W124" s="59"/>
      <c r="X124" s="59"/>
      <c r="Y124" s="59"/>
      <c r="Z124" s="59"/>
      <c r="AA124" s="59"/>
    </row>
    <row r="125" spans="1:27" s="58" customFormat="1">
      <c r="V125" s="59"/>
      <c r="W125" s="59"/>
      <c r="X125" s="59"/>
      <c r="Y125" s="59"/>
      <c r="Z125" s="59"/>
      <c r="AA125" s="59"/>
    </row>
    <row r="126" spans="1:27" s="58" customFormat="1">
      <c r="V126" s="59"/>
      <c r="W126" s="59"/>
      <c r="X126" s="59"/>
      <c r="Y126" s="59"/>
      <c r="Z126" s="59"/>
      <c r="AA126" s="59"/>
    </row>
    <row r="127" spans="1:27" s="58" customFormat="1">
      <c r="V127" s="59"/>
      <c r="W127" s="59"/>
      <c r="X127" s="59"/>
      <c r="Y127" s="59"/>
      <c r="Z127" s="59"/>
      <c r="AA127" s="59"/>
    </row>
    <row r="128" spans="1:27" s="58" customFormat="1">
      <c r="V128" s="59"/>
      <c r="W128" s="59"/>
      <c r="X128" s="59"/>
      <c r="Y128" s="59"/>
      <c r="Z128" s="59"/>
      <c r="AA128" s="59"/>
    </row>
    <row r="129" spans="1:27">
      <c r="B129" s="2"/>
      <c r="C129" s="2"/>
      <c r="D129" s="2"/>
      <c r="E129" s="2"/>
      <c r="F129" s="2"/>
      <c r="G129" s="2"/>
      <c r="N129" s="8"/>
      <c r="O129" s="8"/>
      <c r="P129" s="8"/>
      <c r="Q129" s="8"/>
      <c r="R129" s="8"/>
      <c r="S129" s="8"/>
      <c r="T129" s="8"/>
      <c r="V129" s="59"/>
      <c r="W129" s="59"/>
      <c r="X129" s="59"/>
      <c r="Y129" s="59"/>
      <c r="Z129" s="59"/>
      <c r="AA129" s="59"/>
    </row>
    <row r="130" spans="1:27">
      <c r="B130" s="8"/>
      <c r="C130" s="8"/>
      <c r="D130" s="8"/>
      <c r="E130" s="8"/>
      <c r="F130" s="8"/>
      <c r="G130" s="8"/>
      <c r="H130" s="17"/>
      <c r="I130" s="17"/>
      <c r="J130" s="17"/>
      <c r="N130" s="8"/>
      <c r="O130" s="8"/>
      <c r="P130" s="8"/>
      <c r="Q130" s="8"/>
      <c r="R130" s="8"/>
      <c r="S130" s="8"/>
      <c r="T130" s="8"/>
      <c r="V130" s="59"/>
      <c r="W130" s="59"/>
      <c r="X130" s="59"/>
      <c r="Y130" s="59"/>
      <c r="Z130" s="59"/>
      <c r="AA130" s="59"/>
    </row>
    <row r="131" spans="1:27">
      <c r="V131" s="59"/>
      <c r="W131" s="59"/>
      <c r="X131" s="59"/>
      <c r="Y131" s="59"/>
      <c r="Z131" s="59"/>
      <c r="AA131" s="59"/>
    </row>
    <row r="132" spans="1:27" ht="12.75" customHeight="1">
      <c r="V132" s="59"/>
      <c r="W132" s="59"/>
      <c r="X132" s="59"/>
      <c r="Y132" s="59"/>
      <c r="Z132" s="59"/>
      <c r="AA132" s="59"/>
    </row>
    <row r="133" spans="1:27" ht="23.25" customHeight="1">
      <c r="A133" s="99" t="s">
        <v>70</v>
      </c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59"/>
      <c r="W133" s="59"/>
      <c r="X133" s="59"/>
      <c r="Y133" s="59"/>
      <c r="Z133" s="59"/>
      <c r="AA133" s="59"/>
    </row>
    <row r="134" spans="1:27" ht="26.25" customHeight="1">
      <c r="A134" s="99" t="s">
        <v>27</v>
      </c>
      <c r="B134" s="99" t="s">
        <v>26</v>
      </c>
      <c r="C134" s="99"/>
      <c r="D134" s="99"/>
      <c r="E134" s="99"/>
      <c r="F134" s="99"/>
      <c r="G134" s="99"/>
      <c r="H134" s="99"/>
      <c r="I134" s="99"/>
      <c r="J134" s="68" t="s">
        <v>40</v>
      </c>
      <c r="K134" s="68" t="s">
        <v>24</v>
      </c>
      <c r="L134" s="68"/>
      <c r="M134" s="68"/>
      <c r="N134" s="68"/>
      <c r="O134" s="68" t="s">
        <v>41</v>
      </c>
      <c r="P134" s="68"/>
      <c r="Q134" s="68"/>
      <c r="R134" s="68" t="s">
        <v>23</v>
      </c>
      <c r="S134" s="68"/>
      <c r="T134" s="68"/>
      <c r="U134" s="68" t="s">
        <v>22</v>
      </c>
      <c r="V134" s="59"/>
      <c r="W134" s="59"/>
      <c r="X134" s="59"/>
      <c r="Y134" s="59"/>
      <c r="Z134" s="59"/>
      <c r="AA134" s="59"/>
    </row>
    <row r="135" spans="1:27">
      <c r="A135" s="99"/>
      <c r="B135" s="99"/>
      <c r="C135" s="99"/>
      <c r="D135" s="99"/>
      <c r="E135" s="99"/>
      <c r="F135" s="99"/>
      <c r="G135" s="99"/>
      <c r="H135" s="99"/>
      <c r="I135" s="99"/>
      <c r="J135" s="68"/>
      <c r="K135" s="31" t="s">
        <v>28</v>
      </c>
      <c r="L135" s="31" t="s">
        <v>29</v>
      </c>
      <c r="M135" s="41" t="s">
        <v>68</v>
      </c>
      <c r="N135" s="41" t="s">
        <v>69</v>
      </c>
      <c r="O135" s="31" t="s">
        <v>33</v>
      </c>
      <c r="P135" s="31" t="s">
        <v>7</v>
      </c>
      <c r="Q135" s="31" t="s">
        <v>30</v>
      </c>
      <c r="R135" s="31" t="s">
        <v>31</v>
      </c>
      <c r="S135" s="31" t="s">
        <v>28</v>
      </c>
      <c r="T135" s="31" t="s">
        <v>32</v>
      </c>
      <c r="U135" s="68"/>
      <c r="V135" s="59"/>
      <c r="W135" s="59"/>
      <c r="X135" s="59"/>
      <c r="Y135" s="59"/>
      <c r="Z135" s="59"/>
      <c r="AA135" s="59"/>
    </row>
    <row r="136" spans="1:27" ht="18.75" customHeight="1">
      <c r="A136" s="69" t="s">
        <v>64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1"/>
      <c r="V136" s="59"/>
      <c r="W136" s="59"/>
      <c r="X136" s="59"/>
      <c r="Y136" s="59"/>
      <c r="Z136" s="59"/>
      <c r="AA136" s="59"/>
    </row>
    <row r="137" spans="1:27">
      <c r="A137" s="33" t="str">
        <f>IF(ISNA(INDEX($A$37:$U$96,MATCH($B137,$B$37:$B$96,0),1)),"",INDEX($A$37:$U$96,MATCH($B137,$B$37:$B$96,0),1))</f>
        <v>MMM3093</v>
      </c>
      <c r="B137" s="109" t="s">
        <v>92</v>
      </c>
      <c r="C137" s="110"/>
      <c r="D137" s="110"/>
      <c r="E137" s="110"/>
      <c r="F137" s="110"/>
      <c r="G137" s="110"/>
      <c r="H137" s="110"/>
      <c r="I137" s="111"/>
      <c r="J137" s="20">
        <f>IF(ISNA(INDEX($A$37:$U$96,MATCH($B137,$B$37:$B$96,0),10)),"",INDEX($A$37:$U$96,MATCH($B137,$B$37:$B$96,0),10))</f>
        <v>7</v>
      </c>
      <c r="K137" s="20">
        <f>IF(ISNA(INDEX($A$37:$U$96,MATCH($B137,$B$37:$B$96,0),11)),"",INDEX($A$37:$U$96,MATCH($B137,$B$37:$B$96,0),11))</f>
        <v>2</v>
      </c>
      <c r="L137" s="20">
        <f>IF(ISNA(INDEX($A$37:$U$96,MATCH($B137,$B$37:$B$96,0),12)),"",INDEX($A$37:$U$96,MATCH($B137,$B$37:$B$96,0),12))</f>
        <v>1</v>
      </c>
      <c r="M137" s="20">
        <f>IF(ISNA(INDEX($A$37:$U$96,MATCH($B137,$B$37:$B$96,0),13)),"",INDEX($A$37:$U$96,MATCH($B137,$B$37:$B$96,0),13))</f>
        <v>0</v>
      </c>
      <c r="N137" s="20">
        <f>IF(ISNA(INDEX($A$37:$U$96,MATCH($B137,$B$37:$B$96,0),14)),"",INDEX($A$37:$U$96,MATCH($B137,$B$37:$B$96,0),14))</f>
        <v>2</v>
      </c>
      <c r="O137" s="20">
        <f>IF(ISNA(INDEX($A$37:$U$96,MATCH($B137,$B$37:$B$96,0),15)),"",INDEX($A$37:$U$96,MATCH($B137,$B$37:$B$96,0),15))</f>
        <v>5</v>
      </c>
      <c r="P137" s="20">
        <f>IF(ISNA(INDEX($A$37:$U$96,MATCH($B137,$B$37:$B$96,0),16)),"",INDEX($A$37:$U$96,MATCH($B137,$B$37:$B$96,0),16))</f>
        <v>8</v>
      </c>
      <c r="Q137" s="30">
        <f>IF(ISNA(INDEX($A$37:$U$96,MATCH($B137,$B$37:$B$96,0),17)),"",INDEX($A$37:$U$96,MATCH($B137,$B$37:$B$96,0),17))</f>
        <v>13</v>
      </c>
      <c r="R137" s="30">
        <f>IF(ISNA(INDEX($A$37:$U$96,MATCH($B137,$B$37:$B$96,0),18)),"",INDEX($A$37:$U$96,MATCH($B137,$B$37:$B$96,0),18))</f>
        <v>0</v>
      </c>
      <c r="S137" s="30" t="str">
        <f>IF(ISNA(INDEX($A$37:$U$96,MATCH($B137,$B$37:$B$96,0),19)),"",INDEX($A$37:$U$96,MATCH($B137,$B$37:$B$96,0),19))</f>
        <v>C</v>
      </c>
      <c r="T137" s="30">
        <f>IF(ISNA(INDEX($A$37:$U$96,MATCH($B137,$B$37:$B$96,0),20)),"",INDEX($A$37:$U$96,MATCH($B137,$B$37:$B$96,0),20))</f>
        <v>0</v>
      </c>
      <c r="U137" s="19" t="s">
        <v>38</v>
      </c>
      <c r="V137" s="59"/>
      <c r="W137" s="59"/>
      <c r="X137" s="59"/>
      <c r="Y137" s="59"/>
      <c r="Z137" s="59"/>
      <c r="AA137" s="59"/>
    </row>
    <row r="138" spans="1:27">
      <c r="A138" s="33" t="str">
        <f>IF(ISNA(INDEX($A$37:$U$96,MATCH($B138,$B$37:$B$96,0),1)),"",INDEX($A$37:$U$96,MATCH($B138,$B$37:$B$96,0),1))</f>
        <v>MMM3058</v>
      </c>
      <c r="B138" s="109" t="s">
        <v>117</v>
      </c>
      <c r="C138" s="110"/>
      <c r="D138" s="110"/>
      <c r="E138" s="110"/>
      <c r="F138" s="110"/>
      <c r="G138" s="110"/>
      <c r="H138" s="110"/>
      <c r="I138" s="111"/>
      <c r="J138" s="20">
        <f>IF(ISNA(INDEX($A$37:$U$96,MATCH($B138,$B$37:$B$96,0),10)),"",INDEX($A$37:$U$96,MATCH($B138,$B$37:$B$96,0),10))</f>
        <v>7</v>
      </c>
      <c r="K138" s="20">
        <f>IF(ISNA(INDEX($A$37:$U$96,MATCH($B138,$B$37:$B$96,0),11)),"",INDEX($A$37:$U$96,MATCH($B138,$B$37:$B$96,0),11))</f>
        <v>2</v>
      </c>
      <c r="L138" s="20">
        <f>IF(ISNA(INDEX($A$37:$U$96,MATCH($B138,$B$37:$B$96,0),12)),"",INDEX($A$37:$U$96,MATCH($B138,$B$37:$B$96,0),12))</f>
        <v>1</v>
      </c>
      <c r="M138" s="20">
        <f>IF(ISNA(INDEX($A$37:$U$96,MATCH($B138,$B$37:$B$96,0),13)),"",INDEX($A$37:$U$96,MATCH($B138,$B$37:$B$96,0),13))</f>
        <v>0</v>
      </c>
      <c r="N138" s="20">
        <f>IF(ISNA(INDEX($A$37:$U$96,MATCH($B138,$B$37:$B$96,0),14)),"",INDEX($A$37:$U$96,MATCH($B138,$B$37:$B$96,0),14))</f>
        <v>1</v>
      </c>
      <c r="O138" s="20">
        <f>IF(ISNA(INDEX($A$37:$U$96,MATCH($B138,$B$37:$B$96,0),15)),"",INDEX($A$37:$U$96,MATCH($B138,$B$37:$B$96,0),15))</f>
        <v>4</v>
      </c>
      <c r="P138" s="20">
        <f>IF(ISNA(INDEX($A$37:$U$96,MATCH($B138,$B$37:$B$96,0),16)),"",INDEX($A$37:$U$96,MATCH($B138,$B$37:$B$96,0),16))</f>
        <v>9</v>
      </c>
      <c r="Q138" s="30">
        <f>IF(ISNA(INDEX($A$37:$U$96,MATCH($B138,$B$37:$B$96,0),17)),"",INDEX($A$37:$U$96,MATCH($B138,$B$37:$B$96,0),17))</f>
        <v>13</v>
      </c>
      <c r="R138" s="30" t="str">
        <f>IF(ISNA(INDEX($A$37:$U$96,MATCH($B138,$B$37:$B$96,0),18)),"",INDEX($A$37:$U$96,MATCH($B138,$B$37:$B$96,0),18))</f>
        <v>E</v>
      </c>
      <c r="S138" s="30">
        <f>IF(ISNA(INDEX($A$37:$U$96,MATCH($B138,$B$37:$B$96,0),19)),"",INDEX($A$37:$U$96,MATCH($B138,$B$37:$B$96,0),19))</f>
        <v>0</v>
      </c>
      <c r="T138" s="30">
        <f>IF(ISNA(INDEX($A$37:$U$96,MATCH($B138,$B$37:$B$96,0),20)),"",INDEX($A$37:$U$96,MATCH($B138,$B$37:$B$96,0),20))</f>
        <v>0</v>
      </c>
      <c r="U138" s="19" t="s">
        <v>38</v>
      </c>
      <c r="V138" s="59"/>
      <c r="W138" s="59"/>
      <c r="X138" s="59"/>
      <c r="Y138" s="59"/>
      <c r="Z138" s="59"/>
      <c r="AA138" s="59"/>
    </row>
    <row r="139" spans="1:27">
      <c r="A139" s="33" t="str">
        <f>IF(ISNA(INDEX($A$37:$U$96,MATCH($B139,$B$37:$B$96,0),1)),"",INDEX($A$37:$U$96,MATCH($B139,$B$37:$B$96,0),1))</f>
        <v>MMM9012</v>
      </c>
      <c r="B139" s="130" t="s">
        <v>102</v>
      </c>
      <c r="C139" s="131"/>
      <c r="D139" s="131"/>
      <c r="E139" s="131"/>
      <c r="F139" s="131"/>
      <c r="G139" s="131"/>
      <c r="H139" s="131"/>
      <c r="I139" s="132"/>
      <c r="J139" s="20">
        <f>IF(ISNA(INDEX($A$37:$U$96,MATCH($B139,$B$37:$B$96,0),10)),"",INDEX($A$37:$U$96,MATCH($B139,$B$37:$B$96,0),10))</f>
        <v>4</v>
      </c>
      <c r="K139" s="20">
        <f>IF(ISNA(INDEX($A$37:$U$96,MATCH($B139,$B$37:$B$96,0),11)),"",INDEX($A$37:$U$96,MATCH($B139,$B$37:$B$96,0),11))</f>
        <v>0</v>
      </c>
      <c r="L139" s="20">
        <f>IF(ISNA(INDEX($A$37:$U$96,MATCH($B139,$B$37:$B$96,0),12)),"",INDEX($A$37:$U$96,MATCH($B139,$B$37:$B$96,0),12))</f>
        <v>0</v>
      </c>
      <c r="M139" s="20">
        <f>IF(ISNA(INDEX($A$37:$U$96,MATCH($B139,$B$37:$B$96,0),13)),"",INDEX($A$37:$U$96,MATCH($B139,$B$37:$B$96,0),13))</f>
        <v>0</v>
      </c>
      <c r="N139" s="20">
        <f>IF(ISNA(INDEX($A$37:$U$96,MATCH($B139,$B$37:$B$96,0),14)),"",INDEX($A$37:$U$96,MATCH($B139,$B$37:$B$96,0),14))</f>
        <v>4</v>
      </c>
      <c r="O139" s="20">
        <f>IF(ISNA(INDEX($A$37:$U$96,MATCH($B139,$B$37:$B$96,0),15)),"",INDEX($A$37:$U$96,MATCH($B139,$B$37:$B$96,0),15))</f>
        <v>4</v>
      </c>
      <c r="P139" s="20">
        <f>IF(ISNA(INDEX($A$37:$U$96,MATCH($B139,$B$37:$B$96,0),16)),"",INDEX($A$37:$U$96,MATCH($B139,$B$37:$B$96,0),16))</f>
        <v>3</v>
      </c>
      <c r="Q139" s="30">
        <f>IF(ISNA(INDEX($A$37:$U$96,MATCH($B139,$B$37:$B$96,0),17)),"",INDEX($A$37:$U$96,MATCH($B139,$B$37:$B$96,0),17))</f>
        <v>7</v>
      </c>
      <c r="R139" s="30">
        <f>IF(ISNA(INDEX($A$37:$U$96,MATCH($B139,$B$37:$B$96,0),18)),"",INDEX($A$37:$U$96,MATCH($B139,$B$37:$B$96,0),18))</f>
        <v>0</v>
      </c>
      <c r="S139" s="30">
        <f>IF(ISNA(INDEX($A$37:$U$96,MATCH($B139,$B$37:$B$96,0),19)),"",INDEX($A$37:$U$96,MATCH($B139,$B$37:$B$96,0),19))</f>
        <v>0</v>
      </c>
      <c r="T139" s="30" t="str">
        <f>IF(ISNA(INDEX($A$37:$U$96,MATCH($B139,$B$37:$B$96,0),20)),"",INDEX($A$37:$U$96,MATCH($B139,$B$37:$B$96,0),20))</f>
        <v>VP</v>
      </c>
      <c r="U139" s="19" t="s">
        <v>38</v>
      </c>
      <c r="V139" s="59"/>
      <c r="W139" s="59"/>
      <c r="X139" s="59"/>
      <c r="Y139" s="59"/>
      <c r="Z139" s="59"/>
      <c r="AA139" s="59"/>
    </row>
    <row r="140" spans="1:27">
      <c r="A140" s="22" t="s">
        <v>25</v>
      </c>
      <c r="B140" s="125"/>
      <c r="C140" s="126"/>
      <c r="D140" s="126"/>
      <c r="E140" s="126"/>
      <c r="F140" s="126"/>
      <c r="G140" s="126"/>
      <c r="H140" s="126"/>
      <c r="I140" s="127"/>
      <c r="J140" s="24">
        <f t="shared" ref="J140:Q140" si="39">SUM(J137:J139)</f>
        <v>18</v>
      </c>
      <c r="K140" s="24">
        <f t="shared" si="39"/>
        <v>4</v>
      </c>
      <c r="L140" s="24">
        <f t="shared" si="39"/>
        <v>2</v>
      </c>
      <c r="M140" s="24">
        <f t="shared" si="39"/>
        <v>0</v>
      </c>
      <c r="N140" s="24">
        <f t="shared" si="39"/>
        <v>7</v>
      </c>
      <c r="O140" s="24">
        <f t="shared" si="39"/>
        <v>13</v>
      </c>
      <c r="P140" s="24">
        <f t="shared" si="39"/>
        <v>20</v>
      </c>
      <c r="Q140" s="24">
        <f t="shared" si="39"/>
        <v>33</v>
      </c>
      <c r="R140" s="22">
        <f>COUNTIF(R137:R139,"E")</f>
        <v>1</v>
      </c>
      <c r="S140" s="22">
        <f>COUNTIF(S137:S139,"C")</f>
        <v>1</v>
      </c>
      <c r="T140" s="22">
        <f>COUNTIF(T137:T139,"VP")</f>
        <v>1</v>
      </c>
      <c r="U140" s="19"/>
      <c r="V140" s="59"/>
      <c r="W140" s="59"/>
      <c r="X140" s="59"/>
      <c r="Y140" s="59"/>
      <c r="Z140" s="59"/>
      <c r="AA140" s="59"/>
    </row>
    <row r="141" spans="1:27" ht="18" customHeight="1">
      <c r="A141" s="69" t="s">
        <v>66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1"/>
      <c r="V141" s="59"/>
      <c r="W141" s="59"/>
      <c r="X141" s="59"/>
      <c r="Y141" s="59"/>
      <c r="Z141" s="59"/>
      <c r="AA141" s="59"/>
    </row>
    <row r="142" spans="1:27">
      <c r="A142" s="33" t="str">
        <f>IF(ISNA(INDEX($A$37:$U$96,MATCH($B142,$B$37:$B$96,0),1)),"",INDEX($A$37:$U$96,MATCH($B142,$B$37:$B$96,0),1))</f>
        <v/>
      </c>
      <c r="B142" s="128"/>
      <c r="C142" s="128"/>
      <c r="D142" s="128"/>
      <c r="E142" s="128"/>
      <c r="F142" s="128"/>
      <c r="G142" s="128"/>
      <c r="H142" s="128"/>
      <c r="I142" s="128"/>
      <c r="J142" s="20" t="str">
        <f>IF(ISNA(INDEX($A$37:$U$96,MATCH($B142,$B$37:$B$96,0),10)),"",INDEX($A$37:$U$96,MATCH($B142,$B$37:$B$96,0),10))</f>
        <v/>
      </c>
      <c r="K142" s="20" t="str">
        <f>IF(ISNA(INDEX($A$37:$U$96,MATCH($B142,$B$37:$B$96,0),11)),"",INDEX($A$37:$U$96,MATCH($B142,$B$37:$B$96,0),11))</f>
        <v/>
      </c>
      <c r="L142" s="20" t="str">
        <f>IF(ISNA(INDEX($A$37:$U$96,MATCH($B142,$B$37:$B$96,0),12)),"",INDEX($A$37:$U$96,MATCH($B142,$B$37:$B$96,0),12))</f>
        <v/>
      </c>
      <c r="M142" s="20" t="str">
        <f>IF(ISNA(INDEX($A$37:$U$96,MATCH($B142,$B$37:$B$96,0),13)),"",INDEX($A$37:$U$96,MATCH($B142,$B$37:$B$96,0),13))</f>
        <v/>
      </c>
      <c r="N142" s="20" t="str">
        <f>IF(ISNA(INDEX($A$37:$U$96,MATCH($B142,$B$37:$B$96,0),14)),"",INDEX($A$37:$U$96,MATCH($B142,$B$37:$B$96,0),14))</f>
        <v/>
      </c>
      <c r="O142" s="20" t="str">
        <f>IF(ISNA(INDEX($A$37:$U$96,MATCH($B142,$B$37:$B$96,0),15)),"",INDEX($A$37:$U$96,MATCH($B142,$B$37:$B$96,0),15))</f>
        <v/>
      </c>
      <c r="P142" s="20" t="str">
        <f>IF(ISNA(INDEX($A$37:$U$96,MATCH($B142,$B$37:$B$96,0),16)),"",INDEX($A$37:$U$96,MATCH($B142,$B$37:$B$96,0),16))</f>
        <v/>
      </c>
      <c r="Q142" s="30" t="str">
        <f>IF(ISNA(INDEX($A$37:$U$96,MATCH($B142,$B$37:$B$96,0),17)),"",INDEX($A$37:$U$96,MATCH($B142,$B$37:$B$96,0),17))</f>
        <v/>
      </c>
      <c r="R142" s="30" t="str">
        <f>IF(ISNA(INDEX($A$37:$U$96,MATCH($B142,$B$37:$B$96,0),18)),"",INDEX($A$37:$U$96,MATCH($B142,$B$37:$B$96,0),18))</f>
        <v/>
      </c>
      <c r="S142" s="30" t="str">
        <f>IF(ISNA(INDEX($A$37:$U$96,MATCH($B142,$B$37:$B$96,0),19)),"",INDEX($A$37:$U$96,MATCH($B142,$B$37:$B$96,0),19))</f>
        <v/>
      </c>
      <c r="T142" s="30" t="str">
        <f>IF(ISNA(INDEX($A$37:$U$96,MATCH($B142,$B$37:$B$96,0),20)),"",INDEX($A$37:$U$96,MATCH($B142,$B$37:$B$96,0),20))</f>
        <v/>
      </c>
      <c r="U142" s="19" t="s">
        <v>38</v>
      </c>
      <c r="V142" s="59"/>
      <c r="W142" s="59"/>
      <c r="X142" s="59"/>
      <c r="Y142" s="59"/>
      <c r="Z142" s="59"/>
      <c r="AA142" s="59"/>
    </row>
    <row r="143" spans="1:27">
      <c r="A143" s="22" t="s">
        <v>25</v>
      </c>
      <c r="B143" s="99"/>
      <c r="C143" s="99"/>
      <c r="D143" s="99"/>
      <c r="E143" s="99"/>
      <c r="F143" s="99"/>
      <c r="G143" s="99"/>
      <c r="H143" s="99"/>
      <c r="I143" s="99"/>
      <c r="J143" s="24">
        <f t="shared" ref="J143:Q143" si="40">SUM(J142:J142)</f>
        <v>0</v>
      </c>
      <c r="K143" s="24">
        <f t="shared" si="40"/>
        <v>0</v>
      </c>
      <c r="L143" s="24">
        <f t="shared" si="40"/>
        <v>0</v>
      </c>
      <c r="M143" s="24">
        <f t="shared" si="40"/>
        <v>0</v>
      </c>
      <c r="N143" s="24">
        <f t="shared" si="40"/>
        <v>0</v>
      </c>
      <c r="O143" s="24">
        <f t="shared" si="40"/>
        <v>0</v>
      </c>
      <c r="P143" s="24">
        <f t="shared" si="40"/>
        <v>0</v>
      </c>
      <c r="Q143" s="24">
        <f t="shared" si="40"/>
        <v>0</v>
      </c>
      <c r="R143" s="22">
        <f>COUNTIF(R142:R142,"E")</f>
        <v>0</v>
      </c>
      <c r="S143" s="22">
        <f>COUNTIF(S142:S142,"C")</f>
        <v>0</v>
      </c>
      <c r="T143" s="22">
        <f>COUNTIF(T142:T142,"VP")</f>
        <v>0</v>
      </c>
      <c r="U143" s="23"/>
      <c r="V143" s="59"/>
      <c r="W143" s="59"/>
      <c r="X143" s="59"/>
      <c r="Y143" s="59"/>
      <c r="Z143" s="59"/>
      <c r="AA143" s="59"/>
    </row>
    <row r="144" spans="1:27" ht="25.5" customHeight="1">
      <c r="A144" s="100" t="s">
        <v>48</v>
      </c>
      <c r="B144" s="101"/>
      <c r="C144" s="101"/>
      <c r="D144" s="101"/>
      <c r="E144" s="101"/>
      <c r="F144" s="101"/>
      <c r="G144" s="101"/>
      <c r="H144" s="101"/>
      <c r="I144" s="102"/>
      <c r="J144" s="24">
        <f t="shared" ref="J144:T144" si="41">SUM(J140,J143)</f>
        <v>18</v>
      </c>
      <c r="K144" s="24">
        <f t="shared" si="41"/>
        <v>4</v>
      </c>
      <c r="L144" s="24">
        <f t="shared" si="41"/>
        <v>2</v>
      </c>
      <c r="M144" s="24">
        <f t="shared" si="41"/>
        <v>0</v>
      </c>
      <c r="N144" s="24">
        <f t="shared" si="41"/>
        <v>7</v>
      </c>
      <c r="O144" s="24">
        <f t="shared" si="41"/>
        <v>13</v>
      </c>
      <c r="P144" s="24">
        <f t="shared" si="41"/>
        <v>20</v>
      </c>
      <c r="Q144" s="24">
        <f t="shared" si="41"/>
        <v>33</v>
      </c>
      <c r="R144" s="24">
        <f t="shared" si="41"/>
        <v>1</v>
      </c>
      <c r="S144" s="24">
        <f t="shared" si="41"/>
        <v>1</v>
      </c>
      <c r="T144" s="24">
        <f t="shared" si="41"/>
        <v>1</v>
      </c>
      <c r="U144" s="29" t="s">
        <v>131</v>
      </c>
      <c r="V144" s="59"/>
      <c r="W144" s="59"/>
      <c r="X144" s="59"/>
      <c r="Y144" s="59"/>
      <c r="Z144" s="59"/>
      <c r="AA144" s="59"/>
    </row>
    <row r="145" spans="1:27" ht="13.5" customHeight="1">
      <c r="A145" s="103" t="s">
        <v>49</v>
      </c>
      <c r="B145" s="104"/>
      <c r="C145" s="104"/>
      <c r="D145" s="104"/>
      <c r="E145" s="104"/>
      <c r="F145" s="104"/>
      <c r="G145" s="104"/>
      <c r="H145" s="104"/>
      <c r="I145" s="104"/>
      <c r="J145" s="105"/>
      <c r="K145" s="24">
        <f t="shared" ref="K145:Q145" si="42">K140*14+K143*12</f>
        <v>56</v>
      </c>
      <c r="L145" s="24">
        <f t="shared" si="42"/>
        <v>28</v>
      </c>
      <c r="M145" s="24">
        <f t="shared" si="42"/>
        <v>0</v>
      </c>
      <c r="N145" s="24">
        <f t="shared" si="42"/>
        <v>98</v>
      </c>
      <c r="O145" s="24">
        <f t="shared" si="42"/>
        <v>182</v>
      </c>
      <c r="P145" s="24">
        <f t="shared" si="42"/>
        <v>280</v>
      </c>
      <c r="Q145" s="24">
        <f t="shared" si="42"/>
        <v>462</v>
      </c>
      <c r="R145" s="113"/>
      <c r="S145" s="114"/>
      <c r="T145" s="114"/>
      <c r="U145" s="115"/>
      <c r="V145" s="59"/>
      <c r="W145" s="59"/>
      <c r="X145" s="59"/>
      <c r="Y145" s="59"/>
      <c r="Z145" s="59"/>
      <c r="AA145" s="59"/>
    </row>
    <row r="146" spans="1:27" ht="16.5" customHeight="1">
      <c r="A146" s="106"/>
      <c r="B146" s="107"/>
      <c r="C146" s="107"/>
      <c r="D146" s="107"/>
      <c r="E146" s="107"/>
      <c r="F146" s="107"/>
      <c r="G146" s="107"/>
      <c r="H146" s="107"/>
      <c r="I146" s="107"/>
      <c r="J146" s="108"/>
      <c r="K146" s="119">
        <f>SUM(K145:N145)</f>
        <v>182</v>
      </c>
      <c r="L146" s="120"/>
      <c r="M146" s="120"/>
      <c r="N146" s="121"/>
      <c r="O146" s="122">
        <f>SUM(O145:P145)</f>
        <v>462</v>
      </c>
      <c r="P146" s="123"/>
      <c r="Q146" s="124"/>
      <c r="R146" s="116"/>
      <c r="S146" s="117"/>
      <c r="T146" s="117"/>
      <c r="U146" s="118"/>
      <c r="V146" s="59"/>
      <c r="W146" s="59"/>
      <c r="X146" s="59"/>
      <c r="Y146" s="59"/>
      <c r="Z146" s="59"/>
      <c r="AA146" s="59"/>
    </row>
    <row r="147" spans="1:27" ht="8.25" customHeight="1">
      <c r="V147" s="59"/>
      <c r="W147" s="59"/>
      <c r="X147" s="59"/>
      <c r="Y147" s="59"/>
      <c r="Z147" s="59"/>
      <c r="AA147" s="59"/>
    </row>
    <row r="148" spans="1:27" ht="22.5" customHeight="1">
      <c r="A148" s="99" t="s">
        <v>71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59"/>
      <c r="W148" s="59"/>
      <c r="X148" s="59"/>
      <c r="Y148" s="59"/>
      <c r="Z148" s="59"/>
      <c r="AA148" s="59"/>
    </row>
    <row r="149" spans="1:27" ht="25.5" customHeight="1">
      <c r="A149" s="99" t="s">
        <v>27</v>
      </c>
      <c r="B149" s="99" t="s">
        <v>26</v>
      </c>
      <c r="C149" s="99"/>
      <c r="D149" s="99"/>
      <c r="E149" s="99"/>
      <c r="F149" s="99"/>
      <c r="G149" s="99"/>
      <c r="H149" s="99"/>
      <c r="I149" s="99"/>
      <c r="J149" s="68" t="s">
        <v>40</v>
      </c>
      <c r="K149" s="68" t="s">
        <v>24</v>
      </c>
      <c r="L149" s="68"/>
      <c r="M149" s="68"/>
      <c r="N149" s="68"/>
      <c r="O149" s="68" t="s">
        <v>41</v>
      </c>
      <c r="P149" s="68"/>
      <c r="Q149" s="68"/>
      <c r="R149" s="68" t="s">
        <v>23</v>
      </c>
      <c r="S149" s="68"/>
      <c r="T149" s="68"/>
      <c r="U149" s="68" t="s">
        <v>22</v>
      </c>
      <c r="V149" s="59"/>
      <c r="W149" s="59"/>
      <c r="X149" s="59"/>
      <c r="Y149" s="59"/>
      <c r="Z149" s="59"/>
      <c r="AA149" s="59"/>
    </row>
    <row r="150" spans="1:27" ht="18" customHeight="1">
      <c r="A150" s="99"/>
      <c r="B150" s="99"/>
      <c r="C150" s="99"/>
      <c r="D150" s="99"/>
      <c r="E150" s="99"/>
      <c r="F150" s="99"/>
      <c r="G150" s="99"/>
      <c r="H150" s="99"/>
      <c r="I150" s="99"/>
      <c r="J150" s="68"/>
      <c r="K150" s="31" t="s">
        <v>28</v>
      </c>
      <c r="L150" s="31" t="s">
        <v>29</v>
      </c>
      <c r="M150" s="41" t="s">
        <v>68</v>
      </c>
      <c r="N150" s="41" t="s">
        <v>69</v>
      </c>
      <c r="O150" s="31" t="s">
        <v>33</v>
      </c>
      <c r="P150" s="31" t="s">
        <v>7</v>
      </c>
      <c r="Q150" s="31" t="s">
        <v>30</v>
      </c>
      <c r="R150" s="31" t="s">
        <v>31</v>
      </c>
      <c r="S150" s="31" t="s">
        <v>28</v>
      </c>
      <c r="T150" s="31" t="s">
        <v>32</v>
      </c>
      <c r="U150" s="68"/>
      <c r="V150" s="59"/>
      <c r="W150" s="59"/>
      <c r="X150" s="59"/>
      <c r="Y150" s="59"/>
      <c r="Z150" s="59"/>
      <c r="AA150" s="59"/>
    </row>
    <row r="151" spans="1:27" ht="19.5" customHeight="1">
      <c r="A151" s="69" t="s">
        <v>64</v>
      </c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1"/>
      <c r="V151" s="59"/>
      <c r="W151" s="59"/>
      <c r="X151" s="59"/>
      <c r="Y151" s="59"/>
      <c r="Z151" s="59"/>
      <c r="AA151" s="59"/>
    </row>
    <row r="152" spans="1:27">
      <c r="A152" s="33" t="str">
        <f>IF(ISNA(INDEX($A$37:$U$96,MATCH($B152,$B$37:$B$96,0),1)),"",INDEX($A$37:$U$96,MATCH($B152,$B$37:$B$96,0),1))</f>
        <v>MMM3057</v>
      </c>
      <c r="B152" s="109" t="s">
        <v>90</v>
      </c>
      <c r="C152" s="110"/>
      <c r="D152" s="110"/>
      <c r="E152" s="110"/>
      <c r="F152" s="110"/>
      <c r="G152" s="110"/>
      <c r="H152" s="110"/>
      <c r="I152" s="111"/>
      <c r="J152" s="20">
        <f>IF(ISNA(INDEX($A$37:$U$96,MATCH($B152,$B$37:$B$96,0),10)),"",INDEX($A$37:$U$96,MATCH($B152,$B$37:$B$96,0),10))</f>
        <v>7</v>
      </c>
      <c r="K152" s="20">
        <f>IF(ISNA(INDEX($A$37:$U$96,MATCH($B152,$B$37:$B$96,0),11)),"",INDEX($A$37:$U$96,MATCH($B152,$B$37:$B$96,0),11))</f>
        <v>2</v>
      </c>
      <c r="L152" s="20">
        <f>IF(ISNA(INDEX($A$37:$U$96,MATCH($B152,$B$37:$B$96,0),12)),"",INDEX($A$37:$U$96,MATCH($B152,$B$37:$B$96,0),12))</f>
        <v>1</v>
      </c>
      <c r="M152" s="20">
        <f>IF(ISNA(INDEX($A$37:$U$96,MATCH($B152,$B$37:$B$96,0),13)),"",INDEX($A$37:$U$96,MATCH($B152,$B$37:$B$96,0),13))</f>
        <v>0</v>
      </c>
      <c r="N152" s="20">
        <f>IF(ISNA(INDEX($A$37:$U$96,MATCH($B152,$B$37:$B$96,0),14)),"",INDEX($A$37:$U$96,MATCH($B152,$B$37:$B$96,0),14))</f>
        <v>2</v>
      </c>
      <c r="O152" s="20">
        <f>IF(ISNA(INDEX($A$37:$U$96,MATCH($B152,$B$37:$B$96,0),15)),"",INDEX($A$37:$U$96,MATCH($B152,$B$37:$B$96,0),15))</f>
        <v>5</v>
      </c>
      <c r="P152" s="20">
        <f>IF(ISNA(INDEX($A$37:$U$96,MATCH($B152,$B$37:$B$96,0),16)),"",INDEX($A$37:$U$96,MATCH($B152,$B$37:$B$96,0),16))</f>
        <v>8</v>
      </c>
      <c r="Q152" s="30">
        <f>IF(ISNA(INDEX($A$37:$U$96,MATCH($B152,$B$37:$B$96,0),17)),"",INDEX($A$37:$U$96,MATCH($B152,$B$37:$B$96,0),17))</f>
        <v>13</v>
      </c>
      <c r="R152" s="30">
        <f>IF(ISNA(INDEX($A$37:$U$96,MATCH($B152,$B$37:$B$96,0),18)),"",INDEX($A$37:$U$96,MATCH($B152,$B$37:$B$96,0),18))</f>
        <v>0</v>
      </c>
      <c r="S152" s="30" t="str">
        <f>IF(ISNA(INDEX($A$37:$U$96,MATCH($B152,$B$37:$B$96,0),19)),"",INDEX($A$37:$U$96,MATCH($B152,$B$37:$B$96,0),19))</f>
        <v>C</v>
      </c>
      <c r="T152" s="30">
        <f>IF(ISNA(INDEX($A$37:$U$96,MATCH($B152,$B$37:$B$96,0),20)),"",INDEX($A$37:$U$96,MATCH($B152,$B$37:$B$96,0),20))</f>
        <v>0</v>
      </c>
      <c r="U152" s="19" t="s">
        <v>39</v>
      </c>
      <c r="V152" s="59"/>
      <c r="W152" s="59"/>
      <c r="X152" s="59"/>
      <c r="Y152" s="59"/>
      <c r="Z152" s="59"/>
      <c r="AA152" s="59"/>
    </row>
    <row r="153" spans="1:27">
      <c r="A153" s="33" t="str">
        <f>IF(ISNA(INDEX($A$37:$U$96,MATCH($B153,$B$37:$B$96,0),1)),"",INDEX($A$37:$U$96,MATCH($B153,$B$37:$B$96,0),1))</f>
        <v>MMM3088</v>
      </c>
      <c r="B153" s="109" t="s">
        <v>118</v>
      </c>
      <c r="C153" s="110"/>
      <c r="D153" s="110"/>
      <c r="E153" s="110"/>
      <c r="F153" s="110"/>
      <c r="G153" s="110"/>
      <c r="H153" s="110"/>
      <c r="I153" s="111"/>
      <c r="J153" s="20">
        <f>IF(ISNA(INDEX($A$37:$U$96,MATCH($B153,$B$37:$B$96,0),10)),"",INDEX($A$37:$U$96,MATCH($B153,$B$37:$B$96,0),10))</f>
        <v>8</v>
      </c>
      <c r="K153" s="20">
        <f>IF(ISNA(INDEX($A$37:$U$96,MATCH($B153,$B$37:$B$96,0),11)),"",INDEX($A$37:$U$96,MATCH($B153,$B$37:$B$96,0),11))</f>
        <v>2</v>
      </c>
      <c r="L153" s="20">
        <f>IF(ISNA(INDEX($A$37:$U$96,MATCH($B153,$B$37:$B$96,0),12)),"",INDEX($A$37:$U$96,MATCH($B153,$B$37:$B$96,0),12))</f>
        <v>1</v>
      </c>
      <c r="M153" s="20">
        <f>IF(ISNA(INDEX($A$37:$U$96,MATCH($B153,$B$37:$B$96,0),13)),"",INDEX($A$37:$U$96,MATCH($B153,$B$37:$B$96,0),13))</f>
        <v>0</v>
      </c>
      <c r="N153" s="20">
        <f>IF(ISNA(INDEX($A$37:$U$96,MATCH($B153,$B$37:$B$96,0),14)),"",INDEX($A$37:$U$96,MATCH($B153,$B$37:$B$96,0),14))</f>
        <v>2</v>
      </c>
      <c r="O153" s="20">
        <f>IF(ISNA(INDEX($A$37:$U$96,MATCH($B153,$B$37:$B$96,0),15)),"",INDEX($A$37:$U$96,MATCH($B153,$B$37:$B$96,0),15))</f>
        <v>5</v>
      </c>
      <c r="P153" s="20">
        <f>IF(ISNA(INDEX($A$37:$U$96,MATCH($B153,$B$37:$B$96,0),16)),"",INDEX($A$37:$U$96,MATCH($B153,$B$37:$B$96,0),16))</f>
        <v>9</v>
      </c>
      <c r="Q153" s="30">
        <f>IF(ISNA(INDEX($A$37:$U$96,MATCH($B153,$B$37:$B$96,0),17)),"",INDEX($A$37:$U$96,MATCH($B153,$B$37:$B$96,0),17))</f>
        <v>14</v>
      </c>
      <c r="R153" s="30">
        <f>IF(ISNA(INDEX($A$37:$U$96,MATCH($B153,$B$37:$B$96,0),18)),"",INDEX($A$37:$U$96,MATCH($B153,$B$37:$B$96,0),18))</f>
        <v>0</v>
      </c>
      <c r="S153" s="30">
        <f>IF(ISNA(INDEX($A$37:$U$96,MATCH($B153,$B$37:$B$96,0),19)),"",INDEX($A$37:$U$96,MATCH($B153,$B$37:$B$96,0),19))</f>
        <v>0</v>
      </c>
      <c r="T153" s="30" t="str">
        <f>IF(ISNA(INDEX($A$37:$U$96,MATCH($B153,$B$37:$B$96,0),20)),"",INDEX($A$37:$U$96,MATCH($B153,$B$37:$B$96,0),20))</f>
        <v>VP</v>
      </c>
      <c r="U153" s="19" t="s">
        <v>39</v>
      </c>
      <c r="V153" s="59"/>
      <c r="W153" s="59"/>
      <c r="X153" s="59"/>
      <c r="Y153" s="59"/>
      <c r="Z153" s="59"/>
      <c r="AA153" s="59"/>
    </row>
    <row r="154" spans="1:27">
      <c r="A154" s="22" t="s">
        <v>25</v>
      </c>
      <c r="B154" s="125"/>
      <c r="C154" s="126"/>
      <c r="D154" s="126"/>
      <c r="E154" s="126"/>
      <c r="F154" s="126"/>
      <c r="G154" s="126"/>
      <c r="H154" s="126"/>
      <c r="I154" s="127"/>
      <c r="J154" s="24">
        <f t="shared" ref="J154:Q154" si="43">SUM(J152:J153)</f>
        <v>15</v>
      </c>
      <c r="K154" s="24">
        <f t="shared" si="43"/>
        <v>4</v>
      </c>
      <c r="L154" s="24">
        <f t="shared" si="43"/>
        <v>2</v>
      </c>
      <c r="M154" s="24">
        <f t="shared" si="43"/>
        <v>0</v>
      </c>
      <c r="N154" s="24">
        <f t="shared" si="43"/>
        <v>4</v>
      </c>
      <c r="O154" s="24">
        <f t="shared" si="43"/>
        <v>10</v>
      </c>
      <c r="P154" s="24">
        <f t="shared" si="43"/>
        <v>17</v>
      </c>
      <c r="Q154" s="24">
        <f t="shared" si="43"/>
        <v>27</v>
      </c>
      <c r="R154" s="22">
        <f>COUNTIF(R152:R153,"E")</f>
        <v>0</v>
      </c>
      <c r="S154" s="22">
        <f>COUNTIF(S152:S153,"C")</f>
        <v>1</v>
      </c>
      <c r="T154" s="22">
        <f>COUNTIF(T152:T153,"VP")</f>
        <v>1</v>
      </c>
      <c r="U154" s="19"/>
      <c r="V154" s="59"/>
      <c r="W154" s="59"/>
      <c r="X154" s="59"/>
      <c r="Y154" s="59"/>
      <c r="Z154" s="59"/>
      <c r="AA154" s="59"/>
    </row>
    <row r="155" spans="1:27" ht="19.5" customHeight="1">
      <c r="A155" s="69" t="s">
        <v>66</v>
      </c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1"/>
      <c r="V155" s="59"/>
      <c r="W155" s="59"/>
      <c r="X155" s="59"/>
      <c r="Y155" s="59"/>
      <c r="Z155" s="59"/>
      <c r="AA155" s="59"/>
    </row>
    <row r="156" spans="1:27">
      <c r="A156" s="33" t="str">
        <f>IF(ISNA(INDEX($A$37:$U$96,MATCH($B156,$B$37:$B$96,0),1)),"",INDEX($A$37:$U$96,MATCH($B156,$B$37:$B$96,0),1))</f>
        <v>MMM3401</v>
      </c>
      <c r="B156" s="109" t="s">
        <v>116</v>
      </c>
      <c r="C156" s="110"/>
      <c r="D156" s="110"/>
      <c r="E156" s="110"/>
      <c r="F156" s="110"/>
      <c r="G156" s="110"/>
      <c r="H156" s="110"/>
      <c r="I156" s="111"/>
      <c r="J156" s="20">
        <f>IF(ISNA(INDEX($A$37:$U$96,MATCH($B156,$B$37:$B$96,0),10)),"",INDEX($A$37:$U$96,MATCH($B156,$B$37:$B$96,0),10))</f>
        <v>4</v>
      </c>
      <c r="K156" s="20">
        <f>IF(ISNA(INDEX($A$37:$U$96,MATCH($B156,$B$37:$B$96,0),11)),"",INDEX($A$37:$U$96,MATCH($B156,$B$37:$B$96,0),11))</f>
        <v>0</v>
      </c>
      <c r="L156" s="20">
        <f>IF(ISNA(INDEX($A$37:$U$96,MATCH($B156,$B$37:$B$96,0),12)),"",INDEX($A$37:$U$96,MATCH($B156,$B$37:$B$96,0),12))</f>
        <v>0</v>
      </c>
      <c r="M156" s="20">
        <f>IF(ISNA(INDEX($A$37:$U$96,MATCH($B156,$B$37:$B$96,0),13)),"",INDEX($A$37:$U$96,MATCH($B156,$B$37:$B$96,0),13))</f>
        <v>0</v>
      </c>
      <c r="N156" s="20">
        <f>IF(ISNA(INDEX($A$37:$U$96,MATCH($B156,$B$37:$B$96,0),14)),"",INDEX($A$37:$U$96,MATCH($B156,$B$37:$B$96,0),14))</f>
        <v>4</v>
      </c>
      <c r="O156" s="20">
        <f>IF(ISNA(INDEX($A$37:$U$96,MATCH($B156,$B$37:$B$96,0),15)),"",INDEX($A$37:$U$96,MATCH($B156,$B$37:$B$96,0),15))</f>
        <v>4</v>
      </c>
      <c r="P156" s="20">
        <f>IF(ISNA(INDEX($A$37:$U$96,MATCH($B156,$B$37:$B$96,0),16)),"",INDEX($A$37:$U$96,MATCH($B156,$B$37:$B$96,0),16))</f>
        <v>4</v>
      </c>
      <c r="Q156" s="30">
        <f>IF(ISNA(INDEX($A$37:$U$96,MATCH($B156,$B$37:$B$96,0),17)),"",INDEX($A$37:$U$96,MATCH($B156,$B$37:$B$96,0),17))</f>
        <v>8</v>
      </c>
      <c r="R156" s="30">
        <f>IF(ISNA(INDEX($A$37:$U$96,MATCH($B156,$B$37:$B$96,0),18)),"",INDEX($A$37:$U$96,MATCH($B156,$B$37:$B$96,0),18))</f>
        <v>0</v>
      </c>
      <c r="S156" s="30">
        <f>IF(ISNA(INDEX($A$37:$U$96,MATCH($B156,$B$37:$B$96,0),19)),"",INDEX($A$37:$U$96,MATCH($B156,$B$37:$B$96,0),19))</f>
        <v>0</v>
      </c>
      <c r="T156" s="30">
        <f>IF(ISNA(INDEX($A$37:$U$96,MATCH($B156,$B$37:$B$96,0),19)),"",INDEX($A$37:$U$96,MATCH($B156,$B$37:$B$96,0),19))</f>
        <v>0</v>
      </c>
      <c r="U156" s="19" t="s">
        <v>39</v>
      </c>
      <c r="V156" s="59"/>
      <c r="W156" s="59"/>
      <c r="X156" s="59"/>
      <c r="Y156" s="59"/>
      <c r="Z156" s="59"/>
      <c r="AA156" s="59"/>
    </row>
    <row r="157" spans="1:27">
      <c r="A157" s="22" t="s">
        <v>25</v>
      </c>
      <c r="B157" s="99"/>
      <c r="C157" s="99"/>
      <c r="D157" s="99"/>
      <c r="E157" s="99"/>
      <c r="F157" s="99"/>
      <c r="G157" s="99"/>
      <c r="H157" s="99"/>
      <c r="I157" s="99"/>
      <c r="J157" s="24">
        <f t="shared" ref="J157:Q157" si="44">SUM(J156:J156)</f>
        <v>4</v>
      </c>
      <c r="K157" s="24">
        <f t="shared" si="44"/>
        <v>0</v>
      </c>
      <c r="L157" s="24">
        <f t="shared" si="44"/>
        <v>0</v>
      </c>
      <c r="M157" s="24">
        <f t="shared" si="44"/>
        <v>0</v>
      </c>
      <c r="N157" s="24">
        <f t="shared" si="44"/>
        <v>4</v>
      </c>
      <c r="O157" s="24">
        <f t="shared" si="44"/>
        <v>4</v>
      </c>
      <c r="P157" s="24">
        <f t="shared" si="44"/>
        <v>4</v>
      </c>
      <c r="Q157" s="24">
        <f t="shared" si="44"/>
        <v>8</v>
      </c>
      <c r="R157" s="22">
        <f>COUNTIF(R156:R156,"E")</f>
        <v>0</v>
      </c>
      <c r="S157" s="22">
        <f>COUNTIF(S156:S156,"C")</f>
        <v>0</v>
      </c>
      <c r="T157" s="22">
        <f>COUNTIF(T156:T156,"VP")</f>
        <v>0</v>
      </c>
      <c r="U157" s="23"/>
      <c r="V157" s="59"/>
      <c r="W157" s="59"/>
      <c r="X157" s="59"/>
      <c r="Y157" s="59"/>
      <c r="Z157" s="59"/>
      <c r="AA157" s="59"/>
    </row>
    <row r="158" spans="1:27" ht="27.75" customHeight="1">
      <c r="A158" s="100" t="s">
        <v>48</v>
      </c>
      <c r="B158" s="101"/>
      <c r="C158" s="101"/>
      <c r="D158" s="101"/>
      <c r="E158" s="101"/>
      <c r="F158" s="101"/>
      <c r="G158" s="101"/>
      <c r="H158" s="101"/>
      <c r="I158" s="102"/>
      <c r="J158" s="24">
        <f t="shared" ref="J158:T158" si="45">SUM(J154,J157)</f>
        <v>19</v>
      </c>
      <c r="K158" s="24">
        <f t="shared" si="45"/>
        <v>4</v>
      </c>
      <c r="L158" s="24">
        <f t="shared" si="45"/>
        <v>2</v>
      </c>
      <c r="M158" s="24">
        <f t="shared" si="45"/>
        <v>0</v>
      </c>
      <c r="N158" s="24">
        <f t="shared" si="45"/>
        <v>8</v>
      </c>
      <c r="O158" s="24">
        <f t="shared" si="45"/>
        <v>14</v>
      </c>
      <c r="P158" s="24">
        <f t="shared" si="45"/>
        <v>21</v>
      </c>
      <c r="Q158" s="24">
        <f t="shared" si="45"/>
        <v>35</v>
      </c>
      <c r="R158" s="24">
        <f t="shared" si="45"/>
        <v>0</v>
      </c>
      <c r="S158" s="24">
        <f t="shared" si="45"/>
        <v>1</v>
      </c>
      <c r="T158" s="24">
        <f t="shared" si="45"/>
        <v>1</v>
      </c>
      <c r="U158" s="29" t="s">
        <v>131</v>
      </c>
      <c r="V158" s="59"/>
      <c r="W158" s="59"/>
      <c r="X158" s="59"/>
      <c r="Y158" s="59"/>
      <c r="Z158" s="59"/>
      <c r="AA158" s="59"/>
    </row>
    <row r="159" spans="1:27" ht="17.25" customHeight="1">
      <c r="A159" s="103" t="s">
        <v>49</v>
      </c>
      <c r="B159" s="104"/>
      <c r="C159" s="104"/>
      <c r="D159" s="104"/>
      <c r="E159" s="104"/>
      <c r="F159" s="104"/>
      <c r="G159" s="104"/>
      <c r="H159" s="104"/>
      <c r="I159" s="104"/>
      <c r="J159" s="105"/>
      <c r="K159" s="24">
        <f t="shared" ref="K159:Q159" si="46">K154*14+K157*12</f>
        <v>56</v>
      </c>
      <c r="L159" s="24">
        <f t="shared" si="46"/>
        <v>28</v>
      </c>
      <c r="M159" s="24">
        <f t="shared" si="46"/>
        <v>0</v>
      </c>
      <c r="N159" s="24">
        <f t="shared" si="46"/>
        <v>104</v>
      </c>
      <c r="O159" s="24">
        <f t="shared" si="46"/>
        <v>188</v>
      </c>
      <c r="P159" s="24">
        <f t="shared" si="46"/>
        <v>286</v>
      </c>
      <c r="Q159" s="24">
        <f t="shared" si="46"/>
        <v>474</v>
      </c>
      <c r="R159" s="113"/>
      <c r="S159" s="114"/>
      <c r="T159" s="114"/>
      <c r="U159" s="115"/>
      <c r="V159" s="59"/>
      <c r="W159" s="59"/>
      <c r="X159" s="59"/>
      <c r="Y159" s="59"/>
      <c r="Z159" s="59"/>
      <c r="AA159" s="59"/>
    </row>
    <row r="160" spans="1:27">
      <c r="A160" s="106"/>
      <c r="B160" s="107"/>
      <c r="C160" s="107"/>
      <c r="D160" s="107"/>
      <c r="E160" s="107"/>
      <c r="F160" s="107"/>
      <c r="G160" s="107"/>
      <c r="H160" s="107"/>
      <c r="I160" s="107"/>
      <c r="J160" s="108"/>
      <c r="K160" s="119">
        <f>SUM(K159:N159)</f>
        <v>188</v>
      </c>
      <c r="L160" s="120"/>
      <c r="M160" s="120"/>
      <c r="N160" s="121"/>
      <c r="O160" s="122">
        <f>SUM(O159:P159)</f>
        <v>474</v>
      </c>
      <c r="P160" s="123"/>
      <c r="Q160" s="124"/>
      <c r="R160" s="116"/>
      <c r="S160" s="117"/>
      <c r="T160" s="117"/>
      <c r="U160" s="118"/>
      <c r="V160" s="59"/>
      <c r="W160" s="59"/>
      <c r="X160" s="59"/>
      <c r="Y160" s="59"/>
      <c r="Z160" s="59"/>
      <c r="AA160" s="59"/>
    </row>
    <row r="161" spans="1:27" ht="8.25" customHeight="1">
      <c r="V161" s="59"/>
      <c r="W161" s="59"/>
      <c r="X161" s="59"/>
      <c r="Y161" s="59"/>
      <c r="Z161" s="59"/>
      <c r="AA161" s="59"/>
    </row>
    <row r="162" spans="1:27">
      <c r="V162" s="59"/>
      <c r="W162" s="59"/>
      <c r="X162" s="59"/>
      <c r="Y162" s="59"/>
      <c r="Z162" s="59"/>
      <c r="AA162" s="59"/>
    </row>
    <row r="163" spans="1:27">
      <c r="A163" s="112" t="s">
        <v>61</v>
      </c>
      <c r="B163" s="112"/>
      <c r="V163" s="59"/>
      <c r="W163" s="59"/>
      <c r="X163" s="59"/>
      <c r="Y163" s="59"/>
      <c r="Z163" s="59"/>
      <c r="AA163" s="59"/>
    </row>
    <row r="164" spans="1:27">
      <c r="A164" s="91" t="s">
        <v>27</v>
      </c>
      <c r="B164" s="93" t="s">
        <v>53</v>
      </c>
      <c r="C164" s="94"/>
      <c r="D164" s="94"/>
      <c r="E164" s="94"/>
      <c r="F164" s="94"/>
      <c r="G164" s="95"/>
      <c r="H164" s="93" t="s">
        <v>56</v>
      </c>
      <c r="I164" s="95"/>
      <c r="J164" s="65" t="s">
        <v>57</v>
      </c>
      <c r="K164" s="66"/>
      <c r="L164" s="66"/>
      <c r="M164" s="66"/>
      <c r="N164" s="66"/>
      <c r="O164" s="66"/>
      <c r="P164" s="67"/>
      <c r="Q164" s="93" t="s">
        <v>47</v>
      </c>
      <c r="R164" s="95"/>
      <c r="S164" s="65" t="s">
        <v>58</v>
      </c>
      <c r="T164" s="66"/>
      <c r="U164" s="67"/>
      <c r="V164" s="59"/>
      <c r="W164" s="59"/>
      <c r="X164" s="59"/>
      <c r="Y164" s="59"/>
      <c r="Z164" s="59"/>
      <c r="AA164" s="59"/>
    </row>
    <row r="165" spans="1:27">
      <c r="A165" s="92"/>
      <c r="B165" s="96"/>
      <c r="C165" s="97"/>
      <c r="D165" s="97"/>
      <c r="E165" s="97"/>
      <c r="F165" s="97"/>
      <c r="G165" s="98"/>
      <c r="H165" s="96"/>
      <c r="I165" s="98"/>
      <c r="J165" s="65" t="s">
        <v>33</v>
      </c>
      <c r="K165" s="67"/>
      <c r="L165" s="65" t="s">
        <v>7</v>
      </c>
      <c r="M165" s="66"/>
      <c r="N165" s="67"/>
      <c r="O165" s="65" t="s">
        <v>30</v>
      </c>
      <c r="P165" s="67"/>
      <c r="Q165" s="96"/>
      <c r="R165" s="98"/>
      <c r="S165" s="38" t="s">
        <v>59</v>
      </c>
      <c r="T165" s="65" t="s">
        <v>60</v>
      </c>
      <c r="U165" s="67"/>
      <c r="V165" s="59"/>
      <c r="W165" s="59"/>
      <c r="X165" s="59"/>
      <c r="Y165" s="59"/>
      <c r="Z165" s="59"/>
      <c r="AA165" s="59"/>
    </row>
    <row r="166" spans="1:27">
      <c r="A166" s="38">
        <v>1</v>
      </c>
      <c r="B166" s="65" t="s">
        <v>54</v>
      </c>
      <c r="C166" s="66"/>
      <c r="D166" s="66"/>
      <c r="E166" s="66"/>
      <c r="F166" s="66"/>
      <c r="G166" s="67"/>
      <c r="H166" s="76">
        <f>J166</f>
        <v>72</v>
      </c>
      <c r="I166" s="76"/>
      <c r="J166" s="77">
        <f>O44+O55+O66+O76-J167</f>
        <v>72</v>
      </c>
      <c r="K166" s="78"/>
      <c r="L166" s="77">
        <f>P44+P55+P66+P76-L167</f>
        <v>131</v>
      </c>
      <c r="M166" s="79"/>
      <c r="N166" s="78"/>
      <c r="O166" s="80">
        <f>SUM(J166:N166)</f>
        <v>203</v>
      </c>
      <c r="P166" s="81"/>
      <c r="Q166" s="82">
        <f>H166/H168</f>
        <v>0.9</v>
      </c>
      <c r="R166" s="83"/>
      <c r="S166" s="39">
        <f>J44+J55-S167</f>
        <v>54</v>
      </c>
      <c r="T166" s="84">
        <f>J66+J76-T167</f>
        <v>54</v>
      </c>
      <c r="U166" s="85"/>
      <c r="V166" s="59"/>
      <c r="W166" s="59"/>
      <c r="X166" s="59"/>
      <c r="Y166" s="59"/>
      <c r="Z166" s="59"/>
      <c r="AA166" s="59"/>
    </row>
    <row r="167" spans="1:27">
      <c r="A167" s="38">
        <v>2</v>
      </c>
      <c r="B167" s="65" t="s">
        <v>55</v>
      </c>
      <c r="C167" s="66"/>
      <c r="D167" s="66"/>
      <c r="E167" s="66"/>
      <c r="F167" s="66"/>
      <c r="G167" s="67"/>
      <c r="H167" s="76">
        <f>J167</f>
        <v>8</v>
      </c>
      <c r="I167" s="76"/>
      <c r="J167" s="86">
        <f>O90</f>
        <v>8</v>
      </c>
      <c r="K167" s="87"/>
      <c r="L167" s="86">
        <f>P90</f>
        <v>16</v>
      </c>
      <c r="M167" s="88"/>
      <c r="N167" s="87"/>
      <c r="O167" s="80">
        <f>SUM(J167:N167)</f>
        <v>24</v>
      </c>
      <c r="P167" s="81"/>
      <c r="Q167" s="82">
        <f>H167/H168</f>
        <v>0.1</v>
      </c>
      <c r="R167" s="83"/>
      <c r="S167" s="18">
        <v>6</v>
      </c>
      <c r="T167" s="89">
        <v>6</v>
      </c>
      <c r="U167" s="90"/>
      <c r="V167" s="59"/>
      <c r="W167" s="59"/>
      <c r="X167" s="59"/>
      <c r="Y167" s="59"/>
      <c r="Z167" s="59"/>
      <c r="AA167" s="59"/>
    </row>
    <row r="168" spans="1:27">
      <c r="A168" s="65" t="s">
        <v>25</v>
      </c>
      <c r="B168" s="66"/>
      <c r="C168" s="66"/>
      <c r="D168" s="66"/>
      <c r="E168" s="66"/>
      <c r="F168" s="66"/>
      <c r="G168" s="67"/>
      <c r="H168" s="68">
        <f>SUM(H166:I167)</f>
        <v>80</v>
      </c>
      <c r="I168" s="68"/>
      <c r="J168" s="68">
        <f>SUM(J166:K167)</f>
        <v>80</v>
      </c>
      <c r="K168" s="68"/>
      <c r="L168" s="69">
        <f>SUM(L166:N167)</f>
        <v>147</v>
      </c>
      <c r="M168" s="70"/>
      <c r="N168" s="71"/>
      <c r="O168" s="69">
        <f>SUM(O166:P167)</f>
        <v>227</v>
      </c>
      <c r="P168" s="71"/>
      <c r="Q168" s="72">
        <f>SUM(Q166:R167)</f>
        <v>1</v>
      </c>
      <c r="R168" s="73"/>
      <c r="S168" s="40">
        <f>SUM(S166:S167)</f>
        <v>60</v>
      </c>
      <c r="T168" s="74">
        <f>SUM(T166:U167)</f>
        <v>60</v>
      </c>
      <c r="U168" s="75"/>
      <c r="V168" s="59"/>
      <c r="W168" s="59"/>
      <c r="X168" s="59"/>
      <c r="Y168" s="59"/>
      <c r="Z168" s="59"/>
      <c r="AA168" s="59"/>
    </row>
    <row r="169" spans="1:27">
      <c r="V169" s="59"/>
      <c r="W169" s="59"/>
      <c r="X169" s="59"/>
      <c r="Y169" s="59"/>
      <c r="Z169" s="59"/>
      <c r="AA169" s="59"/>
    </row>
    <row r="170" spans="1:27">
      <c r="V170" s="59"/>
      <c r="W170" s="59"/>
      <c r="X170" s="59"/>
      <c r="Y170" s="59"/>
      <c r="Z170" s="59"/>
      <c r="AA170" s="59"/>
    </row>
    <row r="171" spans="1:27">
      <c r="B171" s="2"/>
      <c r="C171" s="2"/>
      <c r="D171" s="2"/>
      <c r="E171" s="2"/>
      <c r="F171" s="2"/>
      <c r="G171" s="2"/>
      <c r="N171" s="8"/>
      <c r="O171" s="8"/>
      <c r="P171" s="8"/>
      <c r="Q171" s="8"/>
      <c r="R171" s="8"/>
      <c r="S171" s="8"/>
      <c r="T171" s="8"/>
      <c r="V171" s="59"/>
      <c r="W171" s="59"/>
      <c r="X171" s="59"/>
      <c r="Y171" s="59"/>
      <c r="Z171" s="59"/>
      <c r="AA171" s="59"/>
    </row>
    <row r="172" spans="1:27">
      <c r="B172" s="8"/>
      <c r="C172" s="8"/>
      <c r="D172" s="8"/>
      <c r="E172" s="8"/>
      <c r="F172" s="8"/>
      <c r="G172" s="8"/>
      <c r="H172" s="17"/>
      <c r="I172" s="17"/>
      <c r="J172" s="17"/>
      <c r="N172" s="8"/>
      <c r="O172" s="8"/>
      <c r="P172" s="8"/>
      <c r="Q172" s="8"/>
      <c r="R172" s="8"/>
      <c r="S172" s="8"/>
      <c r="T172" s="8"/>
      <c r="V172" s="59"/>
      <c r="W172" s="59"/>
      <c r="X172" s="59"/>
      <c r="Y172" s="59"/>
      <c r="Z172" s="59"/>
      <c r="AA172" s="59"/>
    </row>
  </sheetData>
  <sheetProtection formatCells="0" formatRows="0" insertRows="0"/>
  <mergeCells count="224">
    <mergeCell ref="A118:I118"/>
    <mergeCell ref="B117:I117"/>
    <mergeCell ref="R100:T100"/>
    <mergeCell ref="B104:I104"/>
    <mergeCell ref="B105:I105"/>
    <mergeCell ref="B106:I106"/>
    <mergeCell ref="B103:I103"/>
    <mergeCell ref="B63:I63"/>
    <mergeCell ref="A59:U59"/>
    <mergeCell ref="J60:J61"/>
    <mergeCell ref="K60:N60"/>
    <mergeCell ref="A81:U81"/>
    <mergeCell ref="J82:J83"/>
    <mergeCell ref="K82:N82"/>
    <mergeCell ref="O82:Q82"/>
    <mergeCell ref="A82:A83"/>
    <mergeCell ref="B76:I76"/>
    <mergeCell ref="B62:I62"/>
    <mergeCell ref="U69:U70"/>
    <mergeCell ref="B66:I66"/>
    <mergeCell ref="B69:I70"/>
    <mergeCell ref="B64:I64"/>
    <mergeCell ref="O60:Q60"/>
    <mergeCell ref="R60:T60"/>
    <mergeCell ref="U60:U61"/>
    <mergeCell ref="B71:I71"/>
    <mergeCell ref="B72:I72"/>
    <mergeCell ref="B65:I65"/>
    <mergeCell ref="A68:U68"/>
    <mergeCell ref="J69:J70"/>
    <mergeCell ref="K69:N69"/>
    <mergeCell ref="O69:Q69"/>
    <mergeCell ref="R69:T69"/>
    <mergeCell ref="A69:A70"/>
    <mergeCell ref="B73:I73"/>
    <mergeCell ref="B74:I74"/>
    <mergeCell ref="B75:I75"/>
    <mergeCell ref="A60:A61"/>
    <mergeCell ref="B60:I61"/>
    <mergeCell ref="S6:U6"/>
    <mergeCell ref="N8:U11"/>
    <mergeCell ref="A15:K15"/>
    <mergeCell ref="J38:J39"/>
    <mergeCell ref="A37:U37"/>
    <mergeCell ref="N25:U31"/>
    <mergeCell ref="N21:U23"/>
    <mergeCell ref="I26:K26"/>
    <mergeCell ref="B26:C26"/>
    <mergeCell ref="H26:H27"/>
    <mergeCell ref="A25:G25"/>
    <mergeCell ref="G26:G27"/>
    <mergeCell ref="A13:K13"/>
    <mergeCell ref="A14:K14"/>
    <mergeCell ref="A16:K16"/>
    <mergeCell ref="B38:I39"/>
    <mergeCell ref="N18:U18"/>
    <mergeCell ref="N13:U13"/>
    <mergeCell ref="N16:U16"/>
    <mergeCell ref="A11:K11"/>
    <mergeCell ref="A12:K12"/>
    <mergeCell ref="U38:U39"/>
    <mergeCell ref="A2:K2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A20:K21"/>
    <mergeCell ref="A22:K23"/>
    <mergeCell ref="J48:J49"/>
    <mergeCell ref="A48:A49"/>
    <mergeCell ref="A38:A39"/>
    <mergeCell ref="B55:I55"/>
    <mergeCell ref="B52:I52"/>
    <mergeCell ref="B53:I53"/>
    <mergeCell ref="B42:I42"/>
    <mergeCell ref="B40:I40"/>
    <mergeCell ref="B41:I41"/>
    <mergeCell ref="B44:I44"/>
    <mergeCell ref="B50:I50"/>
    <mergeCell ref="B51:I51"/>
    <mergeCell ref="B43:I43"/>
    <mergeCell ref="B48:I49"/>
    <mergeCell ref="B54:I54"/>
    <mergeCell ref="B89:I89"/>
    <mergeCell ref="R82:T82"/>
    <mergeCell ref="K92:N92"/>
    <mergeCell ref="O92:Q92"/>
    <mergeCell ref="R91:U92"/>
    <mergeCell ref="A90:I90"/>
    <mergeCell ref="A91:J92"/>
    <mergeCell ref="U82:U83"/>
    <mergeCell ref="B82:I83"/>
    <mergeCell ref="A84:U84"/>
    <mergeCell ref="B88:I88"/>
    <mergeCell ref="B86:I86"/>
    <mergeCell ref="B85:I85"/>
    <mergeCell ref="A87:U87"/>
    <mergeCell ref="A1:K1"/>
    <mergeCell ref="A3:K3"/>
    <mergeCell ref="K48:N48"/>
    <mergeCell ref="N19:U19"/>
    <mergeCell ref="N1:U1"/>
    <mergeCell ref="N14:U14"/>
    <mergeCell ref="A4:K5"/>
    <mergeCell ref="A35:U35"/>
    <mergeCell ref="A19:K19"/>
    <mergeCell ref="A17:K17"/>
    <mergeCell ref="N3:O3"/>
    <mergeCell ref="N5:O5"/>
    <mergeCell ref="D26:F26"/>
    <mergeCell ref="A18:K18"/>
    <mergeCell ref="O48:Q48"/>
    <mergeCell ref="R48:T48"/>
    <mergeCell ref="S3:U3"/>
    <mergeCell ref="S4:U4"/>
    <mergeCell ref="S5:U5"/>
    <mergeCell ref="O38:Q38"/>
    <mergeCell ref="K38:N38"/>
    <mergeCell ref="U48:U49"/>
    <mergeCell ref="R38:T38"/>
    <mergeCell ref="A47:U47"/>
    <mergeCell ref="A98:U98"/>
    <mergeCell ref="A136:U136"/>
    <mergeCell ref="A100:A101"/>
    <mergeCell ref="B100:I101"/>
    <mergeCell ref="J100:J101"/>
    <mergeCell ref="B114:I114"/>
    <mergeCell ref="K100:N100"/>
    <mergeCell ref="O100:Q100"/>
    <mergeCell ref="B116:I116"/>
    <mergeCell ref="B108:I108"/>
    <mergeCell ref="B115:I115"/>
    <mergeCell ref="A112:U112"/>
    <mergeCell ref="B110:I110"/>
    <mergeCell ref="B109:I109"/>
    <mergeCell ref="B113:I113"/>
    <mergeCell ref="B111:I111"/>
    <mergeCell ref="A102:U102"/>
    <mergeCell ref="U100:U101"/>
    <mergeCell ref="B107:I107"/>
    <mergeCell ref="A99:U99"/>
    <mergeCell ref="A119:J120"/>
    <mergeCell ref="R119:U120"/>
    <mergeCell ref="O120:Q120"/>
    <mergeCell ref="K120:N120"/>
    <mergeCell ref="B137:I137"/>
    <mergeCell ref="B138:I138"/>
    <mergeCell ref="B140:I140"/>
    <mergeCell ref="A141:U141"/>
    <mergeCell ref="B139:I139"/>
    <mergeCell ref="A134:A135"/>
    <mergeCell ref="A133:U133"/>
    <mergeCell ref="J134:J135"/>
    <mergeCell ref="K134:N134"/>
    <mergeCell ref="O134:Q134"/>
    <mergeCell ref="B134:I135"/>
    <mergeCell ref="R134:T134"/>
    <mergeCell ref="U134:U135"/>
    <mergeCell ref="B143:I143"/>
    <mergeCell ref="B142:I142"/>
    <mergeCell ref="A144:I144"/>
    <mergeCell ref="K146:N146"/>
    <mergeCell ref="O146:Q146"/>
    <mergeCell ref="A148:U148"/>
    <mergeCell ref="A145:J146"/>
    <mergeCell ref="R145:U146"/>
    <mergeCell ref="O149:Q149"/>
    <mergeCell ref="A151:U151"/>
    <mergeCell ref="B152:I152"/>
    <mergeCell ref="B153:I153"/>
    <mergeCell ref="R149:T149"/>
    <mergeCell ref="A149:A150"/>
    <mergeCell ref="B149:I150"/>
    <mergeCell ref="J149:J150"/>
    <mergeCell ref="K149:N149"/>
    <mergeCell ref="U149:U150"/>
    <mergeCell ref="B157:I157"/>
    <mergeCell ref="A158:I158"/>
    <mergeCell ref="A159:J160"/>
    <mergeCell ref="B156:I156"/>
    <mergeCell ref="A163:B163"/>
    <mergeCell ref="R159:U160"/>
    <mergeCell ref="K160:N160"/>
    <mergeCell ref="O160:Q160"/>
    <mergeCell ref="B154:I154"/>
    <mergeCell ref="A155:U155"/>
    <mergeCell ref="A164:A165"/>
    <mergeCell ref="B164:G165"/>
    <mergeCell ref="H164:I165"/>
    <mergeCell ref="J164:P164"/>
    <mergeCell ref="Q164:R165"/>
    <mergeCell ref="S164:U164"/>
    <mergeCell ref="J165:K165"/>
    <mergeCell ref="L165:N165"/>
    <mergeCell ref="O165:P165"/>
    <mergeCell ref="T165:U165"/>
    <mergeCell ref="A168:G168"/>
    <mergeCell ref="H168:I168"/>
    <mergeCell ref="J168:K168"/>
    <mergeCell ref="L168:N168"/>
    <mergeCell ref="O168:P168"/>
    <mergeCell ref="Q168:R168"/>
    <mergeCell ref="T168:U168"/>
    <mergeCell ref="B166:G166"/>
    <mergeCell ref="H166:I166"/>
    <mergeCell ref="J166:K166"/>
    <mergeCell ref="L166:N166"/>
    <mergeCell ref="O166:P166"/>
    <mergeCell ref="Q166:R166"/>
    <mergeCell ref="T166:U166"/>
    <mergeCell ref="B167:G167"/>
    <mergeCell ref="H167:I167"/>
    <mergeCell ref="J167:K167"/>
    <mergeCell ref="L167:N167"/>
    <mergeCell ref="O167:P167"/>
    <mergeCell ref="Q167:R167"/>
    <mergeCell ref="T167:U167"/>
  </mergeCells>
  <phoneticPr fontId="6" type="noConversion"/>
  <dataValidations disablePrompts="1" count="9">
    <dataValidation type="list" allowBlank="1" showInputMessage="1" showErrorMessage="1" sqref="S88:S89 S50:S54 S62:S65 S71:S75 S85:S86">
      <formula1>$S$39</formula1>
    </dataValidation>
    <dataValidation type="list" allowBlank="1" showInputMessage="1" showErrorMessage="1" sqref="R88:R89 R50:R54 R62:R65 R71:R75 R85:R86">
      <formula1>$R$39</formula1>
    </dataValidation>
    <dataValidation type="list" allowBlank="1" showInputMessage="1" showErrorMessage="1" sqref="T88:T89 T50:T54 T62:T65 T71:T75 T85:T86">
      <formula1>$T$39</formula1>
    </dataValidation>
    <dataValidation type="list" allowBlank="1" showInputMessage="1" showErrorMessage="1" sqref="U103:U110 U113:U116 U142 U88:U89 U156 U152:U153 U137:U139 U62:U65 U40:U43 U71:U75 U50:U54 U85:U86">
      <formula1>$P$36:$T$36</formula1>
    </dataValidation>
    <dataValidation type="list" allowBlank="1" showInputMessage="1" showErrorMessage="1" sqref="U111 U154 U140">
      <formula1>$Q$36:$T$36</formula1>
    </dataValidation>
    <dataValidation type="list" allowBlank="1" showInputMessage="1" showErrorMessage="1" sqref="B142:I142">
      <formula1>$B$38:$B$96</formula1>
    </dataValidation>
    <dataValidation type="list" allowBlank="1" showInputMessage="1" showErrorMessage="1" sqref="T40:T43">
      <formula1>$T$41</formula1>
    </dataValidation>
    <dataValidation type="list" allowBlank="1" showInputMessage="1" showErrorMessage="1" sqref="R40:R43">
      <formula1>$R$41</formula1>
    </dataValidation>
    <dataValidation type="list" allowBlank="1" showInputMessage="1" showErrorMessage="1" sqref="S40:S43">
      <formula1>$S$41</formula1>
    </dataValidation>
  </dataValidations>
  <pageMargins left="0.1181091426071741" right="0.1181091426071741" top="0.74803040244969377" bottom="0.74803040244969377" header="0.31496062992125984" footer="0.31496062992125984"/>
  <pageSetup paperSize="9" orientation="landscape" blackAndWhite="1" r:id="rId1"/>
  <headerFooter>
    <oddFooter>&amp;LRECTOR,
Acad.Prof.univ.dr. Ioan Aurel POP&amp;CPag. &amp;P/&amp;N&amp;RDECAN,
 Prof univ.dr. Adrian Olimpiu Petruşel</oddFooter>
  </headerFooter>
  <ignoredErrors>
    <ignoredError sqref="R44" formula="1"/>
    <ignoredError sqref="K9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APetrusel</cp:lastModifiedBy>
  <cp:lastPrinted>2015-06-05T12:02:38Z</cp:lastPrinted>
  <dcterms:created xsi:type="dcterms:W3CDTF">2013-06-27T08:19:59Z</dcterms:created>
  <dcterms:modified xsi:type="dcterms:W3CDTF">2015-06-05T12:05:19Z</dcterms:modified>
</cp:coreProperties>
</file>