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4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<sst xmlns="http://schemas.openxmlformats.org/spreadsheetml/2006/main" count="363" uniqueCount="137">
  <si>
    <t xml:space="preserve">UNIVERSITATEA BABEŞ-BOLYAI CLUJ-NAPOCA
</t>
  </si>
  <si>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</si>
  <si>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</si>
  <si>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</si>
  <si>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</si>
  <si>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</si>
  <si>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</si>
  <si>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</si>
  <si>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</si>
  <si>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</si>
  <si>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</si>
  <si>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</si>
  <si>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</si>
  <si>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</si>
  <si>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</si>
  <si>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</si>
  <si>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</si>
  <si>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</si>
  <si>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</si>
  <si>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</si>
  <si>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</si>
  <si>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</si>
  <si>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</si>
  <si>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</si>
  <si>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</si>
  <si>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</si>
  <si>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</si>
  <si>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</si>
  <si>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</si>
  <si>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</si>
  <si>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</si>
  <si>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</si>
  <si>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</si>
  <si>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</si>
  <si>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</si>
  <si>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</si>
  <si>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</si>
  <si>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</si>
  <si>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</si>
  <si>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</si>
  <si>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</si>
  <si>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</si>
  <si>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</si>
  <si>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</si>
  <si>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</si>
  <si>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</si>
  <si>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</si>
  <si>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</si>
  <si>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</si>
  <si>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</si>
  <si>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</si>
  <si>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</si>
  <si>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</si>
  <si>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</si>
  <si>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</si>
  <si>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</si>
  <si>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</si>
  <si>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</si>
  <si>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</si>
  <si>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</si>
  <si>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</si>
  <si>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</si>
  <si>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</si>
  <si>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</si>
  <si>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</si>
  <si>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</si>
  <si>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</si>
  <si>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</si>
  <si>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</si>
  <si>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</si>
  <si>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</si>
  <si>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</si>
  <si>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Curs opţional 1</t>
  </si>
  <si>
    <t>Curs opţional 2</t>
  </si>
  <si>
    <t>CURS OPȚIONAL 1 (An II, Semestrul 3)</t>
  </si>
  <si>
    <t>CURS OPȚIONAL 2 (An II, Semestrul 4)</t>
  </si>
  <si>
    <t>DISCIPLINE COMPLEMENTARE (DC)</t>
  </si>
  <si>
    <r>
      <t>FACULTATEA DE MATEMATIC</t>
    </r>
    <r>
      <rPr>
        <b/>
        <sz val="10"/>
        <color indexed="8"/>
        <rFont val="Calibri"/>
        <family val="2"/>
      </rPr>
      <t xml:space="preserve">Ă </t>
    </r>
    <r>
      <rPr>
        <b/>
        <sz val="10"/>
        <color indexed="8"/>
        <rFont val="Times New Roman"/>
        <family val="1"/>
      </rPr>
      <t>Ş</t>
    </r>
    <r>
      <rPr>
        <b/>
        <sz val="10"/>
        <color indexed="8"/>
        <rFont val="Calibri"/>
        <family val="2"/>
      </rPr>
      <t>I INFORMATICĂ</t>
    </r>
  </si>
  <si>
    <r>
      <t>Domeniul: Informatic</t>
    </r>
    <r>
      <rPr>
        <sz val="10"/>
        <color indexed="8"/>
        <rFont val="Century Schoolbook"/>
        <family val="1"/>
      </rPr>
      <t>ă</t>
    </r>
  </si>
  <si>
    <t>Titlul absolventului: Master's Degree</t>
  </si>
  <si>
    <t>I. CERINŢE PENTRU OBŢINEREA DIPLOMEI DE MASTER</t>
  </si>
  <si>
    <t>MME3030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</si>
  <si>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disertatie</t>
    </r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</si>
  <si>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iunie - 10 iulie
Proba 1: Prezentarea şi susţinerea lucrării de disertaţie - 10 credite
</t>
    </r>
  </si>
  <si>
    <t>MMR9001</t>
  </si>
  <si>
    <t>MMR3401</t>
  </si>
  <si>
    <t xml:space="preserve">Modelare matematică </t>
  </si>
  <si>
    <t>Limba de predare: română</t>
  </si>
  <si>
    <t>MME8055</t>
  </si>
  <si>
    <t>E-learning</t>
  </si>
  <si>
    <t>MME8013</t>
  </si>
  <si>
    <t>Gestiunea proiectelor soft</t>
  </si>
  <si>
    <t>Paradigme de programare</t>
  </si>
  <si>
    <t>MME8028</t>
  </si>
  <si>
    <t>MME8065</t>
  </si>
  <si>
    <t>MME8023</t>
  </si>
  <si>
    <t>Calitatea sistemelor software</t>
  </si>
  <si>
    <t xml:space="preserve">Sisteme de gestiune a bazelor de date (pentru perfectionarea profesorilor) </t>
  </si>
  <si>
    <t xml:space="preserve">Programare orientata obiect (pentru perfectionarea profesorilor) </t>
  </si>
  <si>
    <t>Metodologia cercetării ştiinţifice de informatică</t>
  </si>
  <si>
    <t xml:space="preserve">Metode avansate de programare (pentru perfectionarea profesorilor) </t>
  </si>
  <si>
    <t>Proiect de cercetare stiintifica</t>
  </si>
  <si>
    <t>Programare Web (pentru perfectionarea profesorilor)</t>
  </si>
  <si>
    <t>Finalizarea lucrării de disertaţie</t>
  </si>
  <si>
    <t xml:space="preserve">Programarea aplicatiilor Microsoft Office (pentru perfectionarea profesorilor) </t>
  </si>
  <si>
    <t xml:space="preserve">Structuri de date si complexitatea algoritmilor (pentru perfectionarea profesorilor) </t>
  </si>
  <si>
    <t xml:space="preserve">Algoritmica si programare (pentru perfectionarea profesorilor) </t>
  </si>
  <si>
    <t>MME8030, MME8013, MME8028</t>
  </si>
  <si>
    <t>MME8055, MME8065, MME8023</t>
  </si>
  <si>
    <t>MMR8098</t>
  </si>
  <si>
    <t xml:space="preserve">MMR8099 </t>
  </si>
  <si>
    <t>MMR8100</t>
  </si>
  <si>
    <t>MMR8101</t>
  </si>
  <si>
    <t>MMR8102</t>
  </si>
  <si>
    <t>MMR8103</t>
  </si>
  <si>
    <t>MMR8104</t>
  </si>
  <si>
    <t>MMR8105</t>
  </si>
  <si>
    <t>MMR8106</t>
  </si>
  <si>
    <t>MMR8107</t>
  </si>
  <si>
    <t>MMR8108</t>
  </si>
  <si>
    <t>MMR8109</t>
  </si>
  <si>
    <t>MMR9013</t>
  </si>
  <si>
    <t>MMX9931</t>
  </si>
  <si>
    <t>MMX9932</t>
  </si>
  <si>
    <t>Proiectarea sistemelor software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</si>
  <si>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Tehnica Viena, Universitatea Alpen-Adria Klagenfurt Austria
Planul reflectă recomandările Association of Computing Machinery şi IEEE Computer Society</t>
    </r>
  </si>
  <si>
    <t xml:space="preserve">Metode si tehnici de programare (pentru perfectionarea profesorilor) </t>
  </si>
  <si>
    <t>Retele de calculatoare (pentru perfectionarea profesorilor)</t>
  </si>
  <si>
    <t>Algoritmi din teoria grafurilor (pentru perfectionarea profesorilor)</t>
  </si>
  <si>
    <t xml:space="preserve">Tehnologia informatiei (pentru perfectionarea profesorilor) </t>
  </si>
  <si>
    <t xml:space="preserve">Tehnologia comunicatiilor (pentru perfectionarea profesorilor) </t>
  </si>
  <si>
    <t>DISCIPLINE DE SPECIALITATE (DS)</t>
  </si>
  <si>
    <t>NOTA. Disciplina Finalizarea lucrarii de disertatie se desfasoara pe parcursul semestrului si 2 saptamani comasate in finalul semestrului  (6 ore/zi, 5 zile/saptamana)</t>
  </si>
  <si>
    <t>PLAN DE ÎNVĂŢĂMÂNT  valabil începând din anul universitar 2015-2017</t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</si>
  <si>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 didactică</t>
    </r>
    <r>
      <rPr>
        <sz val="10"/>
        <color indexed="8"/>
        <rFont val="Times New Roman"/>
        <family val="1"/>
      </rPr>
      <t xml:space="preserve"> - în limba română</t>
    </r>
  </si>
  <si>
    <r>
      <t xml:space="preserve">Sem. 3: Se alege o disciplină din pachetul Curs opţional 1 </t>
    </r>
    <r>
      <rPr>
        <b/>
        <sz val="10"/>
        <color indexed="8"/>
        <rFont val="Times New Roman"/>
        <family val="1"/>
      </rPr>
      <t>MMX9931</t>
    </r>
    <r>
      <rPr>
        <sz val="10"/>
        <color indexed="8"/>
        <rFont val="Times New Roman"/>
        <family val="1"/>
      </rPr>
      <t xml:space="preserve">: </t>
    </r>
  </si>
  <si>
    <r>
      <t xml:space="preserve">Sem. 4: Se alege  o disciplină din pachetul Curs opţional 2 </t>
    </r>
    <r>
      <rPr>
        <b/>
        <sz val="10"/>
        <color indexed="8"/>
        <rFont val="Times New Roman"/>
        <family val="1"/>
      </rPr>
      <t>MMX9932</t>
    </r>
    <r>
      <rPr>
        <sz val="10"/>
        <color indexed="8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</si>
</sst>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.8"/>
      <color indexed="63"/>
      <name val="Arial"/>
      <family val="2"/>
    </font>
    <font>
      <sz val="8.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left" vertical="center"/>
    </xf>
    <xf numFmtId="1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5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4" xfId="0" applyNumberFormat="1" applyFont="1" applyBorder="1" applyAlignment="1" applyProtection="1">
      <alignment horizontal="center"/>
      <protection/>
    </xf>
    <xf numFmtId="1" fontId="11" fillId="0" borderId="15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view="pageLayout" workbookViewId="0" topLeftCell="A1">
      <selection activeCell="A1" sqref="A1:K1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30.42187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5.8515625" style="1" customWidth="1"/>
    <col min="21" max="21" width="9.28125" style="1" customWidth="1"/>
    <col min="22" max="16384" width="9.140625" style="1" customWidth="1"/>
  </cols>
  <sheetData>
    <row r="1" spans="1:20" ht="15.75" customHeight="1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M1" s="141" t="s">
        <v>20</v>
      </c>
      <c r="N1" s="141"/>
      <c r="O1" s="141"/>
      <c r="P1" s="141"/>
      <c r="Q1" s="141"/>
      <c r="R1" s="141"/>
      <c r="S1" s="141"/>
      <c r="T1" s="141"/>
    </row>
    <row r="2" spans="1:1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20" ht="18" customHeight="1">
      <c r="A3" s="147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M3" s="154"/>
      <c r="N3" s="155"/>
      <c r="O3" s="143" t="s">
        <v>36</v>
      </c>
      <c r="P3" s="144"/>
      <c r="Q3" s="145"/>
      <c r="R3" s="143" t="s">
        <v>37</v>
      </c>
      <c r="S3" s="144"/>
      <c r="T3" s="145"/>
    </row>
    <row r="4" spans="1:20" ht="17.25" customHeight="1">
      <c r="A4" s="147" t="s">
        <v>77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M4" s="156" t="s">
        <v>15</v>
      </c>
      <c r="N4" s="157"/>
      <c r="O4" s="149">
        <v>16</v>
      </c>
      <c r="P4" s="150"/>
      <c r="Q4" s="151"/>
      <c r="R4" s="149">
        <v>16</v>
      </c>
      <c r="S4" s="150"/>
      <c r="T4" s="151"/>
    </row>
    <row r="5" spans="1:20" ht="16.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M5" s="156" t="s">
        <v>16</v>
      </c>
      <c r="N5" s="157"/>
      <c r="O5" s="149">
        <v>15</v>
      </c>
      <c r="P5" s="150"/>
      <c r="Q5" s="151"/>
      <c r="R5" s="149">
        <v>17</v>
      </c>
      <c r="S5" s="150"/>
      <c r="T5" s="151"/>
    </row>
    <row r="6" spans="1:20" ht="15" customHeight="1">
      <c r="A6" s="148" t="s">
        <v>78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M6" s="158"/>
      <c r="N6" s="158"/>
      <c r="O6" s="152"/>
      <c r="P6" s="152"/>
      <c r="Q6" s="152"/>
      <c r="R6" s="152"/>
      <c r="S6" s="152"/>
      <c r="T6" s="152"/>
    </row>
    <row r="7" spans="1:11" ht="18" customHeight="1">
      <c r="A7" s="159" t="s">
        <v>134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20" ht="18.75" customHeight="1">
      <c r="A8" s="153" t="s">
        <v>87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M8" s="146" t="s">
        <v>83</v>
      </c>
      <c r="N8" s="146"/>
      <c r="O8" s="146"/>
      <c r="P8" s="146"/>
      <c r="Q8" s="146"/>
      <c r="R8" s="146"/>
      <c r="S8" s="146"/>
      <c r="T8" s="146"/>
    </row>
    <row r="9" spans="1:20" ht="15" customHeight="1">
      <c r="A9" s="153" t="s">
        <v>79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M9" s="146"/>
      <c r="N9" s="146"/>
      <c r="O9" s="146"/>
      <c r="P9" s="146"/>
      <c r="Q9" s="146"/>
      <c r="R9" s="146"/>
      <c r="S9" s="146"/>
      <c r="T9" s="146"/>
    </row>
    <row r="10" spans="1:20" ht="16.5" customHeight="1">
      <c r="A10" s="153" t="s">
        <v>64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M10" s="146"/>
      <c r="N10" s="146"/>
      <c r="O10" s="146"/>
      <c r="P10" s="146"/>
      <c r="Q10" s="146"/>
      <c r="R10" s="146"/>
      <c r="S10" s="146"/>
      <c r="T10" s="146"/>
    </row>
    <row r="11" spans="1:20" ht="12.75">
      <c r="A11" s="153" t="s">
        <v>18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M11" s="146"/>
      <c r="N11" s="146"/>
      <c r="O11" s="146"/>
      <c r="P11" s="146"/>
      <c r="Q11" s="146"/>
      <c r="R11" s="146"/>
      <c r="S11" s="146"/>
      <c r="T11" s="146"/>
    </row>
    <row r="12" spans="1:18" ht="10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M12" s="2"/>
      <c r="N12" s="2"/>
      <c r="O12" s="2"/>
      <c r="P12" s="2"/>
      <c r="Q12" s="2"/>
      <c r="R12" s="2"/>
    </row>
    <row r="13" spans="1:20" ht="12.75">
      <c r="A13" s="160" t="s">
        <v>80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M13" s="161" t="s">
        <v>21</v>
      </c>
      <c r="N13" s="161"/>
      <c r="O13" s="161"/>
      <c r="P13" s="161"/>
      <c r="Q13" s="161"/>
      <c r="R13" s="161"/>
      <c r="S13" s="161"/>
      <c r="T13" s="161"/>
    </row>
    <row r="14" spans="1:21" ht="12.75">
      <c r="A14" s="160" t="s">
        <v>65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M14" s="63" t="s">
        <v>135</v>
      </c>
      <c r="N14" s="63"/>
      <c r="O14" s="63"/>
      <c r="P14" s="63"/>
      <c r="Q14" s="63"/>
      <c r="R14" s="63"/>
      <c r="S14" s="63"/>
      <c r="T14" s="63"/>
      <c r="U14" s="63"/>
    </row>
    <row r="15" spans="1:20" ht="12.75" customHeight="1">
      <c r="A15" s="153" t="s">
        <v>70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M15" s="165" t="s">
        <v>107</v>
      </c>
      <c r="N15" s="165"/>
      <c r="O15" s="165"/>
      <c r="P15" s="165"/>
      <c r="Q15" s="165"/>
      <c r="R15" s="165"/>
      <c r="S15" s="165"/>
      <c r="T15" s="165"/>
    </row>
    <row r="16" spans="1:21" ht="12.75">
      <c r="A16" s="153" t="s">
        <v>71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M16" s="63" t="s">
        <v>136</v>
      </c>
      <c r="N16" s="63"/>
      <c r="O16" s="63"/>
      <c r="P16" s="63"/>
      <c r="Q16" s="63"/>
      <c r="R16" s="63"/>
      <c r="S16" s="63"/>
      <c r="T16" s="63"/>
      <c r="U16" s="63"/>
    </row>
    <row r="17" spans="1:20" ht="12.75">
      <c r="A17" s="153" t="s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M17" s="166" t="s">
        <v>108</v>
      </c>
      <c r="N17" s="166"/>
      <c r="O17" s="166"/>
      <c r="P17" s="166"/>
      <c r="Q17" s="166"/>
      <c r="R17" s="166"/>
      <c r="S17" s="166"/>
      <c r="T17" s="166"/>
    </row>
    <row r="18" spans="1:20" ht="14.25" customHeight="1">
      <c r="A18" s="153" t="s">
        <v>82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M18" s="166"/>
      <c r="N18" s="166"/>
      <c r="O18" s="166"/>
      <c r="P18" s="166"/>
      <c r="Q18" s="166"/>
      <c r="R18" s="166"/>
      <c r="S18" s="166"/>
      <c r="T18" s="166"/>
    </row>
    <row r="19" spans="1:20" ht="12.75">
      <c r="A19" s="159" t="s">
        <v>132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M19" s="166"/>
      <c r="N19" s="166"/>
      <c r="O19" s="166"/>
      <c r="P19" s="166"/>
      <c r="Q19" s="166"/>
      <c r="R19" s="166"/>
      <c r="S19" s="166"/>
      <c r="T19" s="166"/>
    </row>
    <row r="20" spans="1:20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M20" s="37"/>
      <c r="N20" s="37"/>
      <c r="O20" s="37"/>
      <c r="P20" s="37"/>
      <c r="Q20" s="37"/>
      <c r="R20" s="37"/>
      <c r="S20" s="37"/>
      <c r="T20" s="37"/>
    </row>
    <row r="21" spans="1:20" ht="12.7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M21" s="37"/>
      <c r="N21" s="37"/>
      <c r="O21" s="37"/>
      <c r="P21" s="37"/>
      <c r="Q21" s="37"/>
      <c r="R21" s="37"/>
      <c r="S21" s="37"/>
      <c r="T21" s="37"/>
    </row>
    <row r="22" spans="1:18" ht="7.5" customHeight="1">
      <c r="A22" s="159" t="s">
        <v>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M22" s="2"/>
      <c r="N22" s="2"/>
      <c r="O22" s="2"/>
      <c r="P22" s="2"/>
      <c r="Q22" s="2"/>
      <c r="R22" s="2"/>
    </row>
    <row r="23" spans="1:20" ht="1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M23" s="163"/>
      <c r="N23" s="163"/>
      <c r="O23" s="163"/>
      <c r="P23" s="163"/>
      <c r="Q23" s="163"/>
      <c r="R23" s="163"/>
      <c r="S23" s="163"/>
      <c r="T23" s="163"/>
    </row>
    <row r="24" spans="1:20" ht="1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M24" s="163"/>
      <c r="N24" s="163"/>
      <c r="O24" s="163"/>
      <c r="P24" s="163"/>
      <c r="Q24" s="163"/>
      <c r="R24" s="163"/>
      <c r="S24" s="163"/>
      <c r="T24" s="163"/>
    </row>
    <row r="25" spans="1:20" ht="13.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M25" s="163"/>
      <c r="N25" s="163"/>
      <c r="O25" s="163"/>
      <c r="P25" s="163"/>
      <c r="Q25" s="163"/>
      <c r="R25" s="163"/>
      <c r="S25" s="163"/>
      <c r="T25" s="163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3"/>
      <c r="N26" s="3"/>
      <c r="O26" s="3"/>
      <c r="P26" s="3"/>
      <c r="Q26" s="3"/>
      <c r="R26" s="3"/>
    </row>
    <row r="27" spans="1:20" ht="12.75">
      <c r="A27" s="115" t="s">
        <v>17</v>
      </c>
      <c r="B27" s="115"/>
      <c r="C27" s="115"/>
      <c r="D27" s="115"/>
      <c r="E27" s="115"/>
      <c r="F27" s="115"/>
      <c r="G27" s="115"/>
      <c r="M27" s="164" t="s">
        <v>125</v>
      </c>
      <c r="N27" s="164"/>
      <c r="O27" s="164"/>
      <c r="P27" s="164"/>
      <c r="Q27" s="164"/>
      <c r="R27" s="164"/>
      <c r="S27" s="164"/>
      <c r="T27" s="164"/>
    </row>
    <row r="28" spans="1:20" ht="26.25" customHeight="1">
      <c r="A28" s="4"/>
      <c r="B28" s="143" t="s">
        <v>3</v>
      </c>
      <c r="C28" s="145"/>
      <c r="D28" s="143" t="s">
        <v>4</v>
      </c>
      <c r="E28" s="144"/>
      <c r="F28" s="145"/>
      <c r="G28" s="130" t="s">
        <v>19</v>
      </c>
      <c r="H28" s="130" t="s">
        <v>11</v>
      </c>
      <c r="I28" s="143" t="s">
        <v>5</v>
      </c>
      <c r="J28" s="144"/>
      <c r="K28" s="145"/>
      <c r="M28" s="164"/>
      <c r="N28" s="164"/>
      <c r="O28" s="164"/>
      <c r="P28" s="164"/>
      <c r="Q28" s="164"/>
      <c r="R28" s="164"/>
      <c r="S28" s="164"/>
      <c r="T28" s="164"/>
    </row>
    <row r="29" spans="1:20" ht="14.25" customHeight="1">
      <c r="A29" s="4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131"/>
      <c r="H29" s="131"/>
      <c r="I29" s="5" t="s">
        <v>12</v>
      </c>
      <c r="J29" s="5" t="s">
        <v>13</v>
      </c>
      <c r="K29" s="5" t="s">
        <v>14</v>
      </c>
      <c r="M29" s="164"/>
      <c r="N29" s="164"/>
      <c r="O29" s="164"/>
      <c r="P29" s="164"/>
      <c r="Q29" s="164"/>
      <c r="R29" s="164"/>
      <c r="S29" s="164"/>
      <c r="T29" s="164"/>
    </row>
    <row r="30" spans="1:20" ht="17.25" customHeight="1">
      <c r="A30" s="6" t="s">
        <v>15</v>
      </c>
      <c r="B30" s="7">
        <v>14</v>
      </c>
      <c r="C30" s="7">
        <v>14</v>
      </c>
      <c r="D30" s="46">
        <v>3</v>
      </c>
      <c r="E30" s="46">
        <v>3</v>
      </c>
      <c r="F30" s="46">
        <v>2</v>
      </c>
      <c r="G30" s="46"/>
      <c r="H30" s="46">
        <v>0</v>
      </c>
      <c r="I30" s="46">
        <v>3</v>
      </c>
      <c r="J30" s="46">
        <v>1</v>
      </c>
      <c r="K30" s="46">
        <v>12</v>
      </c>
      <c r="L30" s="52"/>
      <c r="M30" s="164"/>
      <c r="N30" s="164"/>
      <c r="O30" s="164"/>
      <c r="P30" s="164"/>
      <c r="Q30" s="164"/>
      <c r="R30" s="164"/>
      <c r="S30" s="164"/>
      <c r="T30" s="164"/>
    </row>
    <row r="31" spans="1:20" ht="15" customHeight="1">
      <c r="A31" s="6" t="s">
        <v>16</v>
      </c>
      <c r="B31" s="7">
        <v>14</v>
      </c>
      <c r="C31" s="7">
        <v>12</v>
      </c>
      <c r="D31" s="46">
        <v>3</v>
      </c>
      <c r="E31" s="46">
        <v>3</v>
      </c>
      <c r="F31" s="46">
        <v>2</v>
      </c>
      <c r="G31" s="47">
        <v>2</v>
      </c>
      <c r="H31" s="46">
        <v>0</v>
      </c>
      <c r="I31" s="46">
        <v>3</v>
      </c>
      <c r="J31" s="46">
        <v>1</v>
      </c>
      <c r="K31" s="46">
        <v>12</v>
      </c>
      <c r="L31" s="52"/>
      <c r="M31" s="164"/>
      <c r="N31" s="164"/>
      <c r="O31" s="164"/>
      <c r="P31" s="164"/>
      <c r="Q31" s="164"/>
      <c r="R31" s="164"/>
      <c r="S31" s="164"/>
      <c r="T31" s="164"/>
    </row>
    <row r="32" spans="1:20" ht="15.75" customHeight="1">
      <c r="A32" s="33"/>
      <c r="B32" s="31"/>
      <c r="C32" s="31"/>
      <c r="D32" s="44"/>
      <c r="E32" s="44"/>
      <c r="F32" s="44"/>
      <c r="G32" s="44"/>
      <c r="H32" s="44"/>
      <c r="I32" s="44"/>
      <c r="J32" s="44"/>
      <c r="K32" s="45"/>
      <c r="L32" s="52"/>
      <c r="M32" s="164"/>
      <c r="N32" s="164"/>
      <c r="O32" s="164"/>
      <c r="P32" s="164"/>
      <c r="Q32" s="164"/>
      <c r="R32" s="164"/>
      <c r="S32" s="164"/>
      <c r="T32" s="164"/>
    </row>
    <row r="33" spans="1:20" ht="15.75" customHeight="1">
      <c r="A33" s="61"/>
      <c r="B33" s="44"/>
      <c r="C33" s="44"/>
      <c r="D33" s="44"/>
      <c r="E33" s="44"/>
      <c r="F33" s="44"/>
      <c r="G33" s="44"/>
      <c r="H33" s="44"/>
      <c r="I33" s="44"/>
      <c r="J33" s="44"/>
      <c r="K33" s="45"/>
      <c r="L33" s="52"/>
      <c r="M33" s="164"/>
      <c r="N33" s="164"/>
      <c r="O33" s="164"/>
      <c r="P33" s="164"/>
      <c r="Q33" s="164"/>
      <c r="R33" s="164"/>
      <c r="S33" s="164"/>
      <c r="T33" s="164"/>
    </row>
    <row r="34" spans="1:20" ht="15.75" customHeight="1">
      <c r="A34" s="61"/>
      <c r="B34" s="44"/>
      <c r="C34" s="44"/>
      <c r="D34" s="44"/>
      <c r="E34" s="44"/>
      <c r="F34" s="44"/>
      <c r="G34" s="44"/>
      <c r="H34" s="44"/>
      <c r="I34" s="44"/>
      <c r="J34" s="44"/>
      <c r="K34" s="45"/>
      <c r="L34" s="52"/>
      <c r="M34" s="164"/>
      <c r="N34" s="164"/>
      <c r="O34" s="164"/>
      <c r="P34" s="164"/>
      <c r="Q34" s="164"/>
      <c r="R34" s="164"/>
      <c r="S34" s="164"/>
      <c r="T34" s="164"/>
    </row>
    <row r="35" spans="1:20" ht="15.75" customHeight="1">
      <c r="A35" s="61"/>
      <c r="B35" s="44"/>
      <c r="C35" s="44"/>
      <c r="D35" s="44"/>
      <c r="E35" s="44"/>
      <c r="F35" s="44"/>
      <c r="G35" s="44"/>
      <c r="H35" s="44"/>
      <c r="I35" s="44"/>
      <c r="J35" s="44"/>
      <c r="K35" s="45"/>
      <c r="L35" s="52"/>
      <c r="M35" s="164"/>
      <c r="N35" s="164"/>
      <c r="O35" s="164"/>
      <c r="P35" s="164"/>
      <c r="Q35" s="164"/>
      <c r="R35" s="164"/>
      <c r="S35" s="164"/>
      <c r="T35" s="164"/>
    </row>
    <row r="36" spans="1:20" ht="15.75" customHeight="1">
      <c r="A36" s="61"/>
      <c r="B36" s="44"/>
      <c r="C36" s="44"/>
      <c r="D36" s="44"/>
      <c r="E36" s="44"/>
      <c r="F36" s="44"/>
      <c r="G36" s="44"/>
      <c r="H36" s="44"/>
      <c r="I36" s="44"/>
      <c r="J36" s="44"/>
      <c r="K36" s="45"/>
      <c r="L36" s="52"/>
      <c r="M36" s="164"/>
      <c r="N36" s="164"/>
      <c r="O36" s="164"/>
      <c r="P36" s="164"/>
      <c r="Q36" s="164"/>
      <c r="R36" s="164"/>
      <c r="S36" s="164"/>
      <c r="T36" s="164"/>
    </row>
    <row r="37" spans="1:20" ht="15.75" customHeight="1">
      <c r="A37" s="61"/>
      <c r="B37" s="44"/>
      <c r="C37" s="44"/>
      <c r="D37" s="44"/>
      <c r="E37" s="44"/>
      <c r="F37" s="44"/>
      <c r="G37" s="44"/>
      <c r="H37" s="44"/>
      <c r="I37" s="44"/>
      <c r="J37" s="44"/>
      <c r="K37" s="45"/>
      <c r="L37" s="52"/>
      <c r="M37" s="164"/>
      <c r="N37" s="164"/>
      <c r="O37" s="164"/>
      <c r="P37" s="164"/>
      <c r="Q37" s="164"/>
      <c r="R37" s="164"/>
      <c r="S37" s="164"/>
      <c r="T37" s="164"/>
    </row>
    <row r="38" spans="1:20" ht="15.75" customHeight="1">
      <c r="A38" s="61"/>
      <c r="B38" s="44"/>
      <c r="C38" s="44"/>
      <c r="D38" s="44"/>
      <c r="E38" s="44"/>
      <c r="F38" s="44"/>
      <c r="G38" s="44"/>
      <c r="H38" s="44"/>
      <c r="I38" s="44"/>
      <c r="J38" s="44"/>
      <c r="K38" s="45"/>
      <c r="L38" s="52"/>
      <c r="M38" s="164"/>
      <c r="N38" s="164"/>
      <c r="O38" s="164"/>
      <c r="P38" s="164"/>
      <c r="Q38" s="164"/>
      <c r="R38" s="164"/>
      <c r="S38" s="164"/>
      <c r="T38" s="164"/>
    </row>
    <row r="39" spans="1:20" ht="15.75" customHeight="1">
      <c r="A39" s="61"/>
      <c r="B39" s="44"/>
      <c r="C39" s="44"/>
      <c r="D39" s="44"/>
      <c r="E39" s="44"/>
      <c r="F39" s="44"/>
      <c r="G39" s="44"/>
      <c r="H39" s="44"/>
      <c r="I39" s="44"/>
      <c r="J39" s="44"/>
      <c r="K39" s="45"/>
      <c r="L39" s="52"/>
      <c r="M39" s="164"/>
      <c r="N39" s="164"/>
      <c r="O39" s="164"/>
      <c r="P39" s="164"/>
      <c r="Q39" s="164"/>
      <c r="R39" s="164"/>
      <c r="S39" s="164"/>
      <c r="T39" s="164"/>
    </row>
    <row r="40" spans="1:20" ht="21" customHeight="1">
      <c r="A40" s="32"/>
      <c r="B40" s="32"/>
      <c r="C40" s="32"/>
      <c r="D40" s="32"/>
      <c r="E40" s="32"/>
      <c r="F40" s="32"/>
      <c r="G40" s="32"/>
      <c r="M40" s="164"/>
      <c r="N40" s="164"/>
      <c r="O40" s="164"/>
      <c r="P40" s="164"/>
      <c r="Q40" s="164"/>
      <c r="R40" s="164"/>
      <c r="S40" s="164"/>
      <c r="T40" s="164"/>
    </row>
    <row r="41" spans="1:20" ht="21" customHeight="1">
      <c r="A41" s="32"/>
      <c r="B41" s="32"/>
      <c r="C41" s="32"/>
      <c r="D41" s="32"/>
      <c r="E41" s="32"/>
      <c r="F41" s="32"/>
      <c r="G41" s="32"/>
      <c r="M41" s="51"/>
      <c r="N41" s="51"/>
      <c r="O41" s="51"/>
      <c r="P41" s="51"/>
      <c r="Q41" s="51"/>
      <c r="R41" s="51"/>
      <c r="S41" s="51"/>
      <c r="T41" s="51"/>
    </row>
    <row r="42" spans="2:19" ht="15" customHeight="1">
      <c r="B42" s="2"/>
      <c r="C42" s="2"/>
      <c r="D42" s="2"/>
      <c r="E42" s="2"/>
      <c r="F42" s="2"/>
      <c r="G42" s="2"/>
      <c r="M42" s="8"/>
      <c r="N42" s="8"/>
      <c r="O42" s="8"/>
      <c r="P42" s="8"/>
      <c r="Q42" s="8"/>
      <c r="R42" s="8"/>
      <c r="S42" s="8"/>
    </row>
    <row r="43" spans="1:21" ht="12.75" customHeight="1">
      <c r="A43" s="162" t="s">
        <v>22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</row>
    <row r="44" spans="15:21" ht="12.75" customHeight="1" hidden="1">
      <c r="O44" s="9"/>
      <c r="P44" s="10" t="s">
        <v>38</v>
      </c>
      <c r="Q44" s="10" t="s">
        <v>39</v>
      </c>
      <c r="R44" s="10" t="s">
        <v>40</v>
      </c>
      <c r="S44" s="10" t="s">
        <v>41</v>
      </c>
      <c r="T44" s="10" t="s">
        <v>53</v>
      </c>
      <c r="U44" s="10"/>
    </row>
    <row r="45" spans="1:21" ht="12.75" customHeight="1">
      <c r="A45" s="138" t="s">
        <v>44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</row>
    <row r="46" spans="1:21" ht="12.75" customHeight="1">
      <c r="A46" s="138" t="s">
        <v>28</v>
      </c>
      <c r="B46" s="126" t="s">
        <v>27</v>
      </c>
      <c r="C46" s="126"/>
      <c r="D46" s="126"/>
      <c r="E46" s="126"/>
      <c r="F46" s="126"/>
      <c r="G46" s="126"/>
      <c r="H46" s="126"/>
      <c r="I46" s="127"/>
      <c r="J46" s="130" t="s">
        <v>42</v>
      </c>
      <c r="K46" s="133" t="s">
        <v>25</v>
      </c>
      <c r="L46" s="136"/>
      <c r="M46" s="136"/>
      <c r="N46" s="137"/>
      <c r="O46" s="133" t="s">
        <v>43</v>
      </c>
      <c r="P46" s="134"/>
      <c r="Q46" s="135"/>
      <c r="R46" s="133" t="s">
        <v>24</v>
      </c>
      <c r="S46" s="136"/>
      <c r="T46" s="137"/>
      <c r="U46" s="139" t="s">
        <v>23</v>
      </c>
    </row>
    <row r="47" spans="1:21" ht="12.75" customHeight="1">
      <c r="A47" s="138"/>
      <c r="B47" s="128"/>
      <c r="C47" s="128"/>
      <c r="D47" s="128"/>
      <c r="E47" s="128"/>
      <c r="F47" s="128"/>
      <c r="G47" s="128"/>
      <c r="H47" s="128"/>
      <c r="I47" s="129"/>
      <c r="J47" s="131"/>
      <c r="K47" s="5" t="s">
        <v>29</v>
      </c>
      <c r="L47" s="5" t="s">
        <v>30</v>
      </c>
      <c r="M47" s="5" t="s">
        <v>31</v>
      </c>
      <c r="N47" s="5" t="s">
        <v>69</v>
      </c>
      <c r="O47" s="5" t="s">
        <v>35</v>
      </c>
      <c r="P47" s="5" t="s">
        <v>8</v>
      </c>
      <c r="Q47" s="5" t="s">
        <v>32</v>
      </c>
      <c r="R47" s="5" t="s">
        <v>33</v>
      </c>
      <c r="S47" s="5" t="s">
        <v>29</v>
      </c>
      <c r="T47" s="5" t="s">
        <v>34</v>
      </c>
      <c r="U47" s="131"/>
    </row>
    <row r="48" spans="1:21" ht="12.75" customHeight="1">
      <c r="A48" s="59" t="s">
        <v>109</v>
      </c>
      <c r="B48" s="113" t="s">
        <v>106</v>
      </c>
      <c r="C48" s="113"/>
      <c r="D48" s="113"/>
      <c r="E48" s="113"/>
      <c r="F48" s="113"/>
      <c r="G48" s="113"/>
      <c r="H48" s="113"/>
      <c r="I48" s="114"/>
      <c r="J48" s="11">
        <v>8</v>
      </c>
      <c r="K48" s="11">
        <v>2</v>
      </c>
      <c r="L48" s="11">
        <v>1</v>
      </c>
      <c r="M48" s="11">
        <v>0</v>
      </c>
      <c r="N48" s="11">
        <v>1</v>
      </c>
      <c r="O48" s="18">
        <f>K48+L48+M48+N48</f>
        <v>4</v>
      </c>
      <c r="P48" s="19">
        <f>Q48-O48</f>
        <v>10</v>
      </c>
      <c r="Q48" s="19">
        <f>ROUND(PRODUCT(J48,25)/14,0)</f>
        <v>14</v>
      </c>
      <c r="R48" s="24" t="s">
        <v>33</v>
      </c>
      <c r="S48" s="11"/>
      <c r="T48" s="25"/>
      <c r="U48" s="11" t="s">
        <v>38</v>
      </c>
    </row>
    <row r="49" spans="1:21" ht="12.75" customHeight="1">
      <c r="A49" s="48" t="s">
        <v>110</v>
      </c>
      <c r="B49" s="113" t="s">
        <v>129</v>
      </c>
      <c r="C49" s="113"/>
      <c r="D49" s="113"/>
      <c r="E49" s="113"/>
      <c r="F49" s="113"/>
      <c r="G49" s="113"/>
      <c r="H49" s="113"/>
      <c r="I49" s="114"/>
      <c r="J49" s="11">
        <v>7</v>
      </c>
      <c r="K49" s="11">
        <v>2</v>
      </c>
      <c r="L49" s="11">
        <v>1</v>
      </c>
      <c r="M49" s="11">
        <v>0</v>
      </c>
      <c r="N49" s="11">
        <v>1</v>
      </c>
      <c r="O49" s="18">
        <f>K49+L49+M49+N49</f>
        <v>4</v>
      </c>
      <c r="P49" s="19">
        <f>Q49-O49</f>
        <v>9</v>
      </c>
      <c r="Q49" s="19">
        <f>ROUND(PRODUCT(J49,25)/14,0)</f>
        <v>13</v>
      </c>
      <c r="R49" s="24" t="s">
        <v>33</v>
      </c>
      <c r="S49" s="11"/>
      <c r="T49" s="25"/>
      <c r="U49" s="11" t="s">
        <v>38</v>
      </c>
    </row>
    <row r="50" spans="1:21" ht="12.75" customHeight="1">
      <c r="A50" s="60" t="s">
        <v>111</v>
      </c>
      <c r="B50" s="113" t="s">
        <v>97</v>
      </c>
      <c r="C50" s="113"/>
      <c r="D50" s="113"/>
      <c r="E50" s="113"/>
      <c r="F50" s="113"/>
      <c r="G50" s="113"/>
      <c r="H50" s="113"/>
      <c r="I50" s="114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18">
        <f>K50+L50+M50+N50</f>
        <v>4</v>
      </c>
      <c r="P50" s="19">
        <f>Q50-O50</f>
        <v>10</v>
      </c>
      <c r="Q50" s="19">
        <f>ROUND(PRODUCT(J50,25)/14,0)</f>
        <v>14</v>
      </c>
      <c r="R50" s="24" t="s">
        <v>33</v>
      </c>
      <c r="S50" s="11"/>
      <c r="T50" s="25"/>
      <c r="U50" s="11" t="s">
        <v>38</v>
      </c>
    </row>
    <row r="51" spans="1:21" ht="12.75" customHeight="1">
      <c r="A51" s="60" t="s">
        <v>112</v>
      </c>
      <c r="B51" s="113" t="s">
        <v>105</v>
      </c>
      <c r="C51" s="113"/>
      <c r="D51" s="113"/>
      <c r="E51" s="113"/>
      <c r="F51" s="113"/>
      <c r="G51" s="113"/>
      <c r="H51" s="113"/>
      <c r="I51" s="114"/>
      <c r="J51" s="11">
        <v>7</v>
      </c>
      <c r="K51" s="11">
        <v>2</v>
      </c>
      <c r="L51" s="11">
        <v>1</v>
      </c>
      <c r="M51" s="11">
        <v>0</v>
      </c>
      <c r="N51" s="11">
        <v>1</v>
      </c>
      <c r="O51" s="18">
        <f>K51+L51+M51+N51</f>
        <v>4</v>
      </c>
      <c r="P51" s="19">
        <f>Q51-O51</f>
        <v>9</v>
      </c>
      <c r="Q51" s="19">
        <f>ROUND(PRODUCT(J51,25)/14,0)</f>
        <v>13</v>
      </c>
      <c r="R51" s="24" t="s">
        <v>33</v>
      </c>
      <c r="S51" s="11"/>
      <c r="T51" s="25"/>
      <c r="U51" s="11" t="s">
        <v>38</v>
      </c>
    </row>
    <row r="52" spans="1:21" ht="12.75" customHeight="1">
      <c r="A52" s="58" t="s">
        <v>26</v>
      </c>
      <c r="B52" s="67"/>
      <c r="C52" s="68"/>
      <c r="D52" s="68"/>
      <c r="E52" s="68"/>
      <c r="F52" s="68"/>
      <c r="G52" s="68"/>
      <c r="H52" s="68"/>
      <c r="I52" s="69"/>
      <c r="J52" s="21">
        <f aca="true" t="shared" si="0" ref="J52:Q52">SUM(J48:J51)</f>
        <v>30</v>
      </c>
      <c r="K52" s="21">
        <f t="shared" si="0"/>
        <v>8</v>
      </c>
      <c r="L52" s="21">
        <f t="shared" si="0"/>
        <v>4</v>
      </c>
      <c r="M52" s="21">
        <f t="shared" si="0"/>
        <v>0</v>
      </c>
      <c r="N52" s="21">
        <f t="shared" si="0"/>
        <v>4</v>
      </c>
      <c r="O52" s="21">
        <f t="shared" si="0"/>
        <v>16</v>
      </c>
      <c r="P52" s="21">
        <f t="shared" si="0"/>
        <v>38</v>
      </c>
      <c r="Q52" s="21">
        <f t="shared" si="0"/>
        <v>54</v>
      </c>
      <c r="R52" s="21">
        <f>COUNTIF(R48:R51,"E")</f>
        <v>4</v>
      </c>
      <c r="S52" s="21">
        <f>COUNTIF(S48:S51,"C")</f>
        <v>0</v>
      </c>
      <c r="T52" s="21">
        <f>COUNTIF(T48:T51,"VP")</f>
        <v>0</v>
      </c>
      <c r="U52" s="22"/>
    </row>
    <row r="53" ht="12.75" customHeight="1"/>
    <row r="54" spans="1:21" ht="12.75" customHeight="1">
      <c r="A54" s="138" t="s">
        <v>45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</row>
    <row r="55" spans="1:21" ht="12.75" customHeight="1">
      <c r="A55" s="138" t="s">
        <v>28</v>
      </c>
      <c r="B55" s="126" t="s">
        <v>27</v>
      </c>
      <c r="C55" s="126"/>
      <c r="D55" s="126"/>
      <c r="E55" s="126"/>
      <c r="F55" s="126"/>
      <c r="G55" s="126"/>
      <c r="H55" s="126"/>
      <c r="I55" s="127"/>
      <c r="J55" s="130" t="s">
        <v>42</v>
      </c>
      <c r="K55" s="133" t="s">
        <v>25</v>
      </c>
      <c r="L55" s="136"/>
      <c r="M55" s="136"/>
      <c r="N55" s="137"/>
      <c r="O55" s="133" t="s">
        <v>43</v>
      </c>
      <c r="P55" s="134"/>
      <c r="Q55" s="135"/>
      <c r="R55" s="133" t="s">
        <v>24</v>
      </c>
      <c r="S55" s="136"/>
      <c r="T55" s="137"/>
      <c r="U55" s="139" t="s">
        <v>23</v>
      </c>
    </row>
    <row r="56" spans="1:21" ht="12.75" customHeight="1">
      <c r="A56" s="138"/>
      <c r="B56" s="128"/>
      <c r="C56" s="128"/>
      <c r="D56" s="128"/>
      <c r="E56" s="128"/>
      <c r="F56" s="128"/>
      <c r="G56" s="128"/>
      <c r="H56" s="128"/>
      <c r="I56" s="129"/>
      <c r="J56" s="131"/>
      <c r="K56" s="5" t="s">
        <v>29</v>
      </c>
      <c r="L56" s="5" t="s">
        <v>30</v>
      </c>
      <c r="M56" s="5" t="s">
        <v>31</v>
      </c>
      <c r="N56" s="5" t="s">
        <v>69</v>
      </c>
      <c r="O56" s="5" t="s">
        <v>35</v>
      </c>
      <c r="P56" s="5" t="s">
        <v>8</v>
      </c>
      <c r="Q56" s="5" t="s">
        <v>32</v>
      </c>
      <c r="R56" s="5" t="s">
        <v>33</v>
      </c>
      <c r="S56" s="5" t="s">
        <v>29</v>
      </c>
      <c r="T56" s="5" t="s">
        <v>34</v>
      </c>
      <c r="U56" s="131"/>
    </row>
    <row r="57" spans="1:21" ht="12.75" customHeight="1">
      <c r="A57" s="59" t="s">
        <v>113</v>
      </c>
      <c r="B57" s="113" t="s">
        <v>126</v>
      </c>
      <c r="C57" s="113"/>
      <c r="D57" s="113"/>
      <c r="E57" s="113"/>
      <c r="F57" s="113"/>
      <c r="G57" s="113"/>
      <c r="H57" s="113"/>
      <c r="I57" s="114"/>
      <c r="J57" s="11">
        <v>7</v>
      </c>
      <c r="K57" s="11">
        <v>2</v>
      </c>
      <c r="L57" s="11">
        <v>1</v>
      </c>
      <c r="M57" s="11">
        <v>0</v>
      </c>
      <c r="N57" s="11">
        <v>1</v>
      </c>
      <c r="O57" s="18">
        <f>K57+L57+M57+N57</f>
        <v>4</v>
      </c>
      <c r="P57" s="19">
        <f>Q57-O57</f>
        <v>9</v>
      </c>
      <c r="Q57" s="19">
        <f>ROUND(PRODUCT(J57,25)/14,0)</f>
        <v>13</v>
      </c>
      <c r="R57" s="24" t="s">
        <v>33</v>
      </c>
      <c r="S57" s="11"/>
      <c r="T57" s="25"/>
      <c r="U57" s="11" t="s">
        <v>38</v>
      </c>
    </row>
    <row r="58" spans="1:21" ht="12.75" customHeight="1">
      <c r="A58" s="59" t="s">
        <v>114</v>
      </c>
      <c r="B58" s="113" t="s">
        <v>130</v>
      </c>
      <c r="C58" s="113"/>
      <c r="D58" s="113"/>
      <c r="E58" s="113"/>
      <c r="F58" s="113"/>
      <c r="G58" s="113"/>
      <c r="H58" s="113"/>
      <c r="I58" s="114"/>
      <c r="J58" s="11">
        <v>8</v>
      </c>
      <c r="K58" s="11">
        <v>2</v>
      </c>
      <c r="L58" s="11">
        <v>1</v>
      </c>
      <c r="M58" s="11">
        <v>0</v>
      </c>
      <c r="N58" s="11">
        <v>1</v>
      </c>
      <c r="O58" s="18">
        <f>K58+L58+M58+N58</f>
        <v>4</v>
      </c>
      <c r="P58" s="19">
        <f>Q58-O58</f>
        <v>10</v>
      </c>
      <c r="Q58" s="19">
        <f>ROUND(PRODUCT(J58,25)/14,0)</f>
        <v>14</v>
      </c>
      <c r="R58" s="24" t="s">
        <v>33</v>
      </c>
      <c r="S58" s="11"/>
      <c r="T58" s="25"/>
      <c r="U58" s="11" t="s">
        <v>41</v>
      </c>
    </row>
    <row r="59" spans="1:21" ht="12.75" customHeight="1">
      <c r="A59" s="59" t="s">
        <v>115</v>
      </c>
      <c r="B59" s="113" t="s">
        <v>98</v>
      </c>
      <c r="C59" s="113"/>
      <c r="D59" s="113"/>
      <c r="E59" s="113"/>
      <c r="F59" s="113"/>
      <c r="G59" s="113"/>
      <c r="H59" s="113"/>
      <c r="I59" s="114"/>
      <c r="J59" s="11">
        <v>7</v>
      </c>
      <c r="K59" s="11">
        <v>2</v>
      </c>
      <c r="L59" s="11">
        <v>1</v>
      </c>
      <c r="M59" s="11">
        <v>0</v>
      </c>
      <c r="N59" s="11">
        <v>1</v>
      </c>
      <c r="O59" s="18">
        <f>K59+L59+M59+N59</f>
        <v>4</v>
      </c>
      <c r="P59" s="19">
        <f>Q59-O59</f>
        <v>9</v>
      </c>
      <c r="Q59" s="19">
        <f>ROUND(PRODUCT(J59,25)/14,0)</f>
        <v>13</v>
      </c>
      <c r="R59" s="24" t="s">
        <v>33</v>
      </c>
      <c r="S59" s="11"/>
      <c r="T59" s="25"/>
      <c r="U59" s="11" t="s">
        <v>41</v>
      </c>
    </row>
    <row r="60" spans="1:21" ht="12.75" customHeight="1">
      <c r="A60" s="59" t="s">
        <v>116</v>
      </c>
      <c r="B60" s="113" t="s">
        <v>128</v>
      </c>
      <c r="C60" s="113"/>
      <c r="D60" s="113"/>
      <c r="E60" s="113"/>
      <c r="F60" s="113"/>
      <c r="G60" s="113"/>
      <c r="H60" s="113"/>
      <c r="I60" s="114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18">
        <f>K60+L60+M60+N60</f>
        <v>4</v>
      </c>
      <c r="P60" s="19">
        <f>Q60-O60</f>
        <v>10</v>
      </c>
      <c r="Q60" s="19">
        <f>ROUND(PRODUCT(J60,25)/14,0)</f>
        <v>14</v>
      </c>
      <c r="R60" s="24" t="s">
        <v>33</v>
      </c>
      <c r="S60" s="11"/>
      <c r="T60" s="25"/>
      <c r="U60" s="11" t="s">
        <v>38</v>
      </c>
    </row>
    <row r="61" spans="1:21" ht="12.75" customHeight="1">
      <c r="A61" s="21" t="s">
        <v>26</v>
      </c>
      <c r="B61" s="68"/>
      <c r="C61" s="68"/>
      <c r="D61" s="68"/>
      <c r="E61" s="68"/>
      <c r="F61" s="68"/>
      <c r="G61" s="68"/>
      <c r="H61" s="68"/>
      <c r="I61" s="69"/>
      <c r="J61" s="21">
        <f aca="true" t="shared" si="1" ref="J61:Q61">SUM(J57:J60)</f>
        <v>30</v>
      </c>
      <c r="K61" s="21">
        <f t="shared" si="1"/>
        <v>8</v>
      </c>
      <c r="L61" s="21">
        <f t="shared" si="1"/>
        <v>4</v>
      </c>
      <c r="M61" s="21">
        <f t="shared" si="1"/>
        <v>0</v>
      </c>
      <c r="N61" s="21">
        <f t="shared" si="1"/>
        <v>4</v>
      </c>
      <c r="O61" s="21">
        <f t="shared" si="1"/>
        <v>16</v>
      </c>
      <c r="P61" s="21">
        <f t="shared" si="1"/>
        <v>38</v>
      </c>
      <c r="Q61" s="21">
        <f t="shared" si="1"/>
        <v>54</v>
      </c>
      <c r="R61" s="21">
        <f>COUNTIF(R57:R60,"E")</f>
        <v>4</v>
      </c>
      <c r="S61" s="21">
        <f>COUNTIF(S57:S60,"C")</f>
        <v>0</v>
      </c>
      <c r="T61" s="21">
        <f>COUNTIF(T57:T60,"VP")</f>
        <v>0</v>
      </c>
      <c r="U61" s="22"/>
    </row>
    <row r="62" ht="12.75" customHeight="1"/>
    <row r="63" spans="1:21" ht="12.75" customHeight="1">
      <c r="A63" s="138" t="s">
        <v>46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</row>
    <row r="64" spans="1:21" ht="12.75" customHeight="1">
      <c r="A64" s="138" t="s">
        <v>28</v>
      </c>
      <c r="B64" s="126" t="s">
        <v>27</v>
      </c>
      <c r="C64" s="126"/>
      <c r="D64" s="126"/>
      <c r="E64" s="126"/>
      <c r="F64" s="126"/>
      <c r="G64" s="126"/>
      <c r="H64" s="126"/>
      <c r="I64" s="127"/>
      <c r="J64" s="130" t="s">
        <v>42</v>
      </c>
      <c r="K64" s="133" t="s">
        <v>25</v>
      </c>
      <c r="L64" s="136"/>
      <c r="M64" s="136"/>
      <c r="N64" s="137"/>
      <c r="O64" s="133" t="s">
        <v>43</v>
      </c>
      <c r="P64" s="134"/>
      <c r="Q64" s="135"/>
      <c r="R64" s="133" t="s">
        <v>24</v>
      </c>
      <c r="S64" s="136"/>
      <c r="T64" s="137"/>
      <c r="U64" s="139" t="s">
        <v>23</v>
      </c>
    </row>
    <row r="65" spans="1:21" ht="12.75" customHeight="1">
      <c r="A65" s="138"/>
      <c r="B65" s="128"/>
      <c r="C65" s="128"/>
      <c r="D65" s="128"/>
      <c r="E65" s="128"/>
      <c r="F65" s="128"/>
      <c r="G65" s="128"/>
      <c r="H65" s="128"/>
      <c r="I65" s="129"/>
      <c r="J65" s="131"/>
      <c r="K65" s="5" t="s">
        <v>29</v>
      </c>
      <c r="L65" s="5" t="s">
        <v>30</v>
      </c>
      <c r="M65" s="5" t="s">
        <v>31</v>
      </c>
      <c r="N65" s="5" t="s">
        <v>69</v>
      </c>
      <c r="O65" s="5" t="s">
        <v>35</v>
      </c>
      <c r="P65" s="5" t="s">
        <v>8</v>
      </c>
      <c r="Q65" s="5" t="s">
        <v>32</v>
      </c>
      <c r="R65" s="5" t="s">
        <v>33</v>
      </c>
      <c r="S65" s="5" t="s">
        <v>29</v>
      </c>
      <c r="T65" s="5" t="s">
        <v>34</v>
      </c>
      <c r="U65" s="131"/>
    </row>
    <row r="66" spans="1:21" ht="12.75" customHeight="1">
      <c r="A66" s="48" t="s">
        <v>84</v>
      </c>
      <c r="B66" s="113" t="s">
        <v>99</v>
      </c>
      <c r="C66" s="113"/>
      <c r="D66" s="113"/>
      <c r="E66" s="113"/>
      <c r="F66" s="113"/>
      <c r="G66" s="113"/>
      <c r="H66" s="113"/>
      <c r="I66" s="114"/>
      <c r="J66" s="11">
        <v>6</v>
      </c>
      <c r="K66" s="11">
        <v>2</v>
      </c>
      <c r="L66" s="11">
        <v>1</v>
      </c>
      <c r="M66" s="11">
        <v>0</v>
      </c>
      <c r="N66" s="11">
        <v>1</v>
      </c>
      <c r="O66" s="18">
        <f>K66+L66+M66+N66</f>
        <v>4</v>
      </c>
      <c r="P66" s="19">
        <f>Q66-O66</f>
        <v>7</v>
      </c>
      <c r="Q66" s="19">
        <f>ROUND(PRODUCT(J66,25)/14,0)</f>
        <v>11</v>
      </c>
      <c r="R66" s="24"/>
      <c r="S66" s="11" t="s">
        <v>29</v>
      </c>
      <c r="T66" s="25"/>
      <c r="U66" s="11" t="s">
        <v>38</v>
      </c>
    </row>
    <row r="67" spans="1:21" ht="12.75" customHeight="1">
      <c r="A67" s="59" t="s">
        <v>117</v>
      </c>
      <c r="B67" s="53" t="s">
        <v>100</v>
      </c>
      <c r="C67" s="53"/>
      <c r="D67" s="53"/>
      <c r="E67" s="53"/>
      <c r="F67" s="53"/>
      <c r="G67" s="53"/>
      <c r="H67" s="53"/>
      <c r="I67" s="54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8">
        <f>K67+L67+M67+N67</f>
        <v>4</v>
      </c>
      <c r="P67" s="19">
        <f>Q67-O67</f>
        <v>10</v>
      </c>
      <c r="Q67" s="19">
        <f>ROUND(PRODUCT(J67,25)/14,0)</f>
        <v>14</v>
      </c>
      <c r="R67" s="24" t="s">
        <v>33</v>
      </c>
      <c r="S67" s="11"/>
      <c r="T67" s="25"/>
      <c r="U67" s="11" t="s">
        <v>38</v>
      </c>
    </row>
    <row r="68" spans="1:21" ht="12.75" customHeight="1">
      <c r="A68" s="59" t="s">
        <v>118</v>
      </c>
      <c r="B68" s="113" t="s">
        <v>104</v>
      </c>
      <c r="C68" s="113"/>
      <c r="D68" s="113"/>
      <c r="E68" s="113"/>
      <c r="F68" s="113"/>
      <c r="G68" s="113"/>
      <c r="H68" s="113"/>
      <c r="I68" s="114"/>
      <c r="J68" s="11">
        <v>8</v>
      </c>
      <c r="K68" s="11">
        <v>2</v>
      </c>
      <c r="L68" s="11">
        <v>1</v>
      </c>
      <c r="M68" s="11">
        <v>0</v>
      </c>
      <c r="N68" s="11">
        <v>0</v>
      </c>
      <c r="O68" s="18">
        <f>K68+L68+M68+N68</f>
        <v>3</v>
      </c>
      <c r="P68" s="19">
        <f>Q68-O68</f>
        <v>11</v>
      </c>
      <c r="Q68" s="19">
        <f>ROUND(PRODUCT(J68,25)/14,0)</f>
        <v>14</v>
      </c>
      <c r="R68" s="24" t="s">
        <v>33</v>
      </c>
      <c r="S68" s="11"/>
      <c r="T68" s="25"/>
      <c r="U68" s="11" t="s">
        <v>41</v>
      </c>
    </row>
    <row r="69" spans="1:21" ht="12.75" customHeight="1">
      <c r="A69" s="59" t="s">
        <v>122</v>
      </c>
      <c r="B69" s="113" t="s">
        <v>72</v>
      </c>
      <c r="C69" s="113"/>
      <c r="D69" s="113"/>
      <c r="E69" s="113"/>
      <c r="F69" s="113"/>
      <c r="G69" s="113"/>
      <c r="H69" s="113"/>
      <c r="I69" s="114"/>
      <c r="J69" s="11">
        <v>8</v>
      </c>
      <c r="K69" s="11">
        <v>2</v>
      </c>
      <c r="L69" s="11">
        <v>1</v>
      </c>
      <c r="M69" s="11">
        <v>0</v>
      </c>
      <c r="N69" s="11">
        <v>1</v>
      </c>
      <c r="O69" s="18">
        <f>K69+L69+M69+N69</f>
        <v>4</v>
      </c>
      <c r="P69" s="19">
        <f>Q69-O69</f>
        <v>10</v>
      </c>
      <c r="Q69" s="19">
        <f>ROUND(PRODUCT(J69,25)/14,0)</f>
        <v>14</v>
      </c>
      <c r="R69" s="24" t="s">
        <v>33</v>
      </c>
      <c r="S69" s="11"/>
      <c r="T69" s="25"/>
      <c r="U69" s="11" t="s">
        <v>40</v>
      </c>
    </row>
    <row r="70" spans="1:21" ht="12.75" customHeight="1">
      <c r="A70" s="58" t="s">
        <v>26</v>
      </c>
      <c r="B70" s="67"/>
      <c r="C70" s="68"/>
      <c r="D70" s="68"/>
      <c r="E70" s="68"/>
      <c r="F70" s="68"/>
      <c r="G70" s="68"/>
      <c r="H70" s="68"/>
      <c r="I70" s="69"/>
      <c r="J70" s="21">
        <f aca="true" t="shared" si="2" ref="J70:Q70">SUM(J66:J69)</f>
        <v>30</v>
      </c>
      <c r="K70" s="21">
        <f t="shared" si="2"/>
        <v>8</v>
      </c>
      <c r="L70" s="21">
        <f t="shared" si="2"/>
        <v>4</v>
      </c>
      <c r="M70" s="21">
        <f t="shared" si="2"/>
        <v>0</v>
      </c>
      <c r="N70" s="21">
        <f t="shared" si="2"/>
        <v>3</v>
      </c>
      <c r="O70" s="21">
        <f t="shared" si="2"/>
        <v>15</v>
      </c>
      <c r="P70" s="21">
        <f t="shared" si="2"/>
        <v>38</v>
      </c>
      <c r="Q70" s="21">
        <f t="shared" si="2"/>
        <v>53</v>
      </c>
      <c r="R70" s="21">
        <f>COUNTIF(R66:R69,"E")</f>
        <v>3</v>
      </c>
      <c r="S70" s="21">
        <f>COUNTIF(S66:S69,"C")</f>
        <v>1</v>
      </c>
      <c r="T70" s="21">
        <f>COUNTIF(T66:T69,"VP")</f>
        <v>0</v>
      </c>
      <c r="U70" s="22"/>
    </row>
    <row r="71" ht="12.75" customHeight="1"/>
    <row r="72" spans="1:21" ht="12.75" customHeight="1">
      <c r="A72" s="138" t="s">
        <v>47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</row>
    <row r="73" spans="1:21" ht="12.75" customHeight="1">
      <c r="A73" s="138" t="s">
        <v>28</v>
      </c>
      <c r="B73" s="126" t="s">
        <v>27</v>
      </c>
      <c r="C73" s="126"/>
      <c r="D73" s="126"/>
      <c r="E73" s="126"/>
      <c r="F73" s="126"/>
      <c r="G73" s="126"/>
      <c r="H73" s="126"/>
      <c r="I73" s="127"/>
      <c r="J73" s="130" t="s">
        <v>42</v>
      </c>
      <c r="K73" s="133" t="s">
        <v>25</v>
      </c>
      <c r="L73" s="136"/>
      <c r="M73" s="136"/>
      <c r="N73" s="137"/>
      <c r="O73" s="133" t="s">
        <v>43</v>
      </c>
      <c r="P73" s="134"/>
      <c r="Q73" s="135"/>
      <c r="R73" s="133" t="s">
        <v>24</v>
      </c>
      <c r="S73" s="136"/>
      <c r="T73" s="137"/>
      <c r="U73" s="139" t="s">
        <v>23</v>
      </c>
    </row>
    <row r="74" spans="1:21" ht="12.75" customHeight="1">
      <c r="A74" s="138"/>
      <c r="B74" s="128"/>
      <c r="C74" s="128"/>
      <c r="D74" s="128"/>
      <c r="E74" s="128"/>
      <c r="F74" s="128"/>
      <c r="G74" s="128"/>
      <c r="H74" s="128"/>
      <c r="I74" s="129"/>
      <c r="J74" s="131"/>
      <c r="K74" s="5" t="s">
        <v>29</v>
      </c>
      <c r="L74" s="5" t="s">
        <v>30</v>
      </c>
      <c r="M74" s="5" t="s">
        <v>31</v>
      </c>
      <c r="N74" s="5" t="s">
        <v>69</v>
      </c>
      <c r="O74" s="5" t="s">
        <v>35</v>
      </c>
      <c r="P74" s="5" t="s">
        <v>8</v>
      </c>
      <c r="Q74" s="5" t="s">
        <v>32</v>
      </c>
      <c r="R74" s="5" t="s">
        <v>33</v>
      </c>
      <c r="S74" s="5" t="s">
        <v>29</v>
      </c>
      <c r="T74" s="5" t="s">
        <v>34</v>
      </c>
      <c r="U74" s="131"/>
    </row>
    <row r="75" spans="1:21" ht="12.75" customHeight="1">
      <c r="A75" s="59" t="s">
        <v>121</v>
      </c>
      <c r="B75" s="113" t="s">
        <v>101</v>
      </c>
      <c r="C75" s="113"/>
      <c r="D75" s="113"/>
      <c r="E75" s="113"/>
      <c r="F75" s="113"/>
      <c r="G75" s="113"/>
      <c r="H75" s="113"/>
      <c r="I75" s="114"/>
      <c r="J75" s="11">
        <v>4</v>
      </c>
      <c r="K75" s="11">
        <v>0</v>
      </c>
      <c r="L75" s="11">
        <v>0</v>
      </c>
      <c r="M75" s="11">
        <v>1</v>
      </c>
      <c r="N75" s="11">
        <v>2</v>
      </c>
      <c r="O75" s="18">
        <f>K75+L75+M75+N75</f>
        <v>3</v>
      </c>
      <c r="P75" s="19">
        <f>Q75-O75</f>
        <v>5</v>
      </c>
      <c r="Q75" s="19">
        <f>ROUND(PRODUCT(J75,25)/12,0)</f>
        <v>8</v>
      </c>
      <c r="R75" s="24"/>
      <c r="S75" s="11" t="s">
        <v>29</v>
      </c>
      <c r="T75" s="25"/>
      <c r="U75" s="11" t="s">
        <v>40</v>
      </c>
    </row>
    <row r="76" spans="1:21" ht="12.75" customHeight="1">
      <c r="A76" s="59" t="s">
        <v>119</v>
      </c>
      <c r="B76" s="113" t="s">
        <v>127</v>
      </c>
      <c r="C76" s="113"/>
      <c r="D76" s="113"/>
      <c r="E76" s="113"/>
      <c r="F76" s="113"/>
      <c r="G76" s="113"/>
      <c r="H76" s="113"/>
      <c r="I76" s="114"/>
      <c r="J76" s="11">
        <v>7</v>
      </c>
      <c r="K76" s="11">
        <v>2</v>
      </c>
      <c r="L76" s="11">
        <v>1</v>
      </c>
      <c r="M76" s="11">
        <v>0</v>
      </c>
      <c r="N76" s="11">
        <v>1</v>
      </c>
      <c r="O76" s="18">
        <f>K76+L76+M76+N76</f>
        <v>4</v>
      </c>
      <c r="P76" s="19">
        <f>Q76-O76</f>
        <v>11</v>
      </c>
      <c r="Q76" s="19">
        <f>ROUND(PRODUCT(J76,25)/12,0)</f>
        <v>15</v>
      </c>
      <c r="R76" s="24" t="s">
        <v>33</v>
      </c>
      <c r="S76" s="11"/>
      <c r="T76" s="25"/>
      <c r="U76" s="11" t="s">
        <v>41</v>
      </c>
    </row>
    <row r="77" spans="1:21" ht="12.75" customHeight="1">
      <c r="A77" s="59" t="s">
        <v>120</v>
      </c>
      <c r="B77" s="113" t="s">
        <v>102</v>
      </c>
      <c r="C77" s="113"/>
      <c r="D77" s="113"/>
      <c r="E77" s="113"/>
      <c r="F77" s="113"/>
      <c r="G77" s="113"/>
      <c r="H77" s="113"/>
      <c r="I77" s="114"/>
      <c r="J77" s="11">
        <v>7</v>
      </c>
      <c r="K77" s="11">
        <v>2</v>
      </c>
      <c r="L77" s="11">
        <v>1</v>
      </c>
      <c r="M77" s="11">
        <v>0</v>
      </c>
      <c r="N77" s="11">
        <v>1</v>
      </c>
      <c r="O77" s="18">
        <f>K77+L77+M77+N77</f>
        <v>4</v>
      </c>
      <c r="P77" s="19">
        <f>Q77-O77</f>
        <v>11</v>
      </c>
      <c r="Q77" s="19">
        <f>ROUND(PRODUCT(J77,25)/12,0)</f>
        <v>15</v>
      </c>
      <c r="R77" s="24" t="s">
        <v>33</v>
      </c>
      <c r="S77" s="11"/>
      <c r="T77" s="25"/>
      <c r="U77" s="11" t="s">
        <v>40</v>
      </c>
    </row>
    <row r="78" spans="1:22" ht="12.75" customHeight="1">
      <c r="A78" s="48" t="s">
        <v>85</v>
      </c>
      <c r="B78" s="113" t="s">
        <v>103</v>
      </c>
      <c r="C78" s="113"/>
      <c r="D78" s="113"/>
      <c r="E78" s="113"/>
      <c r="F78" s="113"/>
      <c r="G78" s="113"/>
      <c r="H78" s="113"/>
      <c r="I78" s="114"/>
      <c r="J78" s="11">
        <v>4</v>
      </c>
      <c r="K78" s="11">
        <v>0</v>
      </c>
      <c r="L78" s="11">
        <v>0</v>
      </c>
      <c r="M78" s="11">
        <v>0</v>
      </c>
      <c r="N78" s="11">
        <v>2</v>
      </c>
      <c r="O78" s="18">
        <f>K78+L78+M78+N78</f>
        <v>2</v>
      </c>
      <c r="P78" s="19">
        <f>Q78-O78</f>
        <v>6</v>
      </c>
      <c r="Q78" s="19">
        <f>ROUND(PRODUCT(J78,25)/12,0)</f>
        <v>8</v>
      </c>
      <c r="R78" s="24"/>
      <c r="S78" s="11" t="s">
        <v>29</v>
      </c>
      <c r="T78" s="25"/>
      <c r="U78" s="11" t="s">
        <v>40</v>
      </c>
      <c r="V78" s="39"/>
    </row>
    <row r="79" spans="1:21" ht="12.75" customHeight="1">
      <c r="A79" s="59" t="s">
        <v>123</v>
      </c>
      <c r="B79" s="113" t="s">
        <v>73</v>
      </c>
      <c r="C79" s="113"/>
      <c r="D79" s="113"/>
      <c r="E79" s="113"/>
      <c r="F79" s="113"/>
      <c r="G79" s="113"/>
      <c r="H79" s="113"/>
      <c r="I79" s="114"/>
      <c r="J79" s="11">
        <v>8</v>
      </c>
      <c r="K79" s="11">
        <v>2</v>
      </c>
      <c r="L79" s="11">
        <v>1</v>
      </c>
      <c r="M79" s="11">
        <v>0</v>
      </c>
      <c r="N79" s="11">
        <v>1</v>
      </c>
      <c r="O79" s="18">
        <f>K79+L79+M79+N79</f>
        <v>4</v>
      </c>
      <c r="P79" s="19">
        <f>Q79-O79</f>
        <v>13</v>
      </c>
      <c r="Q79" s="19">
        <f>ROUND(PRODUCT(J79,25)/12,0)</f>
        <v>17</v>
      </c>
      <c r="R79" s="24" t="s">
        <v>33</v>
      </c>
      <c r="S79" s="11"/>
      <c r="T79" s="25"/>
      <c r="U79" s="11" t="s">
        <v>40</v>
      </c>
    </row>
    <row r="80" spans="1:21" ht="12.75" customHeight="1">
      <c r="A80" s="21" t="s">
        <v>26</v>
      </c>
      <c r="B80" s="68"/>
      <c r="C80" s="68"/>
      <c r="D80" s="68"/>
      <c r="E80" s="68"/>
      <c r="F80" s="68"/>
      <c r="G80" s="68"/>
      <c r="H80" s="68"/>
      <c r="I80" s="69"/>
      <c r="J80" s="21">
        <f aca="true" t="shared" si="3" ref="J80:Q80">SUM(J75:J79)</f>
        <v>30</v>
      </c>
      <c r="K80" s="21">
        <f t="shared" si="3"/>
        <v>6</v>
      </c>
      <c r="L80" s="21">
        <f t="shared" si="3"/>
        <v>3</v>
      </c>
      <c r="M80" s="21">
        <f t="shared" si="3"/>
        <v>1</v>
      </c>
      <c r="N80" s="21">
        <v>7</v>
      </c>
      <c r="O80" s="21">
        <f t="shared" si="3"/>
        <v>17</v>
      </c>
      <c r="P80" s="21">
        <f t="shared" si="3"/>
        <v>46</v>
      </c>
      <c r="Q80" s="21">
        <f t="shared" si="3"/>
        <v>63</v>
      </c>
      <c r="R80" s="21">
        <f>COUNTIF(R75:R79,"E")</f>
        <v>3</v>
      </c>
      <c r="S80" s="21">
        <f>COUNTIF(S75:S79,"C")</f>
        <v>2</v>
      </c>
      <c r="T80" s="21">
        <f>COUNTIF(T75:T79,"VP")</f>
        <v>0</v>
      </c>
      <c r="U80" s="22"/>
    </row>
    <row r="81" spans="1:21" ht="12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50"/>
    </row>
    <row r="82" spans="1:21" ht="12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50"/>
    </row>
    <row r="83" spans="1:21" ht="12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50"/>
    </row>
    <row r="84" spans="1:21" ht="12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</row>
    <row r="85" spans="1:21" ht="12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50"/>
    </row>
    <row r="86" spans="1:21" ht="12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50"/>
    </row>
    <row r="87" spans="1:21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50"/>
    </row>
    <row r="88" spans="1:21" ht="12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0"/>
    </row>
    <row r="89" spans="1:21" ht="12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50"/>
    </row>
    <row r="90" spans="1:21" ht="12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50"/>
    </row>
    <row r="91" spans="1:21" ht="12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50"/>
    </row>
    <row r="92" ht="12.75" customHeight="1"/>
    <row r="93" spans="1:21" ht="12.75" customHeight="1">
      <c r="A93" s="132" t="s">
        <v>48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</row>
    <row r="94" spans="1:21" ht="12.75" customHeight="1">
      <c r="A94" s="172" t="s">
        <v>28</v>
      </c>
      <c r="B94" s="174" t="s">
        <v>27</v>
      </c>
      <c r="C94" s="126"/>
      <c r="D94" s="126"/>
      <c r="E94" s="126"/>
      <c r="F94" s="126"/>
      <c r="G94" s="126"/>
      <c r="H94" s="126"/>
      <c r="I94" s="127"/>
      <c r="J94" s="130" t="s">
        <v>42</v>
      </c>
      <c r="K94" s="168" t="s">
        <v>25</v>
      </c>
      <c r="L94" s="168"/>
      <c r="M94" s="168"/>
      <c r="N94" s="168"/>
      <c r="O94" s="168" t="s">
        <v>43</v>
      </c>
      <c r="P94" s="176"/>
      <c r="Q94" s="176"/>
      <c r="R94" s="168" t="s">
        <v>24</v>
      </c>
      <c r="S94" s="168"/>
      <c r="T94" s="168"/>
      <c r="U94" s="168" t="s">
        <v>23</v>
      </c>
    </row>
    <row r="95" spans="1:21" ht="12.75" customHeight="1">
      <c r="A95" s="173"/>
      <c r="B95" s="175"/>
      <c r="C95" s="128"/>
      <c r="D95" s="128"/>
      <c r="E95" s="128"/>
      <c r="F95" s="128"/>
      <c r="G95" s="128"/>
      <c r="H95" s="128"/>
      <c r="I95" s="129"/>
      <c r="J95" s="131"/>
      <c r="K95" s="5" t="s">
        <v>29</v>
      </c>
      <c r="L95" s="5" t="s">
        <v>30</v>
      </c>
      <c r="M95" s="5" t="s">
        <v>31</v>
      </c>
      <c r="N95" s="5" t="s">
        <v>69</v>
      </c>
      <c r="O95" s="5" t="s">
        <v>35</v>
      </c>
      <c r="P95" s="5" t="s">
        <v>8</v>
      </c>
      <c r="Q95" s="5" t="s">
        <v>32</v>
      </c>
      <c r="R95" s="5" t="s">
        <v>33</v>
      </c>
      <c r="S95" s="5" t="s">
        <v>29</v>
      </c>
      <c r="T95" s="5" t="s">
        <v>34</v>
      </c>
      <c r="U95" s="168"/>
    </row>
    <row r="96" spans="1:21" ht="12.75" customHeight="1">
      <c r="A96" s="169" t="s">
        <v>74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1"/>
    </row>
    <row r="97" spans="1:21" ht="12.75" customHeight="1">
      <c r="A97" s="48" t="s">
        <v>81</v>
      </c>
      <c r="B97" s="140" t="s">
        <v>86</v>
      </c>
      <c r="C97" s="140"/>
      <c r="D97" s="140"/>
      <c r="E97" s="140"/>
      <c r="F97" s="140"/>
      <c r="G97" s="140"/>
      <c r="H97" s="140"/>
      <c r="I97" s="140"/>
      <c r="J97" s="11">
        <v>8</v>
      </c>
      <c r="K97" s="11">
        <v>2</v>
      </c>
      <c r="L97" s="11">
        <v>1</v>
      </c>
      <c r="M97" s="11">
        <v>0</v>
      </c>
      <c r="N97" s="11">
        <v>1</v>
      </c>
      <c r="O97" s="19">
        <f>K97+L97+M97+N97</f>
        <v>4</v>
      </c>
      <c r="P97" s="19">
        <f>Q97-O97</f>
        <v>10</v>
      </c>
      <c r="Q97" s="19">
        <f>ROUND(PRODUCT(J97,25)/14,0)</f>
        <v>14</v>
      </c>
      <c r="R97" s="26" t="s">
        <v>33</v>
      </c>
      <c r="S97" s="26"/>
      <c r="T97" s="27"/>
      <c r="U97" s="11" t="s">
        <v>40</v>
      </c>
    </row>
    <row r="98" spans="1:21" ht="12.75" customHeight="1">
      <c r="A98" s="55" t="s">
        <v>90</v>
      </c>
      <c r="B98" s="140" t="s">
        <v>91</v>
      </c>
      <c r="C98" s="140"/>
      <c r="D98" s="140"/>
      <c r="E98" s="140"/>
      <c r="F98" s="140"/>
      <c r="G98" s="140"/>
      <c r="H98" s="140"/>
      <c r="I98" s="140"/>
      <c r="J98" s="11">
        <v>8</v>
      </c>
      <c r="K98" s="11">
        <v>2</v>
      </c>
      <c r="L98" s="11">
        <v>1</v>
      </c>
      <c r="M98" s="11">
        <v>0</v>
      </c>
      <c r="N98" s="11">
        <v>1</v>
      </c>
      <c r="O98" s="19">
        <f>K98+L98+M98+N98</f>
        <v>4</v>
      </c>
      <c r="P98" s="19">
        <f>Q98-O98</f>
        <v>10</v>
      </c>
      <c r="Q98" s="19">
        <f>ROUND(PRODUCT(J98,25)/14,0)</f>
        <v>14</v>
      </c>
      <c r="R98" s="26" t="s">
        <v>33</v>
      </c>
      <c r="S98" s="26"/>
      <c r="T98" s="27"/>
      <c r="U98" s="11" t="s">
        <v>40</v>
      </c>
    </row>
    <row r="99" spans="1:21" ht="12.75" customHeight="1">
      <c r="A99" s="48" t="s">
        <v>93</v>
      </c>
      <c r="B99" s="125" t="s">
        <v>92</v>
      </c>
      <c r="C99" s="125"/>
      <c r="D99" s="125"/>
      <c r="E99" s="125"/>
      <c r="F99" s="125"/>
      <c r="G99" s="125"/>
      <c r="H99" s="125"/>
      <c r="I99" s="125"/>
      <c r="J99" s="11">
        <v>8</v>
      </c>
      <c r="K99" s="11">
        <v>2</v>
      </c>
      <c r="L99" s="11">
        <v>1</v>
      </c>
      <c r="M99" s="11">
        <v>0</v>
      </c>
      <c r="N99" s="11">
        <v>1</v>
      </c>
      <c r="O99" s="19">
        <f>K99+L99+M99+N99</f>
        <v>4</v>
      </c>
      <c r="P99" s="19">
        <f>Q99-O99</f>
        <v>10</v>
      </c>
      <c r="Q99" s="19">
        <f>ROUND(PRODUCT(J99,25)/14,0)</f>
        <v>14</v>
      </c>
      <c r="R99" s="26" t="s">
        <v>33</v>
      </c>
      <c r="S99" s="26"/>
      <c r="T99" s="27"/>
      <c r="U99" s="11" t="s">
        <v>40</v>
      </c>
    </row>
    <row r="100" spans="1:21" ht="12.75" customHeight="1">
      <c r="A100" s="167" t="s">
        <v>75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2.75" customHeight="1">
      <c r="A101" s="48" t="s">
        <v>88</v>
      </c>
      <c r="B101" s="140" t="s">
        <v>89</v>
      </c>
      <c r="C101" s="140"/>
      <c r="D101" s="140"/>
      <c r="E101" s="140"/>
      <c r="F101" s="140"/>
      <c r="G101" s="140"/>
      <c r="H101" s="140"/>
      <c r="I101" s="140"/>
      <c r="J101" s="11">
        <v>8</v>
      </c>
      <c r="K101" s="11">
        <v>2</v>
      </c>
      <c r="L101" s="11">
        <v>1</v>
      </c>
      <c r="M101" s="11">
        <v>0</v>
      </c>
      <c r="N101" s="11">
        <v>1</v>
      </c>
      <c r="O101" s="19">
        <f>K101+L101+M101+N101</f>
        <v>4</v>
      </c>
      <c r="P101" s="19">
        <f>Q101-O101</f>
        <v>13</v>
      </c>
      <c r="Q101" s="19">
        <f>ROUND(PRODUCT(J101,25)/12,0)</f>
        <v>17</v>
      </c>
      <c r="R101" s="26" t="s">
        <v>33</v>
      </c>
      <c r="S101" s="26"/>
      <c r="T101" s="27"/>
      <c r="U101" s="11" t="s">
        <v>40</v>
      </c>
    </row>
    <row r="102" spans="1:21" ht="12.75" customHeight="1">
      <c r="A102" s="48" t="s">
        <v>94</v>
      </c>
      <c r="B102" s="140" t="s">
        <v>124</v>
      </c>
      <c r="C102" s="140"/>
      <c r="D102" s="140"/>
      <c r="E102" s="140"/>
      <c r="F102" s="140"/>
      <c r="G102" s="140"/>
      <c r="H102" s="140"/>
      <c r="I102" s="140"/>
      <c r="J102" s="11">
        <v>8</v>
      </c>
      <c r="K102" s="11">
        <v>2</v>
      </c>
      <c r="L102" s="11">
        <v>1</v>
      </c>
      <c r="M102" s="11">
        <v>0</v>
      </c>
      <c r="N102" s="11">
        <v>1</v>
      </c>
      <c r="O102" s="19">
        <f>K102+L102+M102+N102</f>
        <v>4</v>
      </c>
      <c r="P102" s="19">
        <f>Q102-O102</f>
        <v>13</v>
      </c>
      <c r="Q102" s="19">
        <f>ROUND(PRODUCT(J102,25)/12,0)</f>
        <v>17</v>
      </c>
      <c r="R102" s="26" t="s">
        <v>33</v>
      </c>
      <c r="S102" s="26"/>
      <c r="T102" s="27"/>
      <c r="U102" s="11" t="s">
        <v>40</v>
      </c>
    </row>
    <row r="103" spans="1:21" ht="12.75" customHeight="1">
      <c r="A103" s="48" t="s">
        <v>95</v>
      </c>
      <c r="B103" s="140" t="s">
        <v>96</v>
      </c>
      <c r="C103" s="140"/>
      <c r="D103" s="140"/>
      <c r="E103" s="140"/>
      <c r="F103" s="140"/>
      <c r="G103" s="140"/>
      <c r="H103" s="140"/>
      <c r="I103" s="140"/>
      <c r="J103" s="11">
        <v>8</v>
      </c>
      <c r="K103" s="11">
        <v>2</v>
      </c>
      <c r="L103" s="11">
        <v>1</v>
      </c>
      <c r="M103" s="11">
        <v>0</v>
      </c>
      <c r="N103" s="11">
        <v>1</v>
      </c>
      <c r="O103" s="19">
        <f>K103+L103+M103+N103</f>
        <v>4</v>
      </c>
      <c r="P103" s="19">
        <f>Q103-O103</f>
        <v>13</v>
      </c>
      <c r="Q103" s="19">
        <f>ROUND(PRODUCT(J103,25)/12,0)</f>
        <v>17</v>
      </c>
      <c r="R103" s="26" t="s">
        <v>33</v>
      </c>
      <c r="S103" s="26"/>
      <c r="T103" s="27"/>
      <c r="U103" s="11" t="s">
        <v>40</v>
      </c>
    </row>
    <row r="104" spans="1:21" ht="12.75" customHeight="1">
      <c r="A104" s="116" t="s">
        <v>50</v>
      </c>
      <c r="B104" s="117"/>
      <c r="C104" s="117"/>
      <c r="D104" s="117"/>
      <c r="E104" s="117"/>
      <c r="F104" s="117"/>
      <c r="G104" s="117"/>
      <c r="H104" s="117"/>
      <c r="I104" s="118"/>
      <c r="J104" s="23">
        <f>SUM(J97,J101)</f>
        <v>16</v>
      </c>
      <c r="K104" s="23">
        <f aca="true" t="shared" si="4" ref="K104:Q104">SUM(K97,K101)</f>
        <v>4</v>
      </c>
      <c r="L104" s="23">
        <f t="shared" si="4"/>
        <v>2</v>
      </c>
      <c r="M104" s="23">
        <f t="shared" si="4"/>
        <v>0</v>
      </c>
      <c r="N104" s="23">
        <f t="shared" si="4"/>
        <v>2</v>
      </c>
      <c r="O104" s="23">
        <f t="shared" si="4"/>
        <v>8</v>
      </c>
      <c r="P104" s="23">
        <f t="shared" si="4"/>
        <v>23</v>
      </c>
      <c r="Q104" s="23">
        <f t="shared" si="4"/>
        <v>31</v>
      </c>
      <c r="R104" s="23">
        <f>COUNTIF(R97,"E")+COUNTIF(R101,"E")</f>
        <v>2</v>
      </c>
      <c r="S104" s="23">
        <f>COUNTIF(S97,"C")+COUNTIF(S101,"C")</f>
        <v>0</v>
      </c>
      <c r="T104" s="23">
        <f>COUNTIF(T97,"VP")+COUNTIF(T101,"VP")</f>
        <v>0</v>
      </c>
      <c r="U104" s="38">
        <f>2/17</f>
        <v>0.11764705882352941</v>
      </c>
    </row>
    <row r="105" spans="1:21" ht="12.75" customHeight="1">
      <c r="A105" s="90" t="s">
        <v>51</v>
      </c>
      <c r="B105" s="91"/>
      <c r="C105" s="91"/>
      <c r="D105" s="91"/>
      <c r="E105" s="91"/>
      <c r="F105" s="91"/>
      <c r="G105" s="91"/>
      <c r="H105" s="91"/>
      <c r="I105" s="91"/>
      <c r="J105" s="92"/>
      <c r="K105" s="23">
        <f>K97*14+K101*12</f>
        <v>52</v>
      </c>
      <c r="L105" s="23">
        <f aca="true" t="shared" si="5" ref="L105:Q105">L97*14+L101*12</f>
        <v>26</v>
      </c>
      <c r="M105" s="23">
        <f t="shared" si="5"/>
        <v>0</v>
      </c>
      <c r="N105" s="23">
        <f t="shared" si="5"/>
        <v>26</v>
      </c>
      <c r="O105" s="23">
        <f t="shared" si="5"/>
        <v>104</v>
      </c>
      <c r="P105" s="23">
        <f t="shared" si="5"/>
        <v>296</v>
      </c>
      <c r="Q105" s="23">
        <f t="shared" si="5"/>
        <v>400</v>
      </c>
      <c r="R105" s="106"/>
      <c r="S105" s="107"/>
      <c r="T105" s="107"/>
      <c r="U105" s="108"/>
    </row>
    <row r="106" spans="1:21" ht="12.75" customHeight="1">
      <c r="A106" s="93"/>
      <c r="B106" s="94"/>
      <c r="C106" s="94"/>
      <c r="D106" s="94"/>
      <c r="E106" s="94"/>
      <c r="F106" s="94"/>
      <c r="G106" s="94"/>
      <c r="H106" s="94"/>
      <c r="I106" s="94"/>
      <c r="J106" s="95"/>
      <c r="K106" s="101">
        <f>SUM(K105:N105)</f>
        <v>104</v>
      </c>
      <c r="L106" s="102"/>
      <c r="M106" s="102"/>
      <c r="N106" s="103"/>
      <c r="O106" s="98">
        <f>Q105</f>
        <v>400</v>
      </c>
      <c r="P106" s="99"/>
      <c r="Q106" s="100"/>
      <c r="R106" s="109"/>
      <c r="S106" s="110"/>
      <c r="T106" s="110"/>
      <c r="U106" s="111"/>
    </row>
    <row r="107" spans="1:21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3"/>
      <c r="O107" s="14"/>
      <c r="P107" s="14"/>
      <c r="Q107" s="14"/>
      <c r="R107" s="15"/>
      <c r="S107" s="15"/>
      <c r="T107" s="15"/>
      <c r="U107" s="15"/>
    </row>
    <row r="108" spans="1:21" ht="12.75" customHeight="1" hidden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3"/>
      <c r="L108" s="13"/>
      <c r="M108" s="13"/>
      <c r="N108" s="13"/>
      <c r="O108" s="14"/>
      <c r="P108" s="14"/>
      <c r="Q108" s="14"/>
      <c r="R108" s="15"/>
      <c r="S108" s="15"/>
      <c r="T108" s="15"/>
      <c r="U108" s="15"/>
    </row>
    <row r="109" spans="1:21" ht="12.75" customHeight="1" hidden="1">
      <c r="A109" s="12"/>
      <c r="J109" s="12"/>
      <c r="K109" s="13"/>
      <c r="L109" s="13"/>
      <c r="M109" s="13"/>
      <c r="N109" s="13"/>
      <c r="O109" s="14"/>
      <c r="P109" s="14"/>
      <c r="Q109" s="14"/>
      <c r="R109" s="15"/>
      <c r="S109" s="15"/>
      <c r="T109" s="15"/>
      <c r="U109" s="15"/>
    </row>
    <row r="110" spans="1:21" ht="12.75" customHeight="1" hidden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3"/>
      <c r="L110" s="13"/>
      <c r="M110" s="13"/>
      <c r="N110" s="13"/>
      <c r="O110" s="14"/>
      <c r="P110" s="14"/>
      <c r="Q110" s="14"/>
      <c r="R110" s="15"/>
      <c r="S110" s="15"/>
      <c r="T110" s="15"/>
      <c r="U110" s="15"/>
    </row>
    <row r="111" spans="1:21" ht="12.75" customHeight="1" hidden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3"/>
      <c r="L111" s="13"/>
      <c r="M111" s="13"/>
      <c r="N111" s="13"/>
      <c r="O111" s="14"/>
      <c r="P111" s="14"/>
      <c r="Q111" s="14"/>
      <c r="R111" s="15"/>
      <c r="S111" s="15"/>
      <c r="T111" s="15"/>
      <c r="U111" s="15"/>
    </row>
    <row r="112" spans="1:21" ht="12.75" customHeight="1" hidden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3"/>
      <c r="L112" s="13"/>
      <c r="M112" s="13"/>
      <c r="N112" s="13"/>
      <c r="O112" s="14"/>
      <c r="P112" s="14"/>
      <c r="Q112" s="14"/>
      <c r="R112" s="15"/>
      <c r="S112" s="15"/>
      <c r="T112" s="15"/>
      <c r="U112" s="15"/>
    </row>
    <row r="113" spans="1:21" ht="12.75" customHeight="1" hidden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3"/>
      <c r="L113" s="13"/>
      <c r="M113" s="13"/>
      <c r="N113" s="13"/>
      <c r="O113" s="14"/>
      <c r="P113" s="14"/>
      <c r="Q113" s="14"/>
      <c r="R113" s="15"/>
      <c r="S113" s="15"/>
      <c r="T113" s="15"/>
      <c r="U113" s="15"/>
    </row>
    <row r="114" spans="1:21" ht="12.75" customHeight="1" hidden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3"/>
      <c r="L114" s="13"/>
      <c r="M114" s="13"/>
      <c r="N114" s="13"/>
      <c r="O114" s="14"/>
      <c r="P114" s="14"/>
      <c r="Q114" s="14"/>
      <c r="R114" s="15"/>
      <c r="S114" s="15"/>
      <c r="T114" s="15"/>
      <c r="U114" s="15"/>
    </row>
    <row r="115" spans="1:21" ht="12.75" customHeight="1" hidden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3"/>
      <c r="L115" s="13"/>
      <c r="M115" s="13"/>
      <c r="N115" s="13"/>
      <c r="O115" s="14"/>
      <c r="P115" s="14"/>
      <c r="Q115" s="14"/>
      <c r="R115" s="15"/>
      <c r="S115" s="15"/>
      <c r="T115" s="15"/>
      <c r="U115" s="15"/>
    </row>
    <row r="116" spans="1:21" ht="12.75" customHeight="1" hidden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3"/>
      <c r="L116" s="13"/>
      <c r="M116" s="13"/>
      <c r="N116" s="13"/>
      <c r="O116" s="14"/>
      <c r="P116" s="14"/>
      <c r="Q116" s="14"/>
      <c r="R116" s="15"/>
      <c r="S116" s="15"/>
      <c r="T116" s="15"/>
      <c r="U116" s="15"/>
    </row>
    <row r="117" spans="1:21" ht="12.75" customHeight="1" hidden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3"/>
      <c r="L117" s="13"/>
      <c r="M117" s="13"/>
      <c r="N117" s="13"/>
      <c r="O117" s="14"/>
      <c r="P117" s="14"/>
      <c r="Q117" s="14"/>
      <c r="R117" s="15"/>
      <c r="S117" s="15"/>
      <c r="T117" s="15"/>
      <c r="U117" s="15"/>
    </row>
    <row r="118" spans="1:21" ht="12.75" customHeight="1" hidden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3"/>
      <c r="L118" s="13"/>
      <c r="M118" s="13"/>
      <c r="N118" s="13"/>
      <c r="O118" s="14"/>
      <c r="P118" s="14"/>
      <c r="Q118" s="14"/>
      <c r="R118" s="15"/>
      <c r="S118" s="15"/>
      <c r="T118" s="15"/>
      <c r="U118" s="15"/>
    </row>
    <row r="119" spans="1:21" ht="12.75" customHeight="1" hidden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3"/>
      <c r="L119" s="13"/>
      <c r="M119" s="13"/>
      <c r="N119" s="13"/>
      <c r="O119" s="14"/>
      <c r="P119" s="14"/>
      <c r="Q119" s="14"/>
      <c r="R119" s="15"/>
      <c r="S119" s="15"/>
      <c r="T119" s="15"/>
      <c r="U119" s="15"/>
    </row>
    <row r="120" spans="1:21" ht="12.75" customHeight="1" hidden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3"/>
      <c r="L120" s="13"/>
      <c r="M120" s="13"/>
      <c r="N120" s="13"/>
      <c r="O120" s="14"/>
      <c r="P120" s="14"/>
      <c r="Q120" s="14"/>
      <c r="R120" s="15"/>
      <c r="S120" s="15"/>
      <c r="T120" s="15"/>
      <c r="U120" s="15"/>
    </row>
    <row r="121" spans="1:21" ht="12.75" customHeight="1" hidden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3"/>
      <c r="L121" s="13"/>
      <c r="M121" s="13"/>
      <c r="N121" s="13"/>
      <c r="O121" s="14"/>
      <c r="P121" s="14"/>
      <c r="Q121" s="14"/>
      <c r="R121" s="15"/>
      <c r="S121" s="15"/>
      <c r="T121" s="15"/>
      <c r="U121" s="15"/>
    </row>
    <row r="122" spans="1:21" ht="12.75" customHeight="1" hidden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3"/>
      <c r="L122" s="13"/>
      <c r="M122" s="13"/>
      <c r="N122" s="13"/>
      <c r="O122" s="14"/>
      <c r="P122" s="14"/>
      <c r="Q122" s="14"/>
      <c r="R122" s="15"/>
      <c r="S122" s="15"/>
      <c r="T122" s="15"/>
      <c r="U122" s="15"/>
    </row>
    <row r="123" spans="1:21" ht="12.75" customHeight="1" hidden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3"/>
      <c r="L123" s="13"/>
      <c r="M123" s="13"/>
      <c r="N123" s="13"/>
      <c r="O123" s="16"/>
      <c r="P123" s="16"/>
      <c r="Q123" s="16"/>
      <c r="R123" s="16"/>
      <c r="S123" s="16"/>
      <c r="T123" s="16"/>
      <c r="U123" s="16"/>
    </row>
    <row r="124" spans="1:21" ht="15" customHeight="1" hidden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3"/>
      <c r="L124" s="13"/>
      <c r="M124" s="13"/>
      <c r="N124" s="13"/>
      <c r="O124" s="16"/>
      <c r="P124" s="16"/>
      <c r="Q124" s="16"/>
      <c r="R124" s="16"/>
      <c r="S124" s="16"/>
      <c r="T124" s="16"/>
      <c r="U124" s="16"/>
    </row>
    <row r="125" spans="1:21" ht="15" customHeight="1" hidden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3"/>
      <c r="L125" s="13"/>
      <c r="M125" s="13"/>
      <c r="N125" s="13"/>
      <c r="O125" s="16"/>
      <c r="P125" s="16"/>
      <c r="Q125" s="16"/>
      <c r="R125" s="16"/>
      <c r="S125" s="16"/>
      <c r="T125" s="16"/>
      <c r="U125" s="16"/>
    </row>
    <row r="126" spans="1:21" ht="15" customHeight="1" hidden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3"/>
      <c r="L126" s="13"/>
      <c r="M126" s="13"/>
      <c r="N126" s="13"/>
      <c r="O126" s="16"/>
      <c r="P126" s="16"/>
      <c r="Q126" s="16"/>
      <c r="R126" s="16"/>
      <c r="S126" s="16"/>
      <c r="T126" s="16"/>
      <c r="U126" s="16"/>
    </row>
    <row r="127" spans="1:21" ht="1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3"/>
      <c r="L127" s="13"/>
      <c r="M127" s="13"/>
      <c r="N127" s="13"/>
      <c r="O127" s="16"/>
      <c r="P127" s="16"/>
      <c r="Q127" s="16"/>
      <c r="R127" s="16"/>
      <c r="S127" s="16"/>
      <c r="T127" s="16"/>
      <c r="U127" s="16"/>
    </row>
    <row r="128" spans="1:21" ht="24" customHeight="1">
      <c r="A128" s="128" t="s">
        <v>52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</row>
    <row r="129" spans="1:21" ht="16.5" customHeight="1">
      <c r="A129" s="67" t="s">
        <v>54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9"/>
    </row>
    <row r="130" spans="1:21" ht="34.5" customHeight="1">
      <c r="A130" s="112" t="s">
        <v>28</v>
      </c>
      <c r="B130" s="112" t="s">
        <v>27</v>
      </c>
      <c r="C130" s="112"/>
      <c r="D130" s="112"/>
      <c r="E130" s="112"/>
      <c r="F130" s="112"/>
      <c r="G130" s="112"/>
      <c r="H130" s="112"/>
      <c r="I130" s="112"/>
      <c r="J130" s="66" t="s">
        <v>42</v>
      </c>
      <c r="K130" s="66" t="s">
        <v>25</v>
      </c>
      <c r="L130" s="66"/>
      <c r="M130" s="66"/>
      <c r="N130" s="66"/>
      <c r="O130" s="66" t="s">
        <v>43</v>
      </c>
      <c r="P130" s="66"/>
      <c r="Q130" s="66"/>
      <c r="R130" s="66" t="s">
        <v>24</v>
      </c>
      <c r="S130" s="66"/>
      <c r="T130" s="66"/>
      <c r="U130" s="66" t="s">
        <v>23</v>
      </c>
    </row>
    <row r="131" spans="1:21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66"/>
      <c r="K131" s="29" t="s">
        <v>29</v>
      </c>
      <c r="L131" s="29" t="s">
        <v>30</v>
      </c>
      <c r="M131" s="29" t="s">
        <v>31</v>
      </c>
      <c r="N131" s="29" t="s">
        <v>69</v>
      </c>
      <c r="O131" s="29" t="s">
        <v>35</v>
      </c>
      <c r="P131" s="29" t="s">
        <v>8</v>
      </c>
      <c r="Q131" s="29" t="s">
        <v>32</v>
      </c>
      <c r="R131" s="29" t="s">
        <v>33</v>
      </c>
      <c r="S131" s="29" t="s">
        <v>29</v>
      </c>
      <c r="T131" s="29" t="s">
        <v>34</v>
      </c>
      <c r="U131" s="66"/>
    </row>
    <row r="132" spans="1:21" ht="17.25" customHeight="1">
      <c r="A132" s="67" t="s">
        <v>66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9"/>
    </row>
    <row r="133" spans="1:21" ht="12.75">
      <c r="A133" s="30" t="str">
        <f aca="true" t="shared" si="6" ref="A133:A140">IF(ISNA(INDEX($A$45:$U$107,MATCH($B133,$B$45:$B$107,0),1)),"",INDEX($A$45:$U$107,MATCH($B133,$B$45:$B$107,0),1))</f>
        <v>MMR8098</v>
      </c>
      <c r="B133" s="113" t="s">
        <v>106</v>
      </c>
      <c r="C133" s="113"/>
      <c r="D133" s="113"/>
      <c r="E133" s="113"/>
      <c r="F133" s="113"/>
      <c r="G133" s="113"/>
      <c r="H133" s="113"/>
      <c r="I133" s="114"/>
      <c r="J133" s="19">
        <f aca="true" t="shared" si="7" ref="J133:J140">IF(ISNA(INDEX($A$45:$U$107,MATCH($B133,$B$45:$B$107,0),10)),"",INDEX($A$45:$U$107,MATCH($B133,$B$45:$B$107,0),10))</f>
        <v>8</v>
      </c>
      <c r="K133" s="19">
        <f aca="true" t="shared" si="8" ref="K133:K140">IF(ISNA(INDEX($A$45:$U$107,MATCH($B133,$B$45:$B$107,0),11)),"",INDEX($A$45:$U$107,MATCH($B133,$B$45:$B$107,0),11))</f>
        <v>2</v>
      </c>
      <c r="L133" s="19">
        <f aca="true" t="shared" si="9" ref="L133:L140">IF(ISNA(INDEX($A$45:$U$107,MATCH($B133,$B$45:$B$107,0),12)),"",INDEX($A$45:$U$107,MATCH($B133,$B$45:$B$107,0),12))</f>
        <v>1</v>
      </c>
      <c r="M133" s="19">
        <f aca="true" t="shared" si="10" ref="M133:M140">IF(ISNA(INDEX($A$45:$U$107,MATCH($B133,$B$45:$B$107,0),13)),"",INDEX($A$45:$U$107,MATCH($B133,$B$45:$B$107,0),13))</f>
        <v>0</v>
      </c>
      <c r="N133" s="19">
        <f aca="true" t="shared" si="11" ref="N133:N140">IF(ISNA(INDEX($A$45:$U$107,MATCH($B133,$B$45:$B$107,0),14)),"",INDEX($A$45:$U$107,MATCH($B133,$B$45:$B$107,0),14))</f>
        <v>1</v>
      </c>
      <c r="O133" s="19">
        <f aca="true" t="shared" si="12" ref="O133:O140">IF(ISNA(INDEX($A$45:$U$107,MATCH($B133,$B$45:$B$107,0),15)),"",INDEX($A$45:$U$107,MATCH($B133,$B$45:$B$107,0),15))</f>
        <v>4</v>
      </c>
      <c r="P133" s="19">
        <f aca="true" t="shared" si="13" ref="P133:P140">IF(ISNA(INDEX($A$45:$U$107,MATCH($B133,$B$45:$B$107,0),16)),"",INDEX($A$45:$U$107,MATCH($B133,$B$45:$B$107,0),16))</f>
        <v>10</v>
      </c>
      <c r="Q133" s="19">
        <f aca="true" t="shared" si="14" ref="Q133:Q140">IF(ISNA(INDEX($A$45:$U$107,MATCH($B133,$B$45:$B$107,0),17)),"",INDEX($A$45:$U$107,MATCH($B133,$B$45:$B$107,0),17))</f>
        <v>14</v>
      </c>
      <c r="R133" s="28" t="str">
        <f aca="true" t="shared" si="15" ref="R133:R140">IF(ISNA(INDEX($A$45:$U$107,MATCH($B133,$B$45:$B$107,0),18)),"",INDEX($A$45:$U$107,MATCH($B133,$B$45:$B$107,0),18))</f>
        <v>E</v>
      </c>
      <c r="S133" s="28">
        <f aca="true" t="shared" si="16" ref="S133:S140">IF(ISNA(INDEX($A$45:$U$107,MATCH($B133,$B$45:$B$107,0),19)),"",INDEX($A$45:$U$107,MATCH($B133,$B$45:$B$107,0),19))</f>
        <v>0</v>
      </c>
      <c r="T133" s="28">
        <f aca="true" t="shared" si="17" ref="T133:T140">IF(ISNA(INDEX($A$45:$U$107,MATCH($B133,$B$45:$B$107,0),20)),"",INDEX($A$45:$U$107,MATCH($B133,$B$45:$B$107,0),20))</f>
        <v>0</v>
      </c>
      <c r="U133" s="20" t="s">
        <v>38</v>
      </c>
    </row>
    <row r="134" spans="1:21" ht="12.75">
      <c r="A134" s="30" t="str">
        <f t="shared" si="6"/>
        <v>MMR8099 </v>
      </c>
      <c r="B134" s="113" t="s">
        <v>129</v>
      </c>
      <c r="C134" s="113"/>
      <c r="D134" s="113"/>
      <c r="E134" s="113"/>
      <c r="F134" s="113"/>
      <c r="G134" s="113"/>
      <c r="H134" s="113"/>
      <c r="I134" s="114"/>
      <c r="J134" s="19">
        <f t="shared" si="7"/>
        <v>7</v>
      </c>
      <c r="K134" s="19">
        <f t="shared" si="8"/>
        <v>2</v>
      </c>
      <c r="L134" s="19">
        <f t="shared" si="9"/>
        <v>1</v>
      </c>
      <c r="M134" s="19">
        <f t="shared" si="10"/>
        <v>0</v>
      </c>
      <c r="N134" s="19">
        <f t="shared" si="11"/>
        <v>1</v>
      </c>
      <c r="O134" s="19">
        <f t="shared" si="12"/>
        <v>4</v>
      </c>
      <c r="P134" s="19">
        <f t="shared" si="13"/>
        <v>9</v>
      </c>
      <c r="Q134" s="19">
        <f t="shared" si="14"/>
        <v>13</v>
      </c>
      <c r="R134" s="28" t="str">
        <f t="shared" si="15"/>
        <v>E</v>
      </c>
      <c r="S134" s="28">
        <f t="shared" si="16"/>
        <v>0</v>
      </c>
      <c r="T134" s="28">
        <f t="shared" si="17"/>
        <v>0</v>
      </c>
      <c r="U134" s="20" t="s">
        <v>38</v>
      </c>
    </row>
    <row r="135" spans="1:21" ht="12.75">
      <c r="A135" s="30" t="str">
        <f t="shared" si="6"/>
        <v>MMR8100</v>
      </c>
      <c r="B135" s="113" t="s">
        <v>97</v>
      </c>
      <c r="C135" s="113"/>
      <c r="D135" s="113"/>
      <c r="E135" s="113"/>
      <c r="F135" s="113"/>
      <c r="G135" s="113"/>
      <c r="H135" s="113"/>
      <c r="I135" s="114"/>
      <c r="J135" s="19">
        <f t="shared" si="7"/>
        <v>8</v>
      </c>
      <c r="K135" s="19">
        <f t="shared" si="8"/>
        <v>2</v>
      </c>
      <c r="L135" s="19">
        <f t="shared" si="9"/>
        <v>1</v>
      </c>
      <c r="M135" s="19">
        <f t="shared" si="10"/>
        <v>0</v>
      </c>
      <c r="N135" s="19">
        <f t="shared" si="11"/>
        <v>1</v>
      </c>
      <c r="O135" s="19">
        <f t="shared" si="12"/>
        <v>4</v>
      </c>
      <c r="P135" s="19">
        <f t="shared" si="13"/>
        <v>10</v>
      </c>
      <c r="Q135" s="19">
        <f t="shared" si="14"/>
        <v>14</v>
      </c>
      <c r="R135" s="28" t="str">
        <f t="shared" si="15"/>
        <v>E</v>
      </c>
      <c r="S135" s="28">
        <f t="shared" si="16"/>
        <v>0</v>
      </c>
      <c r="T135" s="28">
        <f t="shared" si="17"/>
        <v>0</v>
      </c>
      <c r="U135" s="20" t="s">
        <v>38</v>
      </c>
    </row>
    <row r="136" spans="1:21" ht="12.75">
      <c r="A136" s="30" t="str">
        <f t="shared" si="6"/>
        <v>MMR8101</v>
      </c>
      <c r="B136" s="113" t="s">
        <v>105</v>
      </c>
      <c r="C136" s="113"/>
      <c r="D136" s="113"/>
      <c r="E136" s="113"/>
      <c r="F136" s="113"/>
      <c r="G136" s="113"/>
      <c r="H136" s="113"/>
      <c r="I136" s="114"/>
      <c r="J136" s="19">
        <f t="shared" si="7"/>
        <v>7</v>
      </c>
      <c r="K136" s="19">
        <f t="shared" si="8"/>
        <v>2</v>
      </c>
      <c r="L136" s="19">
        <f t="shared" si="9"/>
        <v>1</v>
      </c>
      <c r="M136" s="19">
        <f t="shared" si="10"/>
        <v>0</v>
      </c>
      <c r="N136" s="19">
        <f t="shared" si="11"/>
        <v>1</v>
      </c>
      <c r="O136" s="19">
        <f t="shared" si="12"/>
        <v>4</v>
      </c>
      <c r="P136" s="19">
        <f t="shared" si="13"/>
        <v>9</v>
      </c>
      <c r="Q136" s="19">
        <f t="shared" si="14"/>
        <v>13</v>
      </c>
      <c r="R136" s="28" t="str">
        <f t="shared" si="15"/>
        <v>E</v>
      </c>
      <c r="S136" s="28">
        <f t="shared" si="16"/>
        <v>0</v>
      </c>
      <c r="T136" s="28">
        <f t="shared" si="17"/>
        <v>0</v>
      </c>
      <c r="U136" s="20" t="s">
        <v>38</v>
      </c>
    </row>
    <row r="137" spans="1:21" ht="12.75">
      <c r="A137" s="30" t="str">
        <f t="shared" si="6"/>
        <v>MMR8102</v>
      </c>
      <c r="B137" s="113" t="s">
        <v>126</v>
      </c>
      <c r="C137" s="113"/>
      <c r="D137" s="113"/>
      <c r="E137" s="113"/>
      <c r="F137" s="113"/>
      <c r="G137" s="113"/>
      <c r="H137" s="113"/>
      <c r="I137" s="114"/>
      <c r="J137" s="19">
        <f t="shared" si="7"/>
        <v>7</v>
      </c>
      <c r="K137" s="19">
        <f t="shared" si="8"/>
        <v>2</v>
      </c>
      <c r="L137" s="19">
        <f t="shared" si="9"/>
        <v>1</v>
      </c>
      <c r="M137" s="19">
        <f t="shared" si="10"/>
        <v>0</v>
      </c>
      <c r="N137" s="19">
        <f t="shared" si="11"/>
        <v>1</v>
      </c>
      <c r="O137" s="19">
        <f t="shared" si="12"/>
        <v>4</v>
      </c>
      <c r="P137" s="19">
        <f t="shared" si="13"/>
        <v>9</v>
      </c>
      <c r="Q137" s="19">
        <f t="shared" si="14"/>
        <v>13</v>
      </c>
      <c r="R137" s="28" t="str">
        <f t="shared" si="15"/>
        <v>E</v>
      </c>
      <c r="S137" s="28">
        <f t="shared" si="16"/>
        <v>0</v>
      </c>
      <c r="T137" s="28">
        <f t="shared" si="17"/>
        <v>0</v>
      </c>
      <c r="U137" s="20" t="s">
        <v>38</v>
      </c>
    </row>
    <row r="138" spans="1:21" ht="12.75">
      <c r="A138" s="30" t="str">
        <f t="shared" si="6"/>
        <v>MMR8105</v>
      </c>
      <c r="B138" s="113" t="s">
        <v>128</v>
      </c>
      <c r="C138" s="113"/>
      <c r="D138" s="113"/>
      <c r="E138" s="113"/>
      <c r="F138" s="113"/>
      <c r="G138" s="113"/>
      <c r="H138" s="113"/>
      <c r="I138" s="114"/>
      <c r="J138" s="19">
        <f t="shared" si="7"/>
        <v>8</v>
      </c>
      <c r="K138" s="19">
        <f t="shared" si="8"/>
        <v>2</v>
      </c>
      <c r="L138" s="19">
        <f t="shared" si="9"/>
        <v>1</v>
      </c>
      <c r="M138" s="19">
        <f t="shared" si="10"/>
        <v>0</v>
      </c>
      <c r="N138" s="19">
        <f t="shared" si="11"/>
        <v>1</v>
      </c>
      <c r="O138" s="19">
        <f t="shared" si="12"/>
        <v>4</v>
      </c>
      <c r="P138" s="19">
        <f t="shared" si="13"/>
        <v>10</v>
      </c>
      <c r="Q138" s="19">
        <f t="shared" si="14"/>
        <v>14</v>
      </c>
      <c r="R138" s="28" t="str">
        <f t="shared" si="15"/>
        <v>E</v>
      </c>
      <c r="S138" s="28">
        <f t="shared" si="16"/>
        <v>0</v>
      </c>
      <c r="T138" s="28">
        <f t="shared" si="17"/>
        <v>0</v>
      </c>
      <c r="U138" s="20" t="s">
        <v>38</v>
      </c>
    </row>
    <row r="139" spans="1:21" ht="12.75">
      <c r="A139" s="30" t="str">
        <f t="shared" si="6"/>
        <v>MMR9001</v>
      </c>
      <c r="B139" s="113" t="s">
        <v>99</v>
      </c>
      <c r="C139" s="113"/>
      <c r="D139" s="113"/>
      <c r="E139" s="113"/>
      <c r="F139" s="113"/>
      <c r="G139" s="113"/>
      <c r="H139" s="113"/>
      <c r="I139" s="114"/>
      <c r="J139" s="19">
        <f t="shared" si="7"/>
        <v>6</v>
      </c>
      <c r="K139" s="19">
        <f t="shared" si="8"/>
        <v>2</v>
      </c>
      <c r="L139" s="19">
        <f t="shared" si="9"/>
        <v>1</v>
      </c>
      <c r="M139" s="19">
        <f t="shared" si="10"/>
        <v>0</v>
      </c>
      <c r="N139" s="19">
        <f t="shared" si="11"/>
        <v>1</v>
      </c>
      <c r="O139" s="19">
        <f t="shared" si="12"/>
        <v>4</v>
      </c>
      <c r="P139" s="19">
        <f t="shared" si="13"/>
        <v>7</v>
      </c>
      <c r="Q139" s="19">
        <f t="shared" si="14"/>
        <v>11</v>
      </c>
      <c r="R139" s="28">
        <f t="shared" si="15"/>
        <v>0</v>
      </c>
      <c r="S139" s="28" t="str">
        <f t="shared" si="16"/>
        <v>C</v>
      </c>
      <c r="T139" s="28">
        <f t="shared" si="17"/>
        <v>0</v>
      </c>
      <c r="U139" s="20" t="s">
        <v>38</v>
      </c>
    </row>
    <row r="140" spans="1:21" ht="12.75">
      <c r="A140" s="30" t="str">
        <f t="shared" si="6"/>
        <v>MMR8106</v>
      </c>
      <c r="B140" s="113" t="s">
        <v>100</v>
      </c>
      <c r="C140" s="113"/>
      <c r="D140" s="113"/>
      <c r="E140" s="113"/>
      <c r="F140" s="113"/>
      <c r="G140" s="113"/>
      <c r="H140" s="113"/>
      <c r="I140" s="114"/>
      <c r="J140" s="19">
        <f t="shared" si="7"/>
        <v>8</v>
      </c>
      <c r="K140" s="19">
        <f t="shared" si="8"/>
        <v>2</v>
      </c>
      <c r="L140" s="19">
        <f t="shared" si="9"/>
        <v>1</v>
      </c>
      <c r="M140" s="19">
        <f t="shared" si="10"/>
        <v>0</v>
      </c>
      <c r="N140" s="19">
        <f t="shared" si="11"/>
        <v>1</v>
      </c>
      <c r="O140" s="19">
        <f t="shared" si="12"/>
        <v>4</v>
      </c>
      <c r="P140" s="19">
        <f t="shared" si="13"/>
        <v>10</v>
      </c>
      <c r="Q140" s="19">
        <f t="shared" si="14"/>
        <v>14</v>
      </c>
      <c r="R140" s="28" t="str">
        <f t="shared" si="15"/>
        <v>E</v>
      </c>
      <c r="S140" s="28">
        <f t="shared" si="16"/>
        <v>0</v>
      </c>
      <c r="T140" s="28">
        <f t="shared" si="17"/>
        <v>0</v>
      </c>
      <c r="U140" s="20" t="s">
        <v>38</v>
      </c>
    </row>
    <row r="141" spans="1:21" ht="12.75">
      <c r="A141" s="21" t="s">
        <v>26</v>
      </c>
      <c r="B141" s="121"/>
      <c r="C141" s="122"/>
      <c r="D141" s="122"/>
      <c r="E141" s="122"/>
      <c r="F141" s="122"/>
      <c r="G141" s="122"/>
      <c r="H141" s="122"/>
      <c r="I141" s="123"/>
      <c r="J141" s="23">
        <f>IF(ISNA(SUM(J133:J140)),"",SUM(J133:J140))</f>
        <v>59</v>
      </c>
      <c r="K141" s="23">
        <f aca="true" t="shared" si="18" ref="K141:Q141">SUM(K133:K140)</f>
        <v>16</v>
      </c>
      <c r="L141" s="23">
        <f t="shared" si="18"/>
        <v>8</v>
      </c>
      <c r="M141" s="23">
        <f t="shared" si="18"/>
        <v>0</v>
      </c>
      <c r="N141" s="23">
        <f t="shared" si="18"/>
        <v>8</v>
      </c>
      <c r="O141" s="23">
        <f t="shared" si="18"/>
        <v>32</v>
      </c>
      <c r="P141" s="23">
        <f t="shared" si="18"/>
        <v>74</v>
      </c>
      <c r="Q141" s="23">
        <f t="shared" si="18"/>
        <v>106</v>
      </c>
      <c r="R141" s="21">
        <f>COUNTIF(R133:R140,"E")</f>
        <v>7</v>
      </c>
      <c r="S141" s="21">
        <f>COUNTIF(S133:S140,"C")</f>
        <v>1</v>
      </c>
      <c r="T141" s="21">
        <f>COUNTIF(T133:T140,"VP")</f>
        <v>0</v>
      </c>
      <c r="U141" s="20"/>
    </row>
    <row r="142" spans="1:21" ht="17.25" customHeight="1">
      <c r="A142" s="67" t="s">
        <v>67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9"/>
    </row>
    <row r="143" spans="1:21" ht="12.75">
      <c r="A143" s="30">
        <f>IF(ISNA(INDEX($A$45:$U$107,MATCH($B143,$B$45:$B$107,0),1)),"",INDEX($A$45:$U$107,MATCH($B143,$B$45:$B$107,0),1))</f>
      </c>
      <c r="B143" s="113"/>
      <c r="C143" s="113"/>
      <c r="D143" s="113"/>
      <c r="E143" s="113"/>
      <c r="F143" s="113"/>
      <c r="G143" s="113"/>
      <c r="H143" s="113"/>
      <c r="I143" s="114"/>
      <c r="J143" s="19"/>
      <c r="K143" s="19"/>
      <c r="L143" s="19"/>
      <c r="M143" s="19"/>
      <c r="N143" s="19"/>
      <c r="O143" s="19"/>
      <c r="P143" s="19"/>
      <c r="Q143" s="19"/>
      <c r="R143" s="28"/>
      <c r="S143" s="28"/>
      <c r="T143" s="28"/>
      <c r="U143" s="20"/>
    </row>
    <row r="144" spans="1:21" ht="12.75">
      <c r="A144" s="21" t="s">
        <v>26</v>
      </c>
      <c r="B144" s="112"/>
      <c r="C144" s="112"/>
      <c r="D144" s="112"/>
      <c r="E144" s="112"/>
      <c r="F144" s="112"/>
      <c r="G144" s="112"/>
      <c r="H144" s="112"/>
      <c r="I144" s="112"/>
      <c r="J144" s="23">
        <f aca="true" t="shared" si="19" ref="J144:Q144">SUM(J143:J143)</f>
        <v>0</v>
      </c>
      <c r="K144" s="23">
        <f t="shared" si="19"/>
        <v>0</v>
      </c>
      <c r="L144" s="23">
        <f t="shared" si="19"/>
        <v>0</v>
      </c>
      <c r="M144" s="23">
        <f t="shared" si="19"/>
        <v>0</v>
      </c>
      <c r="N144" s="23">
        <f t="shared" si="19"/>
        <v>0</v>
      </c>
      <c r="O144" s="23">
        <f t="shared" si="19"/>
        <v>0</v>
      </c>
      <c r="P144" s="23">
        <f t="shared" si="19"/>
        <v>0</v>
      </c>
      <c r="Q144" s="23">
        <f t="shared" si="19"/>
        <v>0</v>
      </c>
      <c r="R144" s="21">
        <f>COUNTIF(R143:R143,"E")</f>
        <v>0</v>
      </c>
      <c r="S144" s="21">
        <f>COUNTIF(S143:S143,"C")</f>
        <v>0</v>
      </c>
      <c r="T144" s="21">
        <f>COUNTIF(T143:T143,"VP")</f>
        <v>0</v>
      </c>
      <c r="U144" s="22"/>
    </row>
    <row r="145" spans="1:21" ht="27" customHeight="1">
      <c r="A145" s="116" t="s">
        <v>50</v>
      </c>
      <c r="B145" s="117"/>
      <c r="C145" s="117"/>
      <c r="D145" s="117"/>
      <c r="E145" s="117"/>
      <c r="F145" s="117"/>
      <c r="G145" s="117"/>
      <c r="H145" s="117"/>
      <c r="I145" s="118"/>
      <c r="J145" s="23">
        <f aca="true" t="shared" si="20" ref="J145:T145">SUM(J141,J144)</f>
        <v>59</v>
      </c>
      <c r="K145" s="23">
        <f t="shared" si="20"/>
        <v>16</v>
      </c>
      <c r="L145" s="23">
        <f t="shared" si="20"/>
        <v>8</v>
      </c>
      <c r="M145" s="23">
        <f t="shared" si="20"/>
        <v>0</v>
      </c>
      <c r="N145" s="23">
        <f t="shared" si="20"/>
        <v>8</v>
      </c>
      <c r="O145" s="23">
        <f t="shared" si="20"/>
        <v>32</v>
      </c>
      <c r="P145" s="23">
        <f t="shared" si="20"/>
        <v>74</v>
      </c>
      <c r="Q145" s="23">
        <f t="shared" si="20"/>
        <v>106</v>
      </c>
      <c r="R145" s="23">
        <f t="shared" si="20"/>
        <v>7</v>
      </c>
      <c r="S145" s="23">
        <f t="shared" si="20"/>
        <v>1</v>
      </c>
      <c r="T145" s="23">
        <f t="shared" si="20"/>
        <v>0</v>
      </c>
      <c r="U145" s="56">
        <f>COUNTIF($A$133:$U$143,"DF")/17</f>
        <v>0.47058823529411764</v>
      </c>
    </row>
    <row r="146" spans="1:21" ht="12.75">
      <c r="A146" s="90" t="s">
        <v>51</v>
      </c>
      <c r="B146" s="91"/>
      <c r="C146" s="91"/>
      <c r="D146" s="91"/>
      <c r="E146" s="91"/>
      <c r="F146" s="91"/>
      <c r="G146" s="91"/>
      <c r="H146" s="91"/>
      <c r="I146" s="91"/>
      <c r="J146" s="92"/>
      <c r="K146" s="23">
        <f>K141*14+K144*12</f>
        <v>224</v>
      </c>
      <c r="L146" s="23">
        <f aca="true" t="shared" si="21" ref="L146:Q146">L141*14+L144*12</f>
        <v>112</v>
      </c>
      <c r="M146" s="23">
        <f t="shared" si="21"/>
        <v>0</v>
      </c>
      <c r="N146" s="23">
        <f t="shared" si="21"/>
        <v>112</v>
      </c>
      <c r="O146" s="23">
        <f t="shared" si="21"/>
        <v>448</v>
      </c>
      <c r="P146" s="23">
        <f t="shared" si="21"/>
        <v>1036</v>
      </c>
      <c r="Q146" s="23">
        <f t="shared" si="21"/>
        <v>1484</v>
      </c>
      <c r="R146" s="106"/>
      <c r="S146" s="107"/>
      <c r="T146" s="107"/>
      <c r="U146" s="108"/>
    </row>
    <row r="147" spans="1:21" ht="12.75">
      <c r="A147" s="93"/>
      <c r="B147" s="94"/>
      <c r="C147" s="94"/>
      <c r="D147" s="94"/>
      <c r="E147" s="94"/>
      <c r="F147" s="94"/>
      <c r="G147" s="94"/>
      <c r="H147" s="94"/>
      <c r="I147" s="94"/>
      <c r="J147" s="95"/>
      <c r="K147" s="101">
        <f>SUM(K146:N146)</f>
        <v>448</v>
      </c>
      <c r="L147" s="102"/>
      <c r="M147" s="102"/>
      <c r="N147" s="103"/>
      <c r="O147" s="98">
        <f>Q146</f>
        <v>1484</v>
      </c>
      <c r="P147" s="99"/>
      <c r="Q147" s="100"/>
      <c r="R147" s="109"/>
      <c r="S147" s="110"/>
      <c r="T147" s="110"/>
      <c r="U147" s="111"/>
    </row>
    <row r="148" spans="1:2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1"/>
      <c r="L148" s="41"/>
      <c r="M148" s="41"/>
      <c r="N148" s="41"/>
      <c r="O148" s="62"/>
      <c r="P148" s="62"/>
      <c r="Q148" s="62"/>
      <c r="R148" s="43"/>
      <c r="S148" s="43"/>
      <c r="T148" s="43"/>
      <c r="U148" s="43"/>
    </row>
    <row r="149" spans="1:21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41"/>
      <c r="M149" s="41"/>
      <c r="N149" s="41"/>
      <c r="O149" s="62"/>
      <c r="P149" s="62"/>
      <c r="Q149" s="62"/>
      <c r="R149" s="43"/>
      <c r="S149" s="43"/>
      <c r="T149" s="43"/>
      <c r="U149" s="43"/>
    </row>
    <row r="150" spans="1:2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41"/>
      <c r="M150" s="41"/>
      <c r="N150" s="41"/>
      <c r="O150" s="62"/>
      <c r="P150" s="62"/>
      <c r="Q150" s="62"/>
      <c r="R150" s="43"/>
      <c r="S150" s="43"/>
      <c r="T150" s="43"/>
      <c r="U150" s="43"/>
    </row>
    <row r="151" spans="1:2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41"/>
      <c r="M151" s="41"/>
      <c r="N151" s="41"/>
      <c r="O151" s="62"/>
      <c r="P151" s="62"/>
      <c r="Q151" s="62"/>
      <c r="R151" s="43"/>
      <c r="S151" s="43"/>
      <c r="T151" s="43"/>
      <c r="U151" s="43"/>
    </row>
    <row r="152" spans="1:2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41"/>
      <c r="M152" s="41"/>
      <c r="N152" s="41"/>
      <c r="O152" s="62"/>
      <c r="P152" s="62"/>
      <c r="Q152" s="62"/>
      <c r="R152" s="43"/>
      <c r="S152" s="43"/>
      <c r="T152" s="43"/>
      <c r="U152" s="43"/>
    </row>
    <row r="153" spans="1:21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1"/>
      <c r="L153" s="41"/>
      <c r="M153" s="41"/>
      <c r="N153" s="41"/>
      <c r="O153" s="62"/>
      <c r="P153" s="62"/>
      <c r="Q153" s="62"/>
      <c r="R153" s="43"/>
      <c r="S153" s="43"/>
      <c r="T153" s="43"/>
      <c r="U153" s="43"/>
    </row>
    <row r="154" spans="1:21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1"/>
      <c r="L154" s="41"/>
      <c r="M154" s="41"/>
      <c r="N154" s="41"/>
      <c r="O154" s="62"/>
      <c r="P154" s="62"/>
      <c r="Q154" s="62"/>
      <c r="R154" s="43"/>
      <c r="S154" s="43"/>
      <c r="T154" s="43"/>
      <c r="U154" s="43"/>
    </row>
    <row r="155" spans="1:21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41"/>
      <c r="M155" s="41"/>
      <c r="N155" s="41"/>
      <c r="O155" s="62"/>
      <c r="P155" s="62"/>
      <c r="Q155" s="62"/>
      <c r="R155" s="43"/>
      <c r="S155" s="43"/>
      <c r="T155" s="43"/>
      <c r="U155" s="43"/>
    </row>
    <row r="156" spans="1:21" ht="12.75" hidden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1"/>
      <c r="L156" s="41"/>
      <c r="M156" s="41"/>
      <c r="N156" s="41"/>
      <c r="O156" s="42"/>
      <c r="P156" s="42"/>
      <c r="Q156" s="42"/>
      <c r="R156" s="43"/>
      <c r="S156" s="43"/>
      <c r="T156" s="43"/>
      <c r="U156" s="43"/>
    </row>
    <row r="157" spans="1:21" ht="12.75" hidden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1"/>
      <c r="L157" s="41"/>
      <c r="M157" s="41"/>
      <c r="N157" s="41"/>
      <c r="O157" s="42"/>
      <c r="P157" s="42"/>
      <c r="Q157" s="42"/>
      <c r="R157" s="43"/>
      <c r="S157" s="43"/>
      <c r="T157" s="43"/>
      <c r="U157" s="43"/>
    </row>
    <row r="158" spans="1:21" ht="12.75" hidden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1"/>
      <c r="L158" s="41"/>
      <c r="M158" s="41"/>
      <c r="N158" s="41"/>
      <c r="O158" s="42"/>
      <c r="P158" s="42"/>
      <c r="Q158" s="42"/>
      <c r="R158" s="43"/>
      <c r="S158" s="43"/>
      <c r="T158" s="43"/>
      <c r="U158" s="43"/>
    </row>
    <row r="159" spans="1:21" ht="12.75" hidden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1"/>
      <c r="L159" s="41"/>
      <c r="M159" s="41"/>
      <c r="N159" s="41"/>
      <c r="O159" s="42"/>
      <c r="P159" s="42"/>
      <c r="Q159" s="42"/>
      <c r="R159" s="43"/>
      <c r="S159" s="43"/>
      <c r="T159" s="43"/>
      <c r="U159" s="43"/>
    </row>
    <row r="160" spans="1:21" ht="12.75" hidden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1"/>
      <c r="L160" s="41"/>
      <c r="M160" s="41"/>
      <c r="N160" s="41"/>
      <c r="O160" s="42"/>
      <c r="P160" s="42"/>
      <c r="Q160" s="42"/>
      <c r="R160" s="43"/>
      <c r="S160" s="43"/>
      <c r="T160" s="43"/>
      <c r="U160" s="43"/>
    </row>
    <row r="161" spans="1:21" ht="12.75" hidden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1"/>
      <c r="L161" s="41"/>
      <c r="M161" s="41"/>
      <c r="N161" s="41"/>
      <c r="O161" s="42"/>
      <c r="P161" s="42"/>
      <c r="Q161" s="42"/>
      <c r="R161" s="43"/>
      <c r="S161" s="43"/>
      <c r="T161" s="43"/>
      <c r="U161" s="43"/>
    </row>
    <row r="162" spans="1:21" ht="12.75" hidden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1"/>
      <c r="L162" s="41"/>
      <c r="M162" s="41"/>
      <c r="N162" s="41"/>
      <c r="O162" s="42"/>
      <c r="P162" s="42"/>
      <c r="Q162" s="42"/>
      <c r="R162" s="43"/>
      <c r="S162" s="43"/>
      <c r="T162" s="43"/>
      <c r="U162" s="43"/>
    </row>
    <row r="163" spans="1:21" ht="12.75" hidden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1"/>
      <c r="L163" s="41"/>
      <c r="M163" s="41"/>
      <c r="N163" s="41"/>
      <c r="O163" s="42"/>
      <c r="P163" s="42"/>
      <c r="Q163" s="42"/>
      <c r="R163" s="43"/>
      <c r="S163" s="43"/>
      <c r="T163" s="43"/>
      <c r="U163" s="43"/>
    </row>
    <row r="164" spans="1:21" ht="12.75" hidden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1"/>
      <c r="L164" s="41"/>
      <c r="M164" s="41"/>
      <c r="N164" s="41"/>
      <c r="O164" s="42"/>
      <c r="P164" s="42"/>
      <c r="Q164" s="42"/>
      <c r="R164" s="43"/>
      <c r="S164" s="43"/>
      <c r="T164" s="43"/>
      <c r="U164" s="43"/>
    </row>
    <row r="165" spans="1:21" ht="12.75" hidden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1"/>
      <c r="L165" s="41"/>
      <c r="M165" s="41"/>
      <c r="N165" s="41"/>
      <c r="O165" s="42"/>
      <c r="P165" s="42"/>
      <c r="Q165" s="42"/>
      <c r="R165" s="43"/>
      <c r="S165" s="43"/>
      <c r="T165" s="43"/>
      <c r="U165" s="43"/>
    </row>
    <row r="166" spans="1:21" ht="12.75" hidden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1"/>
      <c r="L166" s="41"/>
      <c r="M166" s="41"/>
      <c r="N166" s="41"/>
      <c r="O166" s="42"/>
      <c r="P166" s="42"/>
      <c r="Q166" s="42"/>
      <c r="R166" s="43"/>
      <c r="S166" s="43"/>
      <c r="T166" s="43"/>
      <c r="U166" s="43"/>
    </row>
    <row r="167" spans="1:21" ht="12.75" hidden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1"/>
      <c r="L167" s="41"/>
      <c r="M167" s="41"/>
      <c r="N167" s="41"/>
      <c r="O167" s="42"/>
      <c r="P167" s="42"/>
      <c r="Q167" s="42"/>
      <c r="R167" s="43"/>
      <c r="S167" s="43"/>
      <c r="T167" s="43"/>
      <c r="U167" s="43"/>
    </row>
    <row r="168" spans="1:21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1"/>
      <c r="L168" s="41"/>
      <c r="M168" s="41"/>
      <c r="N168" s="41"/>
      <c r="O168" s="42"/>
      <c r="P168" s="42"/>
      <c r="Q168" s="42"/>
      <c r="R168" s="43"/>
      <c r="S168" s="43"/>
      <c r="T168" s="43"/>
      <c r="U168" s="43"/>
    </row>
    <row r="169" spans="1:21" ht="23.25" customHeight="1">
      <c r="A169" s="112" t="s">
        <v>131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</row>
    <row r="170" spans="1:21" ht="12.75" customHeight="1">
      <c r="A170" s="112" t="s">
        <v>28</v>
      </c>
      <c r="B170" s="112" t="s">
        <v>27</v>
      </c>
      <c r="C170" s="112"/>
      <c r="D170" s="112"/>
      <c r="E170" s="112"/>
      <c r="F170" s="112"/>
      <c r="G170" s="112"/>
      <c r="H170" s="112"/>
      <c r="I170" s="112"/>
      <c r="J170" s="66" t="s">
        <v>42</v>
      </c>
      <c r="K170" s="66" t="s">
        <v>25</v>
      </c>
      <c r="L170" s="66"/>
      <c r="M170" s="66"/>
      <c r="N170" s="66"/>
      <c r="O170" s="66" t="s">
        <v>43</v>
      </c>
      <c r="P170" s="66"/>
      <c r="Q170" s="66"/>
      <c r="R170" s="66" t="s">
        <v>24</v>
      </c>
      <c r="S170" s="66"/>
      <c r="T170" s="66"/>
      <c r="U170" s="66" t="s">
        <v>23</v>
      </c>
    </row>
    <row r="171" spans="1:21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66"/>
      <c r="K171" s="29" t="s">
        <v>29</v>
      </c>
      <c r="L171" s="29" t="s">
        <v>30</v>
      </c>
      <c r="M171" s="29" t="s">
        <v>31</v>
      </c>
      <c r="N171" s="29" t="s">
        <v>69</v>
      </c>
      <c r="O171" s="29" t="s">
        <v>35</v>
      </c>
      <c r="P171" s="29" t="s">
        <v>8</v>
      </c>
      <c r="Q171" s="29" t="s">
        <v>32</v>
      </c>
      <c r="R171" s="29" t="s">
        <v>33</v>
      </c>
      <c r="S171" s="29" t="s">
        <v>29</v>
      </c>
      <c r="T171" s="29" t="s">
        <v>34</v>
      </c>
      <c r="U171" s="66"/>
    </row>
    <row r="172" spans="1:21" ht="18.75" customHeight="1">
      <c r="A172" s="67" t="s">
        <v>66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9"/>
    </row>
    <row r="173" spans="1:21" ht="12.75">
      <c r="A173" s="30" t="str">
        <f>IF(ISNA(INDEX($A$45:$U$107,MATCH($B173,$B$45:$B$107,0),1)),"",INDEX($A$45:$U$107,MATCH($B173,$B$45:$B$107,0),1))</f>
        <v>MMX9931</v>
      </c>
      <c r="B173" s="125" t="s">
        <v>72</v>
      </c>
      <c r="C173" s="125"/>
      <c r="D173" s="125"/>
      <c r="E173" s="125"/>
      <c r="F173" s="125"/>
      <c r="G173" s="125"/>
      <c r="H173" s="125"/>
      <c r="I173" s="125"/>
      <c r="J173" s="19">
        <f>IF(ISNA(INDEX($A$45:$U$107,MATCH($B173,$B$45:$B$107,0),10)),"",INDEX($A$45:$U$107,MATCH($B173,$B$45:$B$107,0),10))</f>
        <v>8</v>
      </c>
      <c r="K173" s="19">
        <f>IF(ISNA(INDEX($A$45:$U$107,MATCH($B173,$B$45:$B$107,0),11)),"",INDEX($A$45:$U$107,MATCH($B173,$B$45:$B$107,0),11))</f>
        <v>2</v>
      </c>
      <c r="L173" s="19">
        <f>IF(ISNA(INDEX($A$45:$U$107,MATCH($B173,$B$45:$B$107,0),12)),"",INDEX($A$45:$U$107,MATCH($B173,$B$45:$B$107,0),12))</f>
        <v>1</v>
      </c>
      <c r="M173" s="19">
        <f>IF(ISNA(INDEX($A$45:$U$107,MATCH($B173,$B$45:$B$107,0),13)),"",INDEX($A$45:$U$107,MATCH($B173,$B$45:$B$107,0),13))</f>
        <v>0</v>
      </c>
      <c r="N173" s="19">
        <f>IF(ISNA(INDEX($A$45:$U$107,MATCH($B173,$B$45:$B$107,0),14)),"",INDEX($A$45:$U$107,MATCH($B173,$B$45:$B$107,0),14))</f>
        <v>1</v>
      </c>
      <c r="O173" s="19">
        <f>IF(ISNA(INDEX($A$45:$U$107,MATCH($B173,$B$45:$B$107,0),15)),"",INDEX($A$45:$U$107,MATCH($B173,$B$45:$B$107,0),15))</f>
        <v>4</v>
      </c>
      <c r="P173" s="19">
        <f>IF(ISNA(INDEX($A$45:$U$107,MATCH($B173,$B$45:$B$107,0),16)),"",INDEX($A$45:$U$107,MATCH($B173,$B$45:$B$107,0),16))</f>
        <v>10</v>
      </c>
      <c r="Q173" s="19">
        <f>IF(ISNA(INDEX($A$45:$U$107,MATCH($B173,$B$45:$B$107,0),17)),"",INDEX($A$45:$U$107,MATCH($B173,$B$45:$B$107,0),17))</f>
        <v>14</v>
      </c>
      <c r="R173" s="28" t="str">
        <f>IF(ISNA(INDEX($A$45:$U$107,MATCH($B173,$B$45:$B$107,0),18)),"",INDEX($A$45:$U$107,MATCH($B173,$B$45:$B$107,0),18))</f>
        <v>E</v>
      </c>
      <c r="S173" s="28">
        <f>IF(ISNA(INDEX($A$45:$U$107,MATCH($B173,$B$45:$B$107,0),19)),"",INDEX($A$45:$U$107,MATCH($B173,$B$45:$B$107,0),19))</f>
        <v>0</v>
      </c>
      <c r="T173" s="28">
        <f>IF(ISNA(INDEX($A$45:$U$107,MATCH($B173,$B$45:$B$107,0),20)),"",INDEX($A$45:$U$107,MATCH($B173,$B$45:$B$107,0),20))</f>
        <v>0</v>
      </c>
      <c r="U173" s="18" t="s">
        <v>40</v>
      </c>
    </row>
    <row r="174" spans="1:21" ht="12.75">
      <c r="A174" s="21" t="s">
        <v>26</v>
      </c>
      <c r="B174" s="121"/>
      <c r="C174" s="122"/>
      <c r="D174" s="122"/>
      <c r="E174" s="122"/>
      <c r="F174" s="122"/>
      <c r="G174" s="122"/>
      <c r="H174" s="122"/>
      <c r="I174" s="123"/>
      <c r="J174" s="23">
        <f aca="true" t="shared" si="22" ref="J174:Q174">SUM(J173:J173)</f>
        <v>8</v>
      </c>
      <c r="K174" s="23">
        <f t="shared" si="22"/>
        <v>2</v>
      </c>
      <c r="L174" s="23">
        <f t="shared" si="22"/>
        <v>1</v>
      </c>
      <c r="M174" s="23">
        <f t="shared" si="22"/>
        <v>0</v>
      </c>
      <c r="N174" s="23">
        <f t="shared" si="22"/>
        <v>1</v>
      </c>
      <c r="O174" s="23">
        <f t="shared" si="22"/>
        <v>4</v>
      </c>
      <c r="P174" s="23">
        <f t="shared" si="22"/>
        <v>10</v>
      </c>
      <c r="Q174" s="23">
        <f t="shared" si="22"/>
        <v>14</v>
      </c>
      <c r="R174" s="21">
        <f>COUNTIF(R173:R173,"E")</f>
        <v>1</v>
      </c>
      <c r="S174" s="21">
        <f>COUNTIF(S173:S173,"C")</f>
        <v>0</v>
      </c>
      <c r="T174" s="21">
        <f>COUNTIF(T173:T173,"VP")</f>
        <v>0</v>
      </c>
      <c r="U174" s="18"/>
    </row>
    <row r="175" spans="1:21" ht="18" customHeight="1">
      <c r="A175" s="67" t="s">
        <v>68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9"/>
    </row>
    <row r="176" spans="1:21" ht="12.75">
      <c r="A176" s="30" t="str">
        <f>IF(ISNA(INDEX($A$45:$U$107,MATCH($B176,$B$45:$B$107,0),1)),"",INDEX($A$45:$U$107,MATCH($B176,$B$45:$B$107,0),1))</f>
        <v>MMR9013</v>
      </c>
      <c r="B176" s="113" t="s">
        <v>101</v>
      </c>
      <c r="C176" s="113"/>
      <c r="D176" s="113"/>
      <c r="E176" s="113"/>
      <c r="F176" s="113"/>
      <c r="G176" s="113"/>
      <c r="H176" s="113"/>
      <c r="I176" s="114"/>
      <c r="J176" s="19">
        <f>IF(ISNA(INDEX($A$45:$U$107,MATCH($B176,$B$45:$B$107,0),10)),"",INDEX($A$45:$U$107,MATCH($B176,$B$45:$B$107,0),10))</f>
        <v>4</v>
      </c>
      <c r="K176" s="19">
        <f>IF(ISNA(INDEX($A$45:$U$107,MATCH($B176,$B$45:$B$107,0),11)),"",INDEX($A$45:$U$107,MATCH($B176,$B$45:$B$107,0),11))</f>
        <v>0</v>
      </c>
      <c r="L176" s="19">
        <f>IF(ISNA(INDEX($A$45:$U$107,MATCH($B176,$B$45:$B$107,0),12)),"",INDEX($A$45:$U$107,MATCH($B176,$B$45:$B$107,0),12))</f>
        <v>0</v>
      </c>
      <c r="M176" s="19">
        <f>IF(ISNA(INDEX($A$45:$U$107,MATCH($B176,$B$45:$B$107,0),13)),"",INDEX($A$45:$U$107,MATCH($B176,$B$45:$B$107,0),13))</f>
        <v>1</v>
      </c>
      <c r="N176" s="19">
        <f>IF(ISNA(INDEX($A$45:$U$107,MATCH($B176,$B$45:$B$107,0),14)),"",INDEX($A$45:$U$107,MATCH($B176,$B$45:$B$107,0),14))</f>
        <v>2</v>
      </c>
      <c r="O176" s="19">
        <f>IF(ISNA(INDEX($A$45:$U$107,MATCH($B176,$B$45:$B$107,0),15)),"",INDEX($A$45:$U$107,MATCH($B176,$B$45:$B$107,0),15))</f>
        <v>3</v>
      </c>
      <c r="P176" s="19">
        <f>IF(ISNA(INDEX($A$45:$U$107,MATCH($B176,$B$45:$B$107,0),16)),"",INDEX($A$45:$U$107,MATCH($B176,$B$45:$B$107,0),16))</f>
        <v>5</v>
      </c>
      <c r="Q176" s="19">
        <f>IF(ISNA(INDEX($A$45:$U$107,MATCH($B176,$B$45:$B$107,0),17)),"",INDEX($A$45:$U$107,MATCH($B176,$B$45:$B$107,0),17))</f>
        <v>8</v>
      </c>
      <c r="R176" s="28">
        <f>IF(ISNA(INDEX($A$45:$U$107,MATCH($B176,$B$45:$B$107,0),18)),"",INDEX($A$45:$U$107,MATCH($B176,$B$45:$B$107,0),18))</f>
        <v>0</v>
      </c>
      <c r="S176" s="28" t="str">
        <f>IF(ISNA(INDEX($A$45:$U$107,MATCH($B176,$B$45:$B$107,0),19)),"",INDEX($A$45:$U$107,MATCH($B176,$B$45:$B$107,0),19))</f>
        <v>C</v>
      </c>
      <c r="T176" s="28">
        <f>IF(ISNA(INDEX($A$45:$U$107,MATCH($B176,$B$45:$B$107,0),20)),"",INDEX($A$45:$U$107,MATCH($B176,$B$45:$B$107,0),20))</f>
        <v>0</v>
      </c>
      <c r="U176" s="18" t="s">
        <v>40</v>
      </c>
    </row>
    <row r="177" spans="1:21" ht="12.75" hidden="1">
      <c r="A177" s="30">
        <f>IF(ISNA(INDEX($A$45:$U$107,MATCH($B177,$B$45:$B$107,0),1)),"",INDEX($A$45:$U$107,MATCH($B177,$B$45:$B$107,0),1))</f>
      </c>
      <c r="B177" s="113"/>
      <c r="C177" s="113"/>
      <c r="D177" s="113"/>
      <c r="E177" s="113"/>
      <c r="F177" s="113"/>
      <c r="G177" s="113"/>
      <c r="H177" s="113"/>
      <c r="I177" s="114"/>
      <c r="J177" s="19">
        <f>IF(ISNA(INDEX($A$45:$U$107,MATCH($B177,$B$45:$B$107,0),10)),"",INDEX($A$45:$U$107,MATCH($B177,$B$45:$B$107,0),10))</f>
      </c>
      <c r="K177" s="19">
        <f>IF(ISNA(INDEX($A$45:$U$107,MATCH($B177,$B$45:$B$107,0),11)),"",INDEX($A$45:$U$107,MATCH($B177,$B$45:$B$107,0),11))</f>
      </c>
      <c r="L177" s="19">
        <f>IF(ISNA(INDEX($A$45:$U$107,MATCH($B177,$B$45:$B$107,0),12)),"",INDEX($A$45:$U$107,MATCH($B177,$B$45:$B$107,0),12))</f>
      </c>
      <c r="M177" s="19">
        <f>IF(ISNA(INDEX($A$45:$U$107,MATCH($B177,$B$45:$B$107,0),13)),"",INDEX($A$45:$U$107,MATCH($B177,$B$45:$B$107,0),13))</f>
      </c>
      <c r="N177" s="19">
        <f>IF(ISNA(INDEX($A$45:$U$107,MATCH($B177,$B$45:$B$107,0),14)),"",INDEX($A$45:$U$107,MATCH($B177,$B$45:$B$107,0),14))</f>
      </c>
      <c r="O177" s="19">
        <f>IF(ISNA(INDEX($A$45:$U$107,MATCH($B177,$B$45:$B$107,0),15)),"",INDEX($A$45:$U$107,MATCH($B177,$B$45:$B$107,0),15))</f>
      </c>
      <c r="P177" s="19">
        <f>IF(ISNA(INDEX($A$45:$U$107,MATCH($B177,$B$45:$B$107,0),16)),"",INDEX($A$45:$U$107,MATCH($B177,$B$45:$B$107,0),16))</f>
      </c>
      <c r="Q177" s="19">
        <f>IF(ISNA(INDEX($A$45:$U$107,MATCH($B177,$B$45:$B$107,0),17)),"",INDEX($A$45:$U$107,MATCH($B177,$B$45:$B$107,0),17))</f>
      </c>
      <c r="R177" s="28">
        <f>IF(ISNA(INDEX($A$45:$U$107,MATCH($B177,$B$45:$B$107,0),18)),"",INDEX($A$45:$U$107,MATCH($B177,$B$45:$B$107,0),18))</f>
      </c>
      <c r="S177" s="28">
        <f>IF(ISNA(INDEX($A$45:$U$107,MATCH($B177,$B$45:$B$107,0),19)),"",INDEX($A$45:$U$107,MATCH($B177,$B$45:$B$107,0),19))</f>
      </c>
      <c r="T177" s="28">
        <f>IF(ISNA(INDEX($A$45:$U$107,MATCH($B177,$B$45:$B$107,0),20)),"",INDEX($A$45:$U$107,MATCH($B177,$B$45:$B$107,0),20))</f>
      </c>
      <c r="U177" s="18"/>
    </row>
    <row r="178" spans="1:21" ht="12.75">
      <c r="A178" s="30" t="str">
        <f>IF(ISNA(INDEX($A$45:$U$107,MATCH($B178,$B$45:$B$107,0),1)),"",INDEX($A$45:$U$107,MATCH($B178,$B$45:$B$107,0),1))</f>
        <v>MMR8109</v>
      </c>
      <c r="B178" s="113" t="s">
        <v>102</v>
      </c>
      <c r="C178" s="113"/>
      <c r="D178" s="113"/>
      <c r="E178" s="113"/>
      <c r="F178" s="113"/>
      <c r="G178" s="113"/>
      <c r="H178" s="113"/>
      <c r="I178" s="114"/>
      <c r="J178" s="19">
        <f>IF(ISNA(INDEX($A$45:$U$107,MATCH($B178,$B$45:$B$107,0),10)),"",INDEX($A$45:$U$107,MATCH($B178,$B$45:$B$107,0),10))</f>
        <v>7</v>
      </c>
      <c r="K178" s="19">
        <f>IF(ISNA(INDEX($A$45:$U$107,MATCH($B178,$B$45:$B$107,0),11)),"",INDEX($A$45:$U$107,MATCH($B178,$B$45:$B$107,0),11))</f>
        <v>2</v>
      </c>
      <c r="L178" s="19">
        <f>IF(ISNA(INDEX($A$45:$U$107,MATCH($B178,$B$45:$B$107,0),12)),"",INDEX($A$45:$U$107,MATCH($B178,$B$45:$B$107,0),12))</f>
        <v>1</v>
      </c>
      <c r="M178" s="19">
        <f>IF(ISNA(INDEX($A$45:$U$107,MATCH($B178,$B$45:$B$107,0),13)),"",INDEX($A$45:$U$107,MATCH($B178,$B$45:$B$107,0),13))</f>
        <v>0</v>
      </c>
      <c r="N178" s="19">
        <f>IF(ISNA(INDEX($A$45:$U$107,MATCH($B178,$B$45:$B$107,0),14)),"",INDEX($A$45:$U$107,MATCH($B178,$B$45:$B$107,0),14))</f>
        <v>1</v>
      </c>
      <c r="O178" s="19">
        <f>IF(ISNA(INDEX($A$45:$U$107,MATCH($B178,$B$45:$B$107,0),15)),"",INDEX($A$45:$U$107,MATCH($B178,$B$45:$B$107,0),15))</f>
        <v>4</v>
      </c>
      <c r="P178" s="19">
        <f>IF(ISNA(INDEX($A$45:$U$107,MATCH($B178,$B$45:$B$107,0),16)),"",INDEX($A$45:$U$107,MATCH($B178,$B$45:$B$107,0),16))</f>
        <v>11</v>
      </c>
      <c r="Q178" s="19">
        <f>IF(ISNA(INDEX($A$45:$U$107,MATCH($B178,$B$45:$B$107,0),17)),"",INDEX($A$45:$U$107,MATCH($B178,$B$45:$B$107,0),17))</f>
        <v>15</v>
      </c>
      <c r="R178" s="28" t="str">
        <f>IF(ISNA(INDEX($A$45:$U$107,MATCH($B178,$B$45:$B$107,0),18)),"",INDEX($A$45:$U$107,MATCH($B178,$B$45:$B$107,0),18))</f>
        <v>E</v>
      </c>
      <c r="S178" s="28">
        <f>IF(ISNA(INDEX($A$45:$U$107,MATCH($B178,$B$45:$B$107,0),19)),"",INDEX($A$45:$U$107,MATCH($B178,$B$45:$B$107,0),19))</f>
        <v>0</v>
      </c>
      <c r="T178" s="28">
        <f>IF(ISNA(INDEX($A$45:$U$107,MATCH($B178,$B$45:$B$107,0),20)),"",INDEX($A$45:$U$107,MATCH($B178,$B$45:$B$107,0),20))</f>
        <v>0</v>
      </c>
      <c r="U178" s="18" t="s">
        <v>40</v>
      </c>
    </row>
    <row r="179" spans="1:21" ht="12.75">
      <c r="A179" s="30" t="str">
        <f>IF(ISNA(INDEX($A$45:$U$107,MATCH($B179,$B$45:$B$107,0),1)),"",INDEX($A$45:$U$107,MATCH($B179,$B$45:$B$107,0),1))</f>
        <v>MMR3401</v>
      </c>
      <c r="B179" s="113" t="s">
        <v>103</v>
      </c>
      <c r="C179" s="113"/>
      <c r="D179" s="113"/>
      <c r="E179" s="113"/>
      <c r="F179" s="113"/>
      <c r="G179" s="113"/>
      <c r="H179" s="113"/>
      <c r="I179" s="114"/>
      <c r="J179" s="19">
        <f>IF(ISNA(INDEX($A$45:$U$107,MATCH($B179,$B$45:$B$107,0),10)),"",INDEX($A$45:$U$107,MATCH($B179,$B$45:$B$107,0),10))</f>
        <v>4</v>
      </c>
      <c r="K179" s="19">
        <f>IF(ISNA(INDEX($A$45:$U$107,MATCH($B179,$B$45:$B$107,0),11)),"",INDEX($A$45:$U$107,MATCH($B179,$B$45:$B$107,0),11))</f>
        <v>0</v>
      </c>
      <c r="L179" s="19">
        <f>IF(ISNA(INDEX($A$45:$U$107,MATCH($B179,$B$45:$B$107,0),12)),"",INDEX($A$45:$U$107,MATCH($B179,$B$45:$B$107,0),12))</f>
        <v>0</v>
      </c>
      <c r="M179" s="19">
        <f>IF(ISNA(INDEX($A$45:$U$107,MATCH($B179,$B$45:$B$107,0),13)),"",INDEX($A$45:$U$107,MATCH($B179,$B$45:$B$107,0),13))</f>
        <v>0</v>
      </c>
      <c r="N179" s="19">
        <f>IF(ISNA(INDEX($A$45:$U$107,MATCH($B179,$B$45:$B$107,0),14)),"",INDEX($A$45:$U$107,MATCH($B179,$B$45:$B$107,0),14))</f>
        <v>2</v>
      </c>
      <c r="O179" s="19">
        <f>IF(ISNA(INDEX($A$45:$U$107,MATCH($B179,$B$45:$B$107,0),15)),"",INDEX($A$45:$U$107,MATCH($B179,$B$45:$B$107,0),15))</f>
        <v>2</v>
      </c>
      <c r="P179" s="19">
        <f>IF(ISNA(INDEX($A$45:$U$107,MATCH($B179,$B$45:$B$107,0),16)),"",INDEX($A$45:$U$107,MATCH($B179,$B$45:$B$107,0),16))</f>
        <v>6</v>
      </c>
      <c r="Q179" s="19">
        <f>IF(ISNA(INDEX($A$45:$U$107,MATCH($B179,$B$45:$B$107,0),17)),"",INDEX($A$45:$U$107,MATCH($B179,$B$45:$B$107,0),17))</f>
        <v>8</v>
      </c>
      <c r="R179" s="28">
        <f>IF(ISNA(INDEX($A$45:$U$107,MATCH($B179,$B$45:$B$107,0),18)),"",INDEX($A$45:$U$107,MATCH($B179,$B$45:$B$107,0),18))</f>
        <v>0</v>
      </c>
      <c r="S179" s="28" t="str">
        <f>IF(ISNA(INDEX($A$45:$U$107,MATCH($B179,$B$45:$B$107,0),19)),"",INDEX($A$45:$U$107,MATCH($B179,$B$45:$B$107,0),19))</f>
        <v>C</v>
      </c>
      <c r="T179" s="28">
        <f>IF(ISNA(INDEX($A$45:$U$107,MATCH($B179,$B$45:$B$107,0),20)),"",INDEX($A$45:$U$107,MATCH($B179,$B$45:$B$107,0),20))</f>
        <v>0</v>
      </c>
      <c r="U179" s="18" t="s">
        <v>40</v>
      </c>
    </row>
    <row r="180" spans="1:21" ht="12.75">
      <c r="A180" s="30" t="str">
        <f>IF(ISNA(INDEX($A$45:$U$107,MATCH($B180,$B$45:$B$107,0),1)),"",INDEX($A$45:$U$107,MATCH($B180,$B$45:$B$107,0),1))</f>
        <v>MMX9932</v>
      </c>
      <c r="B180" s="113" t="s">
        <v>73</v>
      </c>
      <c r="C180" s="113"/>
      <c r="D180" s="113"/>
      <c r="E180" s="113"/>
      <c r="F180" s="113"/>
      <c r="G180" s="113"/>
      <c r="H180" s="113"/>
      <c r="I180" s="114"/>
      <c r="J180" s="19">
        <f>IF(ISNA(INDEX($A$45:$U$107,MATCH($B180,$B$45:$B$107,0),10)),"",INDEX($A$45:$U$107,MATCH($B180,$B$45:$B$107,0),10))</f>
        <v>8</v>
      </c>
      <c r="K180" s="19">
        <f>IF(ISNA(INDEX($A$45:$U$107,MATCH($B180,$B$45:$B$107,0),11)),"",INDEX($A$45:$U$107,MATCH($B180,$B$45:$B$107,0),11))</f>
        <v>2</v>
      </c>
      <c r="L180" s="19">
        <f>IF(ISNA(INDEX($A$45:$U$107,MATCH($B180,$B$45:$B$107,0),12)),"",INDEX($A$45:$U$107,MATCH($B180,$B$45:$B$107,0),12))</f>
        <v>1</v>
      </c>
      <c r="M180" s="19">
        <f>IF(ISNA(INDEX($A$45:$U$107,MATCH($B180,$B$45:$B$107,0),13)),"",INDEX($A$45:$U$107,MATCH($B180,$B$45:$B$107,0),13))</f>
        <v>0</v>
      </c>
      <c r="N180" s="19">
        <f>IF(ISNA(INDEX($A$45:$U$107,MATCH($B180,$B$45:$B$107,0),14)),"",INDEX($A$45:$U$107,MATCH($B180,$B$45:$B$107,0),14))</f>
        <v>1</v>
      </c>
      <c r="O180" s="19">
        <f>IF(ISNA(INDEX($A$45:$U$107,MATCH($B180,$B$45:$B$107,0),15)),"",INDEX($A$45:$U$107,MATCH($B180,$B$45:$B$107,0),15))</f>
        <v>4</v>
      </c>
      <c r="P180" s="19">
        <f>IF(ISNA(INDEX($A$45:$U$107,MATCH($B180,$B$45:$B$107,0),16)),"",INDEX($A$45:$U$107,MATCH($B180,$B$45:$B$107,0),16))</f>
        <v>13</v>
      </c>
      <c r="Q180" s="19">
        <f>IF(ISNA(INDEX($A$45:$U$107,MATCH($B180,$B$45:$B$107,0),17)),"",INDEX($A$45:$U$107,MATCH($B180,$B$45:$B$107,0),17))</f>
        <v>17</v>
      </c>
      <c r="R180" s="28" t="str">
        <f>IF(ISNA(INDEX($A$45:$U$107,MATCH($B180,$B$45:$B$107,0),18)),"",INDEX($A$45:$U$107,MATCH($B180,$B$45:$B$107,0),18))</f>
        <v>E</v>
      </c>
      <c r="S180" s="28">
        <f>IF(ISNA(INDEX($A$45:$U$107,MATCH($B180,$B$45:$B$107,0),19)),"",INDEX($A$45:$U$107,MATCH($B180,$B$45:$B$107,0),19))</f>
        <v>0</v>
      </c>
      <c r="T180" s="28">
        <f>IF(ISNA(INDEX($A$45:$U$107,MATCH($B180,$B$45:$B$107,0),20)),"",INDEX($A$45:$U$107,MATCH($B180,$B$45:$B$107,0),20))</f>
        <v>0</v>
      </c>
      <c r="U180" s="18" t="s">
        <v>40</v>
      </c>
    </row>
    <row r="181" spans="1:21" ht="12.75">
      <c r="A181" s="21" t="s">
        <v>26</v>
      </c>
      <c r="B181" s="112"/>
      <c r="C181" s="112"/>
      <c r="D181" s="112"/>
      <c r="E181" s="112"/>
      <c r="F181" s="112"/>
      <c r="G181" s="112"/>
      <c r="H181" s="112"/>
      <c r="I181" s="112"/>
      <c r="J181" s="23">
        <f aca="true" t="shared" si="23" ref="J181:Q181">SUM(J176:J180)</f>
        <v>23</v>
      </c>
      <c r="K181" s="23">
        <f t="shared" si="23"/>
        <v>4</v>
      </c>
      <c r="L181" s="23">
        <f t="shared" si="23"/>
        <v>2</v>
      </c>
      <c r="M181" s="23">
        <f t="shared" si="23"/>
        <v>1</v>
      </c>
      <c r="N181" s="23">
        <f t="shared" si="23"/>
        <v>6</v>
      </c>
      <c r="O181" s="23">
        <f t="shared" si="23"/>
        <v>13</v>
      </c>
      <c r="P181" s="23">
        <f t="shared" si="23"/>
        <v>35</v>
      </c>
      <c r="Q181" s="23">
        <f t="shared" si="23"/>
        <v>48</v>
      </c>
      <c r="R181" s="21">
        <f>COUNTIF(R176:R180,"E")</f>
        <v>2</v>
      </c>
      <c r="S181" s="21">
        <f>COUNTIF(S176:S180,"C")</f>
        <v>2</v>
      </c>
      <c r="T181" s="21">
        <f>COUNTIF(T176:T180,"VP")</f>
        <v>0</v>
      </c>
      <c r="U181" s="22"/>
    </row>
    <row r="182" spans="1:21" ht="25.5" customHeight="1">
      <c r="A182" s="116" t="s">
        <v>50</v>
      </c>
      <c r="B182" s="117"/>
      <c r="C182" s="117"/>
      <c r="D182" s="117"/>
      <c r="E182" s="117"/>
      <c r="F182" s="117"/>
      <c r="G182" s="117"/>
      <c r="H182" s="117"/>
      <c r="I182" s="118"/>
      <c r="J182" s="23">
        <f aca="true" t="shared" si="24" ref="J182:T182">SUM(J174,J181)</f>
        <v>31</v>
      </c>
      <c r="K182" s="23">
        <f t="shared" si="24"/>
        <v>6</v>
      </c>
      <c r="L182" s="23">
        <f t="shared" si="24"/>
        <v>3</v>
      </c>
      <c r="M182" s="23">
        <f t="shared" si="24"/>
        <v>1</v>
      </c>
      <c r="N182" s="23">
        <f t="shared" si="24"/>
        <v>7</v>
      </c>
      <c r="O182" s="23">
        <f t="shared" si="24"/>
        <v>17</v>
      </c>
      <c r="P182" s="23">
        <f t="shared" si="24"/>
        <v>45</v>
      </c>
      <c r="Q182" s="23">
        <f t="shared" si="24"/>
        <v>62</v>
      </c>
      <c r="R182" s="23">
        <f t="shared" si="24"/>
        <v>3</v>
      </c>
      <c r="S182" s="23">
        <f t="shared" si="24"/>
        <v>2</v>
      </c>
      <c r="T182" s="23">
        <f t="shared" si="24"/>
        <v>0</v>
      </c>
      <c r="U182" s="56">
        <f>COUNTIF($A$173:$U$180,"DS")/17</f>
        <v>0.29411764705882354</v>
      </c>
    </row>
    <row r="183" spans="1:21" ht="13.5" customHeight="1">
      <c r="A183" s="90" t="s">
        <v>51</v>
      </c>
      <c r="B183" s="91"/>
      <c r="C183" s="91"/>
      <c r="D183" s="91"/>
      <c r="E183" s="91"/>
      <c r="F183" s="91"/>
      <c r="G183" s="91"/>
      <c r="H183" s="91"/>
      <c r="I183" s="91"/>
      <c r="J183" s="92"/>
      <c r="K183" s="23">
        <f aca="true" t="shared" si="25" ref="K183:Q183">K174*14+K181*12</f>
        <v>76</v>
      </c>
      <c r="L183" s="23">
        <f t="shared" si="25"/>
        <v>38</v>
      </c>
      <c r="M183" s="23">
        <f t="shared" si="25"/>
        <v>12</v>
      </c>
      <c r="N183" s="23">
        <f t="shared" si="25"/>
        <v>86</v>
      </c>
      <c r="O183" s="23">
        <f t="shared" si="25"/>
        <v>212</v>
      </c>
      <c r="P183" s="23">
        <f t="shared" si="25"/>
        <v>560</v>
      </c>
      <c r="Q183" s="23">
        <f t="shared" si="25"/>
        <v>772</v>
      </c>
      <c r="R183" s="106"/>
      <c r="S183" s="107"/>
      <c r="T183" s="107"/>
      <c r="U183" s="108"/>
    </row>
    <row r="184" spans="1:21" ht="16.5" customHeight="1">
      <c r="A184" s="93"/>
      <c r="B184" s="94"/>
      <c r="C184" s="94"/>
      <c r="D184" s="94"/>
      <c r="E184" s="94"/>
      <c r="F184" s="94"/>
      <c r="G184" s="94"/>
      <c r="H184" s="94"/>
      <c r="I184" s="94"/>
      <c r="J184" s="95"/>
      <c r="K184" s="101">
        <f>SUM(K183:N183)</f>
        <v>212</v>
      </c>
      <c r="L184" s="102"/>
      <c r="M184" s="102"/>
      <c r="N184" s="103"/>
      <c r="O184" s="98">
        <f>Q183</f>
        <v>772</v>
      </c>
      <c r="P184" s="99"/>
      <c r="Q184" s="100"/>
      <c r="R184" s="109"/>
      <c r="S184" s="110"/>
      <c r="T184" s="110"/>
      <c r="U184" s="111"/>
    </row>
    <row r="185" ht="8.25" customHeight="1"/>
    <row r="186" spans="1:21" ht="22.5" customHeight="1">
      <c r="A186" s="112" t="s">
        <v>76</v>
      </c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</row>
    <row r="187" spans="1:21" ht="15" customHeight="1">
      <c r="A187" s="112" t="s">
        <v>28</v>
      </c>
      <c r="B187" s="112" t="s">
        <v>27</v>
      </c>
      <c r="C187" s="112"/>
      <c r="D187" s="112"/>
      <c r="E187" s="112"/>
      <c r="F187" s="112"/>
      <c r="G187" s="112"/>
      <c r="H187" s="112"/>
      <c r="I187" s="112"/>
      <c r="J187" s="66" t="s">
        <v>42</v>
      </c>
      <c r="K187" s="66" t="s">
        <v>25</v>
      </c>
      <c r="L187" s="66"/>
      <c r="M187" s="66"/>
      <c r="N187" s="66"/>
      <c r="O187" s="66" t="s">
        <v>43</v>
      </c>
      <c r="P187" s="66"/>
      <c r="Q187" s="66"/>
      <c r="R187" s="66" t="s">
        <v>24</v>
      </c>
      <c r="S187" s="66"/>
      <c r="T187" s="66"/>
      <c r="U187" s="66" t="s">
        <v>23</v>
      </c>
    </row>
    <row r="188" spans="1:21" ht="18" customHeight="1">
      <c r="A188" s="112"/>
      <c r="B188" s="112"/>
      <c r="C188" s="112"/>
      <c r="D188" s="112"/>
      <c r="E188" s="112"/>
      <c r="F188" s="112"/>
      <c r="G188" s="112"/>
      <c r="H188" s="112"/>
      <c r="I188" s="112"/>
      <c r="J188" s="66"/>
      <c r="K188" s="29" t="s">
        <v>29</v>
      </c>
      <c r="L188" s="29" t="s">
        <v>30</v>
      </c>
      <c r="M188" s="29" t="s">
        <v>31</v>
      </c>
      <c r="N188" s="29" t="s">
        <v>69</v>
      </c>
      <c r="O188" s="29" t="s">
        <v>35</v>
      </c>
      <c r="P188" s="29" t="s">
        <v>8</v>
      </c>
      <c r="Q188" s="29" t="s">
        <v>32</v>
      </c>
      <c r="R188" s="29" t="s">
        <v>33</v>
      </c>
      <c r="S188" s="29" t="s">
        <v>29</v>
      </c>
      <c r="T188" s="29" t="s">
        <v>34</v>
      </c>
      <c r="U188" s="66"/>
    </row>
    <row r="189" spans="1:21" ht="19.5" customHeight="1">
      <c r="A189" s="67" t="s">
        <v>66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9"/>
    </row>
    <row r="190" spans="1:21" ht="12.75">
      <c r="A190" s="30"/>
      <c r="J190" s="19"/>
      <c r="K190" s="19"/>
      <c r="L190" s="19"/>
      <c r="M190" s="19"/>
      <c r="N190" s="19"/>
      <c r="O190" s="19"/>
      <c r="P190" s="19"/>
      <c r="Q190" s="19"/>
      <c r="R190" s="28"/>
      <c r="S190" s="28"/>
      <c r="T190" s="28"/>
      <c r="U190" s="18"/>
    </row>
    <row r="191" spans="1:21" ht="12.75">
      <c r="A191" s="30" t="str">
        <f>IF(ISNA(INDEX($A$45:$U$107,MATCH($B191,$B$45:$B$107,0),1)),"",INDEX($A$45:$U$107,MATCH($B191,$B$45:$B$107,0),1))</f>
        <v>MMR8103</v>
      </c>
      <c r="B191" s="113" t="s">
        <v>130</v>
      </c>
      <c r="C191" s="113"/>
      <c r="D191" s="113"/>
      <c r="E191" s="113"/>
      <c r="F191" s="113"/>
      <c r="G191" s="113"/>
      <c r="H191" s="113"/>
      <c r="I191" s="114"/>
      <c r="J191" s="19">
        <f>IF(ISNA(INDEX($A$45:$U$107,MATCH($B191,$B$45:$B$107,0),10)),"",INDEX($A$45:$U$107,MATCH($B191,$B$45:$B$107,0),10))</f>
        <v>8</v>
      </c>
      <c r="K191" s="19">
        <f>IF(ISNA(INDEX($A$45:$U$107,MATCH($B191,$B$45:$B$107,0),11)),"",INDEX($A$45:$U$107,MATCH($B191,$B$45:$B$107,0),11))</f>
        <v>2</v>
      </c>
      <c r="L191" s="19">
        <f>IF(ISNA(INDEX($A$45:$U$107,MATCH($B191,$B$45:$B$107,0),12)),"",INDEX($A$45:$U$107,MATCH($B191,$B$45:$B$107,0),12))</f>
        <v>1</v>
      </c>
      <c r="M191" s="19">
        <f>IF(ISNA(INDEX($A$45:$U$107,MATCH($B191,$B$45:$B$107,0),13)),"",INDEX($A$45:$U$107,MATCH($B191,$B$45:$B$107,0),13))</f>
        <v>0</v>
      </c>
      <c r="N191" s="19">
        <f>IF(ISNA(INDEX($A$45:$U$107,MATCH($B191,$B$45:$B$107,0),14)),"",INDEX($A$45:$U$107,MATCH($B191,$B$45:$B$107,0),14))</f>
        <v>1</v>
      </c>
      <c r="O191" s="19">
        <f>IF(ISNA(INDEX($A$45:$U$107,MATCH($B191,$B$45:$B$107,0),15)),"",INDEX($A$45:$U$107,MATCH($B191,$B$45:$B$107,0),15))</f>
        <v>4</v>
      </c>
      <c r="P191" s="19">
        <f>IF(ISNA(INDEX($A$45:$U$107,MATCH($B191,$B$45:$B$107,0),16)),"",INDEX($A$45:$U$107,MATCH($B191,$B$45:$B$107,0),16))</f>
        <v>10</v>
      </c>
      <c r="Q191" s="19">
        <f>IF(ISNA(INDEX($A$45:$U$107,MATCH($B191,$B$45:$B$107,0),17)),"",INDEX($A$45:$U$107,MATCH($B191,$B$45:$B$107,0),17))</f>
        <v>14</v>
      </c>
      <c r="R191" s="28" t="str">
        <f>IF(ISNA(INDEX($A$45:$U$107,MATCH($B191,$B$45:$B$107,0),18)),"",INDEX($A$45:$U$107,MATCH($B191,$B$45:$B$107,0),18))</f>
        <v>E</v>
      </c>
      <c r="S191" s="28">
        <f>IF(ISNA(INDEX($A$45:$U$107,MATCH($B191,$B$45:$B$107,0),19)),"",INDEX($A$45:$U$107,MATCH($B191,$B$45:$B$107,0),19))</f>
        <v>0</v>
      </c>
      <c r="T191" s="28">
        <f>IF(ISNA(INDEX($A$45:$U$107,MATCH($B191,$B$45:$B$107,0),20)),"",INDEX($A$45:$U$107,MATCH($B191,$B$45:$B$107,0),20))</f>
        <v>0</v>
      </c>
      <c r="U191" s="18" t="s">
        <v>41</v>
      </c>
    </row>
    <row r="192" spans="1:21" ht="12.75">
      <c r="A192" s="30" t="str">
        <f>IF(ISNA(INDEX($A$45:$U$107,MATCH($B192,$B$45:$B$107,0),1)),"",INDEX($A$45:$U$107,MATCH($B192,$B$45:$B$107,0),1))</f>
        <v>MMR8104</v>
      </c>
      <c r="B192" s="113" t="s">
        <v>98</v>
      </c>
      <c r="C192" s="113"/>
      <c r="D192" s="113"/>
      <c r="E192" s="113"/>
      <c r="F192" s="113"/>
      <c r="G192" s="113"/>
      <c r="H192" s="113"/>
      <c r="I192" s="114"/>
      <c r="J192" s="19">
        <f>IF(ISNA(INDEX($A$45:$U$107,MATCH($B192,$B$45:$B$107,0),10)),"",INDEX($A$45:$U$107,MATCH($B192,$B$45:$B$107,0),10))</f>
        <v>7</v>
      </c>
      <c r="K192" s="19">
        <f>IF(ISNA(INDEX($A$45:$U$107,MATCH($B192,$B$45:$B$107,0),11)),"",INDEX($A$45:$U$107,MATCH($B192,$B$45:$B$107,0),11))</f>
        <v>2</v>
      </c>
      <c r="L192" s="19">
        <f>IF(ISNA(INDEX($A$45:$U$107,MATCH($B192,$B$45:$B$107,0),12)),"",INDEX($A$45:$U$107,MATCH($B192,$B$45:$B$107,0),12))</f>
        <v>1</v>
      </c>
      <c r="M192" s="19">
        <f>IF(ISNA(INDEX($A$45:$U$107,MATCH($B192,$B$45:$B$107,0),13)),"",INDEX($A$45:$U$107,MATCH($B192,$B$45:$B$107,0),13))</f>
        <v>0</v>
      </c>
      <c r="N192" s="19">
        <f>IF(ISNA(INDEX($A$45:$U$107,MATCH($B192,$B$45:$B$107,0),14)),"",INDEX($A$45:$U$107,MATCH($B192,$B$45:$B$107,0),14))</f>
        <v>1</v>
      </c>
      <c r="O192" s="19">
        <f>IF(ISNA(INDEX($A$45:$U$107,MATCH($B192,$B$45:$B$107,0),15)),"",INDEX($A$45:$U$107,MATCH($B192,$B$45:$B$107,0),15))</f>
        <v>4</v>
      </c>
      <c r="P192" s="19">
        <f>IF(ISNA(INDEX($A$45:$U$107,MATCH($B192,$B$45:$B$107,0),16)),"",INDEX($A$45:$U$107,MATCH($B192,$B$45:$B$107,0),16))</f>
        <v>9</v>
      </c>
      <c r="Q192" s="19">
        <f>IF(ISNA(INDEX($A$45:$U$107,MATCH($B192,$B$45:$B$107,0),17)),"",INDEX($A$45:$U$107,MATCH($B192,$B$45:$B$107,0),17))</f>
        <v>13</v>
      </c>
      <c r="R192" s="28" t="str">
        <f>IF(ISNA(INDEX($A$45:$U$107,MATCH($B192,$B$45:$B$107,0),18)),"",INDEX($A$45:$U$107,MATCH($B192,$B$45:$B$107,0),18))</f>
        <v>E</v>
      </c>
      <c r="S192" s="28">
        <f>IF(ISNA(INDEX($A$45:$U$107,MATCH($B192,$B$45:$B$107,0),19)),"",INDEX($A$45:$U$107,MATCH($B192,$B$45:$B$107,0),19))</f>
        <v>0</v>
      </c>
      <c r="T192" s="28">
        <f>IF(ISNA(INDEX($A$45:$U$107,MATCH($B192,$B$45:$B$107,0),20)),"",INDEX($A$45:$U$107,MATCH($B192,$B$45:$B$107,0),20))</f>
        <v>0</v>
      </c>
      <c r="U192" s="18" t="s">
        <v>41</v>
      </c>
    </row>
    <row r="193" spans="1:21" ht="12.75">
      <c r="A193" s="30" t="str">
        <f>IF(ISNA(INDEX($A$45:$U$107,MATCH($B193,$B$45:$B$107,0),1)),"",INDEX($A$45:$U$107,MATCH($B193,$B$45:$B$107,0),1))</f>
        <v>MMR8107</v>
      </c>
      <c r="B193" s="113" t="s">
        <v>104</v>
      </c>
      <c r="C193" s="113"/>
      <c r="D193" s="113"/>
      <c r="E193" s="113"/>
      <c r="F193" s="113"/>
      <c r="G193" s="113"/>
      <c r="H193" s="113"/>
      <c r="I193" s="114"/>
      <c r="J193" s="19">
        <f>IF(ISNA(INDEX($A$45:$U$107,MATCH($B193,$B$45:$B$107,0),10)),"",INDEX($A$45:$U$107,MATCH($B193,$B$45:$B$107,0),10))</f>
        <v>8</v>
      </c>
      <c r="K193" s="19">
        <f>IF(ISNA(INDEX($A$45:$U$107,MATCH($B193,$B$45:$B$107,0),11)),"",INDEX($A$45:$U$107,MATCH($B193,$B$45:$B$107,0),11))</f>
        <v>2</v>
      </c>
      <c r="L193" s="19">
        <f>IF(ISNA(INDEX($A$45:$U$107,MATCH($B193,$B$45:$B$107,0),12)),"",INDEX($A$45:$U$107,MATCH($B193,$B$45:$B$107,0),12))</f>
        <v>1</v>
      </c>
      <c r="M193" s="19">
        <f>IF(ISNA(INDEX($A$45:$U$107,MATCH($B193,$B$45:$B$107,0),13)),"",INDEX($A$45:$U$107,MATCH($B193,$B$45:$B$107,0),13))</f>
        <v>0</v>
      </c>
      <c r="N193" s="19">
        <f>IF(ISNA(INDEX($A$45:$U$107,MATCH($B193,$B$45:$B$107,0),14)),"",INDEX($A$45:$U$107,MATCH($B193,$B$45:$B$107,0),14))</f>
        <v>0</v>
      </c>
      <c r="O193" s="19">
        <f>IF(ISNA(INDEX($A$45:$U$107,MATCH($B193,$B$45:$B$107,0),15)),"",INDEX($A$45:$U$107,MATCH($B193,$B$45:$B$107,0),15))</f>
        <v>3</v>
      </c>
      <c r="P193" s="19">
        <f>IF(ISNA(INDEX($A$45:$U$107,MATCH($B193,$B$45:$B$107,0),16)),"",INDEX($A$45:$U$107,MATCH($B193,$B$45:$B$107,0),16))</f>
        <v>11</v>
      </c>
      <c r="Q193" s="19">
        <f>IF(ISNA(INDEX($A$45:$U$107,MATCH($B193,$B$45:$B$107,0),17)),"",INDEX($A$45:$U$107,MATCH($B193,$B$45:$B$107,0),17))</f>
        <v>14</v>
      </c>
      <c r="R193" s="28" t="str">
        <f>IF(ISNA(INDEX($A$45:$U$107,MATCH($B193,$B$45:$B$107,0),18)),"",INDEX($A$45:$U$107,MATCH($B193,$B$45:$B$107,0),18))</f>
        <v>E</v>
      </c>
      <c r="S193" s="28">
        <f>IF(ISNA(INDEX($A$45:$U$107,MATCH($B193,$B$45:$B$107,0),19)),"",INDEX($A$45:$U$107,MATCH($B193,$B$45:$B$107,0),19))</f>
        <v>0</v>
      </c>
      <c r="T193" s="28">
        <f>IF(ISNA(INDEX($A$45:$U$107,MATCH($B193,$B$45:$B$107,0),20)),"",INDEX($A$45:$U$107,MATCH($B193,$B$45:$B$107,0),20))</f>
        <v>0</v>
      </c>
      <c r="U193" s="18" t="s">
        <v>41</v>
      </c>
    </row>
    <row r="194" spans="1:21" ht="12.75">
      <c r="A194" s="21" t="s">
        <v>26</v>
      </c>
      <c r="B194" s="121"/>
      <c r="C194" s="122"/>
      <c r="D194" s="122"/>
      <c r="E194" s="122"/>
      <c r="F194" s="122"/>
      <c r="G194" s="122"/>
      <c r="H194" s="122"/>
      <c r="I194" s="123"/>
      <c r="J194" s="23">
        <f aca="true" t="shared" si="26" ref="J194:Q194">SUM(J190:J193)</f>
        <v>23</v>
      </c>
      <c r="K194" s="23">
        <f t="shared" si="26"/>
        <v>6</v>
      </c>
      <c r="L194" s="23">
        <f t="shared" si="26"/>
        <v>3</v>
      </c>
      <c r="M194" s="23">
        <f t="shared" si="26"/>
        <v>0</v>
      </c>
      <c r="N194" s="23">
        <f t="shared" si="26"/>
        <v>2</v>
      </c>
      <c r="O194" s="23">
        <f t="shared" si="26"/>
        <v>11</v>
      </c>
      <c r="P194" s="23">
        <f t="shared" si="26"/>
        <v>30</v>
      </c>
      <c r="Q194" s="23">
        <f t="shared" si="26"/>
        <v>41</v>
      </c>
      <c r="R194" s="21">
        <f>COUNTIF(R190:R193,"E")</f>
        <v>3</v>
      </c>
      <c r="S194" s="21">
        <f>COUNTIF(S190:S193,"C")</f>
        <v>0</v>
      </c>
      <c r="T194" s="21">
        <f>COUNTIF(T190:T193,"VP")</f>
        <v>0</v>
      </c>
      <c r="U194" s="18"/>
    </row>
    <row r="195" spans="1:21" ht="19.5" customHeight="1">
      <c r="A195" s="67" t="s">
        <v>68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9"/>
    </row>
    <row r="196" spans="1:21" ht="12.75">
      <c r="A196" s="30" t="str">
        <f>IF(ISNA(INDEX($A$45:$U$107,MATCH($B196,$B$45:$B$107,0),1)),"",INDEX($A$45:$U$107,MATCH($B196,$B$45:$B$107,0),1))</f>
        <v>MMR8108</v>
      </c>
      <c r="B196" s="113" t="s">
        <v>127</v>
      </c>
      <c r="C196" s="113"/>
      <c r="D196" s="113"/>
      <c r="E196" s="113"/>
      <c r="F196" s="113"/>
      <c r="G196" s="113"/>
      <c r="H196" s="113"/>
      <c r="I196" s="114"/>
      <c r="J196" s="19">
        <f>IF(ISNA(INDEX($A$45:$U$107,MATCH($B196,$B$45:$B$107,0),10)),"",INDEX($A$45:$U$107,MATCH($B196,$B$45:$B$107,0),10))</f>
        <v>7</v>
      </c>
      <c r="K196" s="19">
        <f>IF(ISNA(INDEX($A$45:$U$107,MATCH($B196,$B$45:$B$107,0),11)),"",INDEX($A$45:$U$107,MATCH($B196,$B$45:$B$107,0),11))</f>
        <v>2</v>
      </c>
      <c r="L196" s="19">
        <f>IF(ISNA(INDEX($A$45:$U$107,MATCH($B196,$B$45:$B$107,0),12)),"",INDEX($A$45:$U$107,MATCH($B196,$B$45:$B$107,0),12))</f>
        <v>1</v>
      </c>
      <c r="M196" s="19">
        <f>IF(ISNA(INDEX($A$45:$U$107,MATCH($B196,$B$45:$B$107,0),13)),"",INDEX($A$45:$U$107,MATCH($B196,$B$45:$B$107,0),13))</f>
        <v>0</v>
      </c>
      <c r="N196" s="19">
        <f>IF(ISNA(INDEX($A$45:$U$107,MATCH($B196,$B$45:$B$107,0),14)),"",INDEX($A$45:$U$107,MATCH($B196,$B$45:$B$107,0),14))</f>
        <v>1</v>
      </c>
      <c r="O196" s="19">
        <f>IF(ISNA(INDEX($A$45:$U$107,MATCH($B196,$B$45:$B$107,0),15)),"",INDEX($A$45:$U$107,MATCH($B196,$B$45:$B$107,0),15))</f>
        <v>4</v>
      </c>
      <c r="P196" s="19">
        <f>IF(ISNA(INDEX($A$45:$U$107,MATCH($B196,$B$45:$B$107,0),16)),"",INDEX($A$45:$U$107,MATCH($B196,$B$45:$B$107,0),16))</f>
        <v>11</v>
      </c>
      <c r="Q196" s="19">
        <f>IF(ISNA(INDEX($A$45:$U$107,MATCH($B196,$B$45:$B$107,0),17)),"",INDEX($A$45:$U$107,MATCH($B196,$B$45:$B$107,0),17))</f>
        <v>15</v>
      </c>
      <c r="R196" s="28" t="str">
        <f>IF(ISNA(INDEX($A$45:$U$107,MATCH($B196,$B$45:$B$107,0),18)),"",INDEX($A$45:$U$107,MATCH($B196,$B$45:$B$107,0),18))</f>
        <v>E</v>
      </c>
      <c r="S196" s="28">
        <f>IF(ISNA(INDEX($A$45:$U$107,MATCH($B196,$B$45:$B$107,0),19)),"",INDEX($A$45:$U$107,MATCH($B196,$B$45:$B$107,0),19))</f>
        <v>0</v>
      </c>
      <c r="T196" s="28">
        <f>IF(ISNA(INDEX($A$45:$U$107,MATCH($B196,$B$45:$B$107,0),20)),"",INDEX($A$45:$U$107,MATCH($B196,$B$45:$B$107,0),20))</f>
        <v>0</v>
      </c>
      <c r="U196" s="18"/>
    </row>
    <row r="197" spans="1:21" ht="12.75">
      <c r="A197" s="21" t="s">
        <v>26</v>
      </c>
      <c r="B197" s="112"/>
      <c r="C197" s="112"/>
      <c r="D197" s="112"/>
      <c r="E197" s="112"/>
      <c r="F197" s="112"/>
      <c r="G197" s="112"/>
      <c r="H197" s="112"/>
      <c r="I197" s="112"/>
      <c r="J197" s="23">
        <f aca="true" t="shared" si="27" ref="J197:Q197">SUM(J196:J196)</f>
        <v>7</v>
      </c>
      <c r="K197" s="23">
        <f t="shared" si="27"/>
        <v>2</v>
      </c>
      <c r="L197" s="23">
        <f t="shared" si="27"/>
        <v>1</v>
      </c>
      <c r="M197" s="23">
        <f t="shared" si="27"/>
        <v>0</v>
      </c>
      <c r="N197" s="23">
        <f t="shared" si="27"/>
        <v>1</v>
      </c>
      <c r="O197" s="23">
        <f t="shared" si="27"/>
        <v>4</v>
      </c>
      <c r="P197" s="23">
        <f t="shared" si="27"/>
        <v>11</v>
      </c>
      <c r="Q197" s="23">
        <f t="shared" si="27"/>
        <v>15</v>
      </c>
      <c r="R197" s="21">
        <f>COUNTIF(R196:R196,"E")</f>
        <v>1</v>
      </c>
      <c r="S197" s="21">
        <f>COUNTIF(S196:S196,"C")</f>
        <v>0</v>
      </c>
      <c r="T197" s="21">
        <f>COUNTIF(T196:T196,"VP")</f>
        <v>0</v>
      </c>
      <c r="U197" s="57" t="s">
        <v>41</v>
      </c>
    </row>
    <row r="198" spans="1:21" ht="27.75" customHeight="1">
      <c r="A198" s="116" t="s">
        <v>50</v>
      </c>
      <c r="B198" s="117"/>
      <c r="C198" s="117"/>
      <c r="D198" s="117"/>
      <c r="E198" s="117"/>
      <c r="F198" s="117"/>
      <c r="G198" s="117"/>
      <c r="H198" s="117"/>
      <c r="I198" s="118"/>
      <c r="J198" s="23">
        <f aca="true" t="shared" si="28" ref="J198:T198">SUM(J194,J197)</f>
        <v>30</v>
      </c>
      <c r="K198" s="23">
        <f t="shared" si="28"/>
        <v>8</v>
      </c>
      <c r="L198" s="23">
        <f t="shared" si="28"/>
        <v>4</v>
      </c>
      <c r="M198" s="23">
        <f t="shared" si="28"/>
        <v>0</v>
      </c>
      <c r="N198" s="23">
        <f t="shared" si="28"/>
        <v>3</v>
      </c>
      <c r="O198" s="23">
        <f t="shared" si="28"/>
        <v>15</v>
      </c>
      <c r="P198" s="23">
        <f t="shared" si="28"/>
        <v>41</v>
      </c>
      <c r="Q198" s="23">
        <f t="shared" si="28"/>
        <v>56</v>
      </c>
      <c r="R198" s="23">
        <f t="shared" si="28"/>
        <v>4</v>
      </c>
      <c r="S198" s="23">
        <f t="shared" si="28"/>
        <v>0</v>
      </c>
      <c r="T198" s="23">
        <f t="shared" si="28"/>
        <v>0</v>
      </c>
      <c r="U198" s="56">
        <f>COUNTIF($A$191:$U$197,"DC")/17</f>
        <v>0.23529411764705882</v>
      </c>
    </row>
    <row r="199" spans="1:21" ht="17.25" customHeight="1">
      <c r="A199" s="90" t="s">
        <v>51</v>
      </c>
      <c r="B199" s="91"/>
      <c r="C199" s="91"/>
      <c r="D199" s="91"/>
      <c r="E199" s="91"/>
      <c r="F199" s="91"/>
      <c r="G199" s="91"/>
      <c r="H199" s="91"/>
      <c r="I199" s="91"/>
      <c r="J199" s="92"/>
      <c r="K199" s="23">
        <f aca="true" t="shared" si="29" ref="K199:Q199">K194*14+K197*12</f>
        <v>108</v>
      </c>
      <c r="L199" s="23">
        <f t="shared" si="29"/>
        <v>54</v>
      </c>
      <c r="M199" s="23">
        <f t="shared" si="29"/>
        <v>0</v>
      </c>
      <c r="N199" s="23">
        <f t="shared" si="29"/>
        <v>40</v>
      </c>
      <c r="O199" s="23">
        <f t="shared" si="29"/>
        <v>202</v>
      </c>
      <c r="P199" s="23">
        <f t="shared" si="29"/>
        <v>552</v>
      </c>
      <c r="Q199" s="23">
        <f t="shared" si="29"/>
        <v>754</v>
      </c>
      <c r="R199" s="106"/>
      <c r="S199" s="107"/>
      <c r="T199" s="107"/>
      <c r="U199" s="108"/>
    </row>
    <row r="200" spans="1:21" ht="12.75">
      <c r="A200" s="93"/>
      <c r="B200" s="94"/>
      <c r="C200" s="94"/>
      <c r="D200" s="94"/>
      <c r="E200" s="94"/>
      <c r="F200" s="94"/>
      <c r="G200" s="94"/>
      <c r="H200" s="94"/>
      <c r="I200" s="94"/>
      <c r="J200" s="95"/>
      <c r="K200" s="101">
        <f>SUM(K199:N199)</f>
        <v>202</v>
      </c>
      <c r="L200" s="102"/>
      <c r="M200" s="102"/>
      <c r="N200" s="103"/>
      <c r="O200" s="98">
        <f>Q199</f>
        <v>754</v>
      </c>
      <c r="P200" s="99"/>
      <c r="Q200" s="100"/>
      <c r="R200" s="109"/>
      <c r="S200" s="110"/>
      <c r="T200" s="110"/>
      <c r="U200" s="111"/>
    </row>
    <row r="201" ht="8.25" customHeight="1"/>
    <row r="202" spans="1:2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3"/>
      <c r="L202" s="13"/>
      <c r="M202" s="13"/>
      <c r="N202" s="13"/>
      <c r="O202" s="14"/>
      <c r="P202" s="14"/>
      <c r="Q202" s="14"/>
      <c r="R202" s="15"/>
      <c r="S202" s="15"/>
      <c r="T202" s="15"/>
      <c r="U202" s="15"/>
    </row>
    <row r="204" spans="1:2" ht="12.75">
      <c r="A204" s="115" t="s">
        <v>63</v>
      </c>
      <c r="B204" s="115"/>
    </row>
    <row r="205" spans="1:21" ht="12.75">
      <c r="A205" s="96" t="s">
        <v>28</v>
      </c>
      <c r="B205" s="86" t="s">
        <v>55</v>
      </c>
      <c r="C205" s="104"/>
      <c r="D205" s="104"/>
      <c r="E205" s="104"/>
      <c r="F205" s="104"/>
      <c r="G205" s="87"/>
      <c r="H205" s="86" t="s">
        <v>58</v>
      </c>
      <c r="I205" s="87"/>
      <c r="J205" s="81" t="s">
        <v>59</v>
      </c>
      <c r="K205" s="82"/>
      <c r="L205" s="82"/>
      <c r="M205" s="82"/>
      <c r="N205" s="82"/>
      <c r="O205" s="82"/>
      <c r="P205" s="83"/>
      <c r="Q205" s="86" t="s">
        <v>49</v>
      </c>
      <c r="R205" s="87"/>
      <c r="S205" s="81" t="s">
        <v>60</v>
      </c>
      <c r="T205" s="82"/>
      <c r="U205" s="83"/>
    </row>
    <row r="206" spans="1:21" ht="12.75">
      <c r="A206" s="97"/>
      <c r="B206" s="88"/>
      <c r="C206" s="105"/>
      <c r="D206" s="105"/>
      <c r="E206" s="105"/>
      <c r="F206" s="105"/>
      <c r="G206" s="89"/>
      <c r="H206" s="88"/>
      <c r="I206" s="89"/>
      <c r="J206" s="81" t="s">
        <v>35</v>
      </c>
      <c r="K206" s="83"/>
      <c r="L206" s="81" t="s">
        <v>8</v>
      </c>
      <c r="M206" s="82"/>
      <c r="N206" s="83"/>
      <c r="O206" s="81" t="s">
        <v>32</v>
      </c>
      <c r="P206" s="83"/>
      <c r="Q206" s="88"/>
      <c r="R206" s="89"/>
      <c r="S206" s="34" t="s">
        <v>61</v>
      </c>
      <c r="T206" s="81" t="s">
        <v>62</v>
      </c>
      <c r="U206" s="83"/>
    </row>
    <row r="207" spans="1:21" ht="12.75">
      <c r="A207" s="34">
        <v>1</v>
      </c>
      <c r="B207" s="81" t="s">
        <v>56</v>
      </c>
      <c r="C207" s="82"/>
      <c r="D207" s="82"/>
      <c r="E207" s="82"/>
      <c r="F207" s="82"/>
      <c r="G207" s="83"/>
      <c r="H207" s="84">
        <f>J207</f>
        <v>56</v>
      </c>
      <c r="I207" s="84"/>
      <c r="J207" s="72">
        <f>O52+O61+O70+O80-J208</f>
        <v>56</v>
      </c>
      <c r="K207" s="73"/>
      <c r="L207" s="72">
        <f>P52+P61+P70+P80-L208</f>
        <v>137</v>
      </c>
      <c r="M207" s="76"/>
      <c r="N207" s="73"/>
      <c r="O207" s="77">
        <f>SUM(J207:N207)</f>
        <v>193</v>
      </c>
      <c r="P207" s="78"/>
      <c r="Q207" s="70">
        <f>H207/H209</f>
        <v>0.875</v>
      </c>
      <c r="R207" s="71"/>
      <c r="S207" s="35">
        <f>J52+J61-S208</f>
        <v>60</v>
      </c>
      <c r="T207" s="119">
        <f>J70+J80-T208</f>
        <v>44</v>
      </c>
      <c r="U207" s="120"/>
    </row>
    <row r="208" spans="1:21" ht="12.75">
      <c r="A208" s="34">
        <v>2</v>
      </c>
      <c r="B208" s="81" t="s">
        <v>57</v>
      </c>
      <c r="C208" s="82"/>
      <c r="D208" s="82"/>
      <c r="E208" s="82"/>
      <c r="F208" s="82"/>
      <c r="G208" s="83"/>
      <c r="H208" s="84">
        <f>J208</f>
        <v>8</v>
      </c>
      <c r="I208" s="84"/>
      <c r="J208" s="74">
        <v>8</v>
      </c>
      <c r="K208" s="75"/>
      <c r="L208" s="74">
        <v>23</v>
      </c>
      <c r="M208" s="85"/>
      <c r="N208" s="75"/>
      <c r="O208" s="77">
        <f>SUM(J208:N208)</f>
        <v>31</v>
      </c>
      <c r="P208" s="78"/>
      <c r="Q208" s="70">
        <f>H208/H209</f>
        <v>0.125</v>
      </c>
      <c r="R208" s="71"/>
      <c r="S208" s="11">
        <v>0</v>
      </c>
      <c r="T208" s="74">
        <v>16</v>
      </c>
      <c r="U208" s="75"/>
    </row>
    <row r="209" spans="1:21" ht="12.75">
      <c r="A209" s="81" t="s">
        <v>26</v>
      </c>
      <c r="B209" s="82"/>
      <c r="C209" s="82"/>
      <c r="D209" s="82"/>
      <c r="E209" s="82"/>
      <c r="F209" s="82"/>
      <c r="G209" s="83"/>
      <c r="H209" s="66">
        <f>SUM(H207:I208)</f>
        <v>64</v>
      </c>
      <c r="I209" s="66"/>
      <c r="J209" s="66">
        <f>SUM(J207:K208)</f>
        <v>64</v>
      </c>
      <c r="K209" s="66"/>
      <c r="L209" s="67">
        <f>SUM(L207:N208)</f>
        <v>160</v>
      </c>
      <c r="M209" s="68"/>
      <c r="N209" s="69"/>
      <c r="O209" s="67">
        <f>SUM(O207:P208)</f>
        <v>224</v>
      </c>
      <c r="P209" s="69"/>
      <c r="Q209" s="64">
        <f>SUM(Q207:R208)</f>
        <v>1</v>
      </c>
      <c r="R209" s="65"/>
      <c r="S209" s="36">
        <f>SUM(S207:S208)</f>
        <v>60</v>
      </c>
      <c r="T209" s="79">
        <f>SUM(T207:U208)</f>
        <v>60</v>
      </c>
      <c r="U209" s="80"/>
    </row>
    <row r="212" spans="2:20" ht="12.75">
      <c r="B212" s="2"/>
      <c r="C212" s="2"/>
      <c r="D212" s="2"/>
      <c r="E212" s="2"/>
      <c r="F212" s="2"/>
      <c r="G212" s="2"/>
      <c r="N212" s="8"/>
      <c r="O212" s="8"/>
      <c r="P212" s="8"/>
      <c r="Q212" s="8"/>
      <c r="R212" s="8"/>
      <c r="S212" s="8"/>
      <c r="T212" s="8"/>
    </row>
    <row r="213" spans="2:20" ht="12.75">
      <c r="B213" s="8"/>
      <c r="C213" s="8"/>
      <c r="D213" s="8"/>
      <c r="E213" s="8"/>
      <c r="F213" s="8"/>
      <c r="G213" s="8"/>
      <c r="H213" s="17"/>
      <c r="I213" s="17"/>
      <c r="J213" s="17"/>
      <c r="N213" s="8"/>
      <c r="O213" s="8"/>
      <c r="P213" s="8"/>
      <c r="Q213" s="8"/>
      <c r="R213" s="8"/>
      <c r="S213" s="8"/>
      <c r="T213" s="8"/>
    </row>
  </sheetData>
  <sheetProtection formatCells="0" formatRows="0" insertRows="0"/>
  <mergeCells count="225">
    <mergeCell ref="O94:Q94"/>
    <mergeCell ref="B97:I97"/>
    <mergeCell ref="B102:I102"/>
    <mergeCell ref="R105:U106"/>
    <mergeCell ref="O106:Q106"/>
    <mergeCell ref="B103:I103"/>
    <mergeCell ref="K106:N106"/>
    <mergeCell ref="A104:I104"/>
    <mergeCell ref="A105:J106"/>
    <mergeCell ref="B99:I99"/>
    <mergeCell ref="A100:U100"/>
    <mergeCell ref="U94:U95"/>
    <mergeCell ref="K94:N94"/>
    <mergeCell ref="B98:I98"/>
    <mergeCell ref="A96:U96"/>
    <mergeCell ref="A94:A95"/>
    <mergeCell ref="B94:I95"/>
    <mergeCell ref="J94:J95"/>
    <mergeCell ref="R94:T94"/>
    <mergeCell ref="R64:T64"/>
    <mergeCell ref="A64:A65"/>
    <mergeCell ref="R55:T55"/>
    <mergeCell ref="O55:Q55"/>
    <mergeCell ref="K64:N64"/>
    <mergeCell ref="B58:I58"/>
    <mergeCell ref="K55:N55"/>
    <mergeCell ref="B57:I57"/>
    <mergeCell ref="M17:T17"/>
    <mergeCell ref="J46:J47"/>
    <mergeCell ref="B52:I52"/>
    <mergeCell ref="B49:I49"/>
    <mergeCell ref="B50:I50"/>
    <mergeCell ref="A46:A47"/>
    <mergeCell ref="O46:Q46"/>
    <mergeCell ref="K46:N46"/>
    <mergeCell ref="M15:T15"/>
    <mergeCell ref="H28:H29"/>
    <mergeCell ref="A16:K16"/>
    <mergeCell ref="A19:K21"/>
    <mergeCell ref="G28:G29"/>
    <mergeCell ref="A18:K18"/>
    <mergeCell ref="A27:G27"/>
    <mergeCell ref="M18:T18"/>
    <mergeCell ref="M19:T19"/>
    <mergeCell ref="A17:K17"/>
    <mergeCell ref="B28:C28"/>
    <mergeCell ref="D28:F28"/>
    <mergeCell ref="I28:K28"/>
    <mergeCell ref="B48:I48"/>
    <mergeCell ref="M23:T25"/>
    <mergeCell ref="A22:K25"/>
    <mergeCell ref="M27:T40"/>
    <mergeCell ref="A45:U45"/>
    <mergeCell ref="J55:J56"/>
    <mergeCell ref="A55:A56"/>
    <mergeCell ref="A43:U43"/>
    <mergeCell ref="R46:T46"/>
    <mergeCell ref="B55:I56"/>
    <mergeCell ref="B51:I51"/>
    <mergeCell ref="B46:I47"/>
    <mergeCell ref="A54:U54"/>
    <mergeCell ref="U46:U47"/>
    <mergeCell ref="U55:U56"/>
    <mergeCell ref="A9:K9"/>
    <mergeCell ref="A15:K15"/>
    <mergeCell ref="M5:N5"/>
    <mergeCell ref="A11:K11"/>
    <mergeCell ref="A12:K12"/>
    <mergeCell ref="A13:K13"/>
    <mergeCell ref="M13:T13"/>
    <mergeCell ref="A14:K14"/>
    <mergeCell ref="R5:T5"/>
    <mergeCell ref="A10:K10"/>
    <mergeCell ref="A8:K8"/>
    <mergeCell ref="O4:Q4"/>
    <mergeCell ref="M3:N3"/>
    <mergeCell ref="M4:N4"/>
    <mergeCell ref="R6:T6"/>
    <mergeCell ref="R4:T4"/>
    <mergeCell ref="A4:K5"/>
    <mergeCell ref="M6:N6"/>
    <mergeCell ref="A7:K7"/>
    <mergeCell ref="M1:T1"/>
    <mergeCell ref="A2:K2"/>
    <mergeCell ref="O3:Q3"/>
    <mergeCell ref="M8:T11"/>
    <mergeCell ref="A1:K1"/>
    <mergeCell ref="A3:K3"/>
    <mergeCell ref="A6:K6"/>
    <mergeCell ref="O5:Q5"/>
    <mergeCell ref="O6:Q6"/>
    <mergeCell ref="R3:T3"/>
    <mergeCell ref="B70:I70"/>
    <mergeCell ref="B66:I66"/>
    <mergeCell ref="B77:I77"/>
    <mergeCell ref="O64:Q64"/>
    <mergeCell ref="A72:U72"/>
    <mergeCell ref="B101:I101"/>
    <mergeCell ref="B78:I78"/>
    <mergeCell ref="B79:I79"/>
    <mergeCell ref="A73:A74"/>
    <mergeCell ref="B69:I69"/>
    <mergeCell ref="B59:I59"/>
    <mergeCell ref="B60:I60"/>
    <mergeCell ref="B68:I68"/>
    <mergeCell ref="B80:I80"/>
    <mergeCell ref="B61:I61"/>
    <mergeCell ref="B73:I74"/>
    <mergeCell ref="A63:U63"/>
    <mergeCell ref="J64:J65"/>
    <mergeCell ref="U73:U74"/>
    <mergeCell ref="K73:N73"/>
    <mergeCell ref="B75:I75"/>
    <mergeCell ref="B64:I65"/>
    <mergeCell ref="J73:J74"/>
    <mergeCell ref="R130:T130"/>
    <mergeCell ref="B76:I76"/>
    <mergeCell ref="A93:U93"/>
    <mergeCell ref="O73:Q73"/>
    <mergeCell ref="R73:T73"/>
    <mergeCell ref="A128:U128"/>
    <mergeCell ref="U64:U65"/>
    <mergeCell ref="B135:I135"/>
    <mergeCell ref="O130:Q130"/>
    <mergeCell ref="K130:N130"/>
    <mergeCell ref="A132:U132"/>
    <mergeCell ref="B134:I134"/>
    <mergeCell ref="A130:A131"/>
    <mergeCell ref="B130:I131"/>
    <mergeCell ref="J130:J131"/>
    <mergeCell ref="U130:U131"/>
    <mergeCell ref="B133:I133"/>
    <mergeCell ref="K147:N147"/>
    <mergeCell ref="A142:U142"/>
    <mergeCell ref="A145:I145"/>
    <mergeCell ref="B144:I144"/>
    <mergeCell ref="B141:I141"/>
    <mergeCell ref="B140:I140"/>
    <mergeCell ref="B138:I138"/>
    <mergeCell ref="B137:I137"/>
    <mergeCell ref="A146:J147"/>
    <mergeCell ref="A129:U129"/>
    <mergeCell ref="B173:I173"/>
    <mergeCell ref="B174:I174"/>
    <mergeCell ref="A172:U172"/>
    <mergeCell ref="J170:J171"/>
    <mergeCell ref="A170:A171"/>
    <mergeCell ref="B143:I143"/>
    <mergeCell ref="O187:Q187"/>
    <mergeCell ref="R187:T187"/>
    <mergeCell ref="R170:T170"/>
    <mergeCell ref="B187:I188"/>
    <mergeCell ref="A186:U186"/>
    <mergeCell ref="A183:J184"/>
    <mergeCell ref="R183:U184"/>
    <mergeCell ref="B176:I176"/>
    <mergeCell ref="B177:I177"/>
    <mergeCell ref="A182:I182"/>
    <mergeCell ref="K170:N170"/>
    <mergeCell ref="O170:Q170"/>
    <mergeCell ref="B170:I171"/>
    <mergeCell ref="O184:Q184"/>
    <mergeCell ref="B178:I178"/>
    <mergeCell ref="B179:I179"/>
    <mergeCell ref="B180:I180"/>
    <mergeCell ref="B181:I181"/>
    <mergeCell ref="K184:N184"/>
    <mergeCell ref="B136:I136"/>
    <mergeCell ref="B194:I194"/>
    <mergeCell ref="B192:I192"/>
    <mergeCell ref="B191:I191"/>
    <mergeCell ref="A175:U175"/>
    <mergeCell ref="R146:U147"/>
    <mergeCell ref="O147:Q147"/>
    <mergeCell ref="U170:U171"/>
    <mergeCell ref="A169:U169"/>
    <mergeCell ref="B139:I139"/>
    <mergeCell ref="K187:N187"/>
    <mergeCell ref="J187:J188"/>
    <mergeCell ref="U187:U188"/>
    <mergeCell ref="T207:U207"/>
    <mergeCell ref="A187:A188"/>
    <mergeCell ref="B193:I193"/>
    <mergeCell ref="Q205:R206"/>
    <mergeCell ref="J206:K206"/>
    <mergeCell ref="A189:U189"/>
    <mergeCell ref="A195:U195"/>
    <mergeCell ref="R199:U200"/>
    <mergeCell ref="B197:I197"/>
    <mergeCell ref="B196:I196"/>
    <mergeCell ref="S205:U205"/>
    <mergeCell ref="L206:N206"/>
    <mergeCell ref="O206:P206"/>
    <mergeCell ref="J205:P205"/>
    <mergeCell ref="T206:U206"/>
    <mergeCell ref="A204:B204"/>
    <mergeCell ref="A198:I198"/>
    <mergeCell ref="H207:I207"/>
    <mergeCell ref="H205:I206"/>
    <mergeCell ref="A199:J200"/>
    <mergeCell ref="A205:A206"/>
    <mergeCell ref="B207:G207"/>
    <mergeCell ref="O200:Q200"/>
    <mergeCell ref="K200:N200"/>
    <mergeCell ref="B205:G206"/>
    <mergeCell ref="T209:U209"/>
    <mergeCell ref="O209:P209"/>
    <mergeCell ref="B208:G208"/>
    <mergeCell ref="H208:I208"/>
    <mergeCell ref="A209:G209"/>
    <mergeCell ref="H209:I209"/>
    <mergeCell ref="O208:P208"/>
    <mergeCell ref="L208:N208"/>
    <mergeCell ref="T208:U208"/>
    <mergeCell ref="Q208:R208"/>
    <mergeCell ref="M16:U16"/>
    <mergeCell ref="M14:U14"/>
    <mergeCell ref="Q209:R209"/>
    <mergeCell ref="J209:K209"/>
    <mergeCell ref="L209:N209"/>
    <mergeCell ref="Q207:R207"/>
    <mergeCell ref="J207:K207"/>
    <mergeCell ref="J208:K208"/>
    <mergeCell ref="L207:N207"/>
    <mergeCell ref="O207:P207"/>
  </mergeCells>
  <dataValidations count="6">
    <dataValidation type="list" allowBlank="1" showInputMessage="1" showErrorMessage="1" sqref="U176:U180 U196 U190:U193 U173 U97:U99 U101:U103 U57:U60 U48:U51 U66:U69 U75:U79 U143 U133:U140">
      <formula1>$P$44:$T$44</formula1>
    </dataValidation>
    <dataValidation type="list" allowBlank="1" showInputMessage="1" showErrorMessage="1" sqref="U174 U194 U141">
      <formula1>$Q$44:$T$44</formula1>
    </dataValidation>
    <dataValidation type="list" allowBlank="1" showInputMessage="1" showErrorMessage="1" sqref="B173:I173">
      <formula1>$B$46:$B$107</formula1>
    </dataValidation>
    <dataValidation type="list" allowBlank="1" showInputMessage="1" showErrorMessage="1" sqref="S97:S99 S101:S103 S57:S60 S48:S51 S66:S69 S75:S79">
      <formula1>$S$47</formula1>
    </dataValidation>
    <dataValidation type="list" allowBlank="1" showInputMessage="1" showErrorMessage="1" sqref="R97:R99 R101:R103 R57:R60 R48:R51 R66:R69 R75:R79">
      <formula1>$R$47</formula1>
    </dataValidation>
    <dataValidation type="list" allowBlank="1" showInputMessage="1" showErrorMessage="1" sqref="T97:T99 T101:T103 T57:T60 T48:T51 T66:T69 T75:T79">
      <formula1>$T$47</formula1>
    </dataValidation>
  </dataValidations>
  <printOptions/>
  <pageMargins left="0.5" right="0.5" top="0.75" bottom="0.75" header="0.3" footer="0.3"/>
  <pageSetup blackAndWhite="1" horizontalDpi="600" verticalDpi="600" orientation="landscape" paperSize="9" scale="80" r:id="rId1"/>
  <headerFooter>
    <oddFooter>&amp;LRECTOR,
Acad.Prof.univ.dr. Ioan Aurel POP&amp;CPag. &amp;P/&amp;N&amp;RDECAN,
Prof.univ.dr. Adrian Olimpiu PETRUȘEL</oddFooter>
  </headerFooter>
  <ignoredErrors>
    <ignoredError sqref="R52" formula="1"/>
    <ignoredError sqref="K10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Oana &amp; Darius</cp:lastModifiedBy>
  <cp:lastPrinted>2015-05-06T15:50:33Z</cp:lastPrinted>
  <dcterms:created xsi:type="dcterms:W3CDTF">2013-06-27T08:19:59Z</dcterms:created>
  <dcterms:modified xsi:type="dcterms:W3CDTF">2015-06-12T23:26:44Z</dcterms:modified>
  <cp:category/>
  <cp:version/>
  <cp:contentType/>
  <cp:contentStatus/>
</cp:coreProperties>
</file>