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790" windowHeight="6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<sst xmlns="http://schemas.openxmlformats.org/spreadsheetml/2006/main" count="346" uniqueCount="134">
  <si>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</si>
  <si>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</si>
  <si>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</si>
  <si>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</si>
  <si>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</si>
  <si>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</si>
  <si>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</si>
  <si>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</si>
  <si>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</si>
  <si>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</si>
  <si>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</si>
  <si>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</si>
  <si>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</si>
  <si>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</si>
  <si>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</si>
  <si>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</si>
  <si>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</si>
  <si>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</si>
  <si>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</si>
  <si>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</si>
  <si>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</si>
  <si>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</si>
  <si>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</si>
  <si>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</si>
  <si>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</si>
  <si>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</si>
  <si>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</si>
  <si>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</si>
  <si>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</si>
  <si>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</si>
  <si>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</si>
  <si>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</si>
  <si>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</si>
  <si>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</si>
  <si>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</si>
  <si>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</si>
  <si>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</si>
  <si>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</si>
  <si>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</si>
  <si>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</si>
  <si>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</si>
  <si>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</si>
  <si>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</si>
  <si>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</si>
  <si>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</si>
  <si>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</si>
  <si>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</si>
  <si>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</si>
  <si>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1 (An I, Semestrul 1)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</si>
  <si>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</si>
  <si>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</si>
  <si>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</si>
  <si>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</si>
  <si>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</si>
  <si>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</si>
  <si>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</si>
  <si>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</si>
  <si>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</si>
  <si>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</si>
  <si>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</si>
  <si>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</si>
  <si>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</si>
  <si>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</si>
  <si>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</si>
  <si>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</si>
  <si>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</si>
  <si>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</si>
  <si>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</si>
  <si>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</si>
  <si>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</si>
  <si>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</si>
  <si>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t>DISCIPLINE DE SPECIALITATE (DS)</t>
  </si>
  <si>
    <t>DISCIPLINE COMPLEMENTARE (DC)</t>
  </si>
  <si>
    <t>Algoritmi şi modelarea datelor (pentru perfecţionarea profesorilor)</t>
  </si>
  <si>
    <t>Limbaje de programare  (pentru perfecţionarea profesorilor)</t>
  </si>
  <si>
    <t>Elaborarea materialelor multimedia</t>
  </si>
  <si>
    <t>Informatica în predarea matematicii</t>
  </si>
  <si>
    <t>Curs opţional 1</t>
  </si>
  <si>
    <t>Web şi animaţii</t>
  </si>
  <si>
    <t>Probleme pentru concursuri de informatică</t>
  </si>
  <si>
    <t>Informatică şi modelare</t>
  </si>
  <si>
    <t>Metodologia cercetării</t>
  </si>
  <si>
    <t>Didactica informaticii</t>
  </si>
  <si>
    <t>Didactica tehnologiei informaţiei şi a comunicării</t>
  </si>
  <si>
    <t>Învăţarea programării prin jocuri</t>
  </si>
  <si>
    <t>Curs opţional 2</t>
  </si>
  <si>
    <t>Interacţiunea om calculator</t>
  </si>
  <si>
    <t xml:space="preserve">Societatea informatizată </t>
  </si>
  <si>
    <r>
      <rPr>
        <b/>
        <sz val="10"/>
        <color indexed="8"/>
        <rFont val="Times New Roman"/>
        <family val="1"/>
      </rPr>
      <t xml:space="preserve">   14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</si>
  <si>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106 </t>
    </r>
    <r>
      <rPr>
        <sz val="10"/>
        <color indexed="8"/>
        <rFont val="Times New Roman"/>
        <family val="1"/>
      </rPr>
      <t>de credite la disciplinele obligatorii;</t>
    </r>
  </si>
  <si>
    <t>MMM3040</t>
  </si>
  <si>
    <t>Finalizarea lucrării de disertaţie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</si>
  <si>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Eötvös Loránd sin Budapesta, Ungaria, Universitatea Tehnica Viena, Universitatea Alpen-Adria Klagenfurt Austria
Planul reflectă recomandările Association of Computing Machinery şi IEEE Computer Society</t>
    </r>
  </si>
  <si>
    <t>CURS OPȚIONAL 2 (An II, Semestrul 3)</t>
  </si>
  <si>
    <t>MMM8121</t>
  </si>
  <si>
    <t>MMM8122</t>
  </si>
  <si>
    <t>MMM8123</t>
  </si>
  <si>
    <t>MMM8124</t>
  </si>
  <si>
    <t>MMM8125</t>
  </si>
  <si>
    <t>MMM8126</t>
  </si>
  <si>
    <t>MMM8127</t>
  </si>
  <si>
    <t>MMM8128</t>
  </si>
  <si>
    <t>MMM8129</t>
  </si>
  <si>
    <t>MMM8131</t>
  </si>
  <si>
    <t>MMM8132</t>
  </si>
  <si>
    <t>MMM8130</t>
  </si>
  <si>
    <t>MMM8133</t>
  </si>
  <si>
    <t>MMM8134</t>
  </si>
  <si>
    <t>MMM8136</t>
  </si>
  <si>
    <t>Practică (1)</t>
  </si>
  <si>
    <t>Practică (2)</t>
  </si>
  <si>
    <t>MMM3401</t>
  </si>
  <si>
    <t>Proiect de cercetare în didactica informaticii</t>
  </si>
  <si>
    <t>MMM8139</t>
  </si>
  <si>
    <t>Baze de date (pentru perfecţionarea profesorilor)</t>
  </si>
  <si>
    <t>Noţiuni de robotică, programarea dispozitivelor mobile</t>
  </si>
  <si>
    <t>MMM8067</t>
  </si>
  <si>
    <t>Învăţarea programării prin jocuri; informatica în gimnaziu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</si>
  <si>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</si>
  <si>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t>PLAN DE ÎNVĂŢĂMÂNT  valabil începând din anul universitar 2015-2016</t>
  </si>
  <si>
    <t>FACULTATEA DE MATEMATICĂ ŞI INFORMATICĂ</t>
  </si>
  <si>
    <t>În contul a cel mult o disciplină opţională studentul are dreptul să aleagă o disciplină de la alte specializări ale facultăţilor din Universitatea „Babeş-Bolyai”.</t>
  </si>
  <si>
    <t>Metodologia cercetării ştiinţifice de informatică</t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</si>
  <si>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 didactică</t>
    </r>
  </si>
  <si>
    <r>
      <t xml:space="preserve">Domeniul: </t>
    </r>
    <r>
      <rPr>
        <b/>
        <sz val="10"/>
        <color indexed="8"/>
        <rFont val="Times New Roman"/>
        <family val="1"/>
      </rPr>
      <t>Informatcă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</si>
  <si>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</si>
  <si>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t>NOTA. Disciplina Finalizarea lucrarii de disertatie se desfasoara pe
parcursul semestrului si 2 saptamani comasate in finalul semestrului  (6
ore/zi, 5 zile/saptamana)</t>
  </si>
  <si>
    <t xml:space="preserve">Pentru încadrarea în învăţământul preuniversitar, este necesară absolvirea Modulului pedagogic II. </t>
  </si>
  <si>
    <t>MMX9611</t>
  </si>
  <si>
    <t>MMX9612</t>
  </si>
  <si>
    <r>
      <t xml:space="preserve">Sem. 1: Se alege  o disciplină din pachetul Curs opţional 1 </t>
    </r>
    <r>
      <rPr>
        <b/>
        <sz val="10"/>
        <color indexed="8"/>
        <rFont val="Times New Roman"/>
        <family val="1"/>
      </rPr>
      <t>MMX9611</t>
    </r>
    <r>
      <rPr>
        <sz val="10"/>
        <color indexed="8"/>
        <rFont val="Times New Roman"/>
        <family val="1"/>
      </rPr>
      <t>:</t>
    </r>
  </si>
  <si>
    <t>MMM8133, MMM8134</t>
  </si>
  <si>
    <t>MMM8067, MMM8136</t>
  </si>
  <si>
    <r>
      <t xml:space="preserve">Sem. 2: Se alege  o disciplină din pachetul Curs opţional 2 </t>
    </r>
    <r>
      <rPr>
        <b/>
        <sz val="10"/>
        <color indexed="8"/>
        <rFont val="Times New Roman"/>
        <family val="1"/>
      </rPr>
      <t>MMX9622</t>
    </r>
    <r>
      <rPr>
        <sz val="10"/>
        <color indexed="8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</si>
</sst>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 locked="0"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10" fontId="3" fillId="33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 horizontal="left" vertical="center"/>
      <protection locked="0"/>
    </xf>
    <xf numFmtId="1" fontId="2" fillId="33" borderId="14" xfId="0" applyNumberFormat="1" applyFont="1" applyFill="1" applyBorder="1" applyAlignment="1" applyProtection="1">
      <alignment horizontal="left" vertical="center"/>
      <protection locked="0"/>
    </xf>
    <xf numFmtId="1" fontId="2" fillId="33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5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3"/>
  <sheetViews>
    <sheetView tabSelected="1" view="pageLayout" workbookViewId="0" topLeftCell="D133">
      <selection activeCell="Y152" sqref="Y152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2" width="6.140625" style="1" customWidth="1"/>
    <col min="13" max="13" width="5.57421875" style="1" customWidth="1"/>
    <col min="14" max="18" width="6.00390625" style="1" customWidth="1"/>
    <col min="19" max="19" width="6.140625" style="1" customWidth="1"/>
    <col min="20" max="20" width="9.28125" style="1" customWidth="1"/>
    <col min="21" max="16384" width="9.140625" style="1" customWidth="1"/>
  </cols>
  <sheetData>
    <row r="1" spans="1:20" ht="15.75" customHeight="1">
      <c r="A1" s="91" t="s">
        <v>119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M1" s="103" t="s">
        <v>19</v>
      </c>
      <c r="N1" s="103"/>
      <c r="O1" s="103"/>
      <c r="P1" s="103"/>
      <c r="Q1" s="103"/>
      <c r="R1" s="103"/>
      <c r="S1" s="103"/>
      <c r="T1" s="103"/>
    </row>
    <row r="2" spans="1:11" ht="6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24" ht="18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M3" s="97"/>
      <c r="N3" s="98"/>
      <c r="O3" s="77" t="s">
        <v>35</v>
      </c>
      <c r="P3" s="78"/>
      <c r="Q3" s="79"/>
      <c r="R3" s="77" t="s">
        <v>36</v>
      </c>
      <c r="S3" s="78"/>
      <c r="T3" s="79"/>
      <c r="X3" s="41"/>
    </row>
    <row r="4" spans="1:24" ht="17.25" customHeight="1">
      <c r="A4" s="102" t="s">
        <v>120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M4" s="95" t="s">
        <v>14</v>
      </c>
      <c r="N4" s="96"/>
      <c r="O4" s="92">
        <f>N44</f>
        <v>18</v>
      </c>
      <c r="P4" s="93"/>
      <c r="Q4" s="94"/>
      <c r="R4" s="92">
        <f>N53</f>
        <v>16</v>
      </c>
      <c r="S4" s="93"/>
      <c r="T4" s="94"/>
      <c r="X4" s="41"/>
    </row>
    <row r="5" spans="1:24" ht="16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M5" s="95" t="s">
        <v>15</v>
      </c>
      <c r="N5" s="96"/>
      <c r="O5" s="92">
        <f>N62</f>
        <v>18</v>
      </c>
      <c r="P5" s="93"/>
      <c r="Q5" s="94"/>
      <c r="R5" s="92">
        <f>N72</f>
        <v>17</v>
      </c>
      <c r="S5" s="93"/>
      <c r="T5" s="94"/>
      <c r="X5" s="41"/>
    </row>
    <row r="6" spans="1:24" ht="15" customHeight="1">
      <c r="A6" s="85" t="s">
        <v>124</v>
      </c>
      <c r="B6" s="85"/>
      <c r="C6" s="85"/>
      <c r="D6" s="85"/>
      <c r="E6" s="85"/>
      <c r="F6" s="85"/>
      <c r="G6" s="85"/>
      <c r="H6" s="85"/>
      <c r="I6" s="85"/>
      <c r="J6" s="85"/>
      <c r="K6" s="85"/>
      <c r="M6" s="99"/>
      <c r="N6" s="99"/>
      <c r="O6" s="80"/>
      <c r="P6" s="80"/>
      <c r="Q6" s="80"/>
      <c r="R6" s="80"/>
      <c r="S6" s="80"/>
      <c r="T6" s="80"/>
      <c r="X6" s="41"/>
    </row>
    <row r="7" spans="1:11" ht="18" customHeight="1">
      <c r="A7" s="76" t="s">
        <v>123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20" ht="18.75" customHeight="1">
      <c r="A8" s="81" t="s">
        <v>125</v>
      </c>
      <c r="B8" s="81"/>
      <c r="C8" s="81"/>
      <c r="D8" s="81"/>
      <c r="E8" s="81"/>
      <c r="F8" s="81"/>
      <c r="G8" s="81"/>
      <c r="H8" s="81"/>
      <c r="I8" s="81"/>
      <c r="J8" s="81"/>
      <c r="K8" s="81"/>
      <c r="M8" s="76" t="s">
        <v>118</v>
      </c>
      <c r="N8" s="76"/>
      <c r="O8" s="76"/>
      <c r="P8" s="76"/>
      <c r="Q8" s="76"/>
      <c r="R8" s="76"/>
      <c r="S8" s="76"/>
      <c r="T8" s="76"/>
    </row>
    <row r="9" spans="1:20" ht="15" customHeight="1">
      <c r="A9" s="81" t="s">
        <v>70</v>
      </c>
      <c r="B9" s="81"/>
      <c r="C9" s="81"/>
      <c r="D9" s="81"/>
      <c r="E9" s="81"/>
      <c r="F9" s="81"/>
      <c r="G9" s="81"/>
      <c r="H9" s="81"/>
      <c r="I9" s="81"/>
      <c r="J9" s="81"/>
      <c r="K9" s="81"/>
      <c r="M9" s="76"/>
      <c r="N9" s="76"/>
      <c r="O9" s="76"/>
      <c r="P9" s="76"/>
      <c r="Q9" s="76"/>
      <c r="R9" s="76"/>
      <c r="S9" s="76"/>
      <c r="T9" s="76"/>
    </row>
    <row r="10" spans="1:20" ht="16.5" customHeight="1">
      <c r="A10" s="81" t="s">
        <v>64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M10" s="76"/>
      <c r="N10" s="76"/>
      <c r="O10" s="76"/>
      <c r="P10" s="76"/>
      <c r="Q10" s="76"/>
      <c r="R10" s="76"/>
      <c r="S10" s="76"/>
      <c r="T10" s="76"/>
    </row>
    <row r="11" spans="1:20" ht="12.75">
      <c r="A11" s="81" t="s">
        <v>17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M11" s="76"/>
      <c r="N11" s="76"/>
      <c r="O11" s="76"/>
      <c r="P11" s="76"/>
      <c r="Q11" s="76"/>
      <c r="R11" s="76"/>
      <c r="S11" s="76"/>
      <c r="T11" s="76"/>
    </row>
    <row r="12" spans="1:18" ht="10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M12" s="2"/>
      <c r="N12" s="2"/>
      <c r="O12" s="2"/>
      <c r="P12" s="2"/>
      <c r="Q12" s="2"/>
      <c r="R12" s="2"/>
    </row>
    <row r="13" spans="1:20" ht="12.75">
      <c r="A13" s="82" t="s">
        <v>68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M13" s="87" t="s">
        <v>20</v>
      </c>
      <c r="N13" s="87"/>
      <c r="O13" s="87"/>
      <c r="P13" s="87"/>
      <c r="Q13" s="87"/>
      <c r="R13" s="87"/>
      <c r="S13" s="87"/>
      <c r="T13" s="87"/>
    </row>
    <row r="14" spans="1:20" ht="12.75" customHeight="1">
      <c r="A14" s="82" t="s">
        <v>65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M14" s="160" t="s">
        <v>130</v>
      </c>
      <c r="N14" s="160"/>
      <c r="O14" s="160"/>
      <c r="P14" s="160"/>
      <c r="Q14" s="160"/>
      <c r="R14" s="160"/>
      <c r="S14" s="160"/>
      <c r="T14" s="160"/>
    </row>
    <row r="15" spans="1:20" ht="12.75" customHeight="1">
      <c r="A15" s="81" t="s">
        <v>89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M15" s="83" t="s">
        <v>131</v>
      </c>
      <c r="N15" s="83"/>
      <c r="O15" s="83"/>
      <c r="P15" s="83"/>
      <c r="Q15" s="83"/>
      <c r="R15" s="83"/>
      <c r="S15" s="83"/>
      <c r="T15" s="83"/>
    </row>
    <row r="16" spans="1:20" ht="12.75" customHeight="1">
      <c r="A16" s="81" t="s">
        <v>88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M16" s="160" t="s">
        <v>133</v>
      </c>
      <c r="N16" s="160"/>
      <c r="O16" s="160"/>
      <c r="P16" s="160"/>
      <c r="Q16" s="160"/>
      <c r="R16" s="160"/>
      <c r="S16" s="160"/>
      <c r="T16" s="160"/>
    </row>
    <row r="17" spans="1:20" ht="12.75" customHeight="1">
      <c r="A17" s="81" t="s">
        <v>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M17" s="159" t="s">
        <v>132</v>
      </c>
      <c r="N17" s="159"/>
      <c r="O17" s="159"/>
      <c r="P17" s="159"/>
      <c r="Q17" s="159"/>
      <c r="R17" s="159"/>
      <c r="S17" s="159"/>
      <c r="T17" s="159"/>
    </row>
    <row r="18" spans="1:20" ht="14.25" customHeight="1">
      <c r="A18" s="81" t="s">
        <v>69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M18" s="159"/>
      <c r="N18" s="159"/>
      <c r="O18" s="159"/>
      <c r="P18" s="159"/>
      <c r="Q18" s="159"/>
      <c r="R18" s="159"/>
      <c r="S18" s="159"/>
      <c r="T18" s="159"/>
    </row>
    <row r="19" spans="1:20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M19" s="159"/>
      <c r="N19" s="159"/>
      <c r="O19" s="159"/>
      <c r="P19" s="159"/>
      <c r="Q19" s="159"/>
      <c r="R19" s="159"/>
      <c r="S19" s="159"/>
      <c r="T19" s="159"/>
    </row>
    <row r="20" spans="1:18" ht="7.5" customHeight="1">
      <c r="A20" s="76" t="s">
        <v>126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M20" s="2"/>
      <c r="N20" s="2"/>
      <c r="O20" s="2"/>
      <c r="P20" s="2"/>
      <c r="Q20" s="2"/>
      <c r="R20" s="2"/>
    </row>
    <row r="21" spans="1:20" ht="1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M21" s="84" t="s">
        <v>121</v>
      </c>
      <c r="N21" s="84"/>
      <c r="O21" s="84"/>
      <c r="P21" s="84"/>
      <c r="Q21" s="84"/>
      <c r="R21" s="84"/>
      <c r="S21" s="84"/>
      <c r="T21" s="84"/>
    </row>
    <row r="22" spans="1:20" ht="1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M22" s="84"/>
      <c r="N22" s="84"/>
      <c r="O22" s="84"/>
      <c r="P22" s="84"/>
      <c r="Q22" s="84"/>
      <c r="R22" s="84"/>
      <c r="S22" s="84"/>
      <c r="T22" s="84"/>
    </row>
    <row r="23" spans="1:20" ht="13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M23" s="84"/>
      <c r="N23" s="84"/>
      <c r="O23" s="84"/>
      <c r="P23" s="84"/>
      <c r="Q23" s="84"/>
      <c r="R23" s="84"/>
      <c r="S23" s="84"/>
      <c r="T23" s="84"/>
    </row>
    <row r="24" spans="1:18" ht="55.5" customHeight="1">
      <c r="A24" s="85" t="s">
        <v>127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M24" s="3"/>
      <c r="N24" s="3"/>
      <c r="O24" s="3"/>
      <c r="P24" s="3"/>
      <c r="Q24" s="3"/>
      <c r="R24" s="3"/>
    </row>
    <row r="25" spans="1:20" ht="12.75">
      <c r="A25" s="86" t="s">
        <v>16</v>
      </c>
      <c r="B25" s="86"/>
      <c r="C25" s="86"/>
      <c r="D25" s="86"/>
      <c r="E25" s="86"/>
      <c r="F25" s="86"/>
      <c r="G25" s="86"/>
      <c r="M25" s="90" t="s">
        <v>92</v>
      </c>
      <c r="N25" s="90"/>
      <c r="O25" s="90"/>
      <c r="P25" s="90"/>
      <c r="Q25" s="90"/>
      <c r="R25" s="90"/>
      <c r="S25" s="90"/>
      <c r="T25" s="90"/>
    </row>
    <row r="26" spans="1:20" ht="26.25" customHeight="1">
      <c r="A26" s="4"/>
      <c r="B26" s="77" t="s">
        <v>2</v>
      </c>
      <c r="C26" s="79"/>
      <c r="D26" s="77" t="s">
        <v>3</v>
      </c>
      <c r="E26" s="78"/>
      <c r="F26" s="79"/>
      <c r="G26" s="60" t="s">
        <v>18</v>
      </c>
      <c r="H26" s="60" t="s">
        <v>10</v>
      </c>
      <c r="I26" s="77" t="s">
        <v>4</v>
      </c>
      <c r="J26" s="78"/>
      <c r="K26" s="79"/>
      <c r="M26" s="90"/>
      <c r="N26" s="90"/>
      <c r="O26" s="90"/>
      <c r="P26" s="90"/>
      <c r="Q26" s="90"/>
      <c r="R26" s="90"/>
      <c r="S26" s="90"/>
      <c r="T26" s="90"/>
    </row>
    <row r="27" spans="1:20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61"/>
      <c r="H27" s="61"/>
      <c r="I27" s="5" t="s">
        <v>11</v>
      </c>
      <c r="J27" s="5" t="s">
        <v>12</v>
      </c>
      <c r="K27" s="5" t="s">
        <v>13</v>
      </c>
      <c r="M27" s="90"/>
      <c r="N27" s="90"/>
      <c r="O27" s="90"/>
      <c r="P27" s="90"/>
      <c r="Q27" s="90"/>
      <c r="R27" s="90"/>
      <c r="S27" s="90"/>
      <c r="T27" s="90"/>
    </row>
    <row r="28" spans="1:20" ht="17.25" customHeight="1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0"/>
      <c r="I28" s="25">
        <v>2</v>
      </c>
      <c r="J28" s="25">
        <v>1</v>
      </c>
      <c r="K28" s="25">
        <v>13</v>
      </c>
      <c r="M28" s="90"/>
      <c r="N28" s="90"/>
      <c r="O28" s="90"/>
      <c r="P28" s="90"/>
      <c r="Q28" s="90"/>
      <c r="R28" s="90"/>
      <c r="S28" s="90"/>
      <c r="T28" s="90"/>
    </row>
    <row r="29" spans="1:20" ht="15" customHeight="1">
      <c r="A29" s="6" t="s">
        <v>15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/>
      <c r="I29" s="25">
        <v>2</v>
      </c>
      <c r="J29" s="25">
        <v>1</v>
      </c>
      <c r="K29" s="25">
        <v>13</v>
      </c>
      <c r="M29" s="90"/>
      <c r="N29" s="90"/>
      <c r="O29" s="90"/>
      <c r="P29" s="90"/>
      <c r="Q29" s="90"/>
      <c r="R29" s="90"/>
      <c r="S29" s="90"/>
      <c r="T29" s="90"/>
    </row>
    <row r="30" spans="1:20" ht="15.75" customHeight="1">
      <c r="A30" s="35"/>
      <c r="B30" s="33"/>
      <c r="C30" s="33"/>
      <c r="D30" s="33"/>
      <c r="E30" s="33"/>
      <c r="F30" s="33"/>
      <c r="G30" s="33"/>
      <c r="H30" s="33"/>
      <c r="I30" s="33"/>
      <c r="J30" s="33"/>
      <c r="K30" s="36"/>
      <c r="M30" s="90"/>
      <c r="N30" s="90"/>
      <c r="O30" s="90"/>
      <c r="P30" s="90"/>
      <c r="Q30" s="90"/>
      <c r="R30" s="90"/>
      <c r="S30" s="90"/>
      <c r="T30" s="90"/>
    </row>
    <row r="31" spans="1:20" ht="21" customHeight="1">
      <c r="A31" s="34"/>
      <c r="B31" s="34"/>
      <c r="C31" s="34"/>
      <c r="D31" s="34"/>
      <c r="E31" s="34"/>
      <c r="F31" s="34"/>
      <c r="G31" s="34"/>
      <c r="M31" s="90"/>
      <c r="N31" s="90"/>
      <c r="O31" s="90"/>
      <c r="P31" s="90"/>
      <c r="Q31" s="90"/>
      <c r="R31" s="90"/>
      <c r="S31" s="90"/>
      <c r="T31" s="90"/>
    </row>
    <row r="32" spans="2:19" ht="15" customHeight="1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2:19" ht="12.75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5" spans="1:20" ht="16.5" customHeight="1">
      <c r="A35" s="88" t="s">
        <v>21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14:20" ht="8.25" customHeight="1" hidden="1">
      <c r="N36" s="9"/>
      <c r="O36" s="10" t="s">
        <v>37</v>
      </c>
      <c r="P36" s="10" t="s">
        <v>38</v>
      </c>
      <c r="Q36" s="10" t="s">
        <v>39</v>
      </c>
      <c r="R36" s="10" t="s">
        <v>40</v>
      </c>
      <c r="S36" s="10" t="s">
        <v>53</v>
      </c>
      <c r="T36" s="10"/>
    </row>
    <row r="37" spans="1:20" ht="17.25" customHeight="1">
      <c r="A37" s="59" t="s">
        <v>43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25.5" customHeight="1">
      <c r="A38" s="67" t="s">
        <v>27</v>
      </c>
      <c r="B38" s="71" t="s">
        <v>26</v>
      </c>
      <c r="C38" s="72"/>
      <c r="D38" s="72"/>
      <c r="E38" s="72"/>
      <c r="F38" s="72"/>
      <c r="G38" s="72"/>
      <c r="H38" s="72"/>
      <c r="I38" s="73"/>
      <c r="J38" s="60" t="s">
        <v>41</v>
      </c>
      <c r="K38" s="62" t="s">
        <v>24</v>
      </c>
      <c r="L38" s="63"/>
      <c r="M38" s="64"/>
      <c r="N38" s="62" t="s">
        <v>42</v>
      </c>
      <c r="O38" s="69"/>
      <c r="P38" s="70"/>
      <c r="Q38" s="62" t="s">
        <v>23</v>
      </c>
      <c r="R38" s="63"/>
      <c r="S38" s="64"/>
      <c r="T38" s="100" t="s">
        <v>22</v>
      </c>
    </row>
    <row r="39" spans="1:20" ht="13.5" customHeight="1">
      <c r="A39" s="68"/>
      <c r="B39" s="74"/>
      <c r="C39" s="66"/>
      <c r="D39" s="66"/>
      <c r="E39" s="66"/>
      <c r="F39" s="66"/>
      <c r="G39" s="66"/>
      <c r="H39" s="66"/>
      <c r="I39" s="75"/>
      <c r="J39" s="61"/>
      <c r="K39" s="5" t="s">
        <v>28</v>
      </c>
      <c r="L39" s="5" t="s">
        <v>29</v>
      </c>
      <c r="M39" s="5" t="s">
        <v>30</v>
      </c>
      <c r="N39" s="5" t="s">
        <v>34</v>
      </c>
      <c r="O39" s="5" t="s">
        <v>7</v>
      </c>
      <c r="P39" s="5" t="s">
        <v>31</v>
      </c>
      <c r="Q39" s="5" t="s">
        <v>32</v>
      </c>
      <c r="R39" s="5" t="s">
        <v>28</v>
      </c>
      <c r="S39" s="5" t="s">
        <v>33</v>
      </c>
      <c r="T39" s="61"/>
    </row>
    <row r="40" spans="1:20" ht="12.75">
      <c r="A40" s="30" t="s">
        <v>94</v>
      </c>
      <c r="B40" s="53" t="s">
        <v>73</v>
      </c>
      <c r="C40" s="54"/>
      <c r="D40" s="54"/>
      <c r="E40" s="54"/>
      <c r="F40" s="54"/>
      <c r="G40" s="54"/>
      <c r="H40" s="54"/>
      <c r="I40" s="55"/>
      <c r="J40" s="11">
        <v>8</v>
      </c>
      <c r="K40" s="11">
        <v>2</v>
      </c>
      <c r="L40" s="11">
        <v>1</v>
      </c>
      <c r="M40" s="11">
        <v>2</v>
      </c>
      <c r="N40" s="18">
        <f>K40+L40+M40</f>
        <v>5</v>
      </c>
      <c r="O40" s="19">
        <f>P40-N40</f>
        <v>9</v>
      </c>
      <c r="P40" s="19">
        <f>ROUND(PRODUCT(J40,25)/14,0)</f>
        <v>14</v>
      </c>
      <c r="Q40" s="24" t="s">
        <v>32</v>
      </c>
      <c r="R40" s="11"/>
      <c r="S40" s="25"/>
      <c r="T40" s="11" t="s">
        <v>37</v>
      </c>
    </row>
    <row r="41" spans="1:20" ht="12.75">
      <c r="A41" s="30" t="s">
        <v>95</v>
      </c>
      <c r="B41" s="53" t="s">
        <v>74</v>
      </c>
      <c r="C41" s="54"/>
      <c r="D41" s="54"/>
      <c r="E41" s="54"/>
      <c r="F41" s="54"/>
      <c r="G41" s="54"/>
      <c r="H41" s="54"/>
      <c r="I41" s="55"/>
      <c r="J41" s="11">
        <v>8</v>
      </c>
      <c r="K41" s="11">
        <v>2</v>
      </c>
      <c r="L41" s="11">
        <v>1</v>
      </c>
      <c r="M41" s="11">
        <v>2</v>
      </c>
      <c r="N41" s="18">
        <f>K41+L41+M41</f>
        <v>5</v>
      </c>
      <c r="O41" s="19">
        <f>P41-N41</f>
        <v>9</v>
      </c>
      <c r="P41" s="19">
        <f>ROUND(PRODUCT(J41,25)/14,0)</f>
        <v>14</v>
      </c>
      <c r="Q41" s="24" t="s">
        <v>32</v>
      </c>
      <c r="R41" s="11"/>
      <c r="S41" s="25"/>
      <c r="T41" s="11" t="s">
        <v>37</v>
      </c>
    </row>
    <row r="42" spans="1:20" ht="12.75">
      <c r="A42" s="30" t="s">
        <v>96</v>
      </c>
      <c r="B42" s="53" t="s">
        <v>76</v>
      </c>
      <c r="C42" s="54"/>
      <c r="D42" s="54"/>
      <c r="E42" s="54"/>
      <c r="F42" s="54"/>
      <c r="G42" s="54"/>
      <c r="H42" s="54"/>
      <c r="I42" s="55"/>
      <c r="J42" s="11">
        <v>7</v>
      </c>
      <c r="K42" s="11">
        <v>2</v>
      </c>
      <c r="L42" s="11">
        <v>1</v>
      </c>
      <c r="M42" s="11">
        <v>2</v>
      </c>
      <c r="N42" s="18">
        <f>K42+L42+M42</f>
        <v>5</v>
      </c>
      <c r="O42" s="19">
        <f>P42-N42</f>
        <v>8</v>
      </c>
      <c r="P42" s="19">
        <f>ROUND(PRODUCT(J42,25)/14,0)</f>
        <v>13</v>
      </c>
      <c r="Q42" s="24" t="s">
        <v>32</v>
      </c>
      <c r="R42" s="11"/>
      <c r="S42" s="25"/>
      <c r="T42" s="11" t="s">
        <v>39</v>
      </c>
    </row>
    <row r="43" spans="1:20" ht="12.75">
      <c r="A43" s="30" t="s">
        <v>128</v>
      </c>
      <c r="B43" s="53" t="s">
        <v>77</v>
      </c>
      <c r="C43" s="54"/>
      <c r="D43" s="54"/>
      <c r="E43" s="54"/>
      <c r="F43" s="54"/>
      <c r="G43" s="54"/>
      <c r="H43" s="54"/>
      <c r="I43" s="55"/>
      <c r="J43" s="11">
        <v>7</v>
      </c>
      <c r="K43" s="11">
        <v>2</v>
      </c>
      <c r="L43" s="11">
        <v>1</v>
      </c>
      <c r="M43" s="11">
        <v>0</v>
      </c>
      <c r="N43" s="18">
        <f>K43+L43+M43</f>
        <v>3</v>
      </c>
      <c r="O43" s="19">
        <f>P43-N43</f>
        <v>10</v>
      </c>
      <c r="P43" s="19">
        <f>ROUND(PRODUCT(J43,25)/14,0)</f>
        <v>13</v>
      </c>
      <c r="Q43" s="24"/>
      <c r="R43" s="11" t="s">
        <v>28</v>
      </c>
      <c r="S43" s="25"/>
      <c r="T43" s="11" t="s">
        <v>39</v>
      </c>
    </row>
    <row r="44" spans="1:20" ht="12.75">
      <c r="A44" s="21" t="s">
        <v>25</v>
      </c>
      <c r="B44" s="50"/>
      <c r="C44" s="51"/>
      <c r="D44" s="51"/>
      <c r="E44" s="51"/>
      <c r="F44" s="51"/>
      <c r="G44" s="51"/>
      <c r="H44" s="51"/>
      <c r="I44" s="52"/>
      <c r="J44" s="21">
        <f aca="true" t="shared" si="0" ref="J44:P44">SUM(J40:J43)</f>
        <v>30</v>
      </c>
      <c r="K44" s="21">
        <f t="shared" si="0"/>
        <v>8</v>
      </c>
      <c r="L44" s="21">
        <f t="shared" si="0"/>
        <v>4</v>
      </c>
      <c r="M44" s="21">
        <f t="shared" si="0"/>
        <v>6</v>
      </c>
      <c r="N44" s="21">
        <f t="shared" si="0"/>
        <v>18</v>
      </c>
      <c r="O44" s="21">
        <f t="shared" si="0"/>
        <v>36</v>
      </c>
      <c r="P44" s="21">
        <f t="shared" si="0"/>
        <v>54</v>
      </c>
      <c r="Q44" s="21">
        <f>COUNTIF(Q40:Q43,"E")</f>
        <v>3</v>
      </c>
      <c r="R44" s="21">
        <f>COUNTIF(R40:R43,"C")</f>
        <v>1</v>
      </c>
      <c r="S44" s="21">
        <f>COUNTIF(S40:S43,"VP")</f>
        <v>0</v>
      </c>
      <c r="T44" s="22"/>
    </row>
    <row r="45" ht="31.5" customHeight="1"/>
    <row r="46" spans="1:20" ht="16.5" customHeight="1">
      <c r="A46" s="59" t="s">
        <v>44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26.25" customHeight="1">
      <c r="A47" s="67" t="s">
        <v>27</v>
      </c>
      <c r="B47" s="71" t="s">
        <v>26</v>
      </c>
      <c r="C47" s="72"/>
      <c r="D47" s="72"/>
      <c r="E47" s="72"/>
      <c r="F47" s="72"/>
      <c r="G47" s="72"/>
      <c r="H47" s="72"/>
      <c r="I47" s="73"/>
      <c r="J47" s="60" t="s">
        <v>41</v>
      </c>
      <c r="K47" s="62" t="s">
        <v>24</v>
      </c>
      <c r="L47" s="63"/>
      <c r="M47" s="64"/>
      <c r="N47" s="62" t="s">
        <v>42</v>
      </c>
      <c r="O47" s="69"/>
      <c r="P47" s="70"/>
      <c r="Q47" s="62" t="s">
        <v>23</v>
      </c>
      <c r="R47" s="63"/>
      <c r="S47" s="64"/>
      <c r="T47" s="100" t="s">
        <v>22</v>
      </c>
    </row>
    <row r="48" spans="1:20" ht="12.75" customHeight="1">
      <c r="A48" s="68"/>
      <c r="B48" s="74"/>
      <c r="C48" s="66"/>
      <c r="D48" s="66"/>
      <c r="E48" s="66"/>
      <c r="F48" s="66"/>
      <c r="G48" s="66"/>
      <c r="H48" s="66"/>
      <c r="I48" s="75"/>
      <c r="J48" s="61"/>
      <c r="K48" s="5" t="s">
        <v>28</v>
      </c>
      <c r="L48" s="5" t="s">
        <v>29</v>
      </c>
      <c r="M48" s="5" t="s">
        <v>30</v>
      </c>
      <c r="N48" s="5" t="s">
        <v>34</v>
      </c>
      <c r="O48" s="5" t="s">
        <v>7</v>
      </c>
      <c r="P48" s="5" t="s">
        <v>31</v>
      </c>
      <c r="Q48" s="5" t="s">
        <v>32</v>
      </c>
      <c r="R48" s="5" t="s">
        <v>28</v>
      </c>
      <c r="S48" s="5" t="s">
        <v>33</v>
      </c>
      <c r="T48" s="61"/>
    </row>
    <row r="49" spans="1:20" ht="12.75">
      <c r="A49" s="30" t="s">
        <v>97</v>
      </c>
      <c r="B49" s="53" t="s">
        <v>79</v>
      </c>
      <c r="C49" s="54"/>
      <c r="D49" s="54"/>
      <c r="E49" s="54"/>
      <c r="F49" s="54"/>
      <c r="G49" s="54"/>
      <c r="H49" s="54"/>
      <c r="I49" s="55"/>
      <c r="J49" s="11">
        <v>8</v>
      </c>
      <c r="K49" s="11">
        <v>2</v>
      </c>
      <c r="L49" s="11">
        <v>1</v>
      </c>
      <c r="M49" s="11">
        <v>2</v>
      </c>
      <c r="N49" s="18">
        <f>K49+L49+M49</f>
        <v>5</v>
      </c>
      <c r="O49" s="19">
        <f>P49-N49</f>
        <v>9</v>
      </c>
      <c r="P49" s="19">
        <f>ROUND(PRODUCT(J49,25)/14,0)</f>
        <v>14</v>
      </c>
      <c r="Q49" s="24" t="s">
        <v>32</v>
      </c>
      <c r="R49" s="11"/>
      <c r="S49" s="25"/>
      <c r="T49" s="11" t="s">
        <v>37</v>
      </c>
    </row>
    <row r="50" spans="1:20" ht="12.75">
      <c r="A50" s="30" t="s">
        <v>98</v>
      </c>
      <c r="B50" s="53" t="s">
        <v>80</v>
      </c>
      <c r="C50" s="54"/>
      <c r="D50" s="54"/>
      <c r="E50" s="54"/>
      <c r="F50" s="54"/>
      <c r="G50" s="54"/>
      <c r="H50" s="54"/>
      <c r="I50" s="55"/>
      <c r="J50" s="11">
        <v>8</v>
      </c>
      <c r="K50" s="11">
        <v>2</v>
      </c>
      <c r="L50" s="11">
        <v>1</v>
      </c>
      <c r="M50" s="11">
        <v>2</v>
      </c>
      <c r="N50" s="18">
        <f>K50+L50+M50</f>
        <v>5</v>
      </c>
      <c r="O50" s="19">
        <f>P50-N50</f>
        <v>9</v>
      </c>
      <c r="P50" s="19">
        <f>ROUND(PRODUCT(J50,25)/14,0)</f>
        <v>14</v>
      </c>
      <c r="Q50" s="24" t="s">
        <v>32</v>
      </c>
      <c r="R50" s="11"/>
      <c r="S50" s="25"/>
      <c r="T50" s="11" t="s">
        <v>39</v>
      </c>
    </row>
    <row r="51" spans="1:20" ht="12.75">
      <c r="A51" s="30" t="s">
        <v>90</v>
      </c>
      <c r="B51" s="53" t="s">
        <v>122</v>
      </c>
      <c r="C51" s="54"/>
      <c r="D51" s="54"/>
      <c r="E51" s="54"/>
      <c r="F51" s="54"/>
      <c r="G51" s="54"/>
      <c r="H51" s="54"/>
      <c r="I51" s="55"/>
      <c r="J51" s="11">
        <v>7</v>
      </c>
      <c r="K51" s="11">
        <v>2</v>
      </c>
      <c r="L51" s="11">
        <v>1</v>
      </c>
      <c r="M51" s="11">
        <v>0</v>
      </c>
      <c r="N51" s="18">
        <f>K51+L51+M51</f>
        <v>3</v>
      </c>
      <c r="O51" s="19">
        <f>P51-N51</f>
        <v>10</v>
      </c>
      <c r="P51" s="19">
        <f>ROUND(PRODUCT(J51,25)/14,0)</f>
        <v>13</v>
      </c>
      <c r="Q51" s="24"/>
      <c r="R51" s="11" t="s">
        <v>28</v>
      </c>
      <c r="S51" s="25"/>
      <c r="T51" s="11" t="s">
        <v>40</v>
      </c>
    </row>
    <row r="52" spans="1:20" ht="12.75">
      <c r="A52" s="30" t="s">
        <v>103</v>
      </c>
      <c r="B52" s="53" t="s">
        <v>109</v>
      </c>
      <c r="C52" s="54"/>
      <c r="D52" s="54"/>
      <c r="E52" s="54"/>
      <c r="F52" s="54"/>
      <c r="G52" s="54"/>
      <c r="H52" s="54"/>
      <c r="I52" s="55"/>
      <c r="J52" s="11">
        <v>7</v>
      </c>
      <c r="K52" s="11">
        <v>0</v>
      </c>
      <c r="L52" s="11">
        <v>0</v>
      </c>
      <c r="M52" s="11">
        <v>3</v>
      </c>
      <c r="N52" s="18">
        <f>K52+L52+M52</f>
        <v>3</v>
      </c>
      <c r="O52" s="19">
        <f>P52-N52</f>
        <v>10</v>
      </c>
      <c r="P52" s="19">
        <f>ROUND(PRODUCT(J52,25)/14,0)</f>
        <v>13</v>
      </c>
      <c r="Q52" s="24"/>
      <c r="R52" s="11" t="s">
        <v>28</v>
      </c>
      <c r="S52" s="25"/>
      <c r="T52" s="11" t="s">
        <v>39</v>
      </c>
    </row>
    <row r="53" spans="1:20" ht="12.75">
      <c r="A53" s="21" t="s">
        <v>25</v>
      </c>
      <c r="B53" s="50"/>
      <c r="C53" s="51"/>
      <c r="D53" s="51"/>
      <c r="E53" s="51"/>
      <c r="F53" s="51"/>
      <c r="G53" s="51"/>
      <c r="H53" s="51"/>
      <c r="I53" s="52"/>
      <c r="J53" s="21">
        <f aca="true" t="shared" si="1" ref="J53:P53">SUM(J49:J52)</f>
        <v>30</v>
      </c>
      <c r="K53" s="21">
        <f t="shared" si="1"/>
        <v>6</v>
      </c>
      <c r="L53" s="21">
        <f t="shared" si="1"/>
        <v>3</v>
      </c>
      <c r="M53" s="21">
        <f t="shared" si="1"/>
        <v>7</v>
      </c>
      <c r="N53" s="21">
        <f t="shared" si="1"/>
        <v>16</v>
      </c>
      <c r="O53" s="21">
        <f t="shared" si="1"/>
        <v>38</v>
      </c>
      <c r="P53" s="21">
        <f t="shared" si="1"/>
        <v>54</v>
      </c>
      <c r="Q53" s="21">
        <f>COUNTIF(Q49:Q52,"E")</f>
        <v>2</v>
      </c>
      <c r="R53" s="21">
        <f>COUNTIF(R49:R52,"C")</f>
        <v>2</v>
      </c>
      <c r="S53" s="21">
        <f>COUNTIF(S49:S52,"VP")</f>
        <v>0</v>
      </c>
      <c r="T53" s="22"/>
    </row>
    <row r="54" ht="32.25" customHeight="1"/>
    <row r="55" spans="1:20" ht="18" customHeight="1">
      <c r="A55" s="59" t="s">
        <v>45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5.5" customHeight="1">
      <c r="A56" s="67" t="s">
        <v>27</v>
      </c>
      <c r="B56" s="71" t="s">
        <v>26</v>
      </c>
      <c r="C56" s="72"/>
      <c r="D56" s="72"/>
      <c r="E56" s="72"/>
      <c r="F56" s="72"/>
      <c r="G56" s="72"/>
      <c r="H56" s="72"/>
      <c r="I56" s="73"/>
      <c r="J56" s="60" t="s">
        <v>41</v>
      </c>
      <c r="K56" s="62" t="s">
        <v>24</v>
      </c>
      <c r="L56" s="63"/>
      <c r="M56" s="64"/>
      <c r="N56" s="62" t="s">
        <v>42</v>
      </c>
      <c r="O56" s="69"/>
      <c r="P56" s="70"/>
      <c r="Q56" s="62" t="s">
        <v>23</v>
      </c>
      <c r="R56" s="63"/>
      <c r="S56" s="64"/>
      <c r="T56" s="100" t="s">
        <v>22</v>
      </c>
    </row>
    <row r="57" spans="1:20" ht="16.5" customHeight="1">
      <c r="A57" s="68"/>
      <c r="B57" s="74"/>
      <c r="C57" s="66"/>
      <c r="D57" s="66"/>
      <c r="E57" s="66"/>
      <c r="F57" s="66"/>
      <c r="G57" s="66"/>
      <c r="H57" s="66"/>
      <c r="I57" s="75"/>
      <c r="J57" s="61"/>
      <c r="K57" s="5" t="s">
        <v>28</v>
      </c>
      <c r="L57" s="5" t="s">
        <v>29</v>
      </c>
      <c r="M57" s="5" t="s">
        <v>30</v>
      </c>
      <c r="N57" s="5" t="s">
        <v>34</v>
      </c>
      <c r="O57" s="5" t="s">
        <v>7</v>
      </c>
      <c r="P57" s="5" t="s">
        <v>31</v>
      </c>
      <c r="Q57" s="5" t="s">
        <v>32</v>
      </c>
      <c r="R57" s="5" t="s">
        <v>28</v>
      </c>
      <c r="S57" s="5" t="s">
        <v>33</v>
      </c>
      <c r="T57" s="61"/>
    </row>
    <row r="58" spans="1:20" ht="12.75">
      <c r="A58" s="30" t="s">
        <v>99</v>
      </c>
      <c r="B58" s="53" t="s">
        <v>82</v>
      </c>
      <c r="C58" s="54"/>
      <c r="D58" s="54"/>
      <c r="E58" s="54"/>
      <c r="F58" s="54"/>
      <c r="G58" s="54"/>
      <c r="H58" s="54"/>
      <c r="I58" s="55"/>
      <c r="J58" s="11">
        <v>8</v>
      </c>
      <c r="K58" s="11">
        <v>2</v>
      </c>
      <c r="L58" s="11">
        <v>1</v>
      </c>
      <c r="M58" s="11">
        <v>2</v>
      </c>
      <c r="N58" s="18">
        <f>K58+L58+M58</f>
        <v>5</v>
      </c>
      <c r="O58" s="19">
        <f>P58-N58</f>
        <v>9</v>
      </c>
      <c r="P58" s="19">
        <f>ROUND(PRODUCT(J58,25)/14,0)</f>
        <v>14</v>
      </c>
      <c r="Q58" s="24" t="s">
        <v>32</v>
      </c>
      <c r="R58" s="11"/>
      <c r="S58" s="25"/>
      <c r="T58" s="11" t="s">
        <v>39</v>
      </c>
    </row>
    <row r="59" spans="1:20" ht="12.75">
      <c r="A59" s="30" t="s">
        <v>100</v>
      </c>
      <c r="B59" s="53" t="s">
        <v>83</v>
      </c>
      <c r="C59" s="54"/>
      <c r="D59" s="54"/>
      <c r="E59" s="54"/>
      <c r="F59" s="54"/>
      <c r="G59" s="54"/>
      <c r="H59" s="54"/>
      <c r="I59" s="55"/>
      <c r="J59" s="11">
        <v>8</v>
      </c>
      <c r="K59" s="11">
        <v>2</v>
      </c>
      <c r="L59" s="11">
        <v>1</v>
      </c>
      <c r="M59" s="11">
        <v>2</v>
      </c>
      <c r="N59" s="18">
        <f>K59+L59+M59</f>
        <v>5</v>
      </c>
      <c r="O59" s="19">
        <f>P59-N59</f>
        <v>9</v>
      </c>
      <c r="P59" s="19">
        <f>ROUND(PRODUCT(J59,25)/14,0)</f>
        <v>14</v>
      </c>
      <c r="Q59" s="24" t="s">
        <v>32</v>
      </c>
      <c r="R59" s="11"/>
      <c r="S59" s="25"/>
      <c r="T59" s="11" t="s">
        <v>39</v>
      </c>
    </row>
    <row r="60" spans="1:20" ht="12.75">
      <c r="A60" s="30" t="s">
        <v>101</v>
      </c>
      <c r="B60" s="53" t="s">
        <v>117</v>
      </c>
      <c r="C60" s="54"/>
      <c r="D60" s="54"/>
      <c r="E60" s="54"/>
      <c r="F60" s="54"/>
      <c r="G60" s="54"/>
      <c r="H60" s="54"/>
      <c r="I60" s="55"/>
      <c r="J60" s="11">
        <v>7</v>
      </c>
      <c r="K60" s="11">
        <v>2</v>
      </c>
      <c r="L60" s="11">
        <v>1</v>
      </c>
      <c r="M60" s="11">
        <v>2</v>
      </c>
      <c r="N60" s="18">
        <f>K60+L60+M60</f>
        <v>5</v>
      </c>
      <c r="O60" s="19">
        <f>P60-N60</f>
        <v>8</v>
      </c>
      <c r="P60" s="19">
        <f>ROUND(PRODUCT(J60,25)/14,0)</f>
        <v>13</v>
      </c>
      <c r="Q60" s="24" t="s">
        <v>32</v>
      </c>
      <c r="R60" s="11"/>
      <c r="S60" s="25"/>
      <c r="T60" s="11" t="s">
        <v>39</v>
      </c>
    </row>
    <row r="61" spans="1:20" ht="12.75">
      <c r="A61" s="30" t="s">
        <v>129</v>
      </c>
      <c r="B61" s="53" t="s">
        <v>85</v>
      </c>
      <c r="C61" s="54"/>
      <c r="D61" s="54"/>
      <c r="E61" s="54"/>
      <c r="F61" s="54"/>
      <c r="G61" s="54"/>
      <c r="H61" s="54"/>
      <c r="I61" s="55"/>
      <c r="J61" s="11">
        <v>7</v>
      </c>
      <c r="K61" s="11">
        <v>2</v>
      </c>
      <c r="L61" s="11">
        <v>1</v>
      </c>
      <c r="M61" s="11">
        <v>0</v>
      </c>
      <c r="N61" s="18">
        <f>K61+L61+M61</f>
        <v>3</v>
      </c>
      <c r="O61" s="19">
        <f>P61-N61</f>
        <v>10</v>
      </c>
      <c r="P61" s="19">
        <f>ROUND(PRODUCT(J61,25)/14,0)</f>
        <v>13</v>
      </c>
      <c r="Q61" s="24"/>
      <c r="R61" s="11" t="s">
        <v>28</v>
      </c>
      <c r="S61" s="25"/>
      <c r="T61" s="11" t="s">
        <v>39</v>
      </c>
    </row>
    <row r="62" spans="1:20" ht="12.75">
      <c r="A62" s="21" t="s">
        <v>25</v>
      </c>
      <c r="B62" s="50"/>
      <c r="C62" s="51"/>
      <c r="D62" s="51"/>
      <c r="E62" s="51"/>
      <c r="F62" s="51"/>
      <c r="G62" s="51"/>
      <c r="H62" s="51"/>
      <c r="I62" s="52"/>
      <c r="J62" s="21">
        <f aca="true" t="shared" si="2" ref="J62:P62">SUM(J58:J61)</f>
        <v>30</v>
      </c>
      <c r="K62" s="21">
        <f t="shared" si="2"/>
        <v>8</v>
      </c>
      <c r="L62" s="21">
        <f t="shared" si="2"/>
        <v>4</v>
      </c>
      <c r="M62" s="21">
        <f t="shared" si="2"/>
        <v>6</v>
      </c>
      <c r="N62" s="21">
        <f t="shared" si="2"/>
        <v>18</v>
      </c>
      <c r="O62" s="21">
        <f t="shared" si="2"/>
        <v>36</v>
      </c>
      <c r="P62" s="21">
        <f t="shared" si="2"/>
        <v>54</v>
      </c>
      <c r="Q62" s="21">
        <f>COUNTIF(Q58:Q61,"E")</f>
        <v>3</v>
      </c>
      <c r="R62" s="21">
        <f>COUNTIF(R58:R61,"C")</f>
        <v>1</v>
      </c>
      <c r="S62" s="21">
        <f>COUNTIF(S58:S61,"VP")</f>
        <v>0</v>
      </c>
      <c r="T62" s="22"/>
    </row>
    <row r="63" ht="60.75" customHeight="1"/>
    <row r="64" spans="1:20" ht="18.75" customHeight="1">
      <c r="A64" s="59" t="s">
        <v>46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24.75" customHeight="1">
      <c r="A65" s="67" t="s">
        <v>27</v>
      </c>
      <c r="B65" s="71" t="s">
        <v>26</v>
      </c>
      <c r="C65" s="72"/>
      <c r="D65" s="72"/>
      <c r="E65" s="72"/>
      <c r="F65" s="72"/>
      <c r="G65" s="72"/>
      <c r="H65" s="72"/>
      <c r="I65" s="73"/>
      <c r="J65" s="60" t="s">
        <v>41</v>
      </c>
      <c r="K65" s="62" t="s">
        <v>24</v>
      </c>
      <c r="L65" s="63"/>
      <c r="M65" s="64"/>
      <c r="N65" s="62" t="s">
        <v>42</v>
      </c>
      <c r="O65" s="69"/>
      <c r="P65" s="70"/>
      <c r="Q65" s="62" t="s">
        <v>23</v>
      </c>
      <c r="R65" s="63"/>
      <c r="S65" s="64"/>
      <c r="T65" s="100" t="s">
        <v>22</v>
      </c>
    </row>
    <row r="66" spans="1:20" ht="12.75">
      <c r="A66" s="68"/>
      <c r="B66" s="74"/>
      <c r="C66" s="66"/>
      <c r="D66" s="66"/>
      <c r="E66" s="66"/>
      <c r="F66" s="66"/>
      <c r="G66" s="66"/>
      <c r="H66" s="66"/>
      <c r="I66" s="75"/>
      <c r="J66" s="61"/>
      <c r="K66" s="5" t="s">
        <v>28</v>
      </c>
      <c r="L66" s="5" t="s">
        <v>29</v>
      </c>
      <c r="M66" s="5" t="s">
        <v>30</v>
      </c>
      <c r="N66" s="5" t="s">
        <v>34</v>
      </c>
      <c r="O66" s="5" t="s">
        <v>7</v>
      </c>
      <c r="P66" s="5" t="s">
        <v>31</v>
      </c>
      <c r="Q66" s="5" t="s">
        <v>32</v>
      </c>
      <c r="R66" s="5" t="s">
        <v>28</v>
      </c>
      <c r="S66" s="5" t="s">
        <v>33</v>
      </c>
      <c r="T66" s="61"/>
    </row>
    <row r="67" spans="1:20" ht="12.75">
      <c r="A67" s="30" t="s">
        <v>102</v>
      </c>
      <c r="B67" s="53" t="s">
        <v>114</v>
      </c>
      <c r="C67" s="54"/>
      <c r="D67" s="54"/>
      <c r="E67" s="54"/>
      <c r="F67" s="54"/>
      <c r="G67" s="54"/>
      <c r="H67" s="54"/>
      <c r="I67" s="55"/>
      <c r="J67" s="11">
        <v>8</v>
      </c>
      <c r="K67" s="11">
        <v>2</v>
      </c>
      <c r="L67" s="11">
        <v>1</v>
      </c>
      <c r="M67" s="11">
        <v>2</v>
      </c>
      <c r="N67" s="18">
        <f>K67+L67+M67</f>
        <v>5</v>
      </c>
      <c r="O67" s="19">
        <f>P67-N67</f>
        <v>12</v>
      </c>
      <c r="P67" s="19">
        <f>ROUND(PRODUCT(J67,25)/12,0)</f>
        <v>17</v>
      </c>
      <c r="Q67" s="24" t="s">
        <v>32</v>
      </c>
      <c r="R67" s="11"/>
      <c r="S67" s="25"/>
      <c r="T67" s="11" t="s">
        <v>39</v>
      </c>
    </row>
    <row r="68" spans="1:20" ht="12.75">
      <c r="A68" s="30" t="s">
        <v>105</v>
      </c>
      <c r="B68" s="53" t="s">
        <v>87</v>
      </c>
      <c r="C68" s="54"/>
      <c r="D68" s="54"/>
      <c r="E68" s="54"/>
      <c r="F68" s="54"/>
      <c r="G68" s="54"/>
      <c r="H68" s="54"/>
      <c r="I68" s="55"/>
      <c r="J68" s="11">
        <v>8</v>
      </c>
      <c r="K68" s="11">
        <v>2</v>
      </c>
      <c r="L68" s="11">
        <v>1</v>
      </c>
      <c r="M68" s="11">
        <v>2</v>
      </c>
      <c r="N68" s="18">
        <f>K68+L68+M68</f>
        <v>5</v>
      </c>
      <c r="O68" s="19">
        <f>P68-N68</f>
        <v>12</v>
      </c>
      <c r="P68" s="19">
        <f>ROUND(PRODUCT(J68,25)/12,0)</f>
        <v>17</v>
      </c>
      <c r="Q68" s="24" t="s">
        <v>32</v>
      </c>
      <c r="R68" s="11"/>
      <c r="S68" s="25"/>
      <c r="T68" s="11" t="s">
        <v>40</v>
      </c>
    </row>
    <row r="69" spans="1:20" ht="12.75">
      <c r="A69" s="30" t="s">
        <v>113</v>
      </c>
      <c r="B69" s="53" t="s">
        <v>112</v>
      </c>
      <c r="C69" s="54"/>
      <c r="D69" s="54"/>
      <c r="E69" s="54"/>
      <c r="F69" s="54"/>
      <c r="G69" s="54"/>
      <c r="H69" s="54"/>
      <c r="I69" s="55"/>
      <c r="J69" s="11">
        <v>4</v>
      </c>
      <c r="K69" s="11">
        <v>0</v>
      </c>
      <c r="L69" s="11">
        <v>1</v>
      </c>
      <c r="M69" s="11">
        <v>2</v>
      </c>
      <c r="N69" s="18">
        <f>K69+L69+M69</f>
        <v>3</v>
      </c>
      <c r="O69" s="19">
        <f>P69-N69</f>
        <v>5</v>
      </c>
      <c r="P69" s="19">
        <f>ROUND(PRODUCT(J69,25)/12,0)</f>
        <v>8</v>
      </c>
      <c r="Q69" s="24" t="s">
        <v>32</v>
      </c>
      <c r="R69" s="11"/>
      <c r="S69" s="25"/>
      <c r="T69" s="11" t="s">
        <v>39</v>
      </c>
    </row>
    <row r="70" spans="1:20" ht="12.75">
      <c r="A70" s="30" t="s">
        <v>111</v>
      </c>
      <c r="B70" s="53" t="s">
        <v>91</v>
      </c>
      <c r="C70" s="54"/>
      <c r="D70" s="54"/>
      <c r="E70" s="54"/>
      <c r="F70" s="54"/>
      <c r="G70" s="54"/>
      <c r="H70" s="54"/>
      <c r="I70" s="55"/>
      <c r="J70" s="11">
        <v>3</v>
      </c>
      <c r="K70" s="11">
        <v>0</v>
      </c>
      <c r="L70" s="11">
        <v>0</v>
      </c>
      <c r="M70" s="11">
        <v>1</v>
      </c>
      <c r="N70" s="18">
        <f>K70+L70+M70</f>
        <v>1</v>
      </c>
      <c r="O70" s="19">
        <f>P70-N70</f>
        <v>5</v>
      </c>
      <c r="P70" s="19">
        <f>ROUND(PRODUCT(J70,25)/12,0)</f>
        <v>6</v>
      </c>
      <c r="Q70" s="24"/>
      <c r="R70" s="11" t="s">
        <v>28</v>
      </c>
      <c r="S70" s="25"/>
      <c r="T70" s="11" t="s">
        <v>39</v>
      </c>
    </row>
    <row r="71" spans="1:20" ht="12.75">
      <c r="A71" s="30" t="s">
        <v>104</v>
      </c>
      <c r="B71" s="53" t="s">
        <v>110</v>
      </c>
      <c r="C71" s="54"/>
      <c r="D71" s="54"/>
      <c r="E71" s="54"/>
      <c r="F71" s="54"/>
      <c r="G71" s="54"/>
      <c r="H71" s="54"/>
      <c r="I71" s="55"/>
      <c r="J71" s="11">
        <v>7</v>
      </c>
      <c r="K71" s="11">
        <v>0</v>
      </c>
      <c r="L71" s="11">
        <v>0</v>
      </c>
      <c r="M71" s="11">
        <v>3</v>
      </c>
      <c r="N71" s="18">
        <f>K71+L71+M71</f>
        <v>3</v>
      </c>
      <c r="O71" s="19">
        <f>P71-N71</f>
        <v>12</v>
      </c>
      <c r="P71" s="19">
        <f>ROUND(PRODUCT(J71,25)/12,0)</f>
        <v>15</v>
      </c>
      <c r="Q71" s="24"/>
      <c r="R71" s="11" t="s">
        <v>28</v>
      </c>
      <c r="S71" s="25"/>
      <c r="T71" s="11" t="s">
        <v>39</v>
      </c>
    </row>
    <row r="72" spans="1:20" ht="12.75">
      <c r="A72" s="21" t="s">
        <v>25</v>
      </c>
      <c r="B72" s="50"/>
      <c r="C72" s="51"/>
      <c r="D72" s="51"/>
      <c r="E72" s="51"/>
      <c r="F72" s="51"/>
      <c r="G72" s="51"/>
      <c r="H72" s="51"/>
      <c r="I72" s="52"/>
      <c r="J72" s="21">
        <f aca="true" t="shared" si="3" ref="J72:P72">SUM(J67:J71)</f>
        <v>30</v>
      </c>
      <c r="K72" s="21">
        <f t="shared" si="3"/>
        <v>4</v>
      </c>
      <c r="L72" s="21">
        <f t="shared" si="3"/>
        <v>3</v>
      </c>
      <c r="M72" s="21">
        <f t="shared" si="3"/>
        <v>10</v>
      </c>
      <c r="N72" s="21">
        <f t="shared" si="3"/>
        <v>17</v>
      </c>
      <c r="O72" s="21">
        <f t="shared" si="3"/>
        <v>46</v>
      </c>
      <c r="P72" s="21">
        <f t="shared" si="3"/>
        <v>63</v>
      </c>
      <c r="Q72" s="21">
        <f>COUNTIF(Q67:Q71,"E")</f>
        <v>3</v>
      </c>
      <c r="R72" s="21">
        <f>COUNTIF(R67:R71,"C")</f>
        <v>2</v>
      </c>
      <c r="S72" s="21">
        <f>COUNTIF(S67:S71,"VP")</f>
        <v>0</v>
      </c>
      <c r="T72" s="22"/>
    </row>
    <row r="73" ht="23.25" customHeight="1"/>
    <row r="74" spans="1:20" ht="19.5" customHeight="1">
      <c r="A74" s="89" t="s">
        <v>47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1:20" ht="27.75" customHeight="1">
      <c r="A75" s="67" t="s">
        <v>27</v>
      </c>
      <c r="B75" s="71" t="s">
        <v>26</v>
      </c>
      <c r="C75" s="72"/>
      <c r="D75" s="72"/>
      <c r="E75" s="72"/>
      <c r="F75" s="72"/>
      <c r="G75" s="72"/>
      <c r="H75" s="72"/>
      <c r="I75" s="73"/>
      <c r="J75" s="60" t="s">
        <v>41</v>
      </c>
      <c r="K75" s="101" t="s">
        <v>24</v>
      </c>
      <c r="L75" s="101"/>
      <c r="M75" s="101"/>
      <c r="N75" s="101" t="s">
        <v>42</v>
      </c>
      <c r="O75" s="129"/>
      <c r="P75" s="129"/>
      <c r="Q75" s="101" t="s">
        <v>23</v>
      </c>
      <c r="R75" s="101"/>
      <c r="S75" s="101"/>
      <c r="T75" s="101" t="s">
        <v>22</v>
      </c>
    </row>
    <row r="76" spans="1:20" ht="12.75" customHeight="1">
      <c r="A76" s="68"/>
      <c r="B76" s="74"/>
      <c r="C76" s="66"/>
      <c r="D76" s="66"/>
      <c r="E76" s="66"/>
      <c r="F76" s="66"/>
      <c r="G76" s="66"/>
      <c r="H76" s="66"/>
      <c r="I76" s="75"/>
      <c r="J76" s="61"/>
      <c r="K76" s="5" t="s">
        <v>28</v>
      </c>
      <c r="L76" s="5" t="s">
        <v>29</v>
      </c>
      <c r="M76" s="5" t="s">
        <v>30</v>
      </c>
      <c r="N76" s="5" t="s">
        <v>34</v>
      </c>
      <c r="O76" s="5" t="s">
        <v>7</v>
      </c>
      <c r="P76" s="5" t="s">
        <v>31</v>
      </c>
      <c r="Q76" s="5" t="s">
        <v>32</v>
      </c>
      <c r="R76" s="5" t="s">
        <v>28</v>
      </c>
      <c r="S76" s="5" t="s">
        <v>33</v>
      </c>
      <c r="T76" s="101"/>
    </row>
    <row r="77" spans="1:20" ht="12.75">
      <c r="A77" s="107" t="s">
        <v>48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9"/>
    </row>
    <row r="78" spans="1:20" ht="12.75">
      <c r="A78" s="31" t="s">
        <v>106</v>
      </c>
      <c r="B78" s="53" t="s">
        <v>75</v>
      </c>
      <c r="C78" s="54"/>
      <c r="D78" s="54"/>
      <c r="E78" s="54"/>
      <c r="F78" s="54"/>
      <c r="G78" s="54"/>
      <c r="H78" s="54"/>
      <c r="I78" s="55"/>
      <c r="J78" s="26">
        <v>7</v>
      </c>
      <c r="K78" s="26">
        <v>2</v>
      </c>
      <c r="L78" s="26">
        <v>1</v>
      </c>
      <c r="M78" s="26">
        <v>0</v>
      </c>
      <c r="N78" s="19">
        <f>K78+L78+M78</f>
        <v>3</v>
      </c>
      <c r="O78" s="19">
        <f>P78-N78</f>
        <v>10</v>
      </c>
      <c r="P78" s="19">
        <f>ROUND(PRODUCT(J78,25)/14,0)</f>
        <v>13</v>
      </c>
      <c r="Q78" s="26"/>
      <c r="R78" s="26" t="s">
        <v>28</v>
      </c>
      <c r="S78" s="27"/>
      <c r="T78" s="11" t="s">
        <v>39</v>
      </c>
    </row>
    <row r="79" spans="1:20" ht="12.75">
      <c r="A79" s="31" t="s">
        <v>107</v>
      </c>
      <c r="B79" s="104" t="s">
        <v>78</v>
      </c>
      <c r="C79" s="105"/>
      <c r="D79" s="105"/>
      <c r="E79" s="105"/>
      <c r="F79" s="105"/>
      <c r="G79" s="105"/>
      <c r="H79" s="105"/>
      <c r="I79" s="106"/>
      <c r="J79" s="26">
        <v>7</v>
      </c>
      <c r="K79" s="26">
        <v>2</v>
      </c>
      <c r="L79" s="26">
        <v>1</v>
      </c>
      <c r="M79" s="26">
        <v>0</v>
      </c>
      <c r="N79" s="19">
        <f>K79+L79+M79</f>
        <v>3</v>
      </c>
      <c r="O79" s="19">
        <f>P79-N79</f>
        <v>10</v>
      </c>
      <c r="P79" s="19">
        <f>ROUND(PRODUCT(J79,25)/14,0)</f>
        <v>13</v>
      </c>
      <c r="Q79" s="26"/>
      <c r="R79" s="26" t="s">
        <v>28</v>
      </c>
      <c r="S79" s="27"/>
      <c r="T79" s="11" t="s">
        <v>39</v>
      </c>
    </row>
    <row r="80" spans="1:20" ht="12.75">
      <c r="A80" s="110" t="s">
        <v>93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2"/>
    </row>
    <row r="81" spans="1:20" ht="12.75">
      <c r="A81" s="31" t="s">
        <v>116</v>
      </c>
      <c r="B81" s="104" t="s">
        <v>86</v>
      </c>
      <c r="C81" s="105"/>
      <c r="D81" s="105"/>
      <c r="E81" s="105"/>
      <c r="F81" s="105"/>
      <c r="G81" s="105"/>
      <c r="H81" s="105"/>
      <c r="I81" s="106"/>
      <c r="J81" s="26">
        <v>7</v>
      </c>
      <c r="K81" s="26">
        <v>2</v>
      </c>
      <c r="L81" s="26">
        <v>1</v>
      </c>
      <c r="M81" s="26">
        <v>0</v>
      </c>
      <c r="N81" s="19">
        <f>K81+L81+M81</f>
        <v>3</v>
      </c>
      <c r="O81" s="19">
        <f>P81-N81</f>
        <v>10</v>
      </c>
      <c r="P81" s="19">
        <f>ROUND(PRODUCT(J81,25)/14,0)</f>
        <v>13</v>
      </c>
      <c r="Q81" s="26"/>
      <c r="R81" s="26" t="s">
        <v>28</v>
      </c>
      <c r="S81" s="27"/>
      <c r="T81" s="11" t="s">
        <v>39</v>
      </c>
    </row>
    <row r="82" spans="1:20" ht="12.75">
      <c r="A82" s="31" t="s">
        <v>108</v>
      </c>
      <c r="B82" s="104" t="s">
        <v>115</v>
      </c>
      <c r="C82" s="105"/>
      <c r="D82" s="105"/>
      <c r="E82" s="105"/>
      <c r="F82" s="105"/>
      <c r="G82" s="105"/>
      <c r="H82" s="105"/>
      <c r="I82" s="106"/>
      <c r="J82" s="26">
        <v>7</v>
      </c>
      <c r="K82" s="26">
        <v>2</v>
      </c>
      <c r="L82" s="26">
        <v>1</v>
      </c>
      <c r="M82" s="26">
        <v>0</v>
      </c>
      <c r="N82" s="19">
        <f>K82+L82+M82</f>
        <v>3</v>
      </c>
      <c r="O82" s="19">
        <f>P82-N82</f>
        <v>10</v>
      </c>
      <c r="P82" s="19">
        <f>ROUND(PRODUCT(J82,25)/14,0)</f>
        <v>13</v>
      </c>
      <c r="Q82" s="26"/>
      <c r="R82" s="26" t="s">
        <v>28</v>
      </c>
      <c r="S82" s="27"/>
      <c r="T82" s="11" t="s">
        <v>39</v>
      </c>
    </row>
    <row r="83" spans="1:20" ht="24.75" customHeight="1">
      <c r="A83" s="56" t="s">
        <v>50</v>
      </c>
      <c r="B83" s="57"/>
      <c r="C83" s="57"/>
      <c r="D83" s="57"/>
      <c r="E83" s="57"/>
      <c r="F83" s="57"/>
      <c r="G83" s="57"/>
      <c r="H83" s="57"/>
      <c r="I83" s="58"/>
      <c r="J83" s="23">
        <f>SUM(J78,J81)</f>
        <v>14</v>
      </c>
      <c r="K83" s="23">
        <f aca="true" t="shared" si="4" ref="K83:P83">SUM(K78,K81,)</f>
        <v>4</v>
      </c>
      <c r="L83" s="23">
        <f t="shared" si="4"/>
        <v>2</v>
      </c>
      <c r="M83" s="23">
        <f t="shared" si="4"/>
        <v>0</v>
      </c>
      <c r="N83" s="23">
        <f t="shared" si="4"/>
        <v>6</v>
      </c>
      <c r="O83" s="23">
        <f t="shared" si="4"/>
        <v>20</v>
      </c>
      <c r="P83" s="23">
        <f t="shared" si="4"/>
        <v>26</v>
      </c>
      <c r="Q83" s="23">
        <f>COUNTIF(Q78,"E")+COUNTIF(Q81,"E")</f>
        <v>0</v>
      </c>
      <c r="R83" s="23">
        <f>COUNTIF(R78,"C")+COUNTIF(R81,"C")</f>
        <v>2</v>
      </c>
      <c r="S83" s="23">
        <f>COUNTIF(S78,"VP")+COUNTIF(S81,"VP")</f>
        <v>0</v>
      </c>
      <c r="T83" s="42">
        <f>2/17</f>
        <v>0.11764705882352941</v>
      </c>
    </row>
    <row r="84" spans="1:20" ht="13.5" customHeight="1">
      <c r="A84" s="113" t="s">
        <v>51</v>
      </c>
      <c r="B84" s="114"/>
      <c r="C84" s="114"/>
      <c r="D84" s="114"/>
      <c r="E84" s="114"/>
      <c r="F84" s="114"/>
      <c r="G84" s="114"/>
      <c r="H84" s="114"/>
      <c r="I84" s="114"/>
      <c r="J84" s="115"/>
      <c r="K84" s="23">
        <f aca="true" t="shared" si="5" ref="K84:P84">SUM(K78,K81)*14</f>
        <v>56</v>
      </c>
      <c r="L84" s="23">
        <f t="shared" si="5"/>
        <v>28</v>
      </c>
      <c r="M84" s="23">
        <f t="shared" si="5"/>
        <v>0</v>
      </c>
      <c r="N84" s="23">
        <f t="shared" si="5"/>
        <v>84</v>
      </c>
      <c r="O84" s="23">
        <f t="shared" si="5"/>
        <v>280</v>
      </c>
      <c r="P84" s="23">
        <f t="shared" si="5"/>
        <v>364</v>
      </c>
      <c r="Q84" s="123"/>
      <c r="R84" s="124"/>
      <c r="S84" s="124"/>
      <c r="T84" s="125"/>
    </row>
    <row r="85" spans="1:20" ht="12.75">
      <c r="A85" s="116"/>
      <c r="B85" s="117"/>
      <c r="C85" s="117"/>
      <c r="D85" s="117"/>
      <c r="E85" s="117"/>
      <c r="F85" s="117"/>
      <c r="G85" s="117"/>
      <c r="H85" s="117"/>
      <c r="I85" s="117"/>
      <c r="J85" s="118"/>
      <c r="K85" s="46">
        <f>SUM(K84:M84)</f>
        <v>84</v>
      </c>
      <c r="L85" s="47"/>
      <c r="M85" s="48"/>
      <c r="N85" s="43">
        <f>SUM(N84:O84)</f>
        <v>364</v>
      </c>
      <c r="O85" s="44"/>
      <c r="P85" s="45"/>
      <c r="Q85" s="126"/>
      <c r="R85" s="127"/>
      <c r="S85" s="127"/>
      <c r="T85" s="128"/>
    </row>
    <row r="86" spans="1:2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3"/>
      <c r="L86" s="13"/>
      <c r="M86" s="13"/>
      <c r="N86" s="14"/>
      <c r="O86" s="14"/>
      <c r="P86" s="14"/>
      <c r="Q86" s="15"/>
      <c r="R86" s="15"/>
      <c r="S86" s="15"/>
      <c r="T86" s="15"/>
    </row>
    <row r="87" spans="1:20" ht="1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3"/>
      <c r="L87" s="13"/>
      <c r="M87" s="13"/>
      <c r="N87" s="16"/>
      <c r="O87" s="16"/>
      <c r="P87" s="16"/>
      <c r="Q87" s="16"/>
      <c r="R87" s="16"/>
      <c r="S87" s="16"/>
      <c r="T87" s="16"/>
    </row>
    <row r="88" spans="1:20" ht="24" customHeight="1">
      <c r="A88" s="66" t="s">
        <v>52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1:20" ht="16.5" customHeight="1">
      <c r="A89" s="50" t="s">
        <v>54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</row>
    <row r="90" spans="1:20" ht="34.5" customHeight="1">
      <c r="A90" s="65" t="s">
        <v>27</v>
      </c>
      <c r="B90" s="65" t="s">
        <v>26</v>
      </c>
      <c r="C90" s="65"/>
      <c r="D90" s="65"/>
      <c r="E90" s="65"/>
      <c r="F90" s="65"/>
      <c r="G90" s="65"/>
      <c r="H90" s="65"/>
      <c r="I90" s="65"/>
      <c r="J90" s="49" t="s">
        <v>41</v>
      </c>
      <c r="K90" s="49" t="s">
        <v>24</v>
      </c>
      <c r="L90" s="49"/>
      <c r="M90" s="49"/>
      <c r="N90" s="49" t="s">
        <v>42</v>
      </c>
      <c r="O90" s="49"/>
      <c r="P90" s="49"/>
      <c r="Q90" s="49" t="s">
        <v>23</v>
      </c>
      <c r="R90" s="49"/>
      <c r="S90" s="49"/>
      <c r="T90" s="49" t="s">
        <v>22</v>
      </c>
    </row>
    <row r="91" spans="1:20" ht="12.75">
      <c r="A91" s="65"/>
      <c r="B91" s="65"/>
      <c r="C91" s="65"/>
      <c r="D91" s="65"/>
      <c r="E91" s="65"/>
      <c r="F91" s="65"/>
      <c r="G91" s="65"/>
      <c r="H91" s="65"/>
      <c r="I91" s="65"/>
      <c r="J91" s="49"/>
      <c r="K91" s="29" t="s">
        <v>28</v>
      </c>
      <c r="L91" s="29" t="s">
        <v>29</v>
      </c>
      <c r="M91" s="29" t="s">
        <v>30</v>
      </c>
      <c r="N91" s="29" t="s">
        <v>34</v>
      </c>
      <c r="O91" s="29" t="s">
        <v>7</v>
      </c>
      <c r="P91" s="29" t="s">
        <v>31</v>
      </c>
      <c r="Q91" s="29" t="s">
        <v>32</v>
      </c>
      <c r="R91" s="29" t="s">
        <v>28</v>
      </c>
      <c r="S91" s="29" t="s">
        <v>33</v>
      </c>
      <c r="T91" s="49"/>
    </row>
    <row r="92" spans="1:20" ht="17.25" customHeight="1">
      <c r="A92" s="50" t="s">
        <v>66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/>
    </row>
    <row r="93" spans="1:20" ht="12.75">
      <c r="A93" s="32" t="str">
        <f>IF(ISNA(INDEX($A$37:$T$86,MATCH($B93,$B$37:$B$86,0),1)),"",INDEX($A$37:$T$86,MATCH($B93,$B$37:$B$86,0),1))</f>
        <v>MMM8121</v>
      </c>
      <c r="B93" s="53" t="s">
        <v>73</v>
      </c>
      <c r="C93" s="54"/>
      <c r="D93" s="54"/>
      <c r="E93" s="54"/>
      <c r="F93" s="54"/>
      <c r="G93" s="54"/>
      <c r="H93" s="54"/>
      <c r="I93" s="55"/>
      <c r="J93" s="19">
        <f>IF(ISNA(INDEX($A$37:$T$86,MATCH($B93,$B$37:$B$86,0),10)),"",INDEX($A$37:$T$86,MATCH($B93,$B$37:$B$86,0),10))</f>
        <v>8</v>
      </c>
      <c r="K93" s="19">
        <f>IF(ISNA(INDEX($A$37:$T$86,MATCH($B93,$B$37:$B$86,0),11)),"",INDEX($A$37:$T$86,MATCH($B93,$B$37:$B$86,0),11))</f>
        <v>2</v>
      </c>
      <c r="L93" s="19">
        <f>IF(ISNA(INDEX($A$37:$T$86,MATCH($B93,$B$37:$B$86,0),12)),"",INDEX($A$37:$T$86,MATCH($B93,$B$37:$B$86,0),12))</f>
        <v>1</v>
      </c>
      <c r="M93" s="19">
        <f>IF(ISNA(INDEX($A$37:$T$86,MATCH($B93,$B$37:$B$86,0),13)),"",INDEX($A$37:$T$86,MATCH($B93,$B$37:$B$86,0),13))</f>
        <v>2</v>
      </c>
      <c r="N93" s="19">
        <f>IF(ISNA(INDEX($A$37:$T$86,MATCH($B93,$B$37:$B$86,0),14)),"",INDEX($A$37:$T$86,MATCH($B93,$B$37:$B$86,0),14))</f>
        <v>5</v>
      </c>
      <c r="O93" s="19">
        <f>IF(ISNA(INDEX($A$37:$T$86,MATCH($B93,$B$37:$B$86,0),15)),"",INDEX($A$37:$T$86,MATCH($B93,$B$37:$B$86,0),15))</f>
        <v>9</v>
      </c>
      <c r="P93" s="19">
        <f>IF(ISNA(INDEX($A$37:$T$86,MATCH($B93,$B$37:$B$86,0),16)),"",INDEX($A$37:$T$86,MATCH($B93,$B$37:$B$86,0),16))</f>
        <v>14</v>
      </c>
      <c r="Q93" s="28" t="str">
        <f>IF(ISNA(INDEX($A$37:$T$86,MATCH($B93,$B$37:$B$86,0),17)),"",INDEX($A$37:$T$86,MATCH($B93,$B$37:$B$86,0),17))</f>
        <v>E</v>
      </c>
      <c r="R93" s="28">
        <f>IF(ISNA(INDEX($A$37:$T$86,MATCH($B93,$B$37:$B$86,0),18)),"",INDEX($A$37:$T$86,MATCH($B93,$B$37:$B$86,0),18))</f>
        <v>0</v>
      </c>
      <c r="S93" s="28">
        <f>IF(ISNA(INDEX($A$37:$T$86,MATCH($B93,$B$37:$B$86,0),19)),"",INDEX($A$37:$T$86,MATCH($B93,$B$37:$B$86,0),19))</f>
        <v>0</v>
      </c>
      <c r="T93" s="20" t="s">
        <v>37</v>
      </c>
    </row>
    <row r="94" spans="1:20" ht="12.75">
      <c r="A94" s="32" t="str">
        <f>IF(ISNA(INDEX($A$37:$T$86,MATCH($B94,$B$37:$B$86,0),1)),"",INDEX($A$37:$T$86,MATCH($B94,$B$37:$B$86,0),1))</f>
        <v>MMM8122</v>
      </c>
      <c r="B94" s="53" t="s">
        <v>74</v>
      </c>
      <c r="C94" s="54"/>
      <c r="D94" s="54"/>
      <c r="E94" s="54"/>
      <c r="F94" s="54"/>
      <c r="G94" s="54"/>
      <c r="H94" s="54"/>
      <c r="I94" s="55"/>
      <c r="J94" s="19">
        <f>IF(ISNA(INDEX($A$37:$T$86,MATCH($B94,$B$37:$B$86,0),10)),"",INDEX($A$37:$T$86,MATCH($B94,$B$37:$B$86,0),10))</f>
        <v>8</v>
      </c>
      <c r="K94" s="19">
        <f>IF(ISNA(INDEX($A$37:$T$86,MATCH($B94,$B$37:$B$86,0),11)),"",INDEX($A$37:$T$86,MATCH($B94,$B$37:$B$86,0),11))</f>
        <v>2</v>
      </c>
      <c r="L94" s="19">
        <f>IF(ISNA(INDEX($A$37:$T$86,MATCH($B94,$B$37:$B$86,0),12)),"",INDEX($A$37:$T$86,MATCH($B94,$B$37:$B$86,0),12))</f>
        <v>1</v>
      </c>
      <c r="M94" s="19">
        <f>IF(ISNA(INDEX($A$37:$T$86,MATCH($B94,$B$37:$B$86,0),13)),"",INDEX($A$37:$T$86,MATCH($B94,$B$37:$B$86,0),13))</f>
        <v>2</v>
      </c>
      <c r="N94" s="19">
        <f>IF(ISNA(INDEX($A$37:$T$86,MATCH($B94,$B$37:$B$86,0),14)),"",INDEX($A$37:$T$86,MATCH($B94,$B$37:$B$86,0),14))</f>
        <v>5</v>
      </c>
      <c r="O94" s="19">
        <f>IF(ISNA(INDEX($A$37:$T$86,MATCH($B94,$B$37:$B$86,0),15)),"",INDEX($A$37:$T$86,MATCH($B94,$B$37:$B$86,0),15))</f>
        <v>9</v>
      </c>
      <c r="P94" s="19">
        <f>IF(ISNA(INDEX($A$37:$T$86,MATCH($B94,$B$37:$B$86,0),16)),"",INDEX($A$37:$T$86,MATCH($B94,$B$37:$B$86,0),16))</f>
        <v>14</v>
      </c>
      <c r="Q94" s="28" t="str">
        <f>IF(ISNA(INDEX($A$37:$T$86,MATCH($B94,$B$37:$B$86,0),17)),"",INDEX($A$37:$T$86,MATCH($B94,$B$37:$B$86,0),17))</f>
        <v>E</v>
      </c>
      <c r="R94" s="28">
        <f>IF(ISNA(INDEX($A$37:$T$86,MATCH($B94,$B$37:$B$86,0),18)),"",INDEX($A$37:$T$86,MATCH($B94,$B$37:$B$86,0),18))</f>
        <v>0</v>
      </c>
      <c r="S94" s="28">
        <f>IF(ISNA(INDEX($A$37:$T$86,MATCH($B94,$B$37:$B$86,0),19)),"",INDEX($A$37:$T$86,MATCH($B94,$B$37:$B$86,0),19))</f>
        <v>0</v>
      </c>
      <c r="T94" s="20" t="s">
        <v>37</v>
      </c>
    </row>
    <row r="95" spans="1:20" ht="12.75">
      <c r="A95" s="32" t="str">
        <f>IF(ISNA(INDEX($A$37:$T$86,MATCH($B95,$B$37:$B$86,0),1)),"",INDEX($A$37:$T$86,MATCH($B95,$B$37:$B$86,0),1))</f>
        <v>MMM8124</v>
      </c>
      <c r="B95" s="53" t="s">
        <v>79</v>
      </c>
      <c r="C95" s="54"/>
      <c r="D95" s="54"/>
      <c r="E95" s="54"/>
      <c r="F95" s="54"/>
      <c r="G95" s="54"/>
      <c r="H95" s="54"/>
      <c r="I95" s="55"/>
      <c r="J95" s="19">
        <f>IF(ISNA(INDEX($A$37:$T$86,MATCH($B95,$B$37:$B$86,0),10)),"",INDEX($A$37:$T$86,MATCH($B95,$B$37:$B$86,0),10))</f>
        <v>8</v>
      </c>
      <c r="K95" s="19">
        <f>IF(ISNA(INDEX($A$37:$T$86,MATCH($B95,$B$37:$B$86,0),11)),"",INDEX($A$37:$T$86,MATCH($B95,$B$37:$B$86,0),11))</f>
        <v>2</v>
      </c>
      <c r="L95" s="19">
        <f>IF(ISNA(INDEX($A$37:$T$86,MATCH($B95,$B$37:$B$86,0),12)),"",INDEX($A$37:$T$86,MATCH($B95,$B$37:$B$86,0),12))</f>
        <v>1</v>
      </c>
      <c r="M95" s="19">
        <f>IF(ISNA(INDEX($A$37:$T$86,MATCH($B95,$B$37:$B$86,0),13)),"",INDEX($A$37:$T$86,MATCH($B95,$B$37:$B$86,0),13))</f>
        <v>2</v>
      </c>
      <c r="N95" s="19">
        <f>IF(ISNA(INDEX($A$37:$T$86,MATCH($B95,$B$37:$B$86,0),14)),"",INDEX($A$37:$T$86,MATCH($B95,$B$37:$B$86,0),14))</f>
        <v>5</v>
      </c>
      <c r="O95" s="19">
        <f>IF(ISNA(INDEX($A$37:$T$86,MATCH($B95,$B$37:$B$86,0),15)),"",INDEX($A$37:$T$86,MATCH($B95,$B$37:$B$86,0),15))</f>
        <v>9</v>
      </c>
      <c r="P95" s="19">
        <f>IF(ISNA(INDEX($A$37:$T$86,MATCH($B95,$B$37:$B$86,0),16)),"",INDEX($A$37:$T$86,MATCH($B95,$B$37:$B$86,0),16))</f>
        <v>14</v>
      </c>
      <c r="Q95" s="28" t="str">
        <f>IF(ISNA(INDEX($A$37:$T$86,MATCH($B95,$B$37:$B$86,0),17)),"",INDEX($A$37:$T$86,MATCH($B95,$B$37:$B$86,0),17))</f>
        <v>E</v>
      </c>
      <c r="R95" s="28">
        <f>IF(ISNA(INDEX($A$37:$T$86,MATCH($B95,$B$37:$B$86,0),18)),"",INDEX($A$37:$T$86,MATCH($B95,$B$37:$B$86,0),18))</f>
        <v>0</v>
      </c>
      <c r="S95" s="28">
        <f>IF(ISNA(INDEX($A$37:$T$86,MATCH($B95,$B$37:$B$86,0),19)),"",INDEX($A$37:$T$86,MATCH($B95,$B$37:$B$86,0),19))</f>
        <v>0</v>
      </c>
      <c r="T95" s="20" t="s">
        <v>37</v>
      </c>
    </row>
    <row r="96" spans="1:20" ht="32.25" customHeight="1">
      <c r="A96" s="56" t="s">
        <v>50</v>
      </c>
      <c r="B96" s="57"/>
      <c r="C96" s="57"/>
      <c r="D96" s="57"/>
      <c r="E96" s="57"/>
      <c r="F96" s="57"/>
      <c r="G96" s="57"/>
      <c r="H96" s="57"/>
      <c r="I96" s="58"/>
      <c r="J96" s="23">
        <f>IF(ISNA(SUM(J93:J95)),"",SUM(J93:J95))</f>
        <v>24</v>
      </c>
      <c r="K96" s="23">
        <f aca="true" t="shared" si="6" ref="K96:P96">SUM(K93:K95)</f>
        <v>6</v>
      </c>
      <c r="L96" s="23">
        <f t="shared" si="6"/>
        <v>3</v>
      </c>
      <c r="M96" s="23">
        <f t="shared" si="6"/>
        <v>6</v>
      </c>
      <c r="N96" s="23">
        <f t="shared" si="6"/>
        <v>15</v>
      </c>
      <c r="O96" s="23">
        <f t="shared" si="6"/>
        <v>27</v>
      </c>
      <c r="P96" s="23">
        <f t="shared" si="6"/>
        <v>42</v>
      </c>
      <c r="Q96" s="21">
        <f>COUNTIF(Q93:Q95,"E")</f>
        <v>3</v>
      </c>
      <c r="R96" s="21">
        <f>COUNTIF(R93:R95,"C")</f>
        <v>0</v>
      </c>
      <c r="S96" s="21">
        <f>COUNTIF(S93:S95,"VP")</f>
        <v>0</v>
      </c>
      <c r="T96" s="42">
        <f>0.176470588235294</f>
        <v>0.176470588235294</v>
      </c>
    </row>
    <row r="97" spans="1:20" ht="12.75">
      <c r="A97" s="113" t="s">
        <v>51</v>
      </c>
      <c r="B97" s="114"/>
      <c r="C97" s="114"/>
      <c r="D97" s="114"/>
      <c r="E97" s="114"/>
      <c r="F97" s="114"/>
      <c r="G97" s="114"/>
      <c r="H97" s="114"/>
      <c r="I97" s="114"/>
      <c r="J97" s="115"/>
      <c r="K97" s="23">
        <f aca="true" t="shared" si="7" ref="K97:P97">K96*14</f>
        <v>84</v>
      </c>
      <c r="L97" s="23">
        <f t="shared" si="7"/>
        <v>42</v>
      </c>
      <c r="M97" s="23">
        <f t="shared" si="7"/>
        <v>84</v>
      </c>
      <c r="N97" s="23">
        <f t="shared" si="7"/>
        <v>210</v>
      </c>
      <c r="O97" s="23">
        <f t="shared" si="7"/>
        <v>378</v>
      </c>
      <c r="P97" s="23">
        <f t="shared" si="7"/>
        <v>588</v>
      </c>
      <c r="Q97" s="123"/>
      <c r="R97" s="124"/>
      <c r="S97" s="124"/>
      <c r="T97" s="125"/>
    </row>
    <row r="98" spans="1:20" ht="12.75">
      <c r="A98" s="116"/>
      <c r="B98" s="117"/>
      <c r="C98" s="117"/>
      <c r="D98" s="117"/>
      <c r="E98" s="117"/>
      <c r="F98" s="117"/>
      <c r="G98" s="117"/>
      <c r="H98" s="117"/>
      <c r="I98" s="117"/>
      <c r="J98" s="118"/>
      <c r="K98" s="46">
        <f>SUM(K97:M97)</f>
        <v>210</v>
      </c>
      <c r="L98" s="47"/>
      <c r="M98" s="48"/>
      <c r="N98" s="43">
        <f>SUM(N97:O97)</f>
        <v>588</v>
      </c>
      <c r="O98" s="44"/>
      <c r="P98" s="45"/>
      <c r="Q98" s="126"/>
      <c r="R98" s="127"/>
      <c r="S98" s="127"/>
      <c r="T98" s="128"/>
    </row>
    <row r="100" spans="2:19" ht="12.75">
      <c r="B100" s="2"/>
      <c r="C100" s="2"/>
      <c r="D100" s="2"/>
      <c r="E100" s="2"/>
      <c r="F100" s="2"/>
      <c r="G100" s="2"/>
      <c r="M100" s="8"/>
      <c r="N100" s="8"/>
      <c r="O100" s="8"/>
      <c r="P100" s="8"/>
      <c r="Q100" s="8"/>
      <c r="R100" s="8"/>
      <c r="S100" s="8"/>
    </row>
    <row r="101" spans="2:19" ht="12.75">
      <c r="B101" s="8"/>
      <c r="C101" s="8"/>
      <c r="D101" s="8"/>
      <c r="E101" s="8"/>
      <c r="F101" s="8"/>
      <c r="G101" s="8"/>
      <c r="H101" s="17"/>
      <c r="I101" s="17"/>
      <c r="J101" s="17"/>
      <c r="M101" s="8"/>
      <c r="N101" s="8"/>
      <c r="O101" s="8"/>
      <c r="P101" s="8"/>
      <c r="Q101" s="8"/>
      <c r="R101" s="8"/>
      <c r="S101" s="8"/>
    </row>
    <row r="102" ht="12.75" customHeight="1"/>
    <row r="103" spans="1:20" ht="23.25" customHeight="1">
      <c r="A103" s="65" t="s">
        <v>71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</row>
    <row r="104" spans="1:20" ht="26.25" customHeight="1">
      <c r="A104" s="65" t="s">
        <v>27</v>
      </c>
      <c r="B104" s="65" t="s">
        <v>26</v>
      </c>
      <c r="C104" s="65"/>
      <c r="D104" s="65"/>
      <c r="E104" s="65"/>
      <c r="F104" s="65"/>
      <c r="G104" s="65"/>
      <c r="H104" s="65"/>
      <c r="I104" s="65"/>
      <c r="J104" s="49" t="s">
        <v>41</v>
      </c>
      <c r="K104" s="49" t="s">
        <v>24</v>
      </c>
      <c r="L104" s="49"/>
      <c r="M104" s="49"/>
      <c r="N104" s="49" t="s">
        <v>42</v>
      </c>
      <c r="O104" s="49"/>
      <c r="P104" s="49"/>
      <c r="Q104" s="49" t="s">
        <v>23</v>
      </c>
      <c r="R104" s="49"/>
      <c r="S104" s="49"/>
      <c r="T104" s="49" t="s">
        <v>22</v>
      </c>
    </row>
    <row r="105" spans="1:20" ht="12.75">
      <c r="A105" s="65"/>
      <c r="B105" s="65"/>
      <c r="C105" s="65"/>
      <c r="D105" s="65"/>
      <c r="E105" s="65"/>
      <c r="F105" s="65"/>
      <c r="G105" s="65"/>
      <c r="H105" s="65"/>
      <c r="I105" s="65"/>
      <c r="J105" s="49"/>
      <c r="K105" s="29" t="s">
        <v>28</v>
      </c>
      <c r="L105" s="29" t="s">
        <v>29</v>
      </c>
      <c r="M105" s="29" t="s">
        <v>30</v>
      </c>
      <c r="N105" s="29" t="s">
        <v>34</v>
      </c>
      <c r="O105" s="29" t="s">
        <v>7</v>
      </c>
      <c r="P105" s="29" t="s">
        <v>31</v>
      </c>
      <c r="Q105" s="29" t="s">
        <v>32</v>
      </c>
      <c r="R105" s="29" t="s">
        <v>28</v>
      </c>
      <c r="S105" s="29" t="s">
        <v>33</v>
      </c>
      <c r="T105" s="49"/>
    </row>
    <row r="106" spans="1:20" ht="18.75" customHeight="1">
      <c r="A106" s="50" t="s">
        <v>66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2"/>
    </row>
    <row r="107" spans="1:20" ht="12.75">
      <c r="A107" s="32" t="str">
        <f aca="true" t="shared" si="8" ref="A107:A114">IF(ISNA(INDEX($A$37:$T$86,MATCH($B107,$B$37:$B$86,0),1)),"",INDEX($A$37:$T$86,MATCH($B107,$B$37:$B$86,0),1))</f>
        <v>MMM8123</v>
      </c>
      <c r="B107" s="53" t="s">
        <v>76</v>
      </c>
      <c r="C107" s="54"/>
      <c r="D107" s="54"/>
      <c r="E107" s="54"/>
      <c r="F107" s="54"/>
      <c r="G107" s="54"/>
      <c r="H107" s="54"/>
      <c r="I107" s="55"/>
      <c r="J107" s="19">
        <f aca="true" t="shared" si="9" ref="J107:J114">IF(ISNA(INDEX($A$37:$T$86,MATCH($B107,$B$37:$B$86,0),10)),"",INDEX($A$37:$T$86,MATCH($B107,$B$37:$B$86,0),10))</f>
        <v>7</v>
      </c>
      <c r="K107" s="19">
        <f aca="true" t="shared" si="10" ref="K107:K114">IF(ISNA(INDEX($A$37:$T$86,MATCH($B107,$B$37:$B$86,0),11)),"",INDEX($A$37:$T$86,MATCH($B107,$B$37:$B$86,0),11))</f>
        <v>2</v>
      </c>
      <c r="L107" s="19">
        <f aca="true" t="shared" si="11" ref="L107:L114">IF(ISNA(INDEX($A$37:$T$86,MATCH($B107,$B$37:$B$86,0),12)),"",INDEX($A$37:$T$86,MATCH($B107,$B$37:$B$86,0),12))</f>
        <v>1</v>
      </c>
      <c r="M107" s="19">
        <f aca="true" t="shared" si="12" ref="M107:M114">IF(ISNA(INDEX($A$37:$T$86,MATCH($B107,$B$37:$B$86,0),13)),"",INDEX($A$37:$T$86,MATCH($B107,$B$37:$B$86,0),13))</f>
        <v>2</v>
      </c>
      <c r="N107" s="19">
        <f aca="true" t="shared" si="13" ref="N107:N114">IF(ISNA(INDEX($A$37:$T$86,MATCH($B107,$B$37:$B$86,0),14)),"",INDEX($A$37:$T$86,MATCH($B107,$B$37:$B$86,0),14))</f>
        <v>5</v>
      </c>
      <c r="O107" s="19">
        <f aca="true" t="shared" si="14" ref="O107:O114">IF(ISNA(INDEX($A$37:$T$86,MATCH($B107,$B$37:$B$86,0),15)),"",INDEX($A$37:$T$86,MATCH($B107,$B$37:$B$86,0),15))</f>
        <v>8</v>
      </c>
      <c r="P107" s="19">
        <f aca="true" t="shared" si="15" ref="P107:P114">IF(ISNA(INDEX($A$37:$T$86,MATCH($B107,$B$37:$B$86,0),16)),"",INDEX($A$37:$T$86,MATCH($B107,$B$37:$B$86,0),16))</f>
        <v>13</v>
      </c>
      <c r="Q107" s="28" t="str">
        <f aca="true" t="shared" si="16" ref="Q107:Q114">IF(ISNA(INDEX($A$37:$T$86,MATCH($B107,$B$37:$B$86,0),17)),"",INDEX($A$37:$T$86,MATCH($B107,$B$37:$B$86,0),17))</f>
        <v>E</v>
      </c>
      <c r="R107" s="28">
        <f aca="true" t="shared" si="17" ref="R107:R114">IF(ISNA(INDEX($A$37:$T$86,MATCH($B107,$B$37:$B$86,0),18)),"",INDEX($A$37:$T$86,MATCH($B107,$B$37:$B$86,0),18))</f>
        <v>0</v>
      </c>
      <c r="S107" s="28">
        <f aca="true" t="shared" si="18" ref="S107:S114">IF(ISNA(INDEX($A$37:$T$86,MATCH($B107,$B$37:$B$86,0),19)),"",INDEX($A$37:$T$86,MATCH($B107,$B$37:$B$86,0),19))</f>
        <v>0</v>
      </c>
      <c r="T107" s="18" t="s">
        <v>39</v>
      </c>
    </row>
    <row r="108" spans="1:20" ht="12.75">
      <c r="A108" s="32" t="str">
        <f t="shared" si="8"/>
        <v>MMX9611</v>
      </c>
      <c r="B108" s="53" t="s">
        <v>77</v>
      </c>
      <c r="C108" s="54"/>
      <c r="D108" s="54"/>
      <c r="E108" s="54"/>
      <c r="F108" s="54"/>
      <c r="G108" s="54"/>
      <c r="H108" s="54"/>
      <c r="I108" s="55"/>
      <c r="J108" s="19">
        <f t="shared" si="9"/>
        <v>7</v>
      </c>
      <c r="K108" s="19">
        <f t="shared" si="10"/>
        <v>2</v>
      </c>
      <c r="L108" s="19">
        <f t="shared" si="11"/>
        <v>1</v>
      </c>
      <c r="M108" s="19">
        <f t="shared" si="12"/>
        <v>0</v>
      </c>
      <c r="N108" s="19">
        <f t="shared" si="13"/>
        <v>3</v>
      </c>
      <c r="O108" s="19">
        <f t="shared" si="14"/>
        <v>10</v>
      </c>
      <c r="P108" s="19">
        <f t="shared" si="15"/>
        <v>13</v>
      </c>
      <c r="Q108" s="28">
        <f t="shared" si="16"/>
        <v>0</v>
      </c>
      <c r="R108" s="28" t="str">
        <f t="shared" si="17"/>
        <v>C</v>
      </c>
      <c r="S108" s="28">
        <f t="shared" si="18"/>
        <v>0</v>
      </c>
      <c r="T108" s="18" t="s">
        <v>39</v>
      </c>
    </row>
    <row r="109" spans="1:20" ht="12.75">
      <c r="A109" s="32" t="str">
        <f t="shared" si="8"/>
        <v>MMM8125</v>
      </c>
      <c r="B109" s="53" t="s">
        <v>80</v>
      </c>
      <c r="C109" s="54"/>
      <c r="D109" s="54"/>
      <c r="E109" s="54"/>
      <c r="F109" s="54"/>
      <c r="G109" s="54"/>
      <c r="H109" s="54"/>
      <c r="I109" s="55"/>
      <c r="J109" s="19">
        <f t="shared" si="9"/>
        <v>8</v>
      </c>
      <c r="K109" s="19">
        <f t="shared" si="10"/>
        <v>2</v>
      </c>
      <c r="L109" s="19">
        <f t="shared" si="11"/>
        <v>1</v>
      </c>
      <c r="M109" s="19">
        <f t="shared" si="12"/>
        <v>2</v>
      </c>
      <c r="N109" s="19">
        <f t="shared" si="13"/>
        <v>5</v>
      </c>
      <c r="O109" s="19">
        <f t="shared" si="14"/>
        <v>9</v>
      </c>
      <c r="P109" s="19">
        <f t="shared" si="15"/>
        <v>14</v>
      </c>
      <c r="Q109" s="28" t="str">
        <f t="shared" si="16"/>
        <v>E</v>
      </c>
      <c r="R109" s="28">
        <f t="shared" si="17"/>
        <v>0</v>
      </c>
      <c r="S109" s="28">
        <f t="shared" si="18"/>
        <v>0</v>
      </c>
      <c r="T109" s="18" t="s">
        <v>39</v>
      </c>
    </row>
    <row r="110" spans="1:20" ht="12.75">
      <c r="A110" s="32" t="str">
        <f t="shared" si="8"/>
        <v>MMM8131</v>
      </c>
      <c r="B110" s="53" t="s">
        <v>109</v>
      </c>
      <c r="C110" s="54"/>
      <c r="D110" s="54"/>
      <c r="E110" s="54"/>
      <c r="F110" s="54"/>
      <c r="G110" s="54"/>
      <c r="H110" s="54"/>
      <c r="I110" s="55"/>
      <c r="J110" s="19">
        <f t="shared" si="9"/>
        <v>7</v>
      </c>
      <c r="K110" s="19">
        <f t="shared" si="10"/>
        <v>0</v>
      </c>
      <c r="L110" s="19">
        <f t="shared" si="11"/>
        <v>0</v>
      </c>
      <c r="M110" s="19">
        <f t="shared" si="12"/>
        <v>3</v>
      </c>
      <c r="N110" s="19">
        <f t="shared" si="13"/>
        <v>3</v>
      </c>
      <c r="O110" s="19">
        <f t="shared" si="14"/>
        <v>10</v>
      </c>
      <c r="P110" s="19">
        <f t="shared" si="15"/>
        <v>13</v>
      </c>
      <c r="Q110" s="28">
        <f t="shared" si="16"/>
        <v>0</v>
      </c>
      <c r="R110" s="28" t="str">
        <f t="shared" si="17"/>
        <v>C</v>
      </c>
      <c r="S110" s="28">
        <f t="shared" si="18"/>
        <v>0</v>
      </c>
      <c r="T110" s="18" t="s">
        <v>39</v>
      </c>
    </row>
    <row r="111" spans="1:20" ht="12.75">
      <c r="A111" s="32" t="str">
        <f t="shared" si="8"/>
        <v>MMM8126</v>
      </c>
      <c r="B111" s="53" t="s">
        <v>82</v>
      </c>
      <c r="C111" s="54"/>
      <c r="D111" s="54"/>
      <c r="E111" s="54"/>
      <c r="F111" s="54"/>
      <c r="G111" s="54"/>
      <c r="H111" s="54"/>
      <c r="I111" s="55"/>
      <c r="J111" s="19">
        <f t="shared" si="9"/>
        <v>8</v>
      </c>
      <c r="K111" s="19">
        <f t="shared" si="10"/>
        <v>2</v>
      </c>
      <c r="L111" s="19">
        <f t="shared" si="11"/>
        <v>1</v>
      </c>
      <c r="M111" s="19">
        <f t="shared" si="12"/>
        <v>2</v>
      </c>
      <c r="N111" s="19">
        <f t="shared" si="13"/>
        <v>5</v>
      </c>
      <c r="O111" s="19">
        <f t="shared" si="14"/>
        <v>9</v>
      </c>
      <c r="P111" s="19">
        <f t="shared" si="15"/>
        <v>14</v>
      </c>
      <c r="Q111" s="28" t="str">
        <f t="shared" si="16"/>
        <v>E</v>
      </c>
      <c r="R111" s="28">
        <f t="shared" si="17"/>
        <v>0</v>
      </c>
      <c r="S111" s="28">
        <f t="shared" si="18"/>
        <v>0</v>
      </c>
      <c r="T111" s="18" t="s">
        <v>39</v>
      </c>
    </row>
    <row r="112" spans="1:20" ht="12.75">
      <c r="A112" s="32" t="str">
        <f t="shared" si="8"/>
        <v>MMM8127</v>
      </c>
      <c r="B112" s="53" t="s">
        <v>83</v>
      </c>
      <c r="C112" s="54"/>
      <c r="D112" s="54"/>
      <c r="E112" s="54"/>
      <c r="F112" s="54"/>
      <c r="G112" s="54"/>
      <c r="H112" s="54"/>
      <c r="I112" s="55"/>
      <c r="J112" s="19">
        <f t="shared" si="9"/>
        <v>8</v>
      </c>
      <c r="K112" s="19">
        <f t="shared" si="10"/>
        <v>2</v>
      </c>
      <c r="L112" s="19">
        <f t="shared" si="11"/>
        <v>1</v>
      </c>
      <c r="M112" s="19">
        <f t="shared" si="12"/>
        <v>2</v>
      </c>
      <c r="N112" s="19">
        <f t="shared" si="13"/>
        <v>5</v>
      </c>
      <c r="O112" s="19">
        <f t="shared" si="14"/>
        <v>9</v>
      </c>
      <c r="P112" s="19">
        <f t="shared" si="15"/>
        <v>14</v>
      </c>
      <c r="Q112" s="28" t="str">
        <f t="shared" si="16"/>
        <v>E</v>
      </c>
      <c r="R112" s="28">
        <f t="shared" si="17"/>
        <v>0</v>
      </c>
      <c r="S112" s="28">
        <f t="shared" si="18"/>
        <v>0</v>
      </c>
      <c r="T112" s="18" t="s">
        <v>39</v>
      </c>
    </row>
    <row r="113" spans="1:20" ht="12.75">
      <c r="A113" s="32">
        <f t="shared" si="8"/>
      </c>
      <c r="B113" s="53" t="s">
        <v>84</v>
      </c>
      <c r="C113" s="54"/>
      <c r="D113" s="54"/>
      <c r="E113" s="54"/>
      <c r="F113" s="54"/>
      <c r="G113" s="54"/>
      <c r="H113" s="54"/>
      <c r="I113" s="55"/>
      <c r="J113" s="19">
        <f t="shared" si="9"/>
      </c>
      <c r="K113" s="19">
        <f t="shared" si="10"/>
      </c>
      <c r="L113" s="19">
        <f t="shared" si="11"/>
      </c>
      <c r="M113" s="19">
        <f t="shared" si="12"/>
      </c>
      <c r="N113" s="19">
        <f t="shared" si="13"/>
      </c>
      <c r="O113" s="19">
        <f t="shared" si="14"/>
      </c>
      <c r="P113" s="19">
        <f t="shared" si="15"/>
      </c>
      <c r="Q113" s="28">
        <f t="shared" si="16"/>
      </c>
      <c r="R113" s="28">
        <f t="shared" si="17"/>
      </c>
      <c r="S113" s="28">
        <f t="shared" si="18"/>
      </c>
      <c r="T113" s="18" t="s">
        <v>39</v>
      </c>
    </row>
    <row r="114" spans="1:20" ht="12.75">
      <c r="A114" s="32" t="str">
        <f t="shared" si="8"/>
        <v>MMX9612</v>
      </c>
      <c r="B114" s="53" t="s">
        <v>85</v>
      </c>
      <c r="C114" s="54"/>
      <c r="D114" s="54"/>
      <c r="E114" s="54"/>
      <c r="F114" s="54"/>
      <c r="G114" s="54"/>
      <c r="H114" s="54"/>
      <c r="I114" s="55"/>
      <c r="J114" s="19">
        <f t="shared" si="9"/>
        <v>7</v>
      </c>
      <c r="K114" s="19">
        <f t="shared" si="10"/>
        <v>2</v>
      </c>
      <c r="L114" s="19">
        <f t="shared" si="11"/>
        <v>1</v>
      </c>
      <c r="M114" s="19">
        <f t="shared" si="12"/>
        <v>0</v>
      </c>
      <c r="N114" s="19">
        <f t="shared" si="13"/>
        <v>3</v>
      </c>
      <c r="O114" s="19">
        <f t="shared" si="14"/>
        <v>10</v>
      </c>
      <c r="P114" s="19">
        <f t="shared" si="15"/>
        <v>13</v>
      </c>
      <c r="Q114" s="28">
        <f t="shared" si="16"/>
        <v>0</v>
      </c>
      <c r="R114" s="28" t="str">
        <f t="shared" si="17"/>
        <v>C</v>
      </c>
      <c r="S114" s="28">
        <f t="shared" si="18"/>
        <v>0</v>
      </c>
      <c r="T114" s="18" t="s">
        <v>39</v>
      </c>
    </row>
    <row r="115" spans="1:20" ht="12.75">
      <c r="A115" s="21" t="s">
        <v>25</v>
      </c>
      <c r="B115" s="119"/>
      <c r="C115" s="120"/>
      <c r="D115" s="120"/>
      <c r="E115" s="120"/>
      <c r="F115" s="120"/>
      <c r="G115" s="120"/>
      <c r="H115" s="120"/>
      <c r="I115" s="121"/>
      <c r="J115" s="23">
        <f aca="true" t="shared" si="19" ref="J115:P115">SUM(J107:J114)</f>
        <v>52</v>
      </c>
      <c r="K115" s="23">
        <f t="shared" si="19"/>
        <v>12</v>
      </c>
      <c r="L115" s="23">
        <f t="shared" si="19"/>
        <v>6</v>
      </c>
      <c r="M115" s="23">
        <f t="shared" si="19"/>
        <v>11</v>
      </c>
      <c r="N115" s="23">
        <f t="shared" si="19"/>
        <v>29</v>
      </c>
      <c r="O115" s="23">
        <f t="shared" si="19"/>
        <v>65</v>
      </c>
      <c r="P115" s="23">
        <f t="shared" si="19"/>
        <v>94</v>
      </c>
      <c r="Q115" s="21">
        <f>COUNTIF(Q107:Q114,"E")</f>
        <v>4</v>
      </c>
      <c r="R115" s="21">
        <f>COUNTIF(R107:R114,"C")</f>
        <v>3</v>
      </c>
      <c r="S115" s="21">
        <f>COUNTIF(S107:S114,"VP")</f>
        <v>0</v>
      </c>
      <c r="T115" s="18"/>
    </row>
    <row r="116" spans="1:20" ht="18" customHeight="1">
      <c r="A116" s="50" t="s">
        <v>67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2"/>
    </row>
    <row r="117" spans="1:20" ht="12.75">
      <c r="A117" s="32" t="str">
        <f>IF(ISNA(INDEX($A$37:$T$86,MATCH($B117,$B$37:$B$86,0),1)),"",INDEX($A$37:$T$86,MATCH($B117,$B$37:$B$86,0),1))</f>
        <v>MMM8129</v>
      </c>
      <c r="B117" s="53" t="s">
        <v>114</v>
      </c>
      <c r="C117" s="54"/>
      <c r="D117" s="54"/>
      <c r="E117" s="54"/>
      <c r="F117" s="54"/>
      <c r="G117" s="54"/>
      <c r="H117" s="54"/>
      <c r="I117" s="55"/>
      <c r="J117" s="19">
        <f>IF(ISNA(INDEX($A$37:$T$86,MATCH($B117,$B$37:$B$86,0),10)),"",INDEX($A$37:$T$86,MATCH($B117,$B$37:$B$86,0),10))</f>
        <v>8</v>
      </c>
      <c r="K117" s="19">
        <f>IF(ISNA(INDEX($A$37:$T$86,MATCH($B117,$B$37:$B$86,0),11)),"",INDEX($A$37:$T$86,MATCH($B117,$B$37:$B$86,0),11))</f>
        <v>2</v>
      </c>
      <c r="L117" s="19">
        <f>IF(ISNA(INDEX($A$37:$T$86,MATCH($B117,$B$37:$B$86,0),12)),"",INDEX($A$37:$T$86,MATCH($B117,$B$37:$B$86,0),12))</f>
        <v>1</v>
      </c>
      <c r="M117" s="19">
        <f>IF(ISNA(INDEX($A$37:$T$86,MATCH($B117,$B$37:$B$86,0),13)),"",INDEX($A$37:$T$86,MATCH($B117,$B$37:$B$86,0),13))</f>
        <v>2</v>
      </c>
      <c r="N117" s="19">
        <f>IF(ISNA(INDEX($A$37:$T$86,MATCH($B117,$B$37:$B$86,0),14)),"",INDEX($A$37:$T$86,MATCH($B117,$B$37:$B$86,0),14))</f>
        <v>5</v>
      </c>
      <c r="O117" s="19">
        <f>IF(ISNA(INDEX($A$37:$T$86,MATCH($B117,$B$37:$B$86,0),15)),"",INDEX($A$37:$T$86,MATCH($B117,$B$37:$B$86,0),15))</f>
        <v>12</v>
      </c>
      <c r="P117" s="19">
        <f>IF(ISNA(INDEX($A$37:$T$86,MATCH($B117,$B$37:$B$86,0),16)),"",INDEX($A$37:$T$86,MATCH($B117,$B$37:$B$86,0),16))</f>
        <v>17</v>
      </c>
      <c r="Q117" s="28" t="str">
        <f>IF(ISNA(INDEX($A$37:$T$86,MATCH($B117,$B$37:$B$86,0),17)),"",INDEX($A$37:$T$86,MATCH($B117,$B$37:$B$86,0),17))</f>
        <v>E</v>
      </c>
      <c r="R117" s="28">
        <f>IF(ISNA(INDEX($A$37:$T$86,MATCH($B117,$B$37:$B$86,0),18)),"",INDEX($A$37:$T$86,MATCH($B117,$B$37:$B$86,0),18))</f>
        <v>0</v>
      </c>
      <c r="S117" s="28">
        <f>IF(ISNA(INDEX($A$37:$T$86,MATCH($B117,$B$37:$B$86,0),19)),"",INDEX($A$37:$T$86,MATCH($B117,$B$37:$B$86,0),19))</f>
        <v>0</v>
      </c>
      <c r="T117" s="18" t="s">
        <v>39</v>
      </c>
    </row>
    <row r="118" spans="1:20" ht="12.75">
      <c r="A118" s="32" t="str">
        <f>IF(ISNA(INDEX($A$37:$T$86,MATCH($B118,$B$37:$B$86,0),1)),"",INDEX($A$37:$T$86,MATCH($B118,$B$37:$B$86,0),1))</f>
        <v>MMM8139</v>
      </c>
      <c r="B118" s="53" t="s">
        <v>112</v>
      </c>
      <c r="C118" s="54"/>
      <c r="D118" s="54"/>
      <c r="E118" s="54"/>
      <c r="F118" s="54"/>
      <c r="G118" s="54"/>
      <c r="H118" s="54"/>
      <c r="I118" s="55"/>
      <c r="J118" s="19">
        <f>IF(ISNA(INDEX($A$37:$T$86,MATCH($B118,$B$37:$B$86,0),10)),"",INDEX($A$37:$T$86,MATCH($B118,$B$37:$B$86,0),10))</f>
        <v>4</v>
      </c>
      <c r="K118" s="19">
        <f>IF(ISNA(INDEX($A$37:$T$86,MATCH($B118,$B$37:$B$86,0),11)),"",INDEX($A$37:$T$86,MATCH($B118,$B$37:$B$86,0),11))</f>
        <v>0</v>
      </c>
      <c r="L118" s="19">
        <f>IF(ISNA(INDEX($A$37:$T$86,MATCH($B118,$B$37:$B$86,0),12)),"",INDEX($A$37:$T$86,MATCH($B118,$B$37:$B$86,0),12))</f>
        <v>1</v>
      </c>
      <c r="M118" s="19">
        <f>IF(ISNA(INDEX($A$37:$T$86,MATCH($B118,$B$37:$B$86,0),13)),"",INDEX($A$37:$T$86,MATCH($B118,$B$37:$B$86,0),13))</f>
        <v>2</v>
      </c>
      <c r="N118" s="19">
        <f>IF(ISNA(INDEX($A$37:$T$86,MATCH($B118,$B$37:$B$86,0),14)),"",INDEX($A$37:$T$86,MATCH($B118,$B$37:$B$86,0),14))</f>
        <v>3</v>
      </c>
      <c r="O118" s="19">
        <f>IF(ISNA(INDEX($A$37:$T$86,MATCH($B118,$B$37:$B$86,0),15)),"",INDEX($A$37:$T$86,MATCH($B118,$B$37:$B$86,0),15))</f>
        <v>5</v>
      </c>
      <c r="P118" s="19">
        <f>IF(ISNA(INDEX($A$37:$T$86,MATCH($B118,$B$37:$B$86,0),16)),"",INDEX($A$37:$T$86,MATCH($B118,$B$37:$B$86,0),16))</f>
        <v>8</v>
      </c>
      <c r="Q118" s="28" t="str">
        <f>IF(ISNA(INDEX($A$37:$T$86,MATCH($B118,$B$37:$B$86,0),17)),"",INDEX($A$37:$T$86,MATCH($B118,$B$37:$B$86,0),17))</f>
        <v>E</v>
      </c>
      <c r="R118" s="28">
        <f>IF(ISNA(INDEX($A$37:$T$86,MATCH($B118,$B$37:$B$86,0),18)),"",INDEX($A$37:$T$86,MATCH($B118,$B$37:$B$86,0),18))</f>
        <v>0</v>
      </c>
      <c r="S118" s="28">
        <f>IF(ISNA(INDEX($A$37:$T$86,MATCH($B118,$B$37:$B$86,0),19)),"",INDEX($A$37:$T$86,MATCH($B118,$B$37:$B$86,0),19))</f>
        <v>0</v>
      </c>
      <c r="T118" s="18" t="s">
        <v>39</v>
      </c>
    </row>
    <row r="119" spans="1:20" ht="12.75">
      <c r="A119" s="32" t="str">
        <f>IF(ISNA(INDEX($A$37:$T$86,MATCH($B119,$B$37:$B$86,0),1)),"",INDEX($A$37:$T$86,MATCH($B119,$B$37:$B$86,0),1))</f>
        <v>MMM3401</v>
      </c>
      <c r="B119" s="53" t="s">
        <v>91</v>
      </c>
      <c r="C119" s="54"/>
      <c r="D119" s="54"/>
      <c r="E119" s="54"/>
      <c r="F119" s="54"/>
      <c r="G119" s="54"/>
      <c r="H119" s="54"/>
      <c r="I119" s="55"/>
      <c r="J119" s="19">
        <f>IF(ISNA(INDEX($A$37:$T$86,MATCH($B119,$B$37:$B$86,0),10)),"",INDEX($A$37:$T$86,MATCH($B119,$B$37:$B$86,0),10))</f>
        <v>3</v>
      </c>
      <c r="K119" s="19">
        <f>IF(ISNA(INDEX($A$37:$T$86,MATCH($B119,$B$37:$B$86,0),11)),"",INDEX($A$37:$T$86,MATCH($B119,$B$37:$B$86,0),11))</f>
        <v>0</v>
      </c>
      <c r="L119" s="19">
        <f>IF(ISNA(INDEX($A$37:$T$86,MATCH($B119,$B$37:$B$86,0),12)),"",INDEX($A$37:$T$86,MATCH($B119,$B$37:$B$86,0),12))</f>
        <v>0</v>
      </c>
      <c r="M119" s="19">
        <f>IF(ISNA(INDEX($A$37:$T$86,MATCH($B119,$B$37:$B$86,0),13)),"",INDEX($A$37:$T$86,MATCH($B119,$B$37:$B$86,0),13))</f>
        <v>1</v>
      </c>
      <c r="N119" s="19">
        <f>IF(ISNA(INDEX($A$37:$T$86,MATCH($B119,$B$37:$B$86,0),14)),"",INDEX($A$37:$T$86,MATCH($B119,$B$37:$B$86,0),14))</f>
        <v>1</v>
      </c>
      <c r="O119" s="19">
        <f>IF(ISNA(INDEX($A$37:$T$86,MATCH($B119,$B$37:$B$86,0),15)),"",INDEX($A$37:$T$86,MATCH($B119,$B$37:$B$86,0),15))</f>
        <v>5</v>
      </c>
      <c r="P119" s="19">
        <f>IF(ISNA(INDEX($A$37:$T$86,MATCH($B119,$B$37:$B$86,0),16)),"",INDEX($A$37:$T$86,MATCH($B119,$B$37:$B$86,0),16))</f>
        <v>6</v>
      </c>
      <c r="Q119" s="28">
        <f>IF(ISNA(INDEX($A$37:$T$86,MATCH($B119,$B$37:$B$86,0),17)),"",INDEX($A$37:$T$86,MATCH($B119,$B$37:$B$86,0),17))</f>
        <v>0</v>
      </c>
      <c r="R119" s="28" t="str">
        <f>IF(ISNA(INDEX($A$37:$T$86,MATCH($B119,$B$37:$B$86,0),18)),"",INDEX($A$37:$T$86,MATCH($B119,$B$37:$B$86,0),18))</f>
        <v>C</v>
      </c>
      <c r="S119" s="28">
        <f>IF(ISNA(INDEX($A$37:$T$86,MATCH($B119,$B$37:$B$86,0),19)),"",INDEX($A$37:$T$86,MATCH($B119,$B$37:$B$86,0),19))</f>
        <v>0</v>
      </c>
      <c r="T119" s="18" t="s">
        <v>39</v>
      </c>
    </row>
    <row r="120" spans="1:20" ht="12.75">
      <c r="A120" s="32" t="str">
        <f>IF(ISNA(INDEX($A$37:$T$86,MATCH($B120,$B$37:$B$86,0),1)),"",INDEX($A$37:$T$86,MATCH($B120,$B$37:$B$86,0),1))</f>
        <v>MMM8132</v>
      </c>
      <c r="B120" s="53" t="s">
        <v>110</v>
      </c>
      <c r="C120" s="54"/>
      <c r="D120" s="54"/>
      <c r="E120" s="54"/>
      <c r="F120" s="54"/>
      <c r="G120" s="54"/>
      <c r="H120" s="54"/>
      <c r="I120" s="55"/>
      <c r="J120" s="19">
        <f>IF(ISNA(INDEX($A$37:$T$86,MATCH($B120,$B$37:$B$86,0),10)),"",INDEX($A$37:$T$86,MATCH($B120,$B$37:$B$86,0),10))</f>
        <v>7</v>
      </c>
      <c r="K120" s="19">
        <f>IF(ISNA(INDEX($A$37:$T$86,MATCH($B120,$B$37:$B$86,0),11)),"",INDEX($A$37:$T$86,MATCH($B120,$B$37:$B$86,0),11))</f>
        <v>0</v>
      </c>
      <c r="L120" s="19">
        <f>IF(ISNA(INDEX($A$37:$T$86,MATCH($B120,$B$37:$B$86,0),12)),"",INDEX($A$37:$T$86,MATCH($B120,$B$37:$B$86,0),12))</f>
        <v>0</v>
      </c>
      <c r="M120" s="19">
        <f>IF(ISNA(INDEX($A$37:$T$86,MATCH($B120,$B$37:$B$86,0),13)),"",INDEX($A$37:$T$86,MATCH($B120,$B$37:$B$86,0),13))</f>
        <v>3</v>
      </c>
      <c r="N120" s="19">
        <f>IF(ISNA(INDEX($A$37:$T$86,MATCH($B120,$B$37:$B$86,0),14)),"",INDEX($A$37:$T$86,MATCH($B120,$B$37:$B$86,0),14))</f>
        <v>3</v>
      </c>
      <c r="O120" s="19">
        <f>IF(ISNA(INDEX($A$37:$T$86,MATCH($B120,$B$37:$B$86,0),15)),"",INDEX($A$37:$T$86,MATCH($B120,$B$37:$B$86,0),15))</f>
        <v>12</v>
      </c>
      <c r="P120" s="19">
        <f>IF(ISNA(INDEX($A$37:$T$86,MATCH($B120,$B$37:$B$86,0),16)),"",INDEX($A$37:$T$86,MATCH($B120,$B$37:$B$86,0),16))</f>
        <v>15</v>
      </c>
      <c r="Q120" s="28">
        <f>IF(ISNA(INDEX($A$37:$T$86,MATCH($B120,$B$37:$B$86,0),17)),"",INDEX($A$37:$T$86,MATCH($B120,$B$37:$B$86,0),17))</f>
        <v>0</v>
      </c>
      <c r="R120" s="28" t="str">
        <f>IF(ISNA(INDEX($A$37:$T$86,MATCH($B120,$B$37:$B$86,0),18)),"",INDEX($A$37:$T$86,MATCH($B120,$B$37:$B$86,0),18))</f>
        <v>C</v>
      </c>
      <c r="S120" s="28">
        <f>IF(ISNA(INDEX($A$37:$T$86,MATCH($B120,$B$37:$B$86,0),19)),"",INDEX($A$37:$T$86,MATCH($B120,$B$37:$B$86,0),19))</f>
        <v>0</v>
      </c>
      <c r="T120" s="18" t="s">
        <v>39</v>
      </c>
    </row>
    <row r="121" spans="1:20" ht="12.75">
      <c r="A121" s="32">
        <f>IF(ISNA(INDEX($A$37:$T$86,MATCH($B121,$B$37:$B$86,0),1)),"",INDEX($A$37:$T$86,MATCH($B121,$B$37:$B$86,0),1))</f>
      </c>
      <c r="B121" s="130"/>
      <c r="C121" s="130"/>
      <c r="D121" s="130"/>
      <c r="E121" s="130"/>
      <c r="F121" s="130"/>
      <c r="G121" s="130"/>
      <c r="H121" s="130"/>
      <c r="I121" s="130"/>
      <c r="J121" s="19">
        <f>IF(ISNA(INDEX($A$37:$T$86,MATCH($B121,$B$37:$B$86,0),10)),"",INDEX($A$37:$T$86,MATCH($B121,$B$37:$B$86,0),10))</f>
      </c>
      <c r="K121" s="19">
        <f>IF(ISNA(INDEX($A$37:$T$86,MATCH($B121,$B$37:$B$86,0),11)),"",INDEX($A$37:$T$86,MATCH($B121,$B$37:$B$86,0),11))</f>
      </c>
      <c r="L121" s="19">
        <f>IF(ISNA(INDEX($A$37:$T$86,MATCH($B121,$B$37:$B$86,0),12)),"",INDEX($A$37:$T$86,MATCH($B121,$B$37:$B$86,0),12))</f>
      </c>
      <c r="M121" s="19">
        <f>IF(ISNA(INDEX($A$37:$T$86,MATCH($B121,$B$37:$B$86,0),13)),"",INDEX($A$37:$T$86,MATCH($B121,$B$37:$B$86,0),13))</f>
      </c>
      <c r="N121" s="19">
        <f>IF(ISNA(INDEX($A$37:$T$86,MATCH($B121,$B$37:$B$86,0),14)),"",INDEX($A$37:$T$86,MATCH($B121,$B$37:$B$86,0),14))</f>
      </c>
      <c r="O121" s="19">
        <f>IF(ISNA(INDEX($A$37:$T$86,MATCH($B121,$B$37:$B$86,0),15)),"",INDEX($A$37:$T$86,MATCH($B121,$B$37:$B$86,0),15))</f>
      </c>
      <c r="P121" s="19">
        <f>IF(ISNA(INDEX($A$37:$T$86,MATCH($B121,$B$37:$B$86,0),16)),"",INDEX($A$37:$T$86,MATCH($B121,$B$37:$B$86,0),16))</f>
      </c>
      <c r="Q121" s="28">
        <f>IF(ISNA(INDEX($A$37:$T$86,MATCH($B121,$B$37:$B$86,0),17)),"",INDEX($A$37:$T$86,MATCH($B121,$B$37:$B$86,0),17))</f>
      </c>
      <c r="R121" s="28">
        <f>IF(ISNA(INDEX($A$37:$T$86,MATCH($B121,$B$37:$B$86,0),18)),"",INDEX($A$37:$T$86,MATCH($B121,$B$37:$B$86,0),18))</f>
      </c>
      <c r="S121" s="28">
        <f>IF(ISNA(INDEX($A$37:$T$86,MATCH($B121,$B$37:$B$86,0),19)),"",INDEX($A$37:$T$86,MATCH($B121,$B$37:$B$86,0),19))</f>
      </c>
      <c r="T121" s="18" t="s">
        <v>39</v>
      </c>
    </row>
    <row r="122" spans="1:20" ht="12.75">
      <c r="A122" s="21" t="s">
        <v>25</v>
      </c>
      <c r="B122" s="65"/>
      <c r="C122" s="65"/>
      <c r="D122" s="65"/>
      <c r="E122" s="65"/>
      <c r="F122" s="65"/>
      <c r="G122" s="65"/>
      <c r="H122" s="65"/>
      <c r="I122" s="65"/>
      <c r="J122" s="23">
        <f aca="true" t="shared" si="20" ref="J122:P122">SUM(J117:J121)</f>
        <v>22</v>
      </c>
      <c r="K122" s="23">
        <f t="shared" si="20"/>
        <v>2</v>
      </c>
      <c r="L122" s="23">
        <f t="shared" si="20"/>
        <v>2</v>
      </c>
      <c r="M122" s="23">
        <f t="shared" si="20"/>
        <v>8</v>
      </c>
      <c r="N122" s="23">
        <f t="shared" si="20"/>
        <v>12</v>
      </c>
      <c r="O122" s="23">
        <f t="shared" si="20"/>
        <v>34</v>
      </c>
      <c r="P122" s="23">
        <f t="shared" si="20"/>
        <v>46</v>
      </c>
      <c r="Q122" s="21">
        <f>COUNTIF(Q117:Q121,"E")</f>
        <v>2</v>
      </c>
      <c r="R122" s="21">
        <f>COUNTIF(R117:R121,"C")</f>
        <v>2</v>
      </c>
      <c r="S122" s="21">
        <f>COUNTIF(S117:S121,"VP")</f>
        <v>0</v>
      </c>
      <c r="T122" s="22"/>
    </row>
    <row r="123" spans="1:20" ht="25.5" customHeight="1">
      <c r="A123" s="56" t="s">
        <v>50</v>
      </c>
      <c r="B123" s="57"/>
      <c r="C123" s="57"/>
      <c r="D123" s="57"/>
      <c r="E123" s="57"/>
      <c r="F123" s="57"/>
      <c r="G123" s="57"/>
      <c r="H123" s="57"/>
      <c r="I123" s="58"/>
      <c r="J123" s="23">
        <f aca="true" t="shared" si="21" ref="J123:S123">SUM(J115,J122)</f>
        <v>74</v>
      </c>
      <c r="K123" s="23">
        <f t="shared" si="21"/>
        <v>14</v>
      </c>
      <c r="L123" s="23">
        <f t="shared" si="21"/>
        <v>8</v>
      </c>
      <c r="M123" s="23">
        <f t="shared" si="21"/>
        <v>19</v>
      </c>
      <c r="N123" s="23">
        <f t="shared" si="21"/>
        <v>41</v>
      </c>
      <c r="O123" s="23">
        <f t="shared" si="21"/>
        <v>99</v>
      </c>
      <c r="P123" s="23">
        <f t="shared" si="21"/>
        <v>140</v>
      </c>
      <c r="Q123" s="23">
        <f t="shared" si="21"/>
        <v>6</v>
      </c>
      <c r="R123" s="23">
        <f t="shared" si="21"/>
        <v>5</v>
      </c>
      <c r="S123" s="23">
        <f t="shared" si="21"/>
        <v>0</v>
      </c>
      <c r="T123" s="42">
        <f>12/17</f>
        <v>0.7058823529411765</v>
      </c>
    </row>
    <row r="124" spans="1:20" ht="13.5" customHeight="1">
      <c r="A124" s="113" t="s">
        <v>51</v>
      </c>
      <c r="B124" s="114"/>
      <c r="C124" s="114"/>
      <c r="D124" s="114"/>
      <c r="E124" s="114"/>
      <c r="F124" s="114"/>
      <c r="G124" s="114"/>
      <c r="H124" s="114"/>
      <c r="I124" s="114"/>
      <c r="J124" s="115"/>
      <c r="K124" s="23">
        <f aca="true" t="shared" si="22" ref="K124:P124">K115*14+K122*12</f>
        <v>192</v>
      </c>
      <c r="L124" s="23">
        <f t="shared" si="22"/>
        <v>108</v>
      </c>
      <c r="M124" s="23">
        <f t="shared" si="22"/>
        <v>250</v>
      </c>
      <c r="N124" s="23">
        <f t="shared" si="22"/>
        <v>550</v>
      </c>
      <c r="O124" s="23">
        <f t="shared" si="22"/>
        <v>1318</v>
      </c>
      <c r="P124" s="23">
        <f t="shared" si="22"/>
        <v>1868</v>
      </c>
      <c r="Q124" s="123"/>
      <c r="R124" s="124"/>
      <c r="S124" s="124"/>
      <c r="T124" s="125"/>
    </row>
    <row r="125" spans="1:20" ht="16.5" customHeight="1">
      <c r="A125" s="116"/>
      <c r="B125" s="117"/>
      <c r="C125" s="117"/>
      <c r="D125" s="117"/>
      <c r="E125" s="117"/>
      <c r="F125" s="117"/>
      <c r="G125" s="117"/>
      <c r="H125" s="117"/>
      <c r="I125" s="117"/>
      <c r="J125" s="118"/>
      <c r="K125" s="46">
        <f>SUM(K124:M124)</f>
        <v>550</v>
      </c>
      <c r="L125" s="47"/>
      <c r="M125" s="48"/>
      <c r="N125" s="43">
        <f>SUM(N124:O124)</f>
        <v>1868</v>
      </c>
      <c r="O125" s="44"/>
      <c r="P125" s="45"/>
      <c r="Q125" s="126"/>
      <c r="R125" s="127"/>
      <c r="S125" s="127"/>
      <c r="T125" s="128"/>
    </row>
    <row r="126" ht="8.25" customHeight="1"/>
    <row r="127" spans="2:19" ht="12.75">
      <c r="B127" s="2"/>
      <c r="C127" s="2"/>
      <c r="D127" s="2"/>
      <c r="E127" s="2"/>
      <c r="F127" s="2"/>
      <c r="G127" s="2"/>
      <c r="M127" s="8"/>
      <c r="N127" s="8"/>
      <c r="O127" s="8"/>
      <c r="P127" s="8"/>
      <c r="Q127" s="8"/>
      <c r="R127" s="8"/>
      <c r="S127" s="8"/>
    </row>
    <row r="128" spans="2:19" ht="12.75">
      <c r="B128" s="8"/>
      <c r="C128" s="8"/>
      <c r="D128" s="8"/>
      <c r="E128" s="8"/>
      <c r="F128" s="8"/>
      <c r="G128" s="8"/>
      <c r="H128" s="17"/>
      <c r="I128" s="17"/>
      <c r="J128" s="17"/>
      <c r="M128" s="8"/>
      <c r="N128" s="8"/>
      <c r="O128" s="8"/>
      <c r="P128" s="8"/>
      <c r="Q128" s="8"/>
      <c r="R128" s="8"/>
      <c r="S128" s="8"/>
    </row>
    <row r="129" ht="12" customHeight="1"/>
    <row r="130" spans="1:20" ht="22.5" customHeight="1">
      <c r="A130" s="65" t="s">
        <v>72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</row>
    <row r="131" spans="1:20" ht="25.5" customHeight="1">
      <c r="A131" s="65" t="s">
        <v>27</v>
      </c>
      <c r="B131" s="65" t="s">
        <v>26</v>
      </c>
      <c r="C131" s="65"/>
      <c r="D131" s="65"/>
      <c r="E131" s="65"/>
      <c r="F131" s="65"/>
      <c r="G131" s="65"/>
      <c r="H131" s="65"/>
      <c r="I131" s="65"/>
      <c r="J131" s="49" t="s">
        <v>41</v>
      </c>
      <c r="K131" s="49" t="s">
        <v>24</v>
      </c>
      <c r="L131" s="49"/>
      <c r="M131" s="49"/>
      <c r="N131" s="49" t="s">
        <v>42</v>
      </c>
      <c r="O131" s="49"/>
      <c r="P131" s="49"/>
      <c r="Q131" s="49" t="s">
        <v>23</v>
      </c>
      <c r="R131" s="49"/>
      <c r="S131" s="49"/>
      <c r="T131" s="49" t="s">
        <v>22</v>
      </c>
    </row>
    <row r="132" spans="1:20" ht="18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49"/>
      <c r="K132" s="29" t="s">
        <v>28</v>
      </c>
      <c r="L132" s="29" t="s">
        <v>29</v>
      </c>
      <c r="M132" s="29" t="s">
        <v>30</v>
      </c>
      <c r="N132" s="29" t="s">
        <v>34</v>
      </c>
      <c r="O132" s="29" t="s">
        <v>7</v>
      </c>
      <c r="P132" s="29" t="s">
        <v>31</v>
      </c>
      <c r="Q132" s="29" t="s">
        <v>32</v>
      </c>
      <c r="R132" s="29" t="s">
        <v>28</v>
      </c>
      <c r="S132" s="29" t="s">
        <v>33</v>
      </c>
      <c r="T132" s="49"/>
    </row>
    <row r="133" spans="1:20" ht="19.5" customHeight="1">
      <c r="A133" s="50" t="s">
        <v>66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2"/>
    </row>
    <row r="134" spans="1:20" ht="12.75">
      <c r="A134" s="32">
        <f>IF(ISNA(INDEX($A$37:$T$86,MATCH($B134,$B$37:$B$86,0),1)),"",INDEX($A$37:$T$86,MATCH($B134,$B$37:$B$86,0),1))</f>
      </c>
      <c r="B134" s="53" t="s">
        <v>81</v>
      </c>
      <c r="C134" s="54"/>
      <c r="D134" s="54"/>
      <c r="E134" s="54"/>
      <c r="F134" s="54"/>
      <c r="G134" s="54"/>
      <c r="H134" s="54"/>
      <c r="I134" s="55"/>
      <c r="J134" s="19">
        <f>IF(ISNA(INDEX($A$37:$T$86,MATCH($B134,$B$37:$B$86,0),10)),"",INDEX($A$37:$T$86,MATCH($B134,$B$37:$B$86,0),10))</f>
      </c>
      <c r="K134" s="19">
        <f>IF(ISNA(INDEX($A$37:$T$86,MATCH($B134,$B$37:$B$86,0),11)),"",INDEX($A$37:$T$86,MATCH($B134,$B$37:$B$86,0),11))</f>
      </c>
      <c r="L134" s="19">
        <f>IF(ISNA(INDEX($A$37:$T$86,MATCH($B134,$B$37:$B$86,0),12)),"",INDEX($A$37:$T$86,MATCH($B134,$B$37:$B$86,0),12))</f>
      </c>
      <c r="M134" s="19">
        <f>IF(ISNA(INDEX($A$37:$T$86,MATCH($B134,$B$37:$B$86,0),13)),"",INDEX($A$37:$T$86,MATCH($B134,$B$37:$B$86,0),13))</f>
      </c>
      <c r="N134" s="19">
        <f>IF(ISNA(INDEX($A$37:$T$86,MATCH($B134,$B$37:$B$86,0),14)),"",INDEX($A$37:$T$86,MATCH($B134,$B$37:$B$86,0),14))</f>
      </c>
      <c r="O134" s="19">
        <f>IF(ISNA(INDEX($A$37:$T$86,MATCH($B134,$B$37:$B$86,0),15)),"",INDEX($A$37:$T$86,MATCH($B134,$B$37:$B$86,0),15))</f>
      </c>
      <c r="P134" s="19">
        <f>IF(ISNA(INDEX($A$37:$T$86,MATCH($B134,$B$37:$B$86,0),16)),"",INDEX($A$37:$T$86,MATCH($B134,$B$37:$B$86,0),16))</f>
      </c>
      <c r="Q134" s="28">
        <f>IF(ISNA(INDEX($A$37:$T$86,MATCH($B134,$B$37:$B$86,0),17)),"",INDEX($A$37:$T$86,MATCH($B134,$B$37:$B$86,0),17))</f>
      </c>
      <c r="R134" s="28">
        <f>IF(ISNA(INDEX($A$37:$T$86,MATCH($B134,$B$37:$B$86,0),18)),"",INDEX($A$37:$T$86,MATCH($B134,$B$37:$B$86,0),18))</f>
      </c>
      <c r="S134" s="28">
        <f>IF(ISNA(INDEX($A$37:$T$86,MATCH($B134,$B$37:$B$86,0),19)),"",INDEX($A$37:$T$86,MATCH($B134,$B$37:$B$86,0),19))</f>
      </c>
      <c r="T134" s="18" t="s">
        <v>40</v>
      </c>
    </row>
    <row r="135" spans="1:20" ht="12.75">
      <c r="A135" s="21" t="s">
        <v>25</v>
      </c>
      <c r="B135" s="119"/>
      <c r="C135" s="120"/>
      <c r="D135" s="120"/>
      <c r="E135" s="120"/>
      <c r="F135" s="120"/>
      <c r="G135" s="120"/>
      <c r="H135" s="120"/>
      <c r="I135" s="121"/>
      <c r="J135" s="23">
        <f aca="true" t="shared" si="23" ref="J135:P135">SUM(J134:J134)</f>
        <v>0</v>
      </c>
      <c r="K135" s="23">
        <f t="shared" si="23"/>
        <v>0</v>
      </c>
      <c r="L135" s="23">
        <f t="shared" si="23"/>
        <v>0</v>
      </c>
      <c r="M135" s="23">
        <f t="shared" si="23"/>
        <v>0</v>
      </c>
      <c r="N135" s="23">
        <f t="shared" si="23"/>
        <v>0</v>
      </c>
      <c r="O135" s="23">
        <f t="shared" si="23"/>
        <v>0</v>
      </c>
      <c r="P135" s="23">
        <f t="shared" si="23"/>
        <v>0</v>
      </c>
      <c r="Q135" s="21">
        <f>COUNTIF(Q134:Q134,"E")</f>
        <v>0</v>
      </c>
      <c r="R135" s="21">
        <f>COUNTIF(R134:R134,"C")</f>
        <v>0</v>
      </c>
      <c r="S135" s="21">
        <f>COUNTIF(S134:S134,"VP")</f>
        <v>0</v>
      </c>
      <c r="T135" s="18"/>
    </row>
    <row r="136" spans="1:20" ht="19.5" customHeight="1">
      <c r="A136" s="50" t="s">
        <v>67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2"/>
    </row>
    <row r="137" spans="1:20" ht="12.75">
      <c r="A137" s="32" t="str">
        <f>IF(ISNA(INDEX($A$37:$T$86,MATCH($B137,$B$37:$B$86,0),1)),"",INDEX($A$37:$T$86,MATCH($B137,$B$37:$B$86,0),1))</f>
        <v>MMM8130</v>
      </c>
      <c r="B137" s="53" t="s">
        <v>87</v>
      </c>
      <c r="C137" s="54"/>
      <c r="D137" s="54"/>
      <c r="E137" s="54"/>
      <c r="F137" s="54"/>
      <c r="G137" s="54"/>
      <c r="H137" s="54"/>
      <c r="I137" s="55"/>
      <c r="J137" s="19">
        <f>IF(ISNA(INDEX($A$37:$T$86,MATCH($B137,$B$37:$B$86,0),10)),"",INDEX($A$37:$T$86,MATCH($B137,$B$37:$B$86,0),10))</f>
        <v>8</v>
      </c>
      <c r="K137" s="19">
        <f>IF(ISNA(INDEX($A$37:$T$86,MATCH($B137,$B$37:$B$86,0),11)),"",INDEX($A$37:$T$86,MATCH($B137,$B$37:$B$86,0),11))</f>
        <v>2</v>
      </c>
      <c r="L137" s="19">
        <f>IF(ISNA(INDEX($A$37:$T$86,MATCH($B137,$B$37:$B$86,0),12)),"",INDEX($A$37:$T$86,MATCH($B137,$B$37:$B$86,0),12))</f>
        <v>1</v>
      </c>
      <c r="M137" s="19">
        <f>IF(ISNA(INDEX($A$37:$T$86,MATCH($B137,$B$37:$B$86,0),13)),"",INDEX($A$37:$T$86,MATCH($B137,$B$37:$B$86,0),13))</f>
        <v>2</v>
      </c>
      <c r="N137" s="19">
        <f>IF(ISNA(INDEX($A$37:$T$86,MATCH($B137,$B$37:$B$86,0),14)),"",INDEX($A$37:$T$86,MATCH($B137,$B$37:$B$86,0),14))</f>
        <v>5</v>
      </c>
      <c r="O137" s="19">
        <f>IF(ISNA(INDEX($A$37:$T$86,MATCH($B137,$B$37:$B$86,0),15)),"",INDEX($A$37:$T$86,MATCH($B137,$B$37:$B$86,0),15))</f>
        <v>12</v>
      </c>
      <c r="P137" s="19">
        <f>IF(ISNA(INDEX($A$37:$T$86,MATCH($B137,$B$37:$B$86,0),16)),"",INDEX($A$37:$T$86,MATCH($B137,$B$37:$B$86,0),16))</f>
        <v>17</v>
      </c>
      <c r="Q137" s="28" t="str">
        <f>IF(ISNA(INDEX($A$37:$T$86,MATCH($B137,$B$37:$B$86,0),17)),"",INDEX($A$37:$T$86,MATCH($B137,$B$37:$B$86,0),17))</f>
        <v>E</v>
      </c>
      <c r="R137" s="28">
        <f>IF(ISNA(INDEX($A$37:$T$86,MATCH($B137,$B$37:$B$86,0),18)),"",INDEX($A$37:$T$86,MATCH($B137,$B$37:$B$86,0),18))</f>
        <v>0</v>
      </c>
      <c r="S137" s="28">
        <f>IF(ISNA(INDEX($A$37:$T$86,MATCH($B137,$B$37:$B$86,0),19)),"",INDEX($A$37:$T$86,MATCH($B137,$B$37:$B$86,0),19))</f>
        <v>0</v>
      </c>
      <c r="T137" s="18" t="s">
        <v>40</v>
      </c>
    </row>
    <row r="138" spans="1:20" ht="12.75">
      <c r="A138" s="21" t="s">
        <v>25</v>
      </c>
      <c r="B138" s="65"/>
      <c r="C138" s="65"/>
      <c r="D138" s="65"/>
      <c r="E138" s="65"/>
      <c r="F138" s="65"/>
      <c r="G138" s="65"/>
      <c r="H138" s="65"/>
      <c r="I138" s="65"/>
      <c r="J138" s="23">
        <f aca="true" t="shared" si="24" ref="J138:P138">SUM(J137:J137)</f>
        <v>8</v>
      </c>
      <c r="K138" s="23">
        <f t="shared" si="24"/>
        <v>2</v>
      </c>
      <c r="L138" s="23">
        <f t="shared" si="24"/>
        <v>1</v>
      </c>
      <c r="M138" s="23">
        <f t="shared" si="24"/>
        <v>2</v>
      </c>
      <c r="N138" s="23">
        <f t="shared" si="24"/>
        <v>5</v>
      </c>
      <c r="O138" s="23">
        <f t="shared" si="24"/>
        <v>12</v>
      </c>
      <c r="P138" s="23">
        <f t="shared" si="24"/>
        <v>17</v>
      </c>
      <c r="Q138" s="21">
        <f>COUNTIF(Q137:Q137,"E")</f>
        <v>1</v>
      </c>
      <c r="R138" s="21">
        <f>COUNTIF(R137:R137,"C")</f>
        <v>0</v>
      </c>
      <c r="S138" s="21">
        <f>COUNTIF(S137:S137,"VP")</f>
        <v>0</v>
      </c>
      <c r="T138" s="22"/>
    </row>
    <row r="139" spans="1:20" ht="27.75" customHeight="1">
      <c r="A139" s="56" t="s">
        <v>50</v>
      </c>
      <c r="B139" s="57"/>
      <c r="C139" s="57"/>
      <c r="D139" s="57"/>
      <c r="E139" s="57"/>
      <c r="F139" s="57"/>
      <c r="G139" s="57"/>
      <c r="H139" s="57"/>
      <c r="I139" s="58"/>
      <c r="J139" s="23">
        <f aca="true" t="shared" si="25" ref="J139:S139">SUM(J135,J138)</f>
        <v>8</v>
      </c>
      <c r="K139" s="23">
        <f t="shared" si="25"/>
        <v>2</v>
      </c>
      <c r="L139" s="23">
        <f t="shared" si="25"/>
        <v>1</v>
      </c>
      <c r="M139" s="23">
        <f t="shared" si="25"/>
        <v>2</v>
      </c>
      <c r="N139" s="23">
        <f t="shared" si="25"/>
        <v>5</v>
      </c>
      <c r="O139" s="23">
        <f t="shared" si="25"/>
        <v>12</v>
      </c>
      <c r="P139" s="23">
        <f t="shared" si="25"/>
        <v>17</v>
      </c>
      <c r="Q139" s="23">
        <f t="shared" si="25"/>
        <v>1</v>
      </c>
      <c r="R139" s="23">
        <f t="shared" si="25"/>
        <v>0</v>
      </c>
      <c r="S139" s="23">
        <f t="shared" si="25"/>
        <v>0</v>
      </c>
      <c r="T139" s="42">
        <f>2/17</f>
        <v>0.11764705882352941</v>
      </c>
    </row>
    <row r="140" spans="1:20" ht="17.25" customHeight="1">
      <c r="A140" s="113" t="s">
        <v>51</v>
      </c>
      <c r="B140" s="114"/>
      <c r="C140" s="114"/>
      <c r="D140" s="114"/>
      <c r="E140" s="114"/>
      <c r="F140" s="114"/>
      <c r="G140" s="114"/>
      <c r="H140" s="114"/>
      <c r="I140" s="114"/>
      <c r="J140" s="115"/>
      <c r="K140" s="23">
        <f aca="true" t="shared" si="26" ref="K140:P140">K135*14+K138*12</f>
        <v>24</v>
      </c>
      <c r="L140" s="23">
        <f t="shared" si="26"/>
        <v>12</v>
      </c>
      <c r="M140" s="23">
        <f t="shared" si="26"/>
        <v>24</v>
      </c>
      <c r="N140" s="23">
        <f t="shared" si="26"/>
        <v>60</v>
      </c>
      <c r="O140" s="23">
        <f t="shared" si="26"/>
        <v>144</v>
      </c>
      <c r="P140" s="23">
        <f t="shared" si="26"/>
        <v>204</v>
      </c>
      <c r="Q140" s="123"/>
      <c r="R140" s="124"/>
      <c r="S140" s="124"/>
      <c r="T140" s="125"/>
    </row>
    <row r="141" spans="1:20" ht="12.75">
      <c r="A141" s="116"/>
      <c r="B141" s="117"/>
      <c r="C141" s="117"/>
      <c r="D141" s="117"/>
      <c r="E141" s="117"/>
      <c r="F141" s="117"/>
      <c r="G141" s="117"/>
      <c r="H141" s="117"/>
      <c r="I141" s="117"/>
      <c r="J141" s="118"/>
      <c r="K141" s="46">
        <f>SUM(K140:M140)</f>
        <v>60</v>
      </c>
      <c r="L141" s="47"/>
      <c r="M141" s="48"/>
      <c r="N141" s="43">
        <f>SUM(N140:O140)</f>
        <v>204</v>
      </c>
      <c r="O141" s="44"/>
      <c r="P141" s="45"/>
      <c r="Q141" s="126"/>
      <c r="R141" s="127"/>
      <c r="S141" s="127"/>
      <c r="T141" s="128"/>
    </row>
    <row r="142" ht="8.25" customHeight="1"/>
    <row r="144" spans="1:2" ht="12.75">
      <c r="A144" s="86" t="s">
        <v>63</v>
      </c>
      <c r="B144" s="86"/>
    </row>
    <row r="145" spans="1:20" ht="12.75">
      <c r="A145" s="131" t="s">
        <v>27</v>
      </c>
      <c r="B145" s="133" t="s">
        <v>55</v>
      </c>
      <c r="C145" s="134"/>
      <c r="D145" s="134"/>
      <c r="E145" s="134"/>
      <c r="F145" s="134"/>
      <c r="G145" s="135"/>
      <c r="H145" s="133" t="s">
        <v>58</v>
      </c>
      <c r="I145" s="135"/>
      <c r="J145" s="139" t="s">
        <v>59</v>
      </c>
      <c r="K145" s="140"/>
      <c r="L145" s="140"/>
      <c r="M145" s="140"/>
      <c r="N145" s="140"/>
      <c r="O145" s="141"/>
      <c r="P145" s="133" t="s">
        <v>49</v>
      </c>
      <c r="Q145" s="135"/>
      <c r="R145" s="139" t="s">
        <v>60</v>
      </c>
      <c r="S145" s="140"/>
      <c r="T145" s="141"/>
    </row>
    <row r="146" spans="1:20" ht="12.75">
      <c r="A146" s="132"/>
      <c r="B146" s="136"/>
      <c r="C146" s="137"/>
      <c r="D146" s="137"/>
      <c r="E146" s="137"/>
      <c r="F146" s="137"/>
      <c r="G146" s="138"/>
      <c r="H146" s="136"/>
      <c r="I146" s="138"/>
      <c r="J146" s="139" t="s">
        <v>34</v>
      </c>
      <c r="K146" s="141"/>
      <c r="L146" s="139" t="s">
        <v>7</v>
      </c>
      <c r="M146" s="141"/>
      <c r="N146" s="139" t="s">
        <v>31</v>
      </c>
      <c r="O146" s="141"/>
      <c r="P146" s="136"/>
      <c r="Q146" s="138"/>
      <c r="R146" s="37" t="s">
        <v>61</v>
      </c>
      <c r="S146" s="139" t="s">
        <v>62</v>
      </c>
      <c r="T146" s="141"/>
    </row>
    <row r="147" spans="1:20" ht="12.75">
      <c r="A147" s="37">
        <v>1</v>
      </c>
      <c r="B147" s="139" t="s">
        <v>56</v>
      </c>
      <c r="C147" s="140"/>
      <c r="D147" s="140"/>
      <c r="E147" s="140"/>
      <c r="F147" s="140"/>
      <c r="G147" s="141"/>
      <c r="H147" s="146">
        <f>J147</f>
        <v>63</v>
      </c>
      <c r="I147" s="146"/>
      <c r="J147" s="147">
        <f>N44+N53+N62+N72-J148</f>
        <v>63</v>
      </c>
      <c r="K147" s="148"/>
      <c r="L147" s="147">
        <f>O44+O53+O62+O72-L148</f>
        <v>136</v>
      </c>
      <c r="M147" s="148"/>
      <c r="N147" s="149">
        <f>SUM(J147:M147)</f>
        <v>199</v>
      </c>
      <c r="O147" s="150"/>
      <c r="P147" s="151">
        <f>H147/H149</f>
        <v>0.9130434782608695</v>
      </c>
      <c r="Q147" s="152"/>
      <c r="R147" s="38">
        <f>J44+J53-R148</f>
        <v>53</v>
      </c>
      <c r="S147" s="153">
        <f>J62+J72-S148</f>
        <v>53</v>
      </c>
      <c r="T147" s="154"/>
    </row>
    <row r="148" spans="1:20" ht="12.75">
      <c r="A148" s="37">
        <v>2</v>
      </c>
      <c r="B148" s="139" t="s">
        <v>57</v>
      </c>
      <c r="C148" s="140"/>
      <c r="D148" s="140"/>
      <c r="E148" s="140"/>
      <c r="F148" s="140"/>
      <c r="G148" s="141"/>
      <c r="H148" s="146">
        <f>J148</f>
        <v>6</v>
      </c>
      <c r="I148" s="146"/>
      <c r="J148" s="157">
        <f>N83</f>
        <v>6</v>
      </c>
      <c r="K148" s="158"/>
      <c r="L148" s="157">
        <f>O83</f>
        <v>20</v>
      </c>
      <c r="M148" s="158"/>
      <c r="N148" s="149">
        <f>SUM(J148:M148)</f>
        <v>26</v>
      </c>
      <c r="O148" s="150"/>
      <c r="P148" s="151">
        <f>H148/H149</f>
        <v>0.08695652173913043</v>
      </c>
      <c r="Q148" s="152"/>
      <c r="R148" s="11">
        <v>7</v>
      </c>
      <c r="S148" s="155">
        <v>7</v>
      </c>
      <c r="T148" s="156"/>
    </row>
    <row r="149" spans="1:20" ht="12.75">
      <c r="A149" s="139" t="s">
        <v>25</v>
      </c>
      <c r="B149" s="140"/>
      <c r="C149" s="140"/>
      <c r="D149" s="140"/>
      <c r="E149" s="140"/>
      <c r="F149" s="140"/>
      <c r="G149" s="141"/>
      <c r="H149" s="49">
        <f>SUM(H147:I148)</f>
        <v>69</v>
      </c>
      <c r="I149" s="49"/>
      <c r="J149" s="49">
        <f>SUM(J147:K148)</f>
        <v>69</v>
      </c>
      <c r="K149" s="49"/>
      <c r="L149" s="50">
        <f>SUM(L147:M148)</f>
        <v>156</v>
      </c>
      <c r="M149" s="52"/>
      <c r="N149" s="50">
        <f>SUM(N147:O148)</f>
        <v>225</v>
      </c>
      <c r="O149" s="52"/>
      <c r="P149" s="142">
        <f>SUM(P147:Q148)</f>
        <v>1</v>
      </c>
      <c r="Q149" s="143"/>
      <c r="R149" s="39">
        <f>SUM(R147:R148)</f>
        <v>60</v>
      </c>
      <c r="S149" s="144">
        <f>SUM(S147:T148)</f>
        <v>60</v>
      </c>
      <c r="T149" s="145"/>
    </row>
    <row r="152" spans="2:19" ht="12.75">
      <c r="B152" s="2"/>
      <c r="C152" s="2"/>
      <c r="D152" s="2"/>
      <c r="E152" s="2"/>
      <c r="F152" s="2"/>
      <c r="G152" s="2"/>
      <c r="M152" s="8"/>
      <c r="N152" s="8"/>
      <c r="O152" s="8"/>
      <c r="P152" s="8"/>
      <c r="Q152" s="8"/>
      <c r="R152" s="8"/>
      <c r="S152" s="8"/>
    </row>
    <row r="153" spans="2:19" ht="12.75">
      <c r="B153" s="8"/>
      <c r="C153" s="8"/>
      <c r="D153" s="8"/>
      <c r="E153" s="8"/>
      <c r="F153" s="8"/>
      <c r="G153" s="8"/>
      <c r="H153" s="17"/>
      <c r="I153" s="17"/>
      <c r="J153" s="17"/>
      <c r="M153" s="8"/>
      <c r="N153" s="8"/>
      <c r="O153" s="8"/>
      <c r="P153" s="8"/>
      <c r="Q153" s="8"/>
      <c r="R153" s="8"/>
      <c r="S153" s="8"/>
    </row>
  </sheetData>
  <sheetProtection formatCells="0" formatRows="0" insertRows="0"/>
  <mergeCells count="218">
    <mergeCell ref="P148:Q148"/>
    <mergeCell ref="S148:T148"/>
    <mergeCell ref="B148:G148"/>
    <mergeCell ref="H148:I148"/>
    <mergeCell ref="J148:K148"/>
    <mergeCell ref="L148:M148"/>
    <mergeCell ref="P149:Q149"/>
    <mergeCell ref="S149:T149"/>
    <mergeCell ref="B147:G147"/>
    <mergeCell ref="H147:I147"/>
    <mergeCell ref="J147:K147"/>
    <mergeCell ref="L147:M147"/>
    <mergeCell ref="N147:O147"/>
    <mergeCell ref="P147:Q147"/>
    <mergeCell ref="S147:T147"/>
    <mergeCell ref="N148:O148"/>
    <mergeCell ref="R145:T145"/>
    <mergeCell ref="J146:K146"/>
    <mergeCell ref="L146:M146"/>
    <mergeCell ref="N146:O146"/>
    <mergeCell ref="S146:T146"/>
    <mergeCell ref="A149:G149"/>
    <mergeCell ref="H149:I149"/>
    <mergeCell ref="J149:K149"/>
    <mergeCell ref="L149:M149"/>
    <mergeCell ref="N149:O149"/>
    <mergeCell ref="A144:B144"/>
    <mergeCell ref="A145:A146"/>
    <mergeCell ref="B145:G146"/>
    <mergeCell ref="H145:I146"/>
    <mergeCell ref="J145:O145"/>
    <mergeCell ref="P145:Q146"/>
    <mergeCell ref="A139:I139"/>
    <mergeCell ref="A140:J141"/>
    <mergeCell ref="B137:I137"/>
    <mergeCell ref="Q140:T141"/>
    <mergeCell ref="K141:M141"/>
    <mergeCell ref="N141:P141"/>
    <mergeCell ref="A133:T133"/>
    <mergeCell ref="B134:I134"/>
    <mergeCell ref="T131:T132"/>
    <mergeCell ref="B138:I138"/>
    <mergeCell ref="B135:I135"/>
    <mergeCell ref="A136:T136"/>
    <mergeCell ref="N131:P131"/>
    <mergeCell ref="Q131:S131"/>
    <mergeCell ref="A131:A132"/>
    <mergeCell ref="B131:I132"/>
    <mergeCell ref="J131:J132"/>
    <mergeCell ref="K131:M131"/>
    <mergeCell ref="B114:I114"/>
    <mergeCell ref="B122:I122"/>
    <mergeCell ref="B117:I117"/>
    <mergeCell ref="A130:T130"/>
    <mergeCell ref="A124:J125"/>
    <mergeCell ref="Q124:T125"/>
    <mergeCell ref="N125:P125"/>
    <mergeCell ref="A123:I123"/>
    <mergeCell ref="K125:M125"/>
    <mergeCell ref="B107:I107"/>
    <mergeCell ref="B108:I108"/>
    <mergeCell ref="B120:I120"/>
    <mergeCell ref="B121:I121"/>
    <mergeCell ref="B118:I118"/>
    <mergeCell ref="A116:T116"/>
    <mergeCell ref="B111:I111"/>
    <mergeCell ref="B119:I119"/>
    <mergeCell ref="A106:T106"/>
    <mergeCell ref="B104:I105"/>
    <mergeCell ref="Q104:S104"/>
    <mergeCell ref="T104:T105"/>
    <mergeCell ref="A97:J98"/>
    <mergeCell ref="Q97:T98"/>
    <mergeCell ref="A104:A105"/>
    <mergeCell ref="N104:P104"/>
    <mergeCell ref="N85:P85"/>
    <mergeCell ref="Q84:T85"/>
    <mergeCell ref="T75:T76"/>
    <mergeCell ref="N75:P75"/>
    <mergeCell ref="B82:I82"/>
    <mergeCell ref="J75:J76"/>
    <mergeCell ref="K75:M75"/>
    <mergeCell ref="A84:J85"/>
    <mergeCell ref="B115:I115"/>
    <mergeCell ref="B110:I110"/>
    <mergeCell ref="B112:I112"/>
    <mergeCell ref="B113:I113"/>
    <mergeCell ref="B109:I109"/>
    <mergeCell ref="A103:T103"/>
    <mergeCell ref="J104:J105"/>
    <mergeCell ref="K104:M104"/>
    <mergeCell ref="K85:M85"/>
    <mergeCell ref="B81:I81"/>
    <mergeCell ref="B78:I78"/>
    <mergeCell ref="B79:I79"/>
    <mergeCell ref="A77:T77"/>
    <mergeCell ref="A80:T80"/>
    <mergeCell ref="A83:I83"/>
    <mergeCell ref="A1:K1"/>
    <mergeCell ref="A3:K3"/>
    <mergeCell ref="K47:M47"/>
    <mergeCell ref="M1:T1"/>
    <mergeCell ref="M14:T14"/>
    <mergeCell ref="A4:K5"/>
    <mergeCell ref="T38:T39"/>
    <mergeCell ref="N38:P38"/>
    <mergeCell ref="K38:M38"/>
    <mergeCell ref="R3:T3"/>
    <mergeCell ref="A65:A66"/>
    <mergeCell ref="A74:T74"/>
    <mergeCell ref="B71:I71"/>
    <mergeCell ref="B72:I72"/>
    <mergeCell ref="Q75:S75"/>
    <mergeCell ref="B70:I70"/>
    <mergeCell ref="B69:I69"/>
    <mergeCell ref="B52:I52"/>
    <mergeCell ref="R4:T4"/>
    <mergeCell ref="R5:T5"/>
    <mergeCell ref="Q56:S56"/>
    <mergeCell ref="T56:T57"/>
    <mergeCell ref="T47:T48"/>
    <mergeCell ref="Q38:S38"/>
    <mergeCell ref="A46:T46"/>
    <mergeCell ref="J47:J48"/>
    <mergeCell ref="A47:A48"/>
    <mergeCell ref="A38:A39"/>
    <mergeCell ref="N47:P47"/>
    <mergeCell ref="B42:I42"/>
    <mergeCell ref="B40:I40"/>
    <mergeCell ref="B41:I41"/>
    <mergeCell ref="Q47:S47"/>
    <mergeCell ref="M25:T31"/>
    <mergeCell ref="A2:K2"/>
    <mergeCell ref="A6:K6"/>
    <mergeCell ref="O5:Q5"/>
    <mergeCell ref="O6:Q6"/>
    <mergeCell ref="O3:Q3"/>
    <mergeCell ref="O4:Q4"/>
    <mergeCell ref="M4:N4"/>
    <mergeCell ref="M3:N3"/>
    <mergeCell ref="M5:N5"/>
    <mergeCell ref="A25:G25"/>
    <mergeCell ref="M13:T13"/>
    <mergeCell ref="M16:T16"/>
    <mergeCell ref="A16:K16"/>
    <mergeCell ref="B38:I39"/>
    <mergeCell ref="A35:T35"/>
    <mergeCell ref="A19:K19"/>
    <mergeCell ref="A17:K17"/>
    <mergeCell ref="D26:F26"/>
    <mergeCell ref="G26:G27"/>
    <mergeCell ref="B44:I44"/>
    <mergeCell ref="B49:I49"/>
    <mergeCell ref="A10:K10"/>
    <mergeCell ref="M15:T15"/>
    <mergeCell ref="A7:K7"/>
    <mergeCell ref="B26:C26"/>
    <mergeCell ref="H26:H27"/>
    <mergeCell ref="A24:K24"/>
    <mergeCell ref="A18:K18"/>
    <mergeCell ref="R6:T6"/>
    <mergeCell ref="M8:T11"/>
    <mergeCell ref="A15:K15"/>
    <mergeCell ref="A11:K11"/>
    <mergeCell ref="A12:K12"/>
    <mergeCell ref="A13:K13"/>
    <mergeCell ref="A14:K14"/>
    <mergeCell ref="M6:N6"/>
    <mergeCell ref="A9:K9"/>
    <mergeCell ref="A8:K8"/>
    <mergeCell ref="A20:K23"/>
    <mergeCell ref="M21:T23"/>
    <mergeCell ref="I26:K26"/>
    <mergeCell ref="B53:I53"/>
    <mergeCell ref="J38:J39"/>
    <mergeCell ref="A37:T37"/>
    <mergeCell ref="B51:I51"/>
    <mergeCell ref="B50:I50"/>
    <mergeCell ref="B43:I43"/>
    <mergeCell ref="B47:I48"/>
    <mergeCell ref="N56:P56"/>
    <mergeCell ref="B67:I67"/>
    <mergeCell ref="B62:I62"/>
    <mergeCell ref="B65:I66"/>
    <mergeCell ref="A64:T64"/>
    <mergeCell ref="B56:I57"/>
    <mergeCell ref="B59:I59"/>
    <mergeCell ref="N65:P65"/>
    <mergeCell ref="Q65:S65"/>
    <mergeCell ref="T65:T66"/>
    <mergeCell ref="A89:T89"/>
    <mergeCell ref="B93:I93"/>
    <mergeCell ref="Q90:S90"/>
    <mergeCell ref="B58:I58"/>
    <mergeCell ref="J65:J66"/>
    <mergeCell ref="K65:M65"/>
    <mergeCell ref="B60:I60"/>
    <mergeCell ref="B61:I61"/>
    <mergeCell ref="A75:A76"/>
    <mergeCell ref="B75:I76"/>
    <mergeCell ref="A55:T55"/>
    <mergeCell ref="J56:J57"/>
    <mergeCell ref="K56:M56"/>
    <mergeCell ref="A90:A91"/>
    <mergeCell ref="B90:I91"/>
    <mergeCell ref="J90:J91"/>
    <mergeCell ref="B68:I68"/>
    <mergeCell ref="A88:T88"/>
    <mergeCell ref="K90:M90"/>
    <mergeCell ref="A56:A57"/>
    <mergeCell ref="N98:P98"/>
    <mergeCell ref="K98:M98"/>
    <mergeCell ref="N90:P90"/>
    <mergeCell ref="A92:T92"/>
    <mergeCell ref="T90:T91"/>
    <mergeCell ref="B94:I94"/>
    <mergeCell ref="B95:I95"/>
    <mergeCell ref="A96:I96"/>
  </mergeCells>
  <conditionalFormatting sqref="X3:X6">
    <cfRule type="cellIs" priority="36" dxfId="1" operator="equal">
      <formula>"Trebuie alocate cel puțin 20 de ore pe săptămână"</formula>
    </cfRule>
  </conditionalFormatting>
  <dataValidations count="6">
    <dataValidation type="list" allowBlank="1" showInputMessage="1" showErrorMessage="1" sqref="T137 T134 T117:T121 T93:T95 T81:T82 T78:T79 T107:T114 T49:T52 T40:T43 T58:T61 T67:T71">
      <formula1>$O$36:$S$36</formula1>
    </dataValidation>
    <dataValidation type="list" allowBlank="1" showInputMessage="1" showErrorMessage="1" sqref="T135 T115">
      <formula1>$P$36:$S$36</formula1>
    </dataValidation>
    <dataValidation type="list" allowBlank="1" showInputMessage="1" showErrorMessage="1" sqref="B121:I121">
      <formula1>$B$38:$B$86</formula1>
    </dataValidation>
    <dataValidation type="list" allowBlank="1" showInputMessage="1" showErrorMessage="1" sqref="R81:R82 R78:R79 R49:R52 R40:R43 R58:R61 R67:R71">
      <formula1>$R$39</formula1>
    </dataValidation>
    <dataValidation type="list" allowBlank="1" showInputMessage="1" showErrorMessage="1" sqref="Q81:Q82 Q78:Q79 Q49:Q52 Q40:Q43 Q58:Q61 Q67:Q71">
      <formula1>$Q$39</formula1>
    </dataValidation>
    <dataValidation type="list" allowBlank="1" showInputMessage="1" showErrorMessage="1" sqref="S81:S82 S78:S79 S49:S52 S40:S43 S58:S61 S67:S71">
      <formula1>$S$39</formula1>
    </dataValidation>
  </dataValidations>
  <printOptions/>
  <pageMargins left="0.7" right="0.7" top="0.75" bottom="0.75" header="0.3" footer="0.3"/>
  <pageSetup blackAndWhite="1" horizontalDpi="600" verticalDpi="600" orientation="landscape" paperSize="9" r:id="rId1"/>
  <headerFooter>
    <oddFooter>&amp;LRECTOR,Acad.Prof.univ.dr. Ioan Aurel POP&amp;CPag. &amp;P/5&amp;RDECAN, Prof. univ. dr. Adrian Olimpiu PETRUȘEL</oddFooter>
  </headerFooter>
  <rowBreaks count="1" manualBreakCount="1">
    <brk id="87" max="255" man="1"/>
  </rowBreaks>
  <ignoredErrors>
    <ignoredError sqref="Q44" formula="1"/>
    <ignoredError sqref="K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2015-06-05T12:40:32Z</cp:lastPrinted>
  <dcterms:created xsi:type="dcterms:W3CDTF">2013-06-27T08:19:59Z</dcterms:created>
  <dcterms:modified xsi:type="dcterms:W3CDTF">2015-06-05T12:41:47Z</dcterms:modified>
  <cp:category/>
  <cp:version/>
  <cp:contentType/>
  <cp:contentStatus/>
</cp:coreProperties>
</file>