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9320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U278" i="1"/>
  <c r="U165"/>
  <c r="M319"/>
  <c r="L319"/>
  <c r="K319"/>
  <c r="K320" s="1"/>
  <c r="S318"/>
  <c r="R318"/>
  <c r="Q318"/>
  <c r="M318"/>
  <c r="L318"/>
  <c r="K318"/>
  <c r="J318"/>
  <c r="P317"/>
  <c r="O317" s="1"/>
  <c r="N317"/>
  <c r="P316"/>
  <c r="O316" s="1"/>
  <c r="N316"/>
  <c r="P314"/>
  <c r="O314" s="1"/>
  <c r="N314"/>
  <c r="P313"/>
  <c r="O313"/>
  <c r="N313"/>
  <c r="P311"/>
  <c r="O311" s="1"/>
  <c r="N311"/>
  <c r="P309"/>
  <c r="O309" s="1"/>
  <c r="N309"/>
  <c r="P307"/>
  <c r="O307" s="1"/>
  <c r="N307"/>
  <c r="P305"/>
  <c r="P318" s="1"/>
  <c r="O305"/>
  <c r="O319" s="1"/>
  <c r="N305"/>
  <c r="N318" s="1"/>
  <c r="N319" l="1"/>
  <c r="N320" s="1"/>
  <c r="P319"/>
  <c r="O318"/>
  <c r="J287" l="1"/>
  <c r="S286"/>
  <c r="N125"/>
  <c r="U255"/>
  <c r="U220"/>
  <c r="U198"/>
  <c r="U151"/>
  <c r="U125"/>
  <c r="K126"/>
  <c r="O276"/>
  <c r="Q276"/>
  <c r="J277"/>
  <c r="K277"/>
  <c r="L277"/>
  <c r="M277"/>
  <c r="N277"/>
  <c r="R277"/>
  <c r="S277"/>
  <c r="T277"/>
  <c r="L126"/>
  <c r="M126"/>
  <c r="N126"/>
  <c r="T125"/>
  <c r="S125"/>
  <c r="R125"/>
  <c r="K125"/>
  <c r="L125"/>
  <c r="M125"/>
  <c r="J125"/>
  <c r="L166"/>
  <c r="M166"/>
  <c r="N166"/>
  <c r="K166"/>
  <c r="T165"/>
  <c r="S165"/>
  <c r="R165"/>
  <c r="K165"/>
  <c r="L165"/>
  <c r="M165"/>
  <c r="N165"/>
  <c r="J165"/>
  <c r="M178"/>
  <c r="M179"/>
  <c r="M180"/>
  <c r="M181"/>
  <c r="M182"/>
  <c r="M183"/>
  <c r="M184"/>
  <c r="M185"/>
  <c r="M186"/>
  <c r="M187"/>
  <c r="M188"/>
  <c r="M189"/>
  <c r="M190"/>
  <c r="M191"/>
  <c r="M192"/>
  <c r="N178"/>
  <c r="N179"/>
  <c r="N180"/>
  <c r="N181"/>
  <c r="N182"/>
  <c r="N183"/>
  <c r="N184"/>
  <c r="N185"/>
  <c r="N186"/>
  <c r="N187"/>
  <c r="N188"/>
  <c r="N189"/>
  <c r="N190"/>
  <c r="N191"/>
  <c r="N192"/>
  <c r="Q120"/>
  <c r="Q119"/>
  <c r="Q116"/>
  <c r="Q117"/>
  <c r="Q115"/>
  <c r="O277"/>
  <c r="P276"/>
  <c r="Q277"/>
  <c r="P277"/>
  <c r="N152"/>
  <c r="M152"/>
  <c r="L152"/>
  <c r="K152"/>
  <c r="T151"/>
  <c r="S151"/>
  <c r="R151"/>
  <c r="N151"/>
  <c r="M151"/>
  <c r="L151"/>
  <c r="K151"/>
  <c r="J151"/>
  <c r="Q150"/>
  <c r="O150"/>
  <c r="Q149"/>
  <c r="O149"/>
  <c r="Q148"/>
  <c r="O148"/>
  <c r="Q146"/>
  <c r="O146"/>
  <c r="Q145"/>
  <c r="O145"/>
  <c r="Q144"/>
  <c r="O144"/>
  <c r="Q152"/>
  <c r="O152"/>
  <c r="K153"/>
  <c r="P146"/>
  <c r="P149"/>
  <c r="P150"/>
  <c r="P145"/>
  <c r="P148"/>
  <c r="P144"/>
  <c r="O151"/>
  <c r="Q151"/>
  <c r="P152"/>
  <c r="O153"/>
  <c r="P151"/>
  <c r="O271"/>
  <c r="O272"/>
  <c r="O273"/>
  <c r="O270"/>
  <c r="M274"/>
  <c r="T253"/>
  <c r="S253"/>
  <c r="R253"/>
  <c r="N253"/>
  <c r="M253"/>
  <c r="T252"/>
  <c r="S252"/>
  <c r="R252"/>
  <c r="N252"/>
  <c r="M252"/>
  <c r="T240"/>
  <c r="T241"/>
  <c r="T242"/>
  <c r="T243"/>
  <c r="T244"/>
  <c r="T245"/>
  <c r="T246"/>
  <c r="T247"/>
  <c r="T248"/>
  <c r="T249"/>
  <c r="S240"/>
  <c r="S241"/>
  <c r="S242"/>
  <c r="S243"/>
  <c r="S244"/>
  <c r="S245"/>
  <c r="S246"/>
  <c r="S247"/>
  <c r="S248"/>
  <c r="S249"/>
  <c r="R240"/>
  <c r="R241"/>
  <c r="R242"/>
  <c r="R243"/>
  <c r="R244"/>
  <c r="R245"/>
  <c r="R246"/>
  <c r="R247"/>
  <c r="R248"/>
  <c r="R249"/>
  <c r="Q240"/>
  <c r="Q243"/>
  <c r="N240"/>
  <c r="N241"/>
  <c r="N242"/>
  <c r="N243"/>
  <c r="N244"/>
  <c r="N245"/>
  <c r="N246"/>
  <c r="N247"/>
  <c r="N248"/>
  <c r="N249"/>
  <c r="M240"/>
  <c r="M241"/>
  <c r="M242"/>
  <c r="M243"/>
  <c r="M244"/>
  <c r="M245"/>
  <c r="M246"/>
  <c r="M247"/>
  <c r="M248"/>
  <c r="M249"/>
  <c r="T239"/>
  <c r="S239"/>
  <c r="R239"/>
  <c r="N239"/>
  <c r="M239"/>
  <c r="T218"/>
  <c r="S218"/>
  <c r="R218"/>
  <c r="N218"/>
  <c r="M218"/>
  <c r="T209"/>
  <c r="T210"/>
  <c r="T211"/>
  <c r="T212"/>
  <c r="T213"/>
  <c r="T214"/>
  <c r="T215"/>
  <c r="S209"/>
  <c r="S210"/>
  <c r="S211"/>
  <c r="S212"/>
  <c r="S213"/>
  <c r="S214"/>
  <c r="S215"/>
  <c r="R209"/>
  <c r="R210"/>
  <c r="R211"/>
  <c r="R212"/>
  <c r="R213"/>
  <c r="R214"/>
  <c r="R215"/>
  <c r="N209"/>
  <c r="N210"/>
  <c r="N211"/>
  <c r="N212"/>
  <c r="N213"/>
  <c r="N214"/>
  <c r="N215"/>
  <c r="M209"/>
  <c r="M210"/>
  <c r="M211"/>
  <c r="M212"/>
  <c r="M213"/>
  <c r="M214"/>
  <c r="M215"/>
  <c r="T208"/>
  <c r="S208"/>
  <c r="R208"/>
  <c r="N208"/>
  <c r="M208"/>
  <c r="T196"/>
  <c r="T195"/>
  <c r="S196"/>
  <c r="S195"/>
  <c r="R196"/>
  <c r="R195"/>
  <c r="N196"/>
  <c r="N195"/>
  <c r="M196"/>
  <c r="M195"/>
  <c r="T178"/>
  <c r="T179"/>
  <c r="T180"/>
  <c r="T181"/>
  <c r="T182"/>
  <c r="T183"/>
  <c r="T184"/>
  <c r="T185"/>
  <c r="T186"/>
  <c r="T187"/>
  <c r="T188"/>
  <c r="T189"/>
  <c r="T190"/>
  <c r="T191"/>
  <c r="T192"/>
  <c r="S178"/>
  <c r="S179"/>
  <c r="S180"/>
  <c r="S181"/>
  <c r="S182"/>
  <c r="S183"/>
  <c r="S184"/>
  <c r="S185"/>
  <c r="S186"/>
  <c r="S187"/>
  <c r="S188"/>
  <c r="S189"/>
  <c r="S190"/>
  <c r="S191"/>
  <c r="S192"/>
  <c r="R178"/>
  <c r="R179"/>
  <c r="R180"/>
  <c r="R181"/>
  <c r="R182"/>
  <c r="R183"/>
  <c r="R184"/>
  <c r="R185"/>
  <c r="R186"/>
  <c r="R187"/>
  <c r="R188"/>
  <c r="R189"/>
  <c r="R190"/>
  <c r="R191"/>
  <c r="R192"/>
  <c r="T177"/>
  <c r="S177"/>
  <c r="R177"/>
  <c r="N177"/>
  <c r="M177"/>
  <c r="O164"/>
  <c r="O249"/>
  <c r="O162"/>
  <c r="O192"/>
  <c r="O161"/>
  <c r="O248"/>
  <c r="O159"/>
  <c r="O123"/>
  <c r="O124"/>
  <c r="O122"/>
  <c r="O120"/>
  <c r="O119"/>
  <c r="O116"/>
  <c r="O117"/>
  <c r="O115"/>
  <c r="O112"/>
  <c r="O113"/>
  <c r="O111"/>
  <c r="O109"/>
  <c r="O108"/>
  <c r="O98"/>
  <c r="O218"/>
  <c r="O99"/>
  <c r="O196"/>
  <c r="O100"/>
  <c r="O252"/>
  <c r="O101"/>
  <c r="O253"/>
  <c r="O97"/>
  <c r="O195"/>
  <c r="M102"/>
  <c r="O87"/>
  <c r="O213"/>
  <c r="O88"/>
  <c r="O214"/>
  <c r="O89"/>
  <c r="O215"/>
  <c r="O90"/>
  <c r="O190"/>
  <c r="O91"/>
  <c r="O247"/>
  <c r="O86"/>
  <c r="O212"/>
  <c r="M92"/>
  <c r="O75"/>
  <c r="O187"/>
  <c r="O76"/>
  <c r="O188"/>
  <c r="O77"/>
  <c r="O189"/>
  <c r="O78"/>
  <c r="O211"/>
  <c r="O79"/>
  <c r="O246"/>
  <c r="O74"/>
  <c r="O210"/>
  <c r="M80"/>
  <c r="O64"/>
  <c r="O185"/>
  <c r="O65"/>
  <c r="O209"/>
  <c r="O66"/>
  <c r="O186"/>
  <c r="O67"/>
  <c r="O244" s="1"/>
  <c r="O68"/>
  <c r="O245"/>
  <c r="O63"/>
  <c r="M69"/>
  <c r="M57"/>
  <c r="O51"/>
  <c r="O181"/>
  <c r="O52"/>
  <c r="O182"/>
  <c r="O53"/>
  <c r="O183"/>
  <c r="O54"/>
  <c r="O241"/>
  <c r="O55"/>
  <c r="O242"/>
  <c r="O56"/>
  <c r="O243"/>
  <c r="O50"/>
  <c r="O40"/>
  <c r="O41"/>
  <c r="O178"/>
  <c r="O42"/>
  <c r="O179"/>
  <c r="O43"/>
  <c r="O44"/>
  <c r="O240"/>
  <c r="O39"/>
  <c r="O177"/>
  <c r="O239"/>
  <c r="O208"/>
  <c r="O126"/>
  <c r="O125"/>
  <c r="O191"/>
  <c r="O166"/>
  <c r="O165"/>
  <c r="O184"/>
  <c r="O180"/>
  <c r="M278"/>
  <c r="O274"/>
  <c r="M279"/>
  <c r="M219"/>
  <c r="M221" s="1"/>
  <c r="M250"/>
  <c r="M216"/>
  <c r="M254"/>
  <c r="M193"/>
  <c r="O102"/>
  <c r="S6"/>
  <c r="M197"/>
  <c r="O45"/>
  <c r="P4"/>
  <c r="M45"/>
  <c r="T45"/>
  <c r="S45"/>
  <c r="R45"/>
  <c r="T57"/>
  <c r="S57"/>
  <c r="R57"/>
  <c r="A195"/>
  <c r="Q270"/>
  <c r="P270"/>
  <c r="Q271"/>
  <c r="Q272"/>
  <c r="Q273"/>
  <c r="L253"/>
  <c r="K253"/>
  <c r="J253"/>
  <c r="A253"/>
  <c r="L252"/>
  <c r="K252"/>
  <c r="J252"/>
  <c r="A252"/>
  <c r="L249"/>
  <c r="K249"/>
  <c r="J249"/>
  <c r="A249"/>
  <c r="L248"/>
  <c r="K248"/>
  <c r="J248"/>
  <c r="A248"/>
  <c r="L247"/>
  <c r="K247"/>
  <c r="J247"/>
  <c r="A247"/>
  <c r="L246"/>
  <c r="K246"/>
  <c r="J246"/>
  <c r="A246"/>
  <c r="L245"/>
  <c r="K245"/>
  <c r="J245"/>
  <c r="A245"/>
  <c r="L244"/>
  <c r="K244"/>
  <c r="J244"/>
  <c r="A244"/>
  <c r="L243"/>
  <c r="K243"/>
  <c r="J243"/>
  <c r="A243"/>
  <c r="L242"/>
  <c r="K242"/>
  <c r="J242"/>
  <c r="A242"/>
  <c r="L241"/>
  <c r="K241"/>
  <c r="J241"/>
  <c r="A241"/>
  <c r="L240"/>
  <c r="K240"/>
  <c r="J240"/>
  <c r="A240"/>
  <c r="L239"/>
  <c r="K239"/>
  <c r="J239"/>
  <c r="A239"/>
  <c r="L218"/>
  <c r="K218"/>
  <c r="J218"/>
  <c r="A218"/>
  <c r="L215"/>
  <c r="K215"/>
  <c r="J215"/>
  <c r="A215"/>
  <c r="L214"/>
  <c r="K214"/>
  <c r="J214"/>
  <c r="A214"/>
  <c r="L213"/>
  <c r="K213"/>
  <c r="J213"/>
  <c r="A213"/>
  <c r="L212"/>
  <c r="K212"/>
  <c r="J212"/>
  <c r="A212"/>
  <c r="L211"/>
  <c r="K211"/>
  <c r="J211"/>
  <c r="A211"/>
  <c r="L210"/>
  <c r="K210"/>
  <c r="J210"/>
  <c r="A210"/>
  <c r="L209"/>
  <c r="K209"/>
  <c r="J209"/>
  <c r="A209"/>
  <c r="L208"/>
  <c r="K208"/>
  <c r="J208"/>
  <c r="A208"/>
  <c r="L196"/>
  <c r="K196"/>
  <c r="J196"/>
  <c r="A196"/>
  <c r="L195"/>
  <c r="L197" s="1"/>
  <c r="K195"/>
  <c r="J195"/>
  <c r="P273"/>
  <c r="P271"/>
  <c r="P272"/>
  <c r="L192"/>
  <c r="K192"/>
  <c r="J192"/>
  <c r="A192"/>
  <c r="L191"/>
  <c r="K191"/>
  <c r="J191"/>
  <c r="A191"/>
  <c r="L190"/>
  <c r="K190"/>
  <c r="J190"/>
  <c r="A190"/>
  <c r="L189"/>
  <c r="K189"/>
  <c r="J189"/>
  <c r="A189"/>
  <c r="L188"/>
  <c r="K188"/>
  <c r="J188"/>
  <c r="A188"/>
  <c r="L187"/>
  <c r="K187"/>
  <c r="J187"/>
  <c r="A187"/>
  <c r="L186"/>
  <c r="K186"/>
  <c r="J186"/>
  <c r="A186"/>
  <c r="L185"/>
  <c r="K185"/>
  <c r="J185"/>
  <c r="A185"/>
  <c r="L184"/>
  <c r="K184"/>
  <c r="J184"/>
  <c r="A184"/>
  <c r="L183"/>
  <c r="K183"/>
  <c r="J183"/>
  <c r="A183"/>
  <c r="L182"/>
  <c r="K182"/>
  <c r="J182"/>
  <c r="A182"/>
  <c r="L181"/>
  <c r="K181"/>
  <c r="J181"/>
  <c r="A181"/>
  <c r="L180"/>
  <c r="K180"/>
  <c r="J180"/>
  <c r="A180"/>
  <c r="A179"/>
  <c r="A178"/>
  <c r="L179"/>
  <c r="K179"/>
  <c r="J179"/>
  <c r="L178"/>
  <c r="K178"/>
  <c r="J178"/>
  <c r="L177"/>
  <c r="K177"/>
  <c r="J177"/>
  <c r="A177"/>
  <c r="Q123"/>
  <c r="P123"/>
  <c r="Q164"/>
  <c r="Q249"/>
  <c r="Q162"/>
  <c r="Q161"/>
  <c r="Q248"/>
  <c r="Q159"/>
  <c r="Q42"/>
  <c r="Q179"/>
  <c r="R274"/>
  <c r="T274"/>
  <c r="S274"/>
  <c r="N274"/>
  <c r="N278"/>
  <c r="K274"/>
  <c r="L274"/>
  <c r="J274"/>
  <c r="P56"/>
  <c r="P243"/>
  <c r="T254"/>
  <c r="S254"/>
  <c r="R254"/>
  <c r="N254"/>
  <c r="L254"/>
  <c r="K254"/>
  <c r="J254"/>
  <c r="T250"/>
  <c r="S250"/>
  <c r="N250"/>
  <c r="L250"/>
  <c r="K250"/>
  <c r="J250"/>
  <c r="T219"/>
  <c r="S219"/>
  <c r="S220" s="1"/>
  <c r="R219"/>
  <c r="N219"/>
  <c r="L219"/>
  <c r="K219"/>
  <c r="J219"/>
  <c r="T216"/>
  <c r="S216"/>
  <c r="N216"/>
  <c r="L216"/>
  <c r="K216"/>
  <c r="J216"/>
  <c r="T197"/>
  <c r="S197"/>
  <c r="R197"/>
  <c r="N197"/>
  <c r="K197"/>
  <c r="J197"/>
  <c r="Q124"/>
  <c r="Q122"/>
  <c r="P122"/>
  <c r="Q108"/>
  <c r="Q109"/>
  <c r="Q113"/>
  <c r="J102"/>
  <c r="Q112"/>
  <c r="P115"/>
  <c r="Q86"/>
  <c r="Q212"/>
  <c r="Q87"/>
  <c r="Q213"/>
  <c r="Q88"/>
  <c r="Q214"/>
  <c r="Q89"/>
  <c r="Q215"/>
  <c r="Q90"/>
  <c r="Q190"/>
  <c r="Q91"/>
  <c r="Q247"/>
  <c r="J92"/>
  <c r="K92"/>
  <c r="L92"/>
  <c r="N92"/>
  <c r="O92"/>
  <c r="P6"/>
  <c r="R92"/>
  <c r="S92"/>
  <c r="T92"/>
  <c r="Q97"/>
  <c r="Q195"/>
  <c r="Q98"/>
  <c r="Q218"/>
  <c r="Q99"/>
  <c r="Q196"/>
  <c r="Q100"/>
  <c r="Q252"/>
  <c r="Q101"/>
  <c r="Q253"/>
  <c r="K102"/>
  <c r="L102"/>
  <c r="N102"/>
  <c r="R102"/>
  <c r="S102"/>
  <c r="T102"/>
  <c r="Q55"/>
  <c r="Q242"/>
  <c r="Q54"/>
  <c r="Q241"/>
  <c r="Q111"/>
  <c r="T80"/>
  <c r="S80"/>
  <c r="R80"/>
  <c r="N80"/>
  <c r="L80"/>
  <c r="K80"/>
  <c r="J80"/>
  <c r="Q79"/>
  <c r="Q246"/>
  <c r="Q78"/>
  <c r="Q211"/>
  <c r="Q77"/>
  <c r="Q189"/>
  <c r="Q76"/>
  <c r="Q188"/>
  <c r="Q75"/>
  <c r="Q187"/>
  <c r="Q74"/>
  <c r="Q210"/>
  <c r="T69"/>
  <c r="S69"/>
  <c r="R69"/>
  <c r="N69"/>
  <c r="L69"/>
  <c r="K69"/>
  <c r="J69"/>
  <c r="Q68"/>
  <c r="Q67"/>
  <c r="Q244"/>
  <c r="Q66"/>
  <c r="Q65"/>
  <c r="Q64"/>
  <c r="Q185"/>
  <c r="Q63"/>
  <c r="Q184"/>
  <c r="N57"/>
  <c r="L57"/>
  <c r="K57"/>
  <c r="J57"/>
  <c r="Q53"/>
  <c r="Q52"/>
  <c r="Q51"/>
  <c r="Q50"/>
  <c r="Q180"/>
  <c r="K45"/>
  <c r="Q43"/>
  <c r="Q41"/>
  <c r="Q178"/>
  <c r="Q40"/>
  <c r="Q39"/>
  <c r="N45"/>
  <c r="L45"/>
  <c r="J45"/>
  <c r="R278"/>
  <c r="P44"/>
  <c r="P240"/>
  <c r="P119"/>
  <c r="P55"/>
  <c r="P242"/>
  <c r="P89"/>
  <c r="P215"/>
  <c r="P68"/>
  <c r="P245"/>
  <c r="Q245"/>
  <c r="P108"/>
  <c r="Q125"/>
  <c r="Q126"/>
  <c r="P65"/>
  <c r="P209"/>
  <c r="Q209"/>
  <c r="Q191"/>
  <c r="Q166"/>
  <c r="Q165"/>
  <c r="P66"/>
  <c r="P186"/>
  <c r="Q186"/>
  <c r="P52"/>
  <c r="P182"/>
  <c r="Q182"/>
  <c r="P51"/>
  <c r="P181"/>
  <c r="Q181"/>
  <c r="P53"/>
  <c r="P183"/>
  <c r="Q183"/>
  <c r="P162"/>
  <c r="P192"/>
  <c r="Q192"/>
  <c r="K167"/>
  <c r="U286"/>
  <c r="U288"/>
  <c r="L220"/>
  <c r="Q69"/>
  <c r="R216"/>
  <c r="R220"/>
  <c r="Q208"/>
  <c r="R250"/>
  <c r="R255" s="1"/>
  <c r="Q239"/>
  <c r="K127"/>
  <c r="Q92"/>
  <c r="Q177"/>
  <c r="Q45"/>
  <c r="O69"/>
  <c r="P5" s="1"/>
  <c r="P161"/>
  <c r="P248"/>
  <c r="P164"/>
  <c r="P249"/>
  <c r="J255"/>
  <c r="N255"/>
  <c r="S255"/>
  <c r="K256"/>
  <c r="N221"/>
  <c r="N256"/>
  <c r="O219"/>
  <c r="O216"/>
  <c r="O221" s="1"/>
  <c r="O254"/>
  <c r="O197"/>
  <c r="Q57"/>
  <c r="P75"/>
  <c r="P187"/>
  <c r="P77"/>
  <c r="P189"/>
  <c r="P79"/>
  <c r="P246"/>
  <c r="P111"/>
  <c r="P116"/>
  <c r="P100"/>
  <c r="P252"/>
  <c r="P99"/>
  <c r="P196"/>
  <c r="P98"/>
  <c r="P218"/>
  <c r="P91"/>
  <c r="P247"/>
  <c r="P120"/>
  <c r="P112"/>
  <c r="P113"/>
  <c r="P159"/>
  <c r="Q219"/>
  <c r="Q197"/>
  <c r="K278"/>
  <c r="S278"/>
  <c r="P42"/>
  <c r="P179"/>
  <c r="P39"/>
  <c r="P177"/>
  <c r="J220"/>
  <c r="L221"/>
  <c r="T220"/>
  <c r="L278"/>
  <c r="N193"/>
  <c r="N199" s="1"/>
  <c r="K193"/>
  <c r="K199" s="1"/>
  <c r="S193"/>
  <c r="S198" s="1"/>
  <c r="L193"/>
  <c r="R193"/>
  <c r="R198" s="1"/>
  <c r="T193"/>
  <c r="T198" s="1"/>
  <c r="P63"/>
  <c r="L279"/>
  <c r="J193"/>
  <c r="J198" s="1"/>
  <c r="P41"/>
  <c r="P178"/>
  <c r="T255"/>
  <c r="Q102"/>
  <c r="K279"/>
  <c r="O80"/>
  <c r="S5"/>
  <c r="H287"/>
  <c r="P43"/>
  <c r="P50"/>
  <c r="P40"/>
  <c r="O57"/>
  <c r="S4"/>
  <c r="P64"/>
  <c r="P185"/>
  <c r="P67"/>
  <c r="P244" s="1"/>
  <c r="P74"/>
  <c r="P210"/>
  <c r="P76"/>
  <c r="P188"/>
  <c r="P78"/>
  <c r="P211"/>
  <c r="P54"/>
  <c r="P241"/>
  <c r="P101"/>
  <c r="P253"/>
  <c r="P90"/>
  <c r="P190"/>
  <c r="P88"/>
  <c r="P214"/>
  <c r="P87"/>
  <c r="P213"/>
  <c r="P86"/>
  <c r="P212"/>
  <c r="P117"/>
  <c r="P109"/>
  <c r="P124"/>
  <c r="O278"/>
  <c r="N279"/>
  <c r="Q80"/>
  <c r="P97"/>
  <c r="P195"/>
  <c r="N220"/>
  <c r="P274"/>
  <c r="S288"/>
  <c r="T286"/>
  <c r="T288"/>
  <c r="K221"/>
  <c r="K220"/>
  <c r="L255"/>
  <c r="L256"/>
  <c r="Q274"/>
  <c r="J278"/>
  <c r="T278"/>
  <c r="P126"/>
  <c r="O127"/>
  <c r="P125"/>
  <c r="P191"/>
  <c r="P165"/>
  <c r="P166"/>
  <c r="O167"/>
  <c r="N198"/>
  <c r="P208"/>
  <c r="P180"/>
  <c r="P239"/>
  <c r="P184"/>
  <c r="L287"/>
  <c r="O287"/>
  <c r="K280"/>
  <c r="Q250"/>
  <c r="Q216"/>
  <c r="Q220" s="1"/>
  <c r="P254"/>
  <c r="P219"/>
  <c r="O193"/>
  <c r="P102"/>
  <c r="P57"/>
  <c r="P92"/>
  <c r="O279"/>
  <c r="P45"/>
  <c r="P80"/>
  <c r="J286"/>
  <c r="P278"/>
  <c r="P279"/>
  <c r="Q278"/>
  <c r="Q279"/>
  <c r="Q221"/>
  <c r="O280"/>
  <c r="H286"/>
  <c r="H288" s="1"/>
  <c r="J288"/>
  <c r="M255" l="1"/>
  <c r="Q254"/>
  <c r="Q255" s="1"/>
  <c r="Q193"/>
  <c r="Q198" s="1"/>
  <c r="K255"/>
  <c r="K222"/>
  <c r="P193"/>
  <c r="P216"/>
  <c r="P221" s="1"/>
  <c r="O222" s="1"/>
  <c r="P69"/>
  <c r="L286" s="1"/>
  <c r="O286" s="1"/>
  <c r="O288" s="1"/>
  <c r="O199"/>
  <c r="P197"/>
  <c r="M220"/>
  <c r="M256"/>
  <c r="K257" s="1"/>
  <c r="O250"/>
  <c r="O220"/>
  <c r="M199"/>
  <c r="Q287"/>
  <c r="Q286"/>
  <c r="P220"/>
  <c r="P250"/>
  <c r="P198"/>
  <c r="P199"/>
  <c r="O200" s="1"/>
  <c r="L198"/>
  <c r="L199"/>
  <c r="O255"/>
  <c r="O256"/>
  <c r="L288"/>
  <c r="K198"/>
  <c r="Q256"/>
  <c r="O198"/>
  <c r="M198"/>
  <c r="Q199" l="1"/>
  <c r="K200"/>
  <c r="Q288"/>
  <c r="P256"/>
  <c r="O257" s="1"/>
  <c r="P255"/>
</calcChain>
</file>

<file path=xl/sharedStrings.xml><?xml version="1.0" encoding="utf-8"?>
<sst xmlns="http://schemas.openxmlformats.org/spreadsheetml/2006/main" count="754" uniqueCount="262">
  <si>
    <t xml:space="preserve">UNIVERSITATEA BABEŞ-BOLYAI CLUJ-NAPOCA
</t>
  </si>
  <si>
    <t>I. CERINŢE PENTRU OBŢINEREA DIPLOMEI DE LICENŢĂ</t>
  </si>
  <si>
    <t>180 de credite din care:</t>
  </si>
  <si>
    <t>Activităţi didactice</t>
  </si>
  <si>
    <t>Sesiune de examene</t>
  </si>
  <si>
    <t>Vacanţă</t>
  </si>
  <si>
    <t>Sem I</t>
  </si>
  <si>
    <t>Sem II</t>
  </si>
  <si>
    <t>I</t>
  </si>
  <si>
    <t>V</t>
  </si>
  <si>
    <t>R</t>
  </si>
  <si>
    <t>Stagii de practică</t>
  </si>
  <si>
    <t xml:space="preserve">iarna </t>
  </si>
  <si>
    <t>prim</t>
  </si>
  <si>
    <t>vara</t>
  </si>
  <si>
    <t>Anul I</t>
  </si>
  <si>
    <t>Anul II</t>
  </si>
  <si>
    <t>Anul III</t>
  </si>
  <si>
    <t>II. DESFĂŞURAREA STUDIILOR (în număr de săptămani)</t>
  </si>
  <si>
    <r>
      <t xml:space="preserve">Durata studiilor: </t>
    </r>
    <r>
      <rPr>
        <b/>
        <sz val="10"/>
        <color indexed="8"/>
        <rFont val="Times New Roman"/>
        <family val="1"/>
      </rPr>
      <t>6 semestre</t>
    </r>
  </si>
  <si>
    <r>
      <t xml:space="preserve">Forma de învăţământ: </t>
    </r>
    <r>
      <rPr>
        <b/>
        <sz val="10"/>
        <color indexed="8"/>
        <rFont val="Times New Roman"/>
        <family val="1"/>
      </rPr>
      <t>cu frecvenţă</t>
    </r>
  </si>
  <si>
    <t>L.P comasate</t>
  </si>
  <si>
    <t xml:space="preserve">III. NUMĂRUL ORELOR PE SĂPTĂMANĂ </t>
  </si>
  <si>
    <t>V. MODUL DE ALEGERE A DISCIPLINELOR OPŢIONALE</t>
  </si>
  <si>
    <t>VII. TABELUL DISCIPLINELOR</t>
  </si>
  <si>
    <t>Felul disciplinei</t>
  </si>
  <si>
    <t>Forme de evaluare</t>
  </si>
  <si>
    <t>Ore fizice săptămânale</t>
  </si>
  <si>
    <t>TOTAL</t>
  </si>
  <si>
    <t>DENUMIREA DISCIPLINELOR</t>
  </si>
  <si>
    <t>COD</t>
  </si>
  <si>
    <t>C</t>
  </si>
  <si>
    <t>S</t>
  </si>
  <si>
    <t>T</t>
  </si>
  <si>
    <t>E</t>
  </si>
  <si>
    <t>VP</t>
  </si>
  <si>
    <t>F</t>
  </si>
  <si>
    <t>Semestrul I</t>
  </si>
  <si>
    <t>Semestrul II</t>
  </si>
  <si>
    <t>DF</t>
  </si>
  <si>
    <t>DPD</t>
  </si>
  <si>
    <t>DS</t>
  </si>
  <si>
    <t>DC</t>
  </si>
  <si>
    <t>Credite ECTS</t>
  </si>
  <si>
    <t>Ore alocate studiului</t>
  </si>
  <si>
    <t>ANUL I, SEMESTRUL 1</t>
  </si>
  <si>
    <t>ANUL I, SEMESTRUL 2</t>
  </si>
  <si>
    <t>ANUL II, SEMESTRUL 3</t>
  </si>
  <si>
    <t>ANUL II, SEMESTRUL 4</t>
  </si>
  <si>
    <t>ANUL III, SEMESTRUL 5</t>
  </si>
  <si>
    <t>ANUL III, SEMESTRUL 6</t>
  </si>
  <si>
    <t>DISCIPLINE OPȚIONALE</t>
  </si>
  <si>
    <t>%</t>
  </si>
  <si>
    <t>TOTAL CREDITE / ORE PE SĂPTĂMÂNĂ / EVALUĂRI / PROCENT DIN TOTAL DISCIPLINE</t>
  </si>
  <si>
    <t xml:space="preserve">TOTAL ORE FIZICE / TOTAL ORE ALOCATE STUDIULUI </t>
  </si>
  <si>
    <t>DISCIPLINE FACULTATIVE</t>
  </si>
  <si>
    <t>An I, Semestrul 1</t>
  </si>
  <si>
    <t>An I, Semestrul 2</t>
  </si>
  <si>
    <t>An III, Semestrul 5</t>
  </si>
  <si>
    <t xml:space="preserve">Anexă la Planul de Învățământ specializarea / programul de studiu: </t>
  </si>
  <si>
    <t>Semestrele 1 - 5 (14 săptămâni)</t>
  </si>
  <si>
    <t>DCOU</t>
  </si>
  <si>
    <t>DISCIPLINE DE PREGĂTIRE FUNDAMENTALĂ (DF)</t>
  </si>
  <si>
    <t>DISCIPLINE</t>
  </si>
  <si>
    <t>OBLIGATORII</t>
  </si>
  <si>
    <t>OPȚIONALE</t>
  </si>
  <si>
    <t>ORE FIZICE</t>
  </si>
  <si>
    <t>ORE ALOCATE STUDIULUI</t>
  </si>
  <si>
    <t>NR. DE CREDITE</t>
  </si>
  <si>
    <t>AN I</t>
  </si>
  <si>
    <t>AN II</t>
  </si>
  <si>
    <t>AN III</t>
  </si>
  <si>
    <t>Semestrul 6 (12 săptămâni)</t>
  </si>
  <si>
    <t>Semestrul  6 (12 săptămâni)</t>
  </si>
  <si>
    <t>BILANȚ GENERAL</t>
  </si>
  <si>
    <t>Educație fizică 1</t>
  </si>
  <si>
    <t>Educație fizică 2</t>
  </si>
  <si>
    <t>Și</t>
  </si>
  <si>
    <t>L</t>
  </si>
  <si>
    <t>P</t>
  </si>
  <si>
    <t>DISCIPLINE DE SPECIALITATE (DS)</t>
  </si>
  <si>
    <t>DISCIPLINE COMPLEMENTARE (DC)</t>
  </si>
  <si>
    <t xml:space="preserve">FACULTATEA DE MATEMATICĂ ŞI INFORMATICĂ </t>
  </si>
  <si>
    <r>
      <rPr>
        <b/>
        <sz val="10"/>
        <color indexed="8"/>
        <rFont val="Times New Roman"/>
        <family val="1"/>
      </rPr>
      <t>IV.EXAMENUL DE LICENŢĂ</t>
    </r>
    <r>
      <rPr>
        <sz val="10"/>
        <color indexed="8"/>
        <rFont val="Times New Roman"/>
        <family val="1"/>
      </rPr>
      <t xml:space="preserve"> - perioada 25 iunie - 10 iulie
Proba 1: Evaluarea cunoştinţelor fundamentale şi de specialitate - 10 credite
Proba 2: Prezentarea şi susţinerea lucrării de licenţă - 10 credite
</t>
    </r>
  </si>
  <si>
    <t>MLR0019</t>
  </si>
  <si>
    <t>Algebra 1 (Algebră liniară)</t>
  </si>
  <si>
    <t>MLR0023</t>
  </si>
  <si>
    <t>Logică matematică</t>
  </si>
  <si>
    <t>MLR0001</t>
  </si>
  <si>
    <t>Analiză matematică 1 (Analiza pe R)</t>
  </si>
  <si>
    <t>MLR0013</t>
  </si>
  <si>
    <t>Geometrie 1 (Geometrie analitică)</t>
  </si>
  <si>
    <t>MLR5005</t>
  </si>
  <si>
    <t>Fundamentele programării</t>
  </si>
  <si>
    <t>YLU0011</t>
  </si>
  <si>
    <t>MLR0021</t>
  </si>
  <si>
    <t>Algebra 2 (Structuri algebrice de bază)</t>
  </si>
  <si>
    <t>MLR0006</t>
  </si>
  <si>
    <t>Analiză matematică 2 (Calcul diferenţial în R^n)</t>
  </si>
  <si>
    <t>MLR0015</t>
  </si>
  <si>
    <t>Geometrie 2 (Geometrie afină)</t>
  </si>
  <si>
    <t>MLR0022</t>
  </si>
  <si>
    <t>Teoria numerelor</t>
  </si>
  <si>
    <t>MLR5006</t>
  </si>
  <si>
    <t>Programare orientată obiect</t>
  </si>
  <si>
    <t>MLR5022</t>
  </si>
  <si>
    <t>Structuri de date şi algoritmi</t>
  </si>
  <si>
    <t>YLU0012</t>
  </si>
  <si>
    <t>MLR0007</t>
  </si>
  <si>
    <t>Analiză matematică 3 (Calcul integral în R^n)</t>
  </si>
  <si>
    <t>MLR0009</t>
  </si>
  <si>
    <t>Ecuaţii diferenţiale</t>
  </si>
  <si>
    <t>MLR0016</t>
  </si>
  <si>
    <t>Geometrie 3 (Geometria diferenţială a curbelor şi suprafeţelor)</t>
  </si>
  <si>
    <t>MLR0008</t>
  </si>
  <si>
    <t>Analiză complexă</t>
  </si>
  <si>
    <t>MLR0026</t>
  </si>
  <si>
    <t>Software matematic</t>
  </si>
  <si>
    <t>MLX2081</t>
  </si>
  <si>
    <t>Limba străină (1)</t>
  </si>
  <si>
    <t>MLR0027</t>
  </si>
  <si>
    <t>Analiză numerică</t>
  </si>
  <si>
    <t>MLR0003</t>
  </si>
  <si>
    <t>Funcţii reale</t>
  </si>
  <si>
    <t>MLR0029</t>
  </si>
  <si>
    <t>Probabilităţi</t>
  </si>
  <si>
    <t>MLR0025</t>
  </si>
  <si>
    <t>Mecanică teoretică</t>
  </si>
  <si>
    <t>MLX2101</t>
  </si>
  <si>
    <t>Curs optional 1</t>
  </si>
  <si>
    <t>MLX2082</t>
  </si>
  <si>
    <t>Limba străină (2)</t>
  </si>
  <si>
    <t>MLR0004</t>
  </si>
  <si>
    <t>Analiză funcţională</t>
  </si>
  <si>
    <t>MLR0030</t>
  </si>
  <si>
    <t>Statistică matematică</t>
  </si>
  <si>
    <t>MLR0011</t>
  </si>
  <si>
    <t>Ecuaţii cu derivate parţiale</t>
  </si>
  <si>
    <t>MLR0024</t>
  </si>
  <si>
    <t>Astronomie</t>
  </si>
  <si>
    <t>MLX2102</t>
  </si>
  <si>
    <t>Curs optional 2</t>
  </si>
  <si>
    <t>MLR2007</t>
  </si>
  <si>
    <t>Practică</t>
  </si>
  <si>
    <t>MLR0005</t>
  </si>
  <si>
    <t>Tehnici de optimizare</t>
  </si>
  <si>
    <t>MLR2001</t>
  </si>
  <si>
    <t>Elaborarea lucrării de licenţă</t>
  </si>
  <si>
    <t>MLX2103</t>
  </si>
  <si>
    <t>Curs optional 3</t>
  </si>
  <si>
    <t>MLX2104</t>
  </si>
  <si>
    <t>Curs optional 4</t>
  </si>
  <si>
    <t>MLX2105</t>
  </si>
  <si>
    <t>Curs optional 5</t>
  </si>
  <si>
    <t>DISCIPLINE LA ALEGERE PENTRU LIMBA STRAINA 1 SI 2</t>
  </si>
  <si>
    <t>Pachetul cu discipline pentru limba străină (1) (Anul II, Semestrul 3 )</t>
  </si>
  <si>
    <t>LLU0011</t>
  </si>
  <si>
    <t>Limba engleză (1)</t>
  </si>
  <si>
    <t>LLU0021</t>
  </si>
  <si>
    <t>Limba franceză (1)</t>
  </si>
  <si>
    <t>LLU0031</t>
  </si>
  <si>
    <t>Limba germană (1)</t>
  </si>
  <si>
    <t>Pachetul cu discipline pentru limba străină (2) (Anul II, Semestrul 4 )</t>
  </si>
  <si>
    <t>LLU0012</t>
  </si>
  <si>
    <t>Limba engleză (2)</t>
  </si>
  <si>
    <t>LLU0022</t>
  </si>
  <si>
    <t>Limba franceză (2)</t>
  </si>
  <si>
    <t>LLU0032</t>
  </si>
  <si>
    <t>Limba germană (2)</t>
  </si>
  <si>
    <t>CURS OPȚIONAL 1 (An II, Semestrul 4)</t>
  </si>
  <si>
    <t>MLR0038</t>
  </si>
  <si>
    <t>Capitole speciale de ecuaţii diferenţiale ordinare</t>
  </si>
  <si>
    <t>MLR0037</t>
  </si>
  <si>
    <t>Modelare matematică</t>
  </si>
  <si>
    <t>CURS OPȚIONAL 2 (An III, Semestrul 5)</t>
  </si>
  <si>
    <t>MLR0046</t>
  </si>
  <si>
    <t>Complemente de algebră</t>
  </si>
  <si>
    <t>MLR0057</t>
  </si>
  <si>
    <t>Matematica operaţiunilor financiare</t>
  </si>
  <si>
    <t>CURS OPȚIONAL 3 (An III, Semestrul 6)</t>
  </si>
  <si>
    <t>MLR0033</t>
  </si>
  <si>
    <t>Complemente de analiză matematică</t>
  </si>
  <si>
    <t>MLR0058</t>
  </si>
  <si>
    <t>Complemente de mecanica si astronomie</t>
  </si>
  <si>
    <t>CURS OPȚIONAL 4 (An III, Semestrul 6)</t>
  </si>
  <si>
    <t>MLR0041</t>
  </si>
  <si>
    <t>Complemente de geometrie</t>
  </si>
  <si>
    <t>MLR0050</t>
  </si>
  <si>
    <t>Grafuri şi combinatorică</t>
  </si>
  <si>
    <t>CURS OPȚIONAL 5 (An III, Semestrul 6)</t>
  </si>
  <si>
    <t>MLR2006</t>
  </si>
  <si>
    <t>Istoria matematicii</t>
  </si>
  <si>
    <t>MLR7007</t>
  </si>
  <si>
    <t>Istoria informaticii</t>
  </si>
  <si>
    <t>MLR2005</t>
  </si>
  <si>
    <t>Metodologia documentării şi elaborării unei lucrări ştiinţifice</t>
  </si>
  <si>
    <t>MLR0061</t>
  </si>
  <si>
    <t>Aplicaţii ale algebrei</t>
  </si>
  <si>
    <t>MLR0062</t>
  </si>
  <si>
    <t>Metode numerice in mecanică</t>
  </si>
  <si>
    <t>MLR0018</t>
  </si>
  <si>
    <t>Matematica de bază</t>
  </si>
  <si>
    <t>MLE2008</t>
  </si>
  <si>
    <t>Limba engleza-formare si informare academica (curs pentru incepatori)</t>
  </si>
  <si>
    <t>MLR2002</t>
  </si>
  <si>
    <t>Metode avansate de rezolvare a problemelor de matematică şi informatică</t>
  </si>
  <si>
    <t>Redactarea documentelor matematice în LaTeX</t>
  </si>
  <si>
    <t>MLR2003</t>
  </si>
  <si>
    <r>
      <t xml:space="preserve">Domeniul: </t>
    </r>
    <r>
      <rPr>
        <b/>
        <sz val="10"/>
        <color indexed="8"/>
        <rFont val="Times New Roman"/>
        <family val="1"/>
      </rPr>
      <t>Matematică</t>
    </r>
  </si>
  <si>
    <r>
      <t xml:space="preserve">Specializarea/Programul de studiu: </t>
    </r>
    <r>
      <rPr>
        <b/>
        <sz val="10"/>
        <color indexed="8"/>
        <rFont val="Times New Roman"/>
        <family val="1"/>
      </rPr>
      <t>Matematică</t>
    </r>
  </si>
  <si>
    <r>
      <t xml:space="preserve">Limba de predare: </t>
    </r>
    <r>
      <rPr>
        <b/>
        <sz val="10"/>
        <color indexed="8"/>
        <rFont val="Times New Roman"/>
        <family val="1"/>
      </rPr>
      <t>română</t>
    </r>
  </si>
  <si>
    <r>
      <t xml:space="preserve">Titlul absolventului: </t>
    </r>
    <r>
      <rPr>
        <b/>
        <sz val="10"/>
        <color indexed="8"/>
        <rFont val="Times New Roman"/>
        <family val="1"/>
      </rPr>
      <t>Licenţiat în Matematică</t>
    </r>
  </si>
  <si>
    <r>
      <rPr>
        <b/>
        <sz val="10"/>
        <color indexed="8"/>
        <rFont val="Times New Roman"/>
        <family val="1"/>
      </rPr>
      <t xml:space="preserve">   150 </t>
    </r>
    <r>
      <rPr>
        <sz val="10"/>
        <color indexed="8"/>
        <rFont val="Times New Roman"/>
        <family val="1"/>
      </rPr>
      <t>de credite la disciplinele obligatorii;</t>
    </r>
  </si>
  <si>
    <t xml:space="preserve">   30 credite la disciplinele opţionale; </t>
  </si>
  <si>
    <t>NOTA</t>
  </si>
  <si>
    <t xml:space="preserve">2) Pentru încadrarea în învăţământul preuniversitar, este necesară absolvirea modulului psiho-pedagogic </t>
  </si>
  <si>
    <t>3) Studentii pot urma discipline facultative</t>
  </si>
  <si>
    <r>
      <rPr>
        <b/>
        <sz val="10"/>
        <color indexed="8"/>
        <rFont val="Times New Roman"/>
        <family val="1"/>
        <charset val="238"/>
      </rPr>
      <t>VI.  UNIVERSITĂŢI EUROPENE DE REFERINŢĂ:</t>
    </r>
    <r>
      <rPr>
        <sz val="10"/>
        <color indexed="8"/>
        <rFont val="Times New Roman"/>
        <family val="1"/>
      </rPr>
      <t xml:space="preserve">
Planul de învăţământ urmează în proporţie de 80% planurile de învăţământ ale Univ. Munchen, Univ. "Tor Vergata" Roma si Univ. Heidelberg</t>
    </r>
  </si>
  <si>
    <t>Sem. 4: Pentru cursul optional 1 se alege  o disciplină din pachetul:</t>
  </si>
  <si>
    <t xml:space="preserve">             MLR0038, MLR0037</t>
  </si>
  <si>
    <t>Sem. 5: Pentru cursul optional 2 se alege  o disciplină din pachetul:</t>
  </si>
  <si>
    <t>Sem. 6: Pentru cursul optional 3 se alege  o disciplină din pachetul:</t>
  </si>
  <si>
    <t>Sem. 6: Pentru cursul optional 4 se alege  o disciplină din pachetul:</t>
  </si>
  <si>
    <t xml:space="preserve">             MLR0041, MLR0050</t>
  </si>
  <si>
    <t>Sem. 6: Pentru cursul optional 5 se alege  o disciplină din pachetul:</t>
  </si>
  <si>
    <t xml:space="preserve">             MLR0046, MLR0057, MLR0061</t>
  </si>
  <si>
    <t xml:space="preserve">             MLR0033, MLR0058, MLR0062</t>
  </si>
  <si>
    <t xml:space="preserve">             MLR2006, MLR7007, MLR2005</t>
  </si>
  <si>
    <t xml:space="preserve">     în finalul semestrului  (6 ore/zi, 5 zile/săptămână)</t>
  </si>
  <si>
    <t xml:space="preserve">   Promovarea disciplinei de Educaţie fizică (cu calificativ admis) fără credite (2 semestre).</t>
  </si>
  <si>
    <r>
      <t xml:space="preserve">   </t>
    </r>
    <r>
      <rPr>
        <b/>
        <sz val="10"/>
        <color indexed="8"/>
        <rFont val="Times New Roman"/>
        <family val="1"/>
        <charset val="238"/>
      </rPr>
      <t>6</t>
    </r>
    <r>
      <rPr>
        <sz val="10"/>
        <color indexed="8"/>
        <rFont val="Times New Roman"/>
        <family val="1"/>
      </rPr>
      <t xml:space="preserve"> credite pentru o limbă străină (2 semestre)</t>
    </r>
  </si>
  <si>
    <r>
      <t xml:space="preserve">   </t>
    </r>
    <r>
      <rPr>
        <b/>
        <sz val="10"/>
        <color indexed="8"/>
        <rFont val="Times New Roman"/>
        <family val="1"/>
      </rPr>
      <t>20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indexed="8"/>
        <rFont val="Times New Roman"/>
        <family val="1"/>
      </rPr>
      <t xml:space="preserve">de credite la examenul de licenţă </t>
    </r>
  </si>
  <si>
    <t>În contul a cel mult 2 discipline opţionale generale, studentul are dreptul să aleagă 2 discipline de la alte specializări ale facultăţilor din Universitatea „Babeş-Bolyai”.</t>
  </si>
  <si>
    <t>4) Disciplina Elaborarea lucrării de licenţă se desfășoară pe parcursul semestrului 6 și 2 săptămâni comasate</t>
  </si>
  <si>
    <t xml:space="preserve">1) Practica de specialitate se desfasoara 3 săptămâni, 5 zile/săpt., 6 ore/zi. </t>
  </si>
  <si>
    <t>MODUL PEDAGOCIC - Nivelul I: 30 de credite ECTS  + 5 credite ECTS aferente examenului de absolvire</t>
  </si>
  <si>
    <t xml:space="preserve">PROGRAM DE STUDII PSIHOPEDAGOGICE </t>
  </si>
  <si>
    <t>LP</t>
  </si>
  <si>
    <t>VDP 1101</t>
  </si>
  <si>
    <t>Psihologia educaţiei</t>
  </si>
  <si>
    <t>DPPF</t>
  </si>
  <si>
    <t>VDP 1202</t>
  </si>
  <si>
    <t xml:space="preserve">Pedagogie I: 
- Fundamentele pedagogiei 
- Teoria şi metodologia curriculumului
</t>
  </si>
  <si>
    <t>An II, Semestrul 3</t>
  </si>
  <si>
    <t>VDP 2303</t>
  </si>
  <si>
    <t xml:space="preserve">Pedagogie II:
- Teoria şi metodologia instruirii 
- Teoria şi metodologia evaluării
</t>
  </si>
  <si>
    <t>An II, Semestrul 4</t>
  </si>
  <si>
    <t>VDP 2404</t>
  </si>
  <si>
    <t>DPDPS</t>
  </si>
  <si>
    <t>VDP 3505</t>
  </si>
  <si>
    <t>Instruire asistată de calculator</t>
  </si>
  <si>
    <t>VDP 3506</t>
  </si>
  <si>
    <t>Practică pedagogică  în învăţământul preuniversitar obligatoriu (1)</t>
  </si>
  <si>
    <t>An III, Semestrul 6</t>
  </si>
  <si>
    <t>VDP 3607</t>
  </si>
  <si>
    <t>Managementul clasei de elevi</t>
  </si>
  <si>
    <t>VDP 3608</t>
  </si>
  <si>
    <t>Practică pedagogică  în învăţământul preuniversitar obligatoriu (2)</t>
  </si>
  <si>
    <t xml:space="preserve">TOTAL CREDITE / ORE PE SĂPTĂMÂNĂ / EVALUĂRI </t>
  </si>
  <si>
    <t>DPPF – Discipline de pregătire psihopedagogică fundamentală (obligatorii)                                       DPDPS – Discipline de pregătire didactică şi practică de specialitate (obligatorii)</t>
  </si>
  <si>
    <r>
      <t xml:space="preserve">Didactica specialităţii: </t>
    </r>
    <r>
      <rPr>
        <i/>
        <sz val="10"/>
        <rFont val="Times New Roman"/>
        <family val="1"/>
      </rPr>
      <t>Didactica matematicii</t>
    </r>
  </si>
  <si>
    <t>PLAN DE ÎNVĂŢĂMÂNT  valabil începând din anul universitar 2016-2017</t>
  </si>
</sst>
</file>

<file path=xl/styles.xml><?xml version="1.0" encoding="utf-8"?>
<styleSheet xmlns="http://schemas.openxmlformats.org/spreadsheetml/2006/main">
  <numFmts count="1">
    <numFmt numFmtId="164" formatCode="0;\-0;;@"/>
  </numFmts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color indexed="10"/>
      <name val="Times New Roman"/>
      <family val="1"/>
    </font>
    <font>
      <sz val="8"/>
      <name val="Calibri"/>
      <family val="2"/>
      <charset val="238"/>
    </font>
    <font>
      <sz val="10"/>
      <color theme="0"/>
      <name val="Times New Roman"/>
      <family val="1"/>
    </font>
    <font>
      <sz val="10"/>
      <color indexed="8"/>
      <name val="Calibri"/>
      <family val="2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theme="1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8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Protection="1"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3" fillId="0" borderId="1" xfId="0" applyFont="1" applyBorder="1" applyProtection="1">
      <protection locked="0"/>
    </xf>
    <xf numFmtId="0" fontId="2" fillId="0" borderId="4" xfId="0" applyFont="1" applyBorder="1" applyAlignme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1" fontId="3" fillId="0" borderId="0" xfId="0" applyNumberFormat="1" applyFont="1" applyBorder="1" applyAlignment="1" applyProtection="1">
      <alignment horizontal="center" vertical="center"/>
      <protection locked="0"/>
    </xf>
    <xf numFmtId="1" fontId="3" fillId="0" borderId="0" xfId="0" applyNumberFormat="1" applyFont="1" applyBorder="1" applyAlignment="1" applyProtection="1">
      <alignment horizontal="center"/>
      <protection locked="0"/>
    </xf>
    <xf numFmtId="2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1" fontId="2" fillId="0" borderId="1" xfId="0" applyNumberFormat="1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2" fillId="0" borderId="1" xfId="0" applyFont="1" applyBorder="1" applyProtection="1"/>
    <xf numFmtId="1" fontId="3" fillId="0" borderId="1" xfId="0" applyNumberFormat="1" applyFont="1" applyBorder="1" applyAlignment="1" applyProtection="1">
      <alignment horizontal="center" vertical="center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2" fontId="2" fillId="3" borderId="1" xfId="0" applyNumberFormat="1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1" fontId="3" fillId="0" borderId="1" xfId="0" applyNumberFormat="1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</xf>
    <xf numFmtId="0" fontId="8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center"/>
    </xf>
    <xf numFmtId="0" fontId="2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" fontId="2" fillId="3" borderId="1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1" fontId="2" fillId="3" borderId="1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Protection="1">
      <protection locked="0"/>
    </xf>
    <xf numFmtId="0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</xf>
    <xf numFmtId="1" fontId="3" fillId="0" borderId="0" xfId="0" applyNumberFormat="1" applyFont="1" applyBorder="1" applyAlignment="1" applyProtection="1">
      <alignment horizontal="center" vertical="center"/>
    </xf>
    <xf numFmtId="1" fontId="3" fillId="0" borderId="0" xfId="0" applyNumberFormat="1" applyFont="1" applyBorder="1" applyAlignment="1" applyProtection="1">
      <alignment horizontal="center"/>
    </xf>
    <xf numFmtId="2" fontId="2" fillId="0" borderId="0" xfId="0" applyNumberFormat="1" applyFont="1" applyBorder="1" applyAlignment="1" applyProtection="1">
      <alignment horizontal="center" vertical="center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/>
      <protection locked="0"/>
    </xf>
    <xf numFmtId="10" fontId="3" fillId="3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" fontId="2" fillId="4" borderId="1" xfId="0" applyNumberFormat="1" applyFont="1" applyFill="1" applyBorder="1" applyAlignment="1" applyProtection="1">
      <alignment horizontal="left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</xf>
    <xf numFmtId="1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/>
    </xf>
    <xf numFmtId="1" fontId="3" fillId="4" borderId="1" xfId="0" applyNumberFormat="1" applyFont="1" applyFill="1" applyBorder="1" applyAlignment="1" applyProtection="1">
      <alignment horizontal="center" vertical="center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1" fontId="2" fillId="4" borderId="2" xfId="0" applyNumberFormat="1" applyFont="1" applyFill="1" applyBorder="1" applyAlignment="1" applyProtection="1">
      <alignment horizontal="left" vertical="center"/>
      <protection locked="0"/>
    </xf>
    <xf numFmtId="1" fontId="2" fillId="4" borderId="5" xfId="0" applyNumberFormat="1" applyFont="1" applyFill="1" applyBorder="1" applyAlignment="1" applyProtection="1">
      <alignment horizontal="left" vertical="center"/>
      <protection locked="0"/>
    </xf>
    <xf numFmtId="1" fontId="2" fillId="4" borderId="6" xfId="0" applyNumberFormat="1" applyFont="1" applyFill="1" applyBorder="1" applyAlignment="1" applyProtection="1">
      <alignment horizontal="left" vertical="center"/>
      <protection locked="0"/>
    </xf>
    <xf numFmtId="1" fontId="3" fillId="4" borderId="2" xfId="0" applyNumberFormat="1" applyFont="1" applyFill="1" applyBorder="1" applyAlignment="1" applyProtection="1">
      <alignment horizontal="center" vertical="center"/>
      <protection locked="0"/>
    </xf>
    <xf numFmtId="1" fontId="3" fillId="4" borderId="5" xfId="0" applyNumberFormat="1" applyFont="1" applyFill="1" applyBorder="1" applyAlignment="1" applyProtection="1">
      <alignment horizontal="center" vertical="center"/>
      <protection locked="0"/>
    </xf>
    <xf numFmtId="1" fontId="3" fillId="4" borderId="6" xfId="0" applyNumberFormat="1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left" vertical="center" wrapText="1"/>
    </xf>
    <xf numFmtId="0" fontId="3" fillId="4" borderId="5" xfId="0" applyFont="1" applyFill="1" applyBorder="1" applyAlignment="1" applyProtection="1">
      <alignment horizontal="left" vertical="center" wrapText="1"/>
    </xf>
    <xf numFmtId="0" fontId="3" fillId="4" borderId="6" xfId="0" applyFont="1" applyFill="1" applyBorder="1" applyAlignment="1" applyProtection="1">
      <alignment horizontal="left" vertical="center" wrapText="1"/>
    </xf>
    <xf numFmtId="0" fontId="3" fillId="4" borderId="9" xfId="0" applyFont="1" applyFill="1" applyBorder="1" applyAlignment="1" applyProtection="1">
      <alignment horizontal="left" vertical="center" wrapText="1"/>
    </xf>
    <xf numFmtId="0" fontId="3" fillId="4" borderId="4" xfId="0" applyFont="1" applyFill="1" applyBorder="1" applyAlignment="1" applyProtection="1">
      <alignment horizontal="left" vertical="center" wrapText="1"/>
    </xf>
    <xf numFmtId="0" fontId="3" fillId="4" borderId="10" xfId="0" applyFont="1" applyFill="1" applyBorder="1" applyAlignment="1" applyProtection="1">
      <alignment horizontal="left" vertical="center" wrapText="1"/>
    </xf>
    <xf numFmtId="0" fontId="3" fillId="4" borderId="11" xfId="0" applyFont="1" applyFill="1" applyBorder="1" applyAlignment="1" applyProtection="1">
      <alignment horizontal="left" vertical="center" wrapText="1"/>
    </xf>
    <xf numFmtId="0" fontId="3" fillId="4" borderId="7" xfId="0" applyFont="1" applyFill="1" applyBorder="1" applyAlignment="1" applyProtection="1">
      <alignment horizontal="left" vertical="center" wrapText="1"/>
    </xf>
    <xf numFmtId="0" fontId="3" fillId="4" borderId="8" xfId="0" applyFont="1" applyFill="1" applyBorder="1" applyAlignment="1" applyProtection="1">
      <alignment horizontal="left" vertical="center" wrapText="1"/>
    </xf>
    <xf numFmtId="2" fontId="2" fillId="4" borderId="9" xfId="0" applyNumberFormat="1" applyFont="1" applyFill="1" applyBorder="1" applyAlignment="1" applyProtection="1">
      <alignment horizontal="center" vertical="center"/>
    </xf>
    <xf numFmtId="2" fontId="2" fillId="4" borderId="4" xfId="0" applyNumberFormat="1" applyFont="1" applyFill="1" applyBorder="1" applyAlignment="1" applyProtection="1">
      <alignment horizontal="center" vertical="center"/>
    </xf>
    <xf numFmtId="2" fontId="2" fillId="4" borderId="10" xfId="0" applyNumberFormat="1" applyFont="1" applyFill="1" applyBorder="1" applyAlignment="1" applyProtection="1">
      <alignment horizontal="center" vertical="center"/>
    </xf>
    <xf numFmtId="2" fontId="2" fillId="4" borderId="11" xfId="0" applyNumberFormat="1" applyFont="1" applyFill="1" applyBorder="1" applyAlignment="1" applyProtection="1">
      <alignment horizontal="center" vertical="center"/>
    </xf>
    <xf numFmtId="2" fontId="2" fillId="4" borderId="7" xfId="0" applyNumberFormat="1" applyFont="1" applyFill="1" applyBorder="1" applyAlignment="1" applyProtection="1">
      <alignment horizontal="center" vertical="center"/>
    </xf>
    <xf numFmtId="2" fontId="2" fillId="4" borderId="8" xfId="0" applyNumberFormat="1" applyFont="1" applyFill="1" applyBorder="1" applyAlignment="1" applyProtection="1">
      <alignment horizontal="center" vertical="center"/>
    </xf>
    <xf numFmtId="1" fontId="3" fillId="4" borderId="2" xfId="0" applyNumberFormat="1" applyFont="1" applyFill="1" applyBorder="1" applyAlignment="1" applyProtection="1">
      <alignment horizontal="center" vertical="center"/>
    </xf>
    <xf numFmtId="1" fontId="3" fillId="4" borderId="5" xfId="0" applyNumberFormat="1" applyFont="1" applyFill="1" applyBorder="1" applyAlignment="1" applyProtection="1">
      <alignment horizontal="center" vertical="center"/>
    </xf>
    <xf numFmtId="1" fontId="3" fillId="4" borderId="6" xfId="0" applyNumberFormat="1" applyFont="1" applyFill="1" applyBorder="1" applyAlignment="1" applyProtection="1">
      <alignment horizontal="center" vertical="center"/>
    </xf>
    <xf numFmtId="0" fontId="3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left" vertical="center"/>
      <protection locked="0"/>
    </xf>
    <xf numFmtId="1" fontId="2" fillId="4" borderId="2" xfId="0" applyNumberFormat="1" applyFont="1" applyFill="1" applyBorder="1" applyAlignment="1" applyProtection="1">
      <alignment horizontal="left" vertical="center" wrapText="1"/>
      <protection locked="0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1" fontId="2" fillId="0" borderId="5" xfId="0" applyNumberFormat="1" applyFont="1" applyBorder="1" applyAlignment="1" applyProtection="1">
      <alignment horizontal="center" vertical="center"/>
      <protection locked="0"/>
    </xf>
    <xf numFmtId="1" fontId="2" fillId="0" borderId="6" xfId="0" applyNumberFormat="1" applyFont="1" applyBorder="1" applyAlignment="1" applyProtection="1">
      <alignment horizontal="center" vertical="center"/>
      <protection locked="0"/>
    </xf>
    <xf numFmtId="1" fontId="12" fillId="3" borderId="2" xfId="0" applyNumberFormat="1" applyFont="1" applyFill="1" applyBorder="1" applyAlignment="1" applyProtection="1">
      <alignment horizontal="left" vertical="center" wrapText="1"/>
      <protection locked="0"/>
    </xf>
    <xf numFmtId="1" fontId="12" fillId="3" borderId="5" xfId="0" applyNumberFormat="1" applyFont="1" applyFill="1" applyBorder="1" applyAlignment="1" applyProtection="1">
      <alignment horizontal="left" vertical="center"/>
      <protection locked="0"/>
    </xf>
    <xf numFmtId="1" fontId="12" fillId="3" borderId="6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Protection="1">
      <protection locked="0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2" fillId="3" borderId="6" xfId="0" applyFont="1" applyFill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2" borderId="6" xfId="0" applyFont="1" applyFill="1" applyBorder="1" applyAlignment="1" applyProtection="1">
      <alignment horizontal="left" vertical="center"/>
      <protection locked="0"/>
    </xf>
    <xf numFmtId="1" fontId="2" fillId="3" borderId="2" xfId="0" applyNumberFormat="1" applyFont="1" applyFill="1" applyBorder="1" applyAlignment="1" applyProtection="1">
      <alignment horizontal="left" vertical="center" wrapText="1"/>
      <protection locked="0"/>
    </xf>
    <xf numFmtId="1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" fontId="2" fillId="3" borderId="6" xfId="0" applyNumberFormat="1" applyFont="1" applyFill="1" applyBorder="1" applyAlignment="1" applyProtection="1">
      <alignment horizontal="left" vertical="center" wrapText="1"/>
      <protection locked="0"/>
    </xf>
    <xf numFmtId="1" fontId="2" fillId="3" borderId="2" xfId="0" applyNumberFormat="1" applyFont="1" applyFill="1" applyBorder="1" applyAlignment="1" applyProtection="1">
      <alignment horizontal="left" vertical="center"/>
      <protection locked="0"/>
    </xf>
    <xf numFmtId="1" fontId="2" fillId="3" borderId="5" xfId="0" applyNumberFormat="1" applyFont="1" applyFill="1" applyBorder="1" applyAlignment="1" applyProtection="1">
      <alignment horizontal="left" vertical="center"/>
      <protection locked="0"/>
    </xf>
    <xf numFmtId="1" fontId="2" fillId="3" borderId="6" xfId="0" applyNumberFormat="1" applyFont="1" applyFill="1" applyBorder="1" applyAlignment="1" applyProtection="1">
      <alignment horizontal="left" vertical="center"/>
      <protection locked="0"/>
    </xf>
    <xf numFmtId="1" fontId="3" fillId="0" borderId="5" xfId="0" applyNumberFormat="1" applyFont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left" vertical="top"/>
      <protection locked="0"/>
    </xf>
    <xf numFmtId="0" fontId="2" fillId="3" borderId="5" xfId="0" applyFont="1" applyFill="1" applyBorder="1" applyAlignment="1" applyProtection="1">
      <alignment horizontal="left" vertical="top"/>
      <protection locked="0"/>
    </xf>
    <xf numFmtId="0" fontId="2" fillId="3" borderId="6" xfId="0" applyFont="1" applyFill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1" fontId="3" fillId="0" borderId="2" xfId="0" applyNumberFormat="1" applyFont="1" applyBorder="1" applyAlignment="1" applyProtection="1">
      <alignment horizontal="center" vertical="center"/>
    </xf>
    <xf numFmtId="1" fontId="3" fillId="0" borderId="5" xfId="0" applyNumberFormat="1" applyFont="1" applyBorder="1" applyAlignment="1" applyProtection="1">
      <alignment horizontal="center" vertical="center"/>
    </xf>
    <xf numFmtId="1" fontId="3" fillId="0" borderId="6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1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10" xfId="0" applyFont="1" applyBorder="1" applyAlignment="1" applyProtection="1">
      <alignment horizontal="left" vertical="center" wrapText="1"/>
    </xf>
    <xf numFmtId="0" fontId="3" fillId="0" borderId="11" xfId="0" applyFont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left" vertical="center" wrapText="1"/>
    </xf>
    <xf numFmtId="2" fontId="2" fillId="0" borderId="9" xfId="0" applyNumberFormat="1" applyFont="1" applyBorder="1" applyAlignment="1" applyProtection="1">
      <alignment horizontal="center" vertical="center"/>
    </xf>
    <xf numFmtId="2" fontId="2" fillId="0" borderId="4" xfId="0" applyNumberFormat="1" applyFont="1" applyBorder="1" applyAlignment="1" applyProtection="1">
      <alignment horizontal="center" vertical="center"/>
    </xf>
    <xf numFmtId="2" fontId="2" fillId="0" borderId="10" xfId="0" applyNumberFormat="1" applyFont="1" applyBorder="1" applyAlignment="1" applyProtection="1">
      <alignment horizontal="center" vertical="center"/>
    </xf>
    <xf numFmtId="2" fontId="2" fillId="0" borderId="11" xfId="0" applyNumberFormat="1" applyFont="1" applyBorder="1" applyAlignment="1" applyProtection="1">
      <alignment horizontal="center" vertical="center"/>
    </xf>
    <xf numFmtId="2" fontId="2" fillId="0" borderId="7" xfId="0" applyNumberFormat="1" applyFont="1" applyBorder="1" applyAlignment="1" applyProtection="1">
      <alignment horizontal="center" vertical="center"/>
    </xf>
    <xf numFmtId="2" fontId="2" fillId="0" borderId="8" xfId="0" applyNumberFormat="1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top"/>
    </xf>
    <xf numFmtId="0" fontId="2" fillId="0" borderId="5" xfId="0" applyFont="1" applyBorder="1" applyAlignment="1" applyProtection="1">
      <alignment horizontal="left" vertical="top"/>
    </xf>
    <xf numFmtId="0" fontId="2" fillId="0" borderId="6" xfId="0" applyFont="1" applyBorder="1" applyAlignment="1" applyProtection="1">
      <alignment horizontal="left" vertical="top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3" fillId="0" borderId="7" xfId="0" applyFont="1" applyBorder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9" fontId="2" fillId="0" borderId="2" xfId="0" applyNumberFormat="1" applyFont="1" applyBorder="1" applyAlignment="1" applyProtection="1">
      <alignment horizontal="center"/>
    </xf>
    <xf numFmtId="9" fontId="2" fillId="0" borderId="6" xfId="0" applyNumberFormat="1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9" fontId="3" fillId="0" borderId="2" xfId="0" applyNumberFormat="1" applyFont="1" applyBorder="1" applyAlignment="1" applyProtection="1">
      <alignment horizontal="center" vertical="center"/>
    </xf>
    <xf numFmtId="9" fontId="3" fillId="0" borderId="6" xfId="0" applyNumberFormat="1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/>
    </xf>
    <xf numFmtId="0" fontId="2" fillId="0" borderId="5" xfId="0" applyFont="1" applyFill="1" applyBorder="1" applyAlignment="1" applyProtection="1">
      <alignment horizontal="left" vertical="center"/>
    </xf>
    <xf numFmtId="0" fontId="2" fillId="0" borderId="6" xfId="0" applyFont="1" applyFill="1" applyBorder="1" applyAlignment="1" applyProtection="1">
      <alignment horizontal="left" vertical="center"/>
    </xf>
    <xf numFmtId="0" fontId="10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1" fontId="3" fillId="0" borderId="2" xfId="0" applyNumberFormat="1" applyFont="1" applyBorder="1" applyAlignment="1" applyProtection="1">
      <alignment horizontal="center"/>
    </xf>
    <xf numFmtId="1" fontId="3" fillId="0" borderId="5" xfId="0" applyNumberFormat="1" applyFont="1" applyBorder="1" applyAlignment="1" applyProtection="1">
      <alignment horizontal="center"/>
    </xf>
    <xf numFmtId="1" fontId="3" fillId="0" borderId="6" xfId="0" applyNumberFormat="1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3" fillId="0" borderId="1" xfId="0" applyNumberFormat="1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top"/>
    </xf>
    <xf numFmtId="0" fontId="2" fillId="0" borderId="5" xfId="0" applyFont="1" applyFill="1" applyBorder="1" applyAlignment="1" applyProtection="1">
      <alignment horizontal="left" vertical="top"/>
    </xf>
    <xf numFmtId="0" fontId="2" fillId="0" borderId="6" xfId="0" applyFont="1" applyFill="1" applyBorder="1" applyAlignment="1" applyProtection="1">
      <alignment horizontal="left" vertical="top"/>
    </xf>
  </cellXfs>
  <cellStyles count="1">
    <cellStyle name="Normal" xfId="0" builtinId="0"/>
  </cellStyles>
  <dxfs count="1">
    <dxf>
      <fill>
        <patternFill>
          <bgColor rgb="FF00B050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337"/>
  <sheetViews>
    <sheetView tabSelected="1" view="pageLayout" topLeftCell="A265" zoomScaleNormal="100" workbookViewId="0">
      <selection activeCell="R279" sqref="R279:U280"/>
    </sheetView>
  </sheetViews>
  <sheetFormatPr defaultRowHeight="12.75"/>
  <cols>
    <col min="1" max="1" width="9.28515625" style="1" customWidth="1"/>
    <col min="2" max="2" width="7.140625" style="1" customWidth="1"/>
    <col min="3" max="3" width="7.28515625" style="1" customWidth="1"/>
    <col min="4" max="5" width="4.7109375" style="1" customWidth="1"/>
    <col min="6" max="6" width="4.5703125" style="1" customWidth="1"/>
    <col min="7" max="7" width="8.140625" style="1" customWidth="1"/>
    <col min="8" max="8" width="8.28515625" style="1" customWidth="1"/>
    <col min="9" max="9" width="5.85546875" style="1" customWidth="1"/>
    <col min="10" max="10" width="7.28515625" style="1" customWidth="1"/>
    <col min="11" max="11" width="5.7109375" style="1" customWidth="1"/>
    <col min="12" max="12" width="6.140625" style="1" customWidth="1"/>
    <col min="13" max="13" width="6.140625" style="41" customWidth="1"/>
    <col min="14" max="14" width="5.5703125" style="1" customWidth="1"/>
    <col min="15" max="19" width="6" style="1" customWidth="1"/>
    <col min="20" max="20" width="6.140625" style="1" customWidth="1"/>
    <col min="21" max="21" width="9.28515625" style="1" customWidth="1"/>
    <col min="22" max="16384" width="9.140625" style="1"/>
  </cols>
  <sheetData>
    <row r="1" spans="1:36" ht="15.75" customHeight="1">
      <c r="A1" s="110" t="s">
        <v>261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N1" s="221" t="s">
        <v>22</v>
      </c>
      <c r="O1" s="221"/>
      <c r="P1" s="221"/>
      <c r="Q1" s="221"/>
      <c r="R1" s="221"/>
      <c r="S1" s="221"/>
      <c r="T1" s="221"/>
      <c r="U1" s="221"/>
      <c r="V1" s="75"/>
      <c r="W1" s="75"/>
      <c r="X1" s="75"/>
      <c r="Y1" s="75"/>
      <c r="Z1" s="75"/>
      <c r="AA1" s="75"/>
      <c r="AB1" s="75"/>
      <c r="AC1" s="75"/>
    </row>
    <row r="2" spans="1:36" ht="6.75" customHeight="1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</row>
    <row r="3" spans="1:36" ht="18" customHeight="1">
      <c r="A3" s="220" t="s">
        <v>0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N3" s="223"/>
      <c r="O3" s="224"/>
      <c r="P3" s="130" t="s">
        <v>37</v>
      </c>
      <c r="Q3" s="131"/>
      <c r="R3" s="132"/>
      <c r="S3" s="130" t="s">
        <v>38</v>
      </c>
      <c r="T3" s="131"/>
      <c r="U3" s="132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</row>
    <row r="4" spans="1:36" ht="17.25" customHeight="1">
      <c r="A4" s="220" t="s">
        <v>82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N4" s="214" t="s">
        <v>15</v>
      </c>
      <c r="O4" s="215"/>
      <c r="P4" s="217">
        <f>O45</f>
        <v>24</v>
      </c>
      <c r="Q4" s="218"/>
      <c r="R4" s="219"/>
      <c r="S4" s="217">
        <f>O57</f>
        <v>26</v>
      </c>
      <c r="T4" s="218"/>
      <c r="U4" s="219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</row>
    <row r="5" spans="1:36" ht="16.5" customHeight="1">
      <c r="A5" s="220"/>
      <c r="B5" s="220"/>
      <c r="C5" s="220"/>
      <c r="D5" s="220"/>
      <c r="E5" s="220"/>
      <c r="F5" s="220"/>
      <c r="G5" s="220"/>
      <c r="H5" s="220"/>
      <c r="I5" s="220"/>
      <c r="J5" s="220"/>
      <c r="K5" s="220"/>
      <c r="N5" s="214" t="s">
        <v>16</v>
      </c>
      <c r="O5" s="215"/>
      <c r="P5" s="217">
        <f>O69</f>
        <v>22</v>
      </c>
      <c r="Q5" s="218"/>
      <c r="R5" s="219"/>
      <c r="S5" s="217">
        <f>O80</f>
        <v>23</v>
      </c>
      <c r="T5" s="218"/>
      <c r="U5" s="219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</row>
    <row r="6" spans="1:36" ht="15" customHeight="1">
      <c r="A6" s="208" t="s">
        <v>208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N6" s="214" t="s">
        <v>17</v>
      </c>
      <c r="O6" s="215"/>
      <c r="P6" s="217">
        <f>O92</f>
        <v>24</v>
      </c>
      <c r="Q6" s="218"/>
      <c r="R6" s="219"/>
      <c r="S6" s="217">
        <f>O102</f>
        <v>20</v>
      </c>
      <c r="T6" s="218"/>
      <c r="U6" s="219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</row>
    <row r="7" spans="1:36" ht="18" customHeight="1">
      <c r="A7" s="216" t="s">
        <v>209</v>
      </c>
      <c r="B7" s="216"/>
      <c r="C7" s="216"/>
      <c r="D7" s="216"/>
      <c r="E7" s="216"/>
      <c r="F7" s="216"/>
      <c r="G7" s="216"/>
      <c r="H7" s="216"/>
      <c r="I7" s="216"/>
      <c r="J7" s="216"/>
      <c r="K7" s="216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</row>
    <row r="8" spans="1:36" ht="18.75" customHeight="1">
      <c r="A8" s="134" t="s">
        <v>210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  <c r="N8" s="216" t="s">
        <v>83</v>
      </c>
      <c r="O8" s="216"/>
      <c r="P8" s="216"/>
      <c r="Q8" s="216"/>
      <c r="R8" s="216"/>
      <c r="S8" s="216"/>
      <c r="T8" s="216"/>
      <c r="U8" s="216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</row>
    <row r="9" spans="1:36" ht="15" customHeight="1">
      <c r="A9" s="134" t="s">
        <v>211</v>
      </c>
      <c r="B9" s="134"/>
      <c r="C9" s="134"/>
      <c r="D9" s="134"/>
      <c r="E9" s="134"/>
      <c r="F9" s="134"/>
      <c r="G9" s="134"/>
      <c r="H9" s="134"/>
      <c r="I9" s="134"/>
      <c r="J9" s="134"/>
      <c r="K9" s="134"/>
      <c r="N9" s="216"/>
      <c r="O9" s="216"/>
      <c r="P9" s="216"/>
      <c r="Q9" s="216"/>
      <c r="R9" s="216"/>
      <c r="S9" s="216"/>
      <c r="T9" s="216"/>
      <c r="U9" s="216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</row>
    <row r="10" spans="1:36" ht="16.5" customHeight="1">
      <c r="A10" s="134" t="s">
        <v>19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N10" s="216"/>
      <c r="O10" s="216"/>
      <c r="P10" s="216"/>
      <c r="Q10" s="216"/>
      <c r="R10" s="216"/>
      <c r="S10" s="216"/>
      <c r="T10" s="216"/>
      <c r="U10" s="216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</row>
    <row r="11" spans="1:36">
      <c r="A11" s="134" t="s">
        <v>20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N11" s="216"/>
      <c r="O11" s="216"/>
      <c r="P11" s="216"/>
      <c r="Q11" s="216"/>
      <c r="R11" s="216"/>
      <c r="S11" s="216"/>
      <c r="T11" s="216"/>
      <c r="U11" s="216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</row>
    <row r="12" spans="1:36" ht="10.5" customHeight="1">
      <c r="A12" s="134"/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N12" s="2"/>
      <c r="O12" s="2"/>
      <c r="P12" s="2"/>
      <c r="Q12" s="2"/>
      <c r="R12" s="2"/>
      <c r="S12" s="2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</row>
    <row r="13" spans="1:36">
      <c r="A13" s="191" t="s">
        <v>1</v>
      </c>
      <c r="B13" s="191"/>
      <c r="C13" s="191"/>
      <c r="D13" s="191"/>
      <c r="E13" s="191"/>
      <c r="F13" s="191"/>
      <c r="G13" s="191"/>
      <c r="H13" s="191"/>
      <c r="I13" s="191"/>
      <c r="J13" s="191"/>
      <c r="K13" s="191"/>
      <c r="N13" s="188" t="s">
        <v>23</v>
      </c>
      <c r="O13" s="188"/>
      <c r="P13" s="188"/>
      <c r="Q13" s="188"/>
      <c r="R13" s="188"/>
      <c r="S13" s="188"/>
      <c r="T13" s="188"/>
      <c r="U13" s="188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</row>
    <row r="14" spans="1:36" ht="12.75" customHeight="1">
      <c r="A14" s="191" t="s">
        <v>2</v>
      </c>
      <c r="B14" s="191"/>
      <c r="C14" s="191"/>
      <c r="D14" s="191"/>
      <c r="E14" s="191"/>
      <c r="F14" s="191"/>
      <c r="G14" s="191"/>
      <c r="H14" s="191"/>
      <c r="I14" s="191"/>
      <c r="J14" s="191"/>
      <c r="K14" s="191"/>
      <c r="N14" s="187" t="s">
        <v>218</v>
      </c>
      <c r="O14" s="187"/>
      <c r="P14" s="187"/>
      <c r="Q14" s="187"/>
      <c r="R14" s="187"/>
      <c r="S14" s="187"/>
      <c r="T14" s="187"/>
      <c r="U14" s="187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</row>
    <row r="15" spans="1:36" ht="15" customHeight="1">
      <c r="A15" s="134" t="s">
        <v>212</v>
      </c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N15" s="187" t="s">
        <v>219</v>
      </c>
      <c r="O15" s="187"/>
      <c r="P15" s="187"/>
      <c r="Q15" s="187"/>
      <c r="R15" s="187"/>
      <c r="S15" s="187"/>
      <c r="T15" s="187"/>
      <c r="U15" s="187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</row>
    <row r="16" spans="1:36" ht="15" customHeight="1">
      <c r="A16" s="191" t="s">
        <v>213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N16" s="187" t="s">
        <v>220</v>
      </c>
      <c r="O16" s="187"/>
      <c r="P16" s="187"/>
      <c r="Q16" s="187"/>
      <c r="R16" s="187"/>
      <c r="S16" s="187"/>
      <c r="T16" s="187"/>
      <c r="U16" s="187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</row>
    <row r="17" spans="1:36" ht="15" customHeight="1">
      <c r="A17" s="134" t="s">
        <v>77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N17" s="187" t="s">
        <v>225</v>
      </c>
      <c r="O17" s="187"/>
      <c r="P17" s="187"/>
      <c r="Q17" s="187"/>
      <c r="R17" s="187"/>
      <c r="S17" s="187"/>
      <c r="T17" s="187"/>
      <c r="U17" s="187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</row>
    <row r="18" spans="1:36" s="59" customFormat="1" ht="15" customHeight="1">
      <c r="A18" s="133" t="s">
        <v>230</v>
      </c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N18" s="187" t="s">
        <v>221</v>
      </c>
      <c r="O18" s="187"/>
      <c r="P18" s="187"/>
      <c r="Q18" s="187"/>
      <c r="R18" s="187"/>
      <c r="S18" s="187"/>
      <c r="T18" s="187"/>
      <c r="U18" s="187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</row>
    <row r="19" spans="1:36" ht="14.25" customHeight="1">
      <c r="A19" s="134" t="s">
        <v>231</v>
      </c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N19" s="189" t="s">
        <v>226</v>
      </c>
      <c r="O19" s="189"/>
      <c r="P19" s="189"/>
      <c r="Q19" s="189"/>
      <c r="R19" s="189"/>
      <c r="S19" s="189"/>
      <c r="T19" s="189"/>
      <c r="U19" s="189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</row>
    <row r="20" spans="1:36" s="59" customFormat="1" ht="14.25" customHeight="1">
      <c r="A20" s="134" t="s">
        <v>229</v>
      </c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N20" s="189" t="s">
        <v>222</v>
      </c>
      <c r="O20" s="189"/>
      <c r="P20" s="189"/>
      <c r="Q20" s="189"/>
      <c r="R20" s="189"/>
      <c r="S20" s="189"/>
      <c r="T20" s="189"/>
      <c r="U20" s="189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</row>
    <row r="21" spans="1:36" s="59" customFormat="1" ht="14.25" customHeight="1">
      <c r="A21" s="134" t="s">
        <v>214</v>
      </c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N21" s="189" t="s">
        <v>223</v>
      </c>
      <c r="O21" s="189"/>
      <c r="P21" s="189"/>
      <c r="Q21" s="189"/>
      <c r="R21" s="189"/>
      <c r="S21" s="189"/>
      <c r="T21" s="189"/>
      <c r="U21" s="189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</row>
    <row r="22" spans="1:36" ht="12.75" customHeight="1">
      <c r="A22" s="134" t="s">
        <v>234</v>
      </c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62"/>
      <c r="N22" s="189" t="s">
        <v>224</v>
      </c>
      <c r="O22" s="189"/>
      <c r="P22" s="189"/>
      <c r="Q22" s="189"/>
      <c r="R22" s="189"/>
      <c r="S22" s="189"/>
      <c r="T22" s="189"/>
      <c r="U22" s="189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</row>
    <row r="23" spans="1:36" ht="13.5" customHeight="1">
      <c r="A23" s="63" t="s">
        <v>215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4"/>
      <c r="N23" s="212" t="s">
        <v>227</v>
      </c>
      <c r="O23" s="213"/>
      <c r="P23" s="213"/>
      <c r="Q23" s="213"/>
      <c r="R23" s="213"/>
      <c r="S23" s="213"/>
      <c r="T23" s="213"/>
      <c r="U23" s="213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</row>
    <row r="24" spans="1:36" ht="15" customHeight="1">
      <c r="A24" s="208" t="s">
        <v>216</v>
      </c>
      <c r="B24" s="208"/>
      <c r="C24" s="208"/>
      <c r="D24" s="208"/>
      <c r="E24" s="208"/>
      <c r="F24" s="208"/>
      <c r="G24" s="208"/>
      <c r="H24" s="208"/>
      <c r="I24" s="208"/>
      <c r="J24" s="208"/>
      <c r="K24" s="208"/>
      <c r="L24" s="62"/>
      <c r="N24" s="189"/>
      <c r="O24" s="189"/>
      <c r="P24" s="189"/>
      <c r="Q24" s="189"/>
      <c r="R24" s="189"/>
      <c r="S24" s="189"/>
      <c r="T24" s="189"/>
      <c r="U24" s="189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</row>
    <row r="25" spans="1:36" ht="15" customHeight="1">
      <c r="A25" s="208" t="s">
        <v>233</v>
      </c>
      <c r="B25" s="208"/>
      <c r="C25" s="208"/>
      <c r="D25" s="208"/>
      <c r="E25" s="208"/>
      <c r="F25" s="208"/>
      <c r="G25" s="208"/>
      <c r="H25" s="208"/>
      <c r="I25" s="208"/>
      <c r="J25" s="208"/>
      <c r="K25" s="208"/>
      <c r="L25" s="208"/>
      <c r="N25" s="189"/>
      <c r="O25" s="189"/>
      <c r="P25" s="189"/>
      <c r="Q25" s="189"/>
      <c r="R25" s="189"/>
      <c r="S25" s="189"/>
      <c r="T25" s="189"/>
      <c r="U25" s="189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</row>
    <row r="26" spans="1:36" ht="15.75" customHeight="1">
      <c r="A26" s="208" t="s">
        <v>228</v>
      </c>
      <c r="B26" s="208"/>
      <c r="C26" s="208"/>
      <c r="D26" s="208"/>
      <c r="E26" s="208"/>
      <c r="F26" s="208"/>
      <c r="G26" s="208"/>
      <c r="H26" s="208"/>
      <c r="I26" s="208"/>
      <c r="J26" s="208"/>
      <c r="K26" s="208"/>
      <c r="L26" s="61"/>
      <c r="N26" s="189"/>
      <c r="O26" s="189"/>
      <c r="P26" s="189"/>
      <c r="Q26" s="189"/>
      <c r="R26" s="189"/>
      <c r="S26" s="189"/>
      <c r="T26" s="189"/>
      <c r="U26" s="189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</row>
    <row r="27" spans="1:36" ht="12.75" customHeight="1">
      <c r="A27" s="190" t="s">
        <v>18</v>
      </c>
      <c r="B27" s="190"/>
      <c r="C27" s="190"/>
      <c r="D27" s="190"/>
      <c r="E27" s="190"/>
      <c r="F27" s="190"/>
      <c r="G27" s="190"/>
      <c r="N27" s="212"/>
      <c r="O27" s="213"/>
      <c r="P27" s="213"/>
      <c r="Q27" s="213"/>
      <c r="R27" s="213"/>
      <c r="S27" s="213"/>
      <c r="T27" s="213"/>
      <c r="U27" s="213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</row>
    <row r="28" spans="1:36" ht="26.25" customHeight="1">
      <c r="A28" s="3"/>
      <c r="B28" s="130" t="s">
        <v>3</v>
      </c>
      <c r="C28" s="132"/>
      <c r="D28" s="130" t="s">
        <v>4</v>
      </c>
      <c r="E28" s="131"/>
      <c r="F28" s="132"/>
      <c r="G28" s="120" t="s">
        <v>21</v>
      </c>
      <c r="H28" s="120" t="s">
        <v>11</v>
      </c>
      <c r="I28" s="130" t="s">
        <v>5</v>
      </c>
      <c r="J28" s="131"/>
      <c r="K28" s="132"/>
      <c r="N28" s="189" t="s">
        <v>232</v>
      </c>
      <c r="O28" s="189"/>
      <c r="P28" s="189"/>
      <c r="Q28" s="189"/>
      <c r="R28" s="189"/>
      <c r="S28" s="189"/>
      <c r="T28" s="189"/>
      <c r="U28" s="189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</row>
    <row r="29" spans="1:36" ht="14.25" customHeight="1">
      <c r="A29" s="3"/>
      <c r="B29" s="4" t="s">
        <v>6</v>
      </c>
      <c r="C29" s="4" t="s">
        <v>7</v>
      </c>
      <c r="D29" s="4" t="s">
        <v>8</v>
      </c>
      <c r="E29" s="4" t="s">
        <v>9</v>
      </c>
      <c r="F29" s="4" t="s">
        <v>10</v>
      </c>
      <c r="G29" s="121"/>
      <c r="H29" s="121"/>
      <c r="I29" s="4" t="s">
        <v>12</v>
      </c>
      <c r="J29" s="4" t="s">
        <v>13</v>
      </c>
      <c r="K29" s="4" t="s">
        <v>14</v>
      </c>
      <c r="N29" s="189"/>
      <c r="O29" s="189"/>
      <c r="P29" s="189"/>
      <c r="Q29" s="189"/>
      <c r="R29" s="189"/>
      <c r="S29" s="189"/>
      <c r="T29" s="189"/>
      <c r="U29" s="189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</row>
    <row r="30" spans="1:36" ht="17.25" customHeight="1">
      <c r="A30" s="5" t="s">
        <v>15</v>
      </c>
      <c r="B30" s="6">
        <v>14</v>
      </c>
      <c r="C30" s="6">
        <v>14</v>
      </c>
      <c r="D30" s="28">
        <v>3</v>
      </c>
      <c r="E30" s="28">
        <v>3</v>
      </c>
      <c r="F30" s="28">
        <v>2</v>
      </c>
      <c r="G30" s="28"/>
      <c r="H30" s="54">
        <v>0</v>
      </c>
      <c r="I30" s="28">
        <v>3</v>
      </c>
      <c r="J30" s="28">
        <v>1</v>
      </c>
      <c r="K30" s="28">
        <v>12</v>
      </c>
      <c r="L30" s="39"/>
      <c r="M30" s="39"/>
      <c r="N30" s="60"/>
      <c r="O30" s="60"/>
      <c r="P30" s="60"/>
      <c r="Q30" s="60"/>
      <c r="R30" s="60"/>
      <c r="S30" s="60"/>
      <c r="T30" s="60"/>
      <c r="U30" s="60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</row>
    <row r="31" spans="1:36" ht="15" customHeight="1">
      <c r="A31" s="5" t="s">
        <v>16</v>
      </c>
      <c r="B31" s="6">
        <v>14</v>
      </c>
      <c r="C31" s="6">
        <v>14</v>
      </c>
      <c r="D31" s="28">
        <v>3</v>
      </c>
      <c r="E31" s="28">
        <v>3</v>
      </c>
      <c r="F31" s="28">
        <v>2</v>
      </c>
      <c r="G31" s="28"/>
      <c r="H31" s="54">
        <v>3</v>
      </c>
      <c r="I31" s="28">
        <v>3</v>
      </c>
      <c r="J31" s="28">
        <v>1</v>
      </c>
      <c r="K31" s="28">
        <v>9</v>
      </c>
      <c r="N31" s="212" t="s">
        <v>217</v>
      </c>
      <c r="O31" s="189"/>
      <c r="P31" s="189"/>
      <c r="Q31" s="189"/>
      <c r="R31" s="189"/>
      <c r="S31" s="189"/>
      <c r="T31" s="189"/>
      <c r="U31" s="189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</row>
    <row r="32" spans="1:36" ht="15.75" customHeight="1">
      <c r="A32" s="7" t="s">
        <v>17</v>
      </c>
      <c r="B32" s="6">
        <v>14</v>
      </c>
      <c r="C32" s="6">
        <v>12</v>
      </c>
      <c r="D32" s="28">
        <v>3</v>
      </c>
      <c r="E32" s="28">
        <v>3</v>
      </c>
      <c r="F32" s="28">
        <v>2</v>
      </c>
      <c r="G32" s="28">
        <v>2</v>
      </c>
      <c r="H32" s="54">
        <v>0</v>
      </c>
      <c r="I32" s="28">
        <v>3</v>
      </c>
      <c r="J32" s="28">
        <v>1</v>
      </c>
      <c r="K32" s="28">
        <v>12</v>
      </c>
      <c r="N32" s="189"/>
      <c r="O32" s="189"/>
      <c r="P32" s="189"/>
      <c r="Q32" s="189"/>
      <c r="R32" s="189"/>
      <c r="S32" s="189"/>
      <c r="T32" s="189"/>
      <c r="U32" s="189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</row>
    <row r="33" spans="1:36" ht="21" customHeight="1">
      <c r="A33" s="8"/>
      <c r="B33" s="8"/>
      <c r="C33" s="8"/>
      <c r="D33" s="8"/>
      <c r="E33" s="8"/>
      <c r="F33" s="8"/>
      <c r="G33" s="8"/>
      <c r="N33" s="189"/>
      <c r="O33" s="189"/>
      <c r="P33" s="189"/>
      <c r="Q33" s="189"/>
      <c r="R33" s="189"/>
      <c r="S33" s="189"/>
      <c r="T33" s="189"/>
      <c r="U33" s="189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</row>
    <row r="34" spans="1:36" ht="16.5" customHeight="1">
      <c r="A34" s="222" t="s">
        <v>24</v>
      </c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</row>
    <row r="35" spans="1:36" ht="8.25" hidden="1" customHeight="1">
      <c r="O35" s="10"/>
      <c r="P35" s="11" t="s">
        <v>39</v>
      </c>
      <c r="Q35" s="11" t="s">
        <v>40</v>
      </c>
      <c r="R35" s="11" t="s">
        <v>41</v>
      </c>
      <c r="S35" s="11" t="s">
        <v>42</v>
      </c>
      <c r="T35" s="11" t="s">
        <v>61</v>
      </c>
      <c r="U35" s="11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</row>
    <row r="36" spans="1:36" ht="17.25" customHeight="1">
      <c r="A36" s="111" t="s">
        <v>45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</row>
    <row r="37" spans="1:36" ht="25.5" customHeight="1">
      <c r="A37" s="112" t="s">
        <v>30</v>
      </c>
      <c r="B37" s="114" t="s">
        <v>29</v>
      </c>
      <c r="C37" s="115"/>
      <c r="D37" s="115"/>
      <c r="E37" s="115"/>
      <c r="F37" s="115"/>
      <c r="G37" s="115"/>
      <c r="H37" s="115"/>
      <c r="I37" s="116"/>
      <c r="J37" s="120" t="s">
        <v>43</v>
      </c>
      <c r="K37" s="182" t="s">
        <v>27</v>
      </c>
      <c r="L37" s="183"/>
      <c r="M37" s="183"/>
      <c r="N37" s="184"/>
      <c r="O37" s="182" t="s">
        <v>44</v>
      </c>
      <c r="P37" s="185"/>
      <c r="Q37" s="186"/>
      <c r="R37" s="182" t="s">
        <v>26</v>
      </c>
      <c r="S37" s="183"/>
      <c r="T37" s="184"/>
      <c r="U37" s="138" t="s">
        <v>25</v>
      </c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</row>
    <row r="38" spans="1:36" ht="13.5" customHeight="1">
      <c r="A38" s="113"/>
      <c r="B38" s="117"/>
      <c r="C38" s="118"/>
      <c r="D38" s="118"/>
      <c r="E38" s="118"/>
      <c r="F38" s="118"/>
      <c r="G38" s="118"/>
      <c r="H38" s="118"/>
      <c r="I38" s="119"/>
      <c r="J38" s="121"/>
      <c r="K38" s="4" t="s">
        <v>31</v>
      </c>
      <c r="L38" s="4" t="s">
        <v>32</v>
      </c>
      <c r="M38" s="45" t="s">
        <v>78</v>
      </c>
      <c r="N38" s="45" t="s">
        <v>79</v>
      </c>
      <c r="O38" s="4" t="s">
        <v>36</v>
      </c>
      <c r="P38" s="4" t="s">
        <v>8</v>
      </c>
      <c r="Q38" s="4" t="s">
        <v>33</v>
      </c>
      <c r="R38" s="4" t="s">
        <v>34</v>
      </c>
      <c r="S38" s="4" t="s">
        <v>31</v>
      </c>
      <c r="T38" s="4" t="s">
        <v>35</v>
      </c>
      <c r="U38" s="121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</row>
    <row r="39" spans="1:36">
      <c r="A39" s="47" t="s">
        <v>84</v>
      </c>
      <c r="B39" s="124" t="s">
        <v>85</v>
      </c>
      <c r="C39" s="125"/>
      <c r="D39" s="125"/>
      <c r="E39" s="125"/>
      <c r="F39" s="125"/>
      <c r="G39" s="125"/>
      <c r="H39" s="125"/>
      <c r="I39" s="126"/>
      <c r="J39" s="12">
        <v>6</v>
      </c>
      <c r="K39" s="12">
        <v>2</v>
      </c>
      <c r="L39" s="12">
        <v>2</v>
      </c>
      <c r="M39" s="12">
        <v>0</v>
      </c>
      <c r="N39" s="12">
        <v>0</v>
      </c>
      <c r="O39" s="20">
        <f>K39+L39+M39+N39</f>
        <v>4</v>
      </c>
      <c r="P39" s="21">
        <f>Q39-O39</f>
        <v>7</v>
      </c>
      <c r="Q39" s="21">
        <f>ROUND(PRODUCT(J39,25)/14,0)</f>
        <v>11</v>
      </c>
      <c r="R39" s="27" t="s">
        <v>34</v>
      </c>
      <c r="S39" s="12"/>
      <c r="T39" s="28"/>
      <c r="U39" s="12" t="s">
        <v>39</v>
      </c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</row>
    <row r="40" spans="1:36">
      <c r="A40" s="47" t="s">
        <v>86</v>
      </c>
      <c r="B40" s="124" t="s">
        <v>87</v>
      </c>
      <c r="C40" s="125"/>
      <c r="D40" s="125"/>
      <c r="E40" s="125"/>
      <c r="F40" s="125"/>
      <c r="G40" s="125"/>
      <c r="H40" s="125"/>
      <c r="I40" s="126"/>
      <c r="J40" s="12">
        <v>6</v>
      </c>
      <c r="K40" s="12">
        <v>2</v>
      </c>
      <c r="L40" s="12">
        <v>2</v>
      </c>
      <c r="M40" s="12">
        <v>0</v>
      </c>
      <c r="N40" s="12">
        <v>0</v>
      </c>
      <c r="O40" s="43">
        <f t="shared" ref="O40:O44" si="0">K40+L40+M40+N40</f>
        <v>4</v>
      </c>
      <c r="P40" s="21">
        <f t="shared" ref="P40:P44" si="1">Q40-O40</f>
        <v>7</v>
      </c>
      <c r="Q40" s="21">
        <f t="shared" ref="Q40:Q43" si="2">ROUND(PRODUCT(J40,25)/14,0)</f>
        <v>11</v>
      </c>
      <c r="R40" s="27"/>
      <c r="S40" s="12"/>
      <c r="T40" s="28" t="s">
        <v>35</v>
      </c>
      <c r="U40" s="12" t="s">
        <v>41</v>
      </c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</row>
    <row r="41" spans="1:36">
      <c r="A41" s="47" t="s">
        <v>88</v>
      </c>
      <c r="B41" s="124" t="s">
        <v>89</v>
      </c>
      <c r="C41" s="125"/>
      <c r="D41" s="125"/>
      <c r="E41" s="125"/>
      <c r="F41" s="125"/>
      <c r="G41" s="125"/>
      <c r="H41" s="125"/>
      <c r="I41" s="126"/>
      <c r="J41" s="12">
        <v>6</v>
      </c>
      <c r="K41" s="12">
        <v>2</v>
      </c>
      <c r="L41" s="12">
        <v>2</v>
      </c>
      <c r="M41" s="12">
        <v>0</v>
      </c>
      <c r="N41" s="12">
        <v>0</v>
      </c>
      <c r="O41" s="43">
        <f t="shared" si="0"/>
        <v>4</v>
      </c>
      <c r="P41" s="21">
        <f t="shared" si="1"/>
        <v>7</v>
      </c>
      <c r="Q41" s="21">
        <f t="shared" si="2"/>
        <v>11</v>
      </c>
      <c r="R41" s="27" t="s">
        <v>34</v>
      </c>
      <c r="S41" s="12"/>
      <c r="T41" s="28"/>
      <c r="U41" s="12" t="s">
        <v>39</v>
      </c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</row>
    <row r="42" spans="1:36">
      <c r="A42" s="47" t="s">
        <v>90</v>
      </c>
      <c r="B42" s="124" t="s">
        <v>91</v>
      </c>
      <c r="C42" s="125"/>
      <c r="D42" s="125"/>
      <c r="E42" s="125"/>
      <c r="F42" s="125"/>
      <c r="G42" s="125"/>
      <c r="H42" s="125"/>
      <c r="I42" s="126"/>
      <c r="J42" s="12">
        <v>6</v>
      </c>
      <c r="K42" s="12">
        <v>2</v>
      </c>
      <c r="L42" s="12">
        <v>2</v>
      </c>
      <c r="M42" s="12">
        <v>0</v>
      </c>
      <c r="N42" s="12">
        <v>0</v>
      </c>
      <c r="O42" s="43">
        <f t="shared" si="0"/>
        <v>4</v>
      </c>
      <c r="P42" s="21">
        <f t="shared" si="1"/>
        <v>7</v>
      </c>
      <c r="Q42" s="21">
        <f t="shared" si="2"/>
        <v>11</v>
      </c>
      <c r="R42" s="27" t="s">
        <v>34</v>
      </c>
      <c r="S42" s="12"/>
      <c r="T42" s="28"/>
      <c r="U42" s="12" t="s">
        <v>39</v>
      </c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</row>
    <row r="43" spans="1:36">
      <c r="A43" s="47" t="s">
        <v>92</v>
      </c>
      <c r="B43" s="124" t="s">
        <v>93</v>
      </c>
      <c r="C43" s="125"/>
      <c r="D43" s="125"/>
      <c r="E43" s="125"/>
      <c r="F43" s="125"/>
      <c r="G43" s="125"/>
      <c r="H43" s="125"/>
      <c r="I43" s="126"/>
      <c r="J43" s="12">
        <v>6</v>
      </c>
      <c r="K43" s="12">
        <v>2</v>
      </c>
      <c r="L43" s="12">
        <v>2</v>
      </c>
      <c r="M43" s="12">
        <v>2</v>
      </c>
      <c r="N43" s="12">
        <v>0</v>
      </c>
      <c r="O43" s="43">
        <f t="shared" si="0"/>
        <v>6</v>
      </c>
      <c r="P43" s="21">
        <f t="shared" si="1"/>
        <v>5</v>
      </c>
      <c r="Q43" s="21">
        <f t="shared" si="2"/>
        <v>11</v>
      </c>
      <c r="R43" s="27"/>
      <c r="S43" s="12" t="s">
        <v>31</v>
      </c>
      <c r="T43" s="28"/>
      <c r="U43" s="12" t="s">
        <v>42</v>
      </c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</row>
    <row r="44" spans="1:36">
      <c r="A44" s="23" t="s">
        <v>94</v>
      </c>
      <c r="B44" s="209" t="s">
        <v>75</v>
      </c>
      <c r="C44" s="210"/>
      <c r="D44" s="210"/>
      <c r="E44" s="210"/>
      <c r="F44" s="210"/>
      <c r="G44" s="210"/>
      <c r="H44" s="210"/>
      <c r="I44" s="211"/>
      <c r="J44" s="23">
        <v>0</v>
      </c>
      <c r="K44" s="23">
        <v>0</v>
      </c>
      <c r="L44" s="23">
        <v>2</v>
      </c>
      <c r="M44" s="23">
        <v>0</v>
      </c>
      <c r="N44" s="23">
        <v>0</v>
      </c>
      <c r="O44" s="43">
        <f t="shared" si="0"/>
        <v>2</v>
      </c>
      <c r="P44" s="21">
        <f t="shared" si="1"/>
        <v>0</v>
      </c>
      <c r="Q44" s="21">
        <v>2</v>
      </c>
      <c r="R44" s="29"/>
      <c r="S44" s="30" t="s">
        <v>31</v>
      </c>
      <c r="T44" s="31"/>
      <c r="U44" s="30" t="s">
        <v>42</v>
      </c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</row>
    <row r="45" spans="1:36">
      <c r="A45" s="24" t="s">
        <v>28</v>
      </c>
      <c r="B45" s="135"/>
      <c r="C45" s="136"/>
      <c r="D45" s="136"/>
      <c r="E45" s="136"/>
      <c r="F45" s="136"/>
      <c r="G45" s="136"/>
      <c r="H45" s="136"/>
      <c r="I45" s="137"/>
      <c r="J45" s="24">
        <f t="shared" ref="J45:Q45" si="3">SUM(J39:J44)</f>
        <v>30</v>
      </c>
      <c r="K45" s="24">
        <f t="shared" si="3"/>
        <v>10</v>
      </c>
      <c r="L45" s="24">
        <f t="shared" si="3"/>
        <v>12</v>
      </c>
      <c r="M45" s="42">
        <f t="shared" si="3"/>
        <v>2</v>
      </c>
      <c r="N45" s="24">
        <f t="shared" si="3"/>
        <v>0</v>
      </c>
      <c r="O45" s="24">
        <f t="shared" si="3"/>
        <v>24</v>
      </c>
      <c r="P45" s="24">
        <f t="shared" si="3"/>
        <v>33</v>
      </c>
      <c r="Q45" s="26">
        <f t="shared" si="3"/>
        <v>57</v>
      </c>
      <c r="R45" s="40">
        <f>COUNTIF(R39:R44,"E")</f>
        <v>3</v>
      </c>
      <c r="S45" s="40">
        <f>COUNTIF(S39:S44,"C")</f>
        <v>2</v>
      </c>
      <c r="T45" s="40">
        <f>COUNTIF(T39:T44,"VP")</f>
        <v>1</v>
      </c>
      <c r="U45" s="2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</row>
    <row r="46" spans="1:36" ht="11.25" customHeight="1"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</row>
    <row r="47" spans="1:36" ht="16.5" customHeight="1">
      <c r="A47" s="111" t="s">
        <v>46</v>
      </c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</row>
    <row r="48" spans="1:36" ht="26.25" customHeight="1">
      <c r="A48" s="112" t="s">
        <v>30</v>
      </c>
      <c r="B48" s="114" t="s">
        <v>29</v>
      </c>
      <c r="C48" s="115"/>
      <c r="D48" s="115"/>
      <c r="E48" s="115"/>
      <c r="F48" s="115"/>
      <c r="G48" s="115"/>
      <c r="H48" s="115"/>
      <c r="I48" s="116"/>
      <c r="J48" s="120" t="s">
        <v>43</v>
      </c>
      <c r="K48" s="182" t="s">
        <v>27</v>
      </c>
      <c r="L48" s="183"/>
      <c r="M48" s="183"/>
      <c r="N48" s="184"/>
      <c r="O48" s="182" t="s">
        <v>44</v>
      </c>
      <c r="P48" s="185"/>
      <c r="Q48" s="186"/>
      <c r="R48" s="182" t="s">
        <v>26</v>
      </c>
      <c r="S48" s="183"/>
      <c r="T48" s="184"/>
      <c r="U48" s="138" t="s">
        <v>25</v>
      </c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</row>
    <row r="49" spans="1:36" ht="12.75" customHeight="1">
      <c r="A49" s="113"/>
      <c r="B49" s="117"/>
      <c r="C49" s="118"/>
      <c r="D49" s="118"/>
      <c r="E49" s="118"/>
      <c r="F49" s="118"/>
      <c r="G49" s="118"/>
      <c r="H49" s="118"/>
      <c r="I49" s="119"/>
      <c r="J49" s="121"/>
      <c r="K49" s="4" t="s">
        <v>31</v>
      </c>
      <c r="L49" s="4" t="s">
        <v>32</v>
      </c>
      <c r="M49" s="45" t="s">
        <v>78</v>
      </c>
      <c r="N49" s="45" t="s">
        <v>79</v>
      </c>
      <c r="O49" s="4" t="s">
        <v>36</v>
      </c>
      <c r="P49" s="4" t="s">
        <v>8</v>
      </c>
      <c r="Q49" s="4" t="s">
        <v>33</v>
      </c>
      <c r="R49" s="4" t="s">
        <v>34</v>
      </c>
      <c r="S49" s="4" t="s">
        <v>31</v>
      </c>
      <c r="T49" s="4" t="s">
        <v>35</v>
      </c>
      <c r="U49" s="121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</row>
    <row r="50" spans="1:36">
      <c r="A50" s="47" t="s">
        <v>95</v>
      </c>
      <c r="B50" s="124" t="s">
        <v>96</v>
      </c>
      <c r="C50" s="125"/>
      <c r="D50" s="125"/>
      <c r="E50" s="125"/>
      <c r="F50" s="125"/>
      <c r="G50" s="125"/>
      <c r="H50" s="125"/>
      <c r="I50" s="126"/>
      <c r="J50" s="12">
        <v>5</v>
      </c>
      <c r="K50" s="12">
        <v>2</v>
      </c>
      <c r="L50" s="12">
        <v>2</v>
      </c>
      <c r="M50" s="12">
        <v>0</v>
      </c>
      <c r="N50" s="12">
        <v>0</v>
      </c>
      <c r="O50" s="20">
        <f>K50+L50+M50+N50</f>
        <v>4</v>
      </c>
      <c r="P50" s="21">
        <f>Q50-O50</f>
        <v>5</v>
      </c>
      <c r="Q50" s="21">
        <f>ROUND(PRODUCT(J50,25)/14,0)</f>
        <v>9</v>
      </c>
      <c r="R50" s="27" t="s">
        <v>34</v>
      </c>
      <c r="S50" s="12"/>
      <c r="T50" s="28"/>
      <c r="U50" s="12" t="s">
        <v>39</v>
      </c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</row>
    <row r="51" spans="1:36">
      <c r="A51" s="47" t="s">
        <v>97</v>
      </c>
      <c r="B51" s="124" t="s">
        <v>98</v>
      </c>
      <c r="C51" s="125"/>
      <c r="D51" s="125"/>
      <c r="E51" s="125"/>
      <c r="F51" s="125"/>
      <c r="G51" s="125"/>
      <c r="H51" s="125"/>
      <c r="I51" s="126"/>
      <c r="J51" s="12">
        <v>5</v>
      </c>
      <c r="K51" s="12">
        <v>2</v>
      </c>
      <c r="L51" s="12">
        <v>2</v>
      </c>
      <c r="M51" s="12">
        <v>0</v>
      </c>
      <c r="N51" s="12">
        <v>0</v>
      </c>
      <c r="O51" s="43">
        <f t="shared" ref="O51:O56" si="4">K51+L51+M51+N51</f>
        <v>4</v>
      </c>
      <c r="P51" s="21">
        <f t="shared" ref="P51:P56" si="5">Q51-O51</f>
        <v>5</v>
      </c>
      <c r="Q51" s="21">
        <f t="shared" ref="Q51:Q53" si="6">ROUND(PRODUCT(J51,25)/14,0)</f>
        <v>9</v>
      </c>
      <c r="R51" s="27" t="s">
        <v>34</v>
      </c>
      <c r="S51" s="12"/>
      <c r="T51" s="28"/>
      <c r="U51" s="12" t="s">
        <v>39</v>
      </c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</row>
    <row r="52" spans="1:36">
      <c r="A52" s="47" t="s">
        <v>99</v>
      </c>
      <c r="B52" s="124" t="s">
        <v>100</v>
      </c>
      <c r="C52" s="125"/>
      <c r="D52" s="125"/>
      <c r="E52" s="125"/>
      <c r="F52" s="125"/>
      <c r="G52" s="125"/>
      <c r="H52" s="125"/>
      <c r="I52" s="126"/>
      <c r="J52" s="12">
        <v>5</v>
      </c>
      <c r="K52" s="12">
        <v>2</v>
      </c>
      <c r="L52" s="12">
        <v>2</v>
      </c>
      <c r="M52" s="12">
        <v>0</v>
      </c>
      <c r="N52" s="12">
        <v>0</v>
      </c>
      <c r="O52" s="43">
        <f t="shared" si="4"/>
        <v>4</v>
      </c>
      <c r="P52" s="21">
        <f t="shared" si="5"/>
        <v>5</v>
      </c>
      <c r="Q52" s="21">
        <f t="shared" si="6"/>
        <v>9</v>
      </c>
      <c r="R52" s="27"/>
      <c r="S52" s="12"/>
      <c r="T52" s="28" t="s">
        <v>35</v>
      </c>
      <c r="U52" s="12" t="s">
        <v>39</v>
      </c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</row>
    <row r="53" spans="1:36">
      <c r="A53" s="47" t="s">
        <v>101</v>
      </c>
      <c r="B53" s="124" t="s">
        <v>102</v>
      </c>
      <c r="C53" s="125"/>
      <c r="D53" s="125"/>
      <c r="E53" s="125"/>
      <c r="F53" s="125"/>
      <c r="G53" s="125"/>
      <c r="H53" s="125"/>
      <c r="I53" s="126"/>
      <c r="J53" s="12">
        <v>5</v>
      </c>
      <c r="K53" s="12">
        <v>2</v>
      </c>
      <c r="L53" s="12">
        <v>2</v>
      </c>
      <c r="M53" s="12">
        <v>0</v>
      </c>
      <c r="N53" s="12">
        <v>0</v>
      </c>
      <c r="O53" s="43">
        <f t="shared" si="4"/>
        <v>4</v>
      </c>
      <c r="P53" s="21">
        <f t="shared" si="5"/>
        <v>5</v>
      </c>
      <c r="Q53" s="21">
        <f t="shared" si="6"/>
        <v>9</v>
      </c>
      <c r="R53" s="27" t="s">
        <v>34</v>
      </c>
      <c r="S53" s="12"/>
      <c r="T53" s="28"/>
      <c r="U53" s="12" t="s">
        <v>39</v>
      </c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</row>
    <row r="54" spans="1:36">
      <c r="A54" s="47" t="s">
        <v>103</v>
      </c>
      <c r="B54" s="124" t="s">
        <v>104</v>
      </c>
      <c r="C54" s="125"/>
      <c r="D54" s="125"/>
      <c r="E54" s="125"/>
      <c r="F54" s="125"/>
      <c r="G54" s="125"/>
      <c r="H54" s="125"/>
      <c r="I54" s="126"/>
      <c r="J54" s="12">
        <v>6</v>
      </c>
      <c r="K54" s="12">
        <v>2</v>
      </c>
      <c r="L54" s="12">
        <v>1</v>
      </c>
      <c r="M54" s="12">
        <v>2</v>
      </c>
      <c r="N54" s="12">
        <v>0</v>
      </c>
      <c r="O54" s="43">
        <f t="shared" si="4"/>
        <v>5</v>
      </c>
      <c r="P54" s="21">
        <f>Q54-O54</f>
        <v>6</v>
      </c>
      <c r="Q54" s="21">
        <f>ROUND(PRODUCT(J54,25)/14,0)</f>
        <v>11</v>
      </c>
      <c r="R54" s="27" t="s">
        <v>34</v>
      </c>
      <c r="S54" s="12"/>
      <c r="T54" s="28"/>
      <c r="U54" s="12" t="s">
        <v>42</v>
      </c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</row>
    <row r="55" spans="1:36">
      <c r="A55" s="47" t="s">
        <v>105</v>
      </c>
      <c r="B55" s="124" t="s">
        <v>106</v>
      </c>
      <c r="C55" s="125"/>
      <c r="D55" s="125"/>
      <c r="E55" s="125"/>
      <c r="F55" s="125"/>
      <c r="G55" s="125"/>
      <c r="H55" s="125"/>
      <c r="I55" s="126"/>
      <c r="J55" s="12">
        <v>4</v>
      </c>
      <c r="K55" s="12">
        <v>2</v>
      </c>
      <c r="L55" s="12">
        <v>1</v>
      </c>
      <c r="M55" s="12">
        <v>0</v>
      </c>
      <c r="N55" s="12">
        <v>0</v>
      </c>
      <c r="O55" s="43">
        <f t="shared" si="4"/>
        <v>3</v>
      </c>
      <c r="P55" s="21">
        <f>Q55-O55</f>
        <v>4</v>
      </c>
      <c r="Q55" s="21">
        <f>ROUND(PRODUCT(J55,25)/14,0)</f>
        <v>7</v>
      </c>
      <c r="R55" s="27"/>
      <c r="S55" s="12" t="s">
        <v>31</v>
      </c>
      <c r="T55" s="28"/>
      <c r="U55" s="12" t="s">
        <v>42</v>
      </c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</row>
    <row r="56" spans="1:36">
      <c r="A56" s="46" t="s">
        <v>107</v>
      </c>
      <c r="B56" s="179" t="s">
        <v>76</v>
      </c>
      <c r="C56" s="180"/>
      <c r="D56" s="180"/>
      <c r="E56" s="180"/>
      <c r="F56" s="180"/>
      <c r="G56" s="180"/>
      <c r="H56" s="180"/>
      <c r="I56" s="181"/>
      <c r="J56" s="20">
        <v>0</v>
      </c>
      <c r="K56" s="20">
        <v>0</v>
      </c>
      <c r="L56" s="20">
        <v>2</v>
      </c>
      <c r="M56" s="43">
        <v>0</v>
      </c>
      <c r="N56" s="20">
        <v>0</v>
      </c>
      <c r="O56" s="43">
        <f t="shared" si="4"/>
        <v>2</v>
      </c>
      <c r="P56" s="21">
        <f t="shared" si="5"/>
        <v>0</v>
      </c>
      <c r="Q56" s="21">
        <v>2</v>
      </c>
      <c r="R56" s="29"/>
      <c r="S56" s="30" t="s">
        <v>31</v>
      </c>
      <c r="T56" s="31"/>
      <c r="U56" s="30" t="s">
        <v>42</v>
      </c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</row>
    <row r="57" spans="1:36">
      <c r="A57" s="24" t="s">
        <v>28</v>
      </c>
      <c r="B57" s="135"/>
      <c r="C57" s="136"/>
      <c r="D57" s="136"/>
      <c r="E57" s="136"/>
      <c r="F57" s="136"/>
      <c r="G57" s="136"/>
      <c r="H57" s="136"/>
      <c r="I57" s="137"/>
      <c r="J57" s="24">
        <f t="shared" ref="J57:Q57" si="7">SUM(J50:J56)</f>
        <v>30</v>
      </c>
      <c r="K57" s="24">
        <f t="shared" si="7"/>
        <v>12</v>
      </c>
      <c r="L57" s="24">
        <f t="shared" si="7"/>
        <v>12</v>
      </c>
      <c r="M57" s="42">
        <f t="shared" si="7"/>
        <v>2</v>
      </c>
      <c r="N57" s="24">
        <f t="shared" si="7"/>
        <v>0</v>
      </c>
      <c r="O57" s="24">
        <f t="shared" si="7"/>
        <v>26</v>
      </c>
      <c r="P57" s="24">
        <f t="shared" si="7"/>
        <v>30</v>
      </c>
      <c r="Q57" s="24">
        <f t="shared" si="7"/>
        <v>56</v>
      </c>
      <c r="R57" s="40">
        <f>COUNTIF(R50:R56,"E")</f>
        <v>4</v>
      </c>
      <c r="S57" s="40">
        <f>COUNTIF(S50:S56,"C")</f>
        <v>2</v>
      </c>
      <c r="T57" s="40">
        <f>COUNTIF(T50:T56,"VP")</f>
        <v>1</v>
      </c>
      <c r="U57" s="2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</row>
    <row r="58" spans="1:36" ht="11.25" customHeight="1"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5"/>
    </row>
    <row r="59" spans="1:36" ht="6.75" customHeight="1"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</row>
    <row r="60" spans="1:36" ht="18" customHeight="1">
      <c r="A60" s="111" t="s">
        <v>47</v>
      </c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</row>
    <row r="61" spans="1:36" ht="25.5" customHeight="1">
      <c r="A61" s="112" t="s">
        <v>30</v>
      </c>
      <c r="B61" s="114" t="s">
        <v>29</v>
      </c>
      <c r="C61" s="115"/>
      <c r="D61" s="115"/>
      <c r="E61" s="115"/>
      <c r="F61" s="115"/>
      <c r="G61" s="115"/>
      <c r="H61" s="115"/>
      <c r="I61" s="116"/>
      <c r="J61" s="120" t="s">
        <v>43</v>
      </c>
      <c r="K61" s="182" t="s">
        <v>27</v>
      </c>
      <c r="L61" s="183"/>
      <c r="M61" s="183"/>
      <c r="N61" s="184"/>
      <c r="O61" s="182" t="s">
        <v>44</v>
      </c>
      <c r="P61" s="185"/>
      <c r="Q61" s="186"/>
      <c r="R61" s="182" t="s">
        <v>26</v>
      </c>
      <c r="S61" s="183"/>
      <c r="T61" s="184"/>
      <c r="U61" s="138" t="s">
        <v>25</v>
      </c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</row>
    <row r="62" spans="1:36" ht="16.5" customHeight="1">
      <c r="A62" s="113"/>
      <c r="B62" s="117"/>
      <c r="C62" s="118"/>
      <c r="D62" s="118"/>
      <c r="E62" s="118"/>
      <c r="F62" s="118"/>
      <c r="G62" s="118"/>
      <c r="H62" s="118"/>
      <c r="I62" s="119"/>
      <c r="J62" s="121"/>
      <c r="K62" s="4" t="s">
        <v>31</v>
      </c>
      <c r="L62" s="4" t="s">
        <v>32</v>
      </c>
      <c r="M62" s="45" t="s">
        <v>78</v>
      </c>
      <c r="N62" s="45" t="s">
        <v>79</v>
      </c>
      <c r="O62" s="4" t="s">
        <v>36</v>
      </c>
      <c r="P62" s="4" t="s">
        <v>8</v>
      </c>
      <c r="Q62" s="4" t="s">
        <v>33</v>
      </c>
      <c r="R62" s="4" t="s">
        <v>34</v>
      </c>
      <c r="S62" s="4" t="s">
        <v>31</v>
      </c>
      <c r="T62" s="4" t="s">
        <v>35</v>
      </c>
      <c r="U62" s="121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</row>
    <row r="63" spans="1:36">
      <c r="A63" s="47" t="s">
        <v>108</v>
      </c>
      <c r="B63" s="124" t="s">
        <v>109</v>
      </c>
      <c r="C63" s="125"/>
      <c r="D63" s="125"/>
      <c r="E63" s="125"/>
      <c r="F63" s="125"/>
      <c r="G63" s="125"/>
      <c r="H63" s="125"/>
      <c r="I63" s="126"/>
      <c r="J63" s="12">
        <v>6</v>
      </c>
      <c r="K63" s="12">
        <v>2</v>
      </c>
      <c r="L63" s="12">
        <v>2</v>
      </c>
      <c r="M63" s="12">
        <v>0</v>
      </c>
      <c r="N63" s="12">
        <v>0</v>
      </c>
      <c r="O63" s="20">
        <f>K63+L63+M63+N63</f>
        <v>4</v>
      </c>
      <c r="P63" s="21">
        <f>Q63-O63</f>
        <v>7</v>
      </c>
      <c r="Q63" s="21">
        <f>ROUND(PRODUCT(J63,25)/14,0)</f>
        <v>11</v>
      </c>
      <c r="R63" s="27"/>
      <c r="S63" s="12"/>
      <c r="T63" s="28" t="s">
        <v>35</v>
      </c>
      <c r="U63" s="12" t="s">
        <v>39</v>
      </c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</row>
    <row r="64" spans="1:36">
      <c r="A64" s="47" t="s">
        <v>110</v>
      </c>
      <c r="B64" s="124" t="s">
        <v>111</v>
      </c>
      <c r="C64" s="125"/>
      <c r="D64" s="125"/>
      <c r="E64" s="125"/>
      <c r="F64" s="125"/>
      <c r="G64" s="125"/>
      <c r="H64" s="125"/>
      <c r="I64" s="126"/>
      <c r="J64" s="12">
        <v>6</v>
      </c>
      <c r="K64" s="12">
        <v>2</v>
      </c>
      <c r="L64" s="12">
        <v>2</v>
      </c>
      <c r="M64" s="12">
        <v>1</v>
      </c>
      <c r="N64" s="12">
        <v>0</v>
      </c>
      <c r="O64" s="43">
        <f t="shared" ref="O64:O68" si="8">K64+L64+M64+N64</f>
        <v>5</v>
      </c>
      <c r="P64" s="21">
        <f t="shared" ref="P64:P68" si="9">Q64-O64</f>
        <v>6</v>
      </c>
      <c r="Q64" s="21">
        <f t="shared" ref="Q64:Q68" si="10">ROUND(PRODUCT(J64,25)/14,0)</f>
        <v>11</v>
      </c>
      <c r="R64" s="27" t="s">
        <v>34</v>
      </c>
      <c r="S64" s="12"/>
      <c r="T64" s="28"/>
      <c r="U64" s="12" t="s">
        <v>39</v>
      </c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</row>
    <row r="65" spans="1:36">
      <c r="A65" s="47" t="s">
        <v>112</v>
      </c>
      <c r="B65" s="124" t="s">
        <v>113</v>
      </c>
      <c r="C65" s="125"/>
      <c r="D65" s="125"/>
      <c r="E65" s="125"/>
      <c r="F65" s="125"/>
      <c r="G65" s="125"/>
      <c r="H65" s="125"/>
      <c r="I65" s="126"/>
      <c r="J65" s="12">
        <v>6</v>
      </c>
      <c r="K65" s="12">
        <v>2</v>
      </c>
      <c r="L65" s="12">
        <v>2</v>
      </c>
      <c r="M65" s="12">
        <v>0</v>
      </c>
      <c r="N65" s="12">
        <v>0</v>
      </c>
      <c r="O65" s="43">
        <f t="shared" si="8"/>
        <v>4</v>
      </c>
      <c r="P65" s="21">
        <f t="shared" si="9"/>
        <v>7</v>
      </c>
      <c r="Q65" s="21">
        <f t="shared" si="10"/>
        <v>11</v>
      </c>
      <c r="R65" s="27" t="s">
        <v>34</v>
      </c>
      <c r="S65" s="12"/>
      <c r="T65" s="28"/>
      <c r="U65" s="12" t="s">
        <v>41</v>
      </c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</row>
    <row r="66" spans="1:36">
      <c r="A66" s="47" t="s">
        <v>114</v>
      </c>
      <c r="B66" s="124" t="s">
        <v>115</v>
      </c>
      <c r="C66" s="125"/>
      <c r="D66" s="125"/>
      <c r="E66" s="125"/>
      <c r="F66" s="125"/>
      <c r="G66" s="125"/>
      <c r="H66" s="125"/>
      <c r="I66" s="126"/>
      <c r="J66" s="12">
        <v>6</v>
      </c>
      <c r="K66" s="12">
        <v>2</v>
      </c>
      <c r="L66" s="12">
        <v>2</v>
      </c>
      <c r="M66" s="12">
        <v>0</v>
      </c>
      <c r="N66" s="12">
        <v>0</v>
      </c>
      <c r="O66" s="43">
        <f t="shared" si="8"/>
        <v>4</v>
      </c>
      <c r="P66" s="21">
        <f t="shared" si="9"/>
        <v>7</v>
      </c>
      <c r="Q66" s="21">
        <f t="shared" si="10"/>
        <v>11</v>
      </c>
      <c r="R66" s="27" t="s">
        <v>34</v>
      </c>
      <c r="S66" s="12"/>
      <c r="T66" s="28"/>
      <c r="U66" s="12" t="s">
        <v>39</v>
      </c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</row>
    <row r="67" spans="1:36">
      <c r="A67" s="47" t="s">
        <v>116</v>
      </c>
      <c r="B67" s="124" t="s">
        <v>117</v>
      </c>
      <c r="C67" s="125"/>
      <c r="D67" s="125"/>
      <c r="E67" s="125"/>
      <c r="F67" s="125"/>
      <c r="G67" s="125"/>
      <c r="H67" s="125"/>
      <c r="I67" s="126"/>
      <c r="J67" s="12">
        <v>6</v>
      </c>
      <c r="K67" s="12">
        <v>2</v>
      </c>
      <c r="L67" s="12">
        <v>0</v>
      </c>
      <c r="M67" s="12">
        <v>1</v>
      </c>
      <c r="N67" s="12">
        <v>0</v>
      </c>
      <c r="O67" s="43">
        <f t="shared" si="8"/>
        <v>3</v>
      </c>
      <c r="P67" s="21">
        <f t="shared" si="9"/>
        <v>8</v>
      </c>
      <c r="Q67" s="21">
        <f t="shared" si="10"/>
        <v>11</v>
      </c>
      <c r="R67" s="27"/>
      <c r="S67" s="12" t="s">
        <v>31</v>
      </c>
      <c r="T67" s="28"/>
      <c r="U67" s="12" t="s">
        <v>42</v>
      </c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5"/>
    </row>
    <row r="68" spans="1:36">
      <c r="A68" s="47" t="s">
        <v>118</v>
      </c>
      <c r="B68" s="124" t="s">
        <v>119</v>
      </c>
      <c r="C68" s="125"/>
      <c r="D68" s="125"/>
      <c r="E68" s="125"/>
      <c r="F68" s="125"/>
      <c r="G68" s="125"/>
      <c r="H68" s="125"/>
      <c r="I68" s="126"/>
      <c r="J68" s="12">
        <v>3</v>
      </c>
      <c r="K68" s="12">
        <v>0</v>
      </c>
      <c r="L68" s="12">
        <v>2</v>
      </c>
      <c r="M68" s="12">
        <v>0</v>
      </c>
      <c r="N68" s="12">
        <v>0</v>
      </c>
      <c r="O68" s="43">
        <f t="shared" si="8"/>
        <v>2</v>
      </c>
      <c r="P68" s="21">
        <f t="shared" si="9"/>
        <v>3</v>
      </c>
      <c r="Q68" s="21">
        <f t="shared" si="10"/>
        <v>5</v>
      </c>
      <c r="R68" s="27"/>
      <c r="S68" s="12" t="s">
        <v>31</v>
      </c>
      <c r="T68" s="28"/>
      <c r="U68" s="12" t="s">
        <v>42</v>
      </c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</row>
    <row r="69" spans="1:36">
      <c r="A69" s="24" t="s">
        <v>28</v>
      </c>
      <c r="B69" s="135"/>
      <c r="C69" s="136"/>
      <c r="D69" s="136"/>
      <c r="E69" s="136"/>
      <c r="F69" s="136"/>
      <c r="G69" s="136"/>
      <c r="H69" s="136"/>
      <c r="I69" s="137"/>
      <c r="J69" s="24">
        <f t="shared" ref="J69:Q69" si="11">SUM(J63:J68)</f>
        <v>33</v>
      </c>
      <c r="K69" s="24">
        <f t="shared" si="11"/>
        <v>10</v>
      </c>
      <c r="L69" s="24">
        <f t="shared" si="11"/>
        <v>10</v>
      </c>
      <c r="M69" s="42">
        <f t="shared" si="11"/>
        <v>2</v>
      </c>
      <c r="N69" s="24">
        <f t="shared" si="11"/>
        <v>0</v>
      </c>
      <c r="O69" s="24">
        <f t="shared" si="11"/>
        <v>22</v>
      </c>
      <c r="P69" s="24">
        <f t="shared" si="11"/>
        <v>38</v>
      </c>
      <c r="Q69" s="24">
        <f t="shared" si="11"/>
        <v>60</v>
      </c>
      <c r="R69" s="24">
        <f>COUNTIF(R63:R68,"E")</f>
        <v>3</v>
      </c>
      <c r="S69" s="24">
        <f>COUNTIF(S63:S68,"C")</f>
        <v>2</v>
      </c>
      <c r="T69" s="24">
        <f>COUNTIF(T63:T68,"VP")</f>
        <v>1</v>
      </c>
      <c r="U69" s="2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</row>
    <row r="70" spans="1:36" ht="21.75" customHeight="1"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</row>
    <row r="71" spans="1:36" ht="18.75" customHeight="1">
      <c r="A71" s="111" t="s">
        <v>48</v>
      </c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</row>
    <row r="72" spans="1:36" ht="24.75" customHeight="1">
      <c r="A72" s="112" t="s">
        <v>30</v>
      </c>
      <c r="B72" s="114" t="s">
        <v>29</v>
      </c>
      <c r="C72" s="115"/>
      <c r="D72" s="115"/>
      <c r="E72" s="115"/>
      <c r="F72" s="115"/>
      <c r="G72" s="115"/>
      <c r="H72" s="115"/>
      <c r="I72" s="116"/>
      <c r="J72" s="120" t="s">
        <v>43</v>
      </c>
      <c r="K72" s="182" t="s">
        <v>27</v>
      </c>
      <c r="L72" s="183"/>
      <c r="M72" s="183"/>
      <c r="N72" s="184"/>
      <c r="O72" s="182" t="s">
        <v>44</v>
      </c>
      <c r="P72" s="185"/>
      <c r="Q72" s="186"/>
      <c r="R72" s="182" t="s">
        <v>26</v>
      </c>
      <c r="S72" s="183"/>
      <c r="T72" s="184"/>
      <c r="U72" s="138" t="s">
        <v>25</v>
      </c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</row>
    <row r="73" spans="1:36">
      <c r="A73" s="113"/>
      <c r="B73" s="117"/>
      <c r="C73" s="118"/>
      <c r="D73" s="118"/>
      <c r="E73" s="118"/>
      <c r="F73" s="118"/>
      <c r="G73" s="118"/>
      <c r="H73" s="118"/>
      <c r="I73" s="119"/>
      <c r="J73" s="121"/>
      <c r="K73" s="4" t="s">
        <v>31</v>
      </c>
      <c r="L73" s="4" t="s">
        <v>32</v>
      </c>
      <c r="M73" s="45" t="s">
        <v>78</v>
      </c>
      <c r="N73" s="45" t="s">
        <v>79</v>
      </c>
      <c r="O73" s="4" t="s">
        <v>36</v>
      </c>
      <c r="P73" s="4" t="s">
        <v>8</v>
      </c>
      <c r="Q73" s="4" t="s">
        <v>33</v>
      </c>
      <c r="R73" s="4" t="s">
        <v>34</v>
      </c>
      <c r="S73" s="4" t="s">
        <v>31</v>
      </c>
      <c r="T73" s="4" t="s">
        <v>35</v>
      </c>
      <c r="U73" s="121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</row>
    <row r="74" spans="1:36">
      <c r="A74" s="47" t="s">
        <v>120</v>
      </c>
      <c r="B74" s="124" t="s">
        <v>121</v>
      </c>
      <c r="C74" s="125"/>
      <c r="D74" s="125"/>
      <c r="E74" s="125"/>
      <c r="F74" s="125"/>
      <c r="G74" s="125"/>
      <c r="H74" s="125"/>
      <c r="I74" s="126"/>
      <c r="J74" s="12">
        <v>6</v>
      </c>
      <c r="K74" s="12">
        <v>2</v>
      </c>
      <c r="L74" s="12">
        <v>1</v>
      </c>
      <c r="M74" s="12">
        <v>2</v>
      </c>
      <c r="N74" s="12">
        <v>0</v>
      </c>
      <c r="O74" s="20">
        <f>K74+L74+M74+N74</f>
        <v>5</v>
      </c>
      <c r="P74" s="21">
        <f>Q74-O74</f>
        <v>6</v>
      </c>
      <c r="Q74" s="21">
        <f>ROUND(PRODUCT(J74,25)/14,0)</f>
        <v>11</v>
      </c>
      <c r="R74" s="27" t="s">
        <v>34</v>
      </c>
      <c r="S74" s="12"/>
      <c r="T74" s="28"/>
      <c r="U74" s="12" t="s">
        <v>41</v>
      </c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</row>
    <row r="75" spans="1:36">
      <c r="A75" s="47" t="s">
        <v>122</v>
      </c>
      <c r="B75" s="124" t="s">
        <v>123</v>
      </c>
      <c r="C75" s="125"/>
      <c r="D75" s="125"/>
      <c r="E75" s="125"/>
      <c r="F75" s="125"/>
      <c r="G75" s="125"/>
      <c r="H75" s="125"/>
      <c r="I75" s="126"/>
      <c r="J75" s="12">
        <v>6</v>
      </c>
      <c r="K75" s="12">
        <v>2</v>
      </c>
      <c r="L75" s="12">
        <v>2</v>
      </c>
      <c r="M75" s="12">
        <v>0</v>
      </c>
      <c r="N75" s="12">
        <v>0</v>
      </c>
      <c r="O75" s="43">
        <f t="shared" ref="O75:O79" si="12">K75+L75+M75+N75</f>
        <v>4</v>
      </c>
      <c r="P75" s="21">
        <f t="shared" ref="P75:P79" si="13">Q75-O75</f>
        <v>7</v>
      </c>
      <c r="Q75" s="21">
        <f t="shared" ref="Q75:Q79" si="14">ROUND(PRODUCT(J75,25)/14,0)</f>
        <v>11</v>
      </c>
      <c r="R75" s="27" t="s">
        <v>34</v>
      </c>
      <c r="S75" s="12"/>
      <c r="T75" s="28"/>
      <c r="U75" s="12" t="s">
        <v>39</v>
      </c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</row>
    <row r="76" spans="1:36">
      <c r="A76" s="47" t="s">
        <v>124</v>
      </c>
      <c r="B76" s="124" t="s">
        <v>125</v>
      </c>
      <c r="C76" s="125"/>
      <c r="D76" s="125"/>
      <c r="E76" s="125"/>
      <c r="F76" s="125"/>
      <c r="G76" s="125"/>
      <c r="H76" s="125"/>
      <c r="I76" s="126"/>
      <c r="J76" s="12">
        <v>6</v>
      </c>
      <c r="K76" s="12">
        <v>2</v>
      </c>
      <c r="L76" s="12">
        <v>2</v>
      </c>
      <c r="M76" s="12">
        <v>0</v>
      </c>
      <c r="N76" s="12">
        <v>0</v>
      </c>
      <c r="O76" s="43">
        <f t="shared" si="12"/>
        <v>4</v>
      </c>
      <c r="P76" s="21">
        <f t="shared" si="13"/>
        <v>7</v>
      </c>
      <c r="Q76" s="21">
        <f t="shared" si="14"/>
        <v>11</v>
      </c>
      <c r="R76" s="27" t="s">
        <v>34</v>
      </c>
      <c r="S76" s="12"/>
      <c r="T76" s="28"/>
      <c r="U76" s="12" t="s">
        <v>39</v>
      </c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</row>
    <row r="77" spans="1:36">
      <c r="A77" s="47" t="s">
        <v>126</v>
      </c>
      <c r="B77" s="124" t="s">
        <v>127</v>
      </c>
      <c r="C77" s="125"/>
      <c r="D77" s="125"/>
      <c r="E77" s="125"/>
      <c r="F77" s="125"/>
      <c r="G77" s="125"/>
      <c r="H77" s="125"/>
      <c r="I77" s="126"/>
      <c r="J77" s="12">
        <v>6</v>
      </c>
      <c r="K77" s="12">
        <v>2</v>
      </c>
      <c r="L77" s="12">
        <v>2</v>
      </c>
      <c r="M77" s="12">
        <v>1</v>
      </c>
      <c r="N77" s="12">
        <v>0</v>
      </c>
      <c r="O77" s="43">
        <f t="shared" si="12"/>
        <v>5</v>
      </c>
      <c r="P77" s="21">
        <f t="shared" si="13"/>
        <v>6</v>
      </c>
      <c r="Q77" s="21">
        <f t="shared" si="14"/>
        <v>11</v>
      </c>
      <c r="R77" s="27" t="s">
        <v>34</v>
      </c>
      <c r="S77" s="12"/>
      <c r="T77" s="28"/>
      <c r="U77" s="12" t="s">
        <v>39</v>
      </c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</row>
    <row r="78" spans="1:36">
      <c r="A78" s="47" t="s">
        <v>128</v>
      </c>
      <c r="B78" s="124" t="s">
        <v>129</v>
      </c>
      <c r="C78" s="125"/>
      <c r="D78" s="125"/>
      <c r="E78" s="125"/>
      <c r="F78" s="125"/>
      <c r="G78" s="125"/>
      <c r="H78" s="125"/>
      <c r="I78" s="126"/>
      <c r="J78" s="12">
        <v>6</v>
      </c>
      <c r="K78" s="12">
        <v>2</v>
      </c>
      <c r="L78" s="12">
        <v>1</v>
      </c>
      <c r="M78" s="12">
        <v>0</v>
      </c>
      <c r="N78" s="12">
        <v>0</v>
      </c>
      <c r="O78" s="43">
        <f t="shared" si="12"/>
        <v>3</v>
      </c>
      <c r="P78" s="21">
        <f t="shared" si="13"/>
        <v>8</v>
      </c>
      <c r="Q78" s="21">
        <f t="shared" si="14"/>
        <v>11</v>
      </c>
      <c r="R78" s="27"/>
      <c r="S78" s="12"/>
      <c r="T78" s="28" t="s">
        <v>35</v>
      </c>
      <c r="U78" s="12" t="s">
        <v>41</v>
      </c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</row>
    <row r="79" spans="1:36">
      <c r="A79" s="47" t="s">
        <v>130</v>
      </c>
      <c r="B79" s="124" t="s">
        <v>131</v>
      </c>
      <c r="C79" s="125"/>
      <c r="D79" s="125"/>
      <c r="E79" s="125"/>
      <c r="F79" s="125"/>
      <c r="G79" s="125"/>
      <c r="H79" s="125"/>
      <c r="I79" s="126"/>
      <c r="J79" s="12">
        <v>3</v>
      </c>
      <c r="K79" s="12">
        <v>0</v>
      </c>
      <c r="L79" s="12">
        <v>2</v>
      </c>
      <c r="M79" s="12">
        <v>0</v>
      </c>
      <c r="N79" s="12">
        <v>0</v>
      </c>
      <c r="O79" s="43">
        <f t="shared" si="12"/>
        <v>2</v>
      </c>
      <c r="P79" s="21">
        <f t="shared" si="13"/>
        <v>3</v>
      </c>
      <c r="Q79" s="21">
        <f t="shared" si="14"/>
        <v>5</v>
      </c>
      <c r="R79" s="27"/>
      <c r="S79" s="12" t="s">
        <v>31</v>
      </c>
      <c r="T79" s="28"/>
      <c r="U79" s="12" t="s">
        <v>42</v>
      </c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</row>
    <row r="80" spans="1:36">
      <c r="A80" s="24" t="s">
        <v>28</v>
      </c>
      <c r="B80" s="135"/>
      <c r="C80" s="136"/>
      <c r="D80" s="136"/>
      <c r="E80" s="136"/>
      <c r="F80" s="136"/>
      <c r="G80" s="136"/>
      <c r="H80" s="136"/>
      <c r="I80" s="137"/>
      <c r="J80" s="24">
        <f t="shared" ref="J80:Q80" si="15">SUM(J74:J79)</f>
        <v>33</v>
      </c>
      <c r="K80" s="24">
        <f t="shared" si="15"/>
        <v>10</v>
      </c>
      <c r="L80" s="24">
        <f t="shared" si="15"/>
        <v>10</v>
      </c>
      <c r="M80" s="42">
        <f t="shared" si="15"/>
        <v>3</v>
      </c>
      <c r="N80" s="24">
        <f t="shared" si="15"/>
        <v>0</v>
      </c>
      <c r="O80" s="24">
        <f t="shared" si="15"/>
        <v>23</v>
      </c>
      <c r="P80" s="24">
        <f t="shared" si="15"/>
        <v>37</v>
      </c>
      <c r="Q80" s="24">
        <f t="shared" si="15"/>
        <v>60</v>
      </c>
      <c r="R80" s="24">
        <f>COUNTIF(R74:R79,"E")</f>
        <v>4</v>
      </c>
      <c r="S80" s="24">
        <f>COUNTIF(S74:S79,"C")</f>
        <v>1</v>
      </c>
      <c r="T80" s="24">
        <f>COUNTIF(T74:T79,"VP")</f>
        <v>1</v>
      </c>
      <c r="U80" s="25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</row>
    <row r="81" spans="1:36" ht="9" customHeight="1"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</row>
    <row r="82" spans="1:36"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</row>
    <row r="83" spans="1:36" ht="18" customHeight="1">
      <c r="A83" s="127" t="s">
        <v>49</v>
      </c>
      <c r="B83" s="128"/>
      <c r="C83" s="128"/>
      <c r="D83" s="128"/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  <c r="R83" s="128"/>
      <c r="S83" s="128"/>
      <c r="T83" s="128"/>
      <c r="U83" s="129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</row>
    <row r="84" spans="1:36" ht="25.5" customHeight="1">
      <c r="A84" s="112" t="s">
        <v>30</v>
      </c>
      <c r="B84" s="114" t="s">
        <v>29</v>
      </c>
      <c r="C84" s="115"/>
      <c r="D84" s="115"/>
      <c r="E84" s="115"/>
      <c r="F84" s="115"/>
      <c r="G84" s="115"/>
      <c r="H84" s="115"/>
      <c r="I84" s="116"/>
      <c r="J84" s="120" t="s">
        <v>43</v>
      </c>
      <c r="K84" s="130" t="s">
        <v>27</v>
      </c>
      <c r="L84" s="131"/>
      <c r="M84" s="131"/>
      <c r="N84" s="132"/>
      <c r="O84" s="130" t="s">
        <v>44</v>
      </c>
      <c r="P84" s="131"/>
      <c r="Q84" s="132"/>
      <c r="R84" s="130" t="s">
        <v>26</v>
      </c>
      <c r="S84" s="131"/>
      <c r="T84" s="132"/>
      <c r="U84" s="120" t="s">
        <v>25</v>
      </c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</row>
    <row r="85" spans="1:36">
      <c r="A85" s="113"/>
      <c r="B85" s="117"/>
      <c r="C85" s="118"/>
      <c r="D85" s="118"/>
      <c r="E85" s="118"/>
      <c r="F85" s="118"/>
      <c r="G85" s="118"/>
      <c r="H85" s="118"/>
      <c r="I85" s="119"/>
      <c r="J85" s="121"/>
      <c r="K85" s="4" t="s">
        <v>31</v>
      </c>
      <c r="L85" s="4" t="s">
        <v>32</v>
      </c>
      <c r="M85" s="45" t="s">
        <v>78</v>
      </c>
      <c r="N85" s="45" t="s">
        <v>79</v>
      </c>
      <c r="O85" s="4" t="s">
        <v>36</v>
      </c>
      <c r="P85" s="4" t="s">
        <v>8</v>
      </c>
      <c r="Q85" s="4" t="s">
        <v>33</v>
      </c>
      <c r="R85" s="4" t="s">
        <v>34</v>
      </c>
      <c r="S85" s="4" t="s">
        <v>31</v>
      </c>
      <c r="T85" s="4" t="s">
        <v>35</v>
      </c>
      <c r="U85" s="121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</row>
    <row r="86" spans="1:36">
      <c r="A86" s="47" t="s">
        <v>132</v>
      </c>
      <c r="B86" s="124" t="s">
        <v>133</v>
      </c>
      <c r="C86" s="125"/>
      <c r="D86" s="125"/>
      <c r="E86" s="125"/>
      <c r="F86" s="125"/>
      <c r="G86" s="125"/>
      <c r="H86" s="125"/>
      <c r="I86" s="126"/>
      <c r="J86" s="12">
        <v>5</v>
      </c>
      <c r="K86" s="12">
        <v>2</v>
      </c>
      <c r="L86" s="12">
        <v>2</v>
      </c>
      <c r="M86" s="12">
        <v>0</v>
      </c>
      <c r="N86" s="12">
        <v>0</v>
      </c>
      <c r="O86" s="20">
        <f>K86+L86+M86+N86</f>
        <v>4</v>
      </c>
      <c r="P86" s="21">
        <f>Q86-O86</f>
        <v>5</v>
      </c>
      <c r="Q86" s="21">
        <f>ROUND(PRODUCT(J86,25)/14,0)</f>
        <v>9</v>
      </c>
      <c r="R86" s="27" t="s">
        <v>34</v>
      </c>
      <c r="S86" s="12"/>
      <c r="T86" s="28"/>
      <c r="U86" s="12" t="s">
        <v>41</v>
      </c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</row>
    <row r="87" spans="1:36">
      <c r="A87" s="47" t="s">
        <v>134</v>
      </c>
      <c r="B87" s="124" t="s">
        <v>135</v>
      </c>
      <c r="C87" s="125"/>
      <c r="D87" s="125"/>
      <c r="E87" s="125"/>
      <c r="F87" s="125"/>
      <c r="G87" s="125"/>
      <c r="H87" s="125"/>
      <c r="I87" s="126"/>
      <c r="J87" s="12">
        <v>5</v>
      </c>
      <c r="K87" s="12">
        <v>2</v>
      </c>
      <c r="L87" s="12">
        <v>2</v>
      </c>
      <c r="M87" s="12">
        <v>1</v>
      </c>
      <c r="N87" s="12">
        <v>0</v>
      </c>
      <c r="O87" s="43">
        <f t="shared" ref="O87:O91" si="16">K87+L87+M87+N87</f>
        <v>5</v>
      </c>
      <c r="P87" s="21">
        <f t="shared" ref="P87:P91" si="17">Q87-O87</f>
        <v>4</v>
      </c>
      <c r="Q87" s="21">
        <f t="shared" ref="Q87:Q91" si="18">ROUND(PRODUCT(J87,25)/14,0)</f>
        <v>9</v>
      </c>
      <c r="R87" s="27" t="s">
        <v>34</v>
      </c>
      <c r="S87" s="12"/>
      <c r="T87" s="28"/>
      <c r="U87" s="12" t="s">
        <v>41</v>
      </c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</row>
    <row r="88" spans="1:36">
      <c r="A88" s="47" t="s">
        <v>136</v>
      </c>
      <c r="B88" s="124" t="s">
        <v>137</v>
      </c>
      <c r="C88" s="125"/>
      <c r="D88" s="125"/>
      <c r="E88" s="125"/>
      <c r="F88" s="125"/>
      <c r="G88" s="125"/>
      <c r="H88" s="125"/>
      <c r="I88" s="126"/>
      <c r="J88" s="12">
        <v>5</v>
      </c>
      <c r="K88" s="12">
        <v>2</v>
      </c>
      <c r="L88" s="12">
        <v>2</v>
      </c>
      <c r="M88" s="12">
        <v>0</v>
      </c>
      <c r="N88" s="12">
        <v>0</v>
      </c>
      <c r="O88" s="43">
        <f t="shared" si="16"/>
        <v>4</v>
      </c>
      <c r="P88" s="21">
        <f t="shared" si="17"/>
        <v>5</v>
      </c>
      <c r="Q88" s="21">
        <f t="shared" si="18"/>
        <v>9</v>
      </c>
      <c r="R88" s="27" t="s">
        <v>34</v>
      </c>
      <c r="S88" s="12"/>
      <c r="T88" s="28"/>
      <c r="U88" s="12" t="s">
        <v>41</v>
      </c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</row>
    <row r="89" spans="1:36">
      <c r="A89" s="47" t="s">
        <v>138</v>
      </c>
      <c r="B89" s="150" t="s">
        <v>139</v>
      </c>
      <c r="C89" s="151"/>
      <c r="D89" s="151"/>
      <c r="E89" s="151"/>
      <c r="F89" s="151"/>
      <c r="G89" s="151"/>
      <c r="H89" s="151"/>
      <c r="I89" s="152"/>
      <c r="J89" s="12">
        <v>5</v>
      </c>
      <c r="K89" s="12">
        <v>2</v>
      </c>
      <c r="L89" s="12">
        <v>2</v>
      </c>
      <c r="M89" s="12">
        <v>1</v>
      </c>
      <c r="N89" s="12">
        <v>0</v>
      </c>
      <c r="O89" s="43">
        <f t="shared" si="16"/>
        <v>5</v>
      </c>
      <c r="P89" s="21">
        <f t="shared" si="17"/>
        <v>4</v>
      </c>
      <c r="Q89" s="21">
        <f t="shared" si="18"/>
        <v>9</v>
      </c>
      <c r="R89" s="27"/>
      <c r="S89" s="12" t="s">
        <v>31</v>
      </c>
      <c r="T89" s="28"/>
      <c r="U89" s="12" t="s">
        <v>41</v>
      </c>
      <c r="V89" s="75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</row>
    <row r="90" spans="1:36">
      <c r="A90" s="47" t="s">
        <v>140</v>
      </c>
      <c r="B90" s="124" t="s">
        <v>141</v>
      </c>
      <c r="C90" s="125"/>
      <c r="D90" s="125"/>
      <c r="E90" s="125"/>
      <c r="F90" s="125"/>
      <c r="G90" s="125"/>
      <c r="H90" s="125"/>
      <c r="I90" s="126"/>
      <c r="J90" s="12">
        <v>6</v>
      </c>
      <c r="K90" s="12">
        <v>2</v>
      </c>
      <c r="L90" s="12">
        <v>1</v>
      </c>
      <c r="M90" s="12">
        <v>0</v>
      </c>
      <c r="N90" s="12">
        <v>2</v>
      </c>
      <c r="O90" s="43">
        <f t="shared" si="16"/>
        <v>5</v>
      </c>
      <c r="P90" s="21">
        <f t="shared" si="17"/>
        <v>6</v>
      </c>
      <c r="Q90" s="21">
        <f t="shared" si="18"/>
        <v>11</v>
      </c>
      <c r="R90" s="27"/>
      <c r="S90" s="12"/>
      <c r="T90" s="28" t="s">
        <v>35</v>
      </c>
      <c r="U90" s="12" t="s">
        <v>39</v>
      </c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</row>
    <row r="91" spans="1:36">
      <c r="A91" s="47" t="s">
        <v>142</v>
      </c>
      <c r="B91" s="124" t="s">
        <v>143</v>
      </c>
      <c r="C91" s="125"/>
      <c r="D91" s="125"/>
      <c r="E91" s="125"/>
      <c r="F91" s="125"/>
      <c r="G91" s="125"/>
      <c r="H91" s="125"/>
      <c r="I91" s="126"/>
      <c r="J91" s="12">
        <v>4</v>
      </c>
      <c r="K91" s="12">
        <v>0</v>
      </c>
      <c r="L91" s="12">
        <v>0</v>
      </c>
      <c r="M91" s="12">
        <v>1</v>
      </c>
      <c r="N91" s="12">
        <v>0</v>
      </c>
      <c r="O91" s="43">
        <f t="shared" si="16"/>
        <v>1</v>
      </c>
      <c r="P91" s="21">
        <f t="shared" si="17"/>
        <v>6</v>
      </c>
      <c r="Q91" s="21">
        <f t="shared" si="18"/>
        <v>7</v>
      </c>
      <c r="R91" s="27"/>
      <c r="S91" s="12" t="s">
        <v>31</v>
      </c>
      <c r="T91" s="28"/>
      <c r="U91" s="12" t="s">
        <v>42</v>
      </c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</row>
    <row r="92" spans="1:36">
      <c r="A92" s="24" t="s">
        <v>28</v>
      </c>
      <c r="B92" s="135"/>
      <c r="C92" s="136"/>
      <c r="D92" s="136"/>
      <c r="E92" s="136"/>
      <c r="F92" s="136"/>
      <c r="G92" s="136"/>
      <c r="H92" s="136"/>
      <c r="I92" s="137"/>
      <c r="J92" s="24">
        <f t="shared" ref="J92:Q92" si="19">SUM(J86:J91)</f>
        <v>30</v>
      </c>
      <c r="K92" s="24">
        <f t="shared" si="19"/>
        <v>10</v>
      </c>
      <c r="L92" s="24">
        <f t="shared" si="19"/>
        <v>9</v>
      </c>
      <c r="M92" s="42">
        <f t="shared" si="19"/>
        <v>3</v>
      </c>
      <c r="N92" s="24">
        <f t="shared" si="19"/>
        <v>2</v>
      </c>
      <c r="O92" s="24">
        <f t="shared" si="19"/>
        <v>24</v>
      </c>
      <c r="P92" s="24">
        <f t="shared" si="19"/>
        <v>30</v>
      </c>
      <c r="Q92" s="24">
        <f t="shared" si="19"/>
        <v>54</v>
      </c>
      <c r="R92" s="24">
        <f>COUNTIF(R86:R91,"E")</f>
        <v>3</v>
      </c>
      <c r="S92" s="24">
        <f>COUNTIF(S86:S91,"C")</f>
        <v>2</v>
      </c>
      <c r="T92" s="24">
        <f>COUNTIF(T86:T91,"VP")</f>
        <v>1</v>
      </c>
      <c r="U92" s="2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</row>
    <row r="93" spans="1:36" ht="21.75" customHeight="1"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</row>
    <row r="94" spans="1:36" ht="19.5" customHeight="1">
      <c r="A94" s="127" t="s">
        <v>50</v>
      </c>
      <c r="B94" s="128"/>
      <c r="C94" s="128"/>
      <c r="D94" s="128"/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  <c r="R94" s="128"/>
      <c r="S94" s="128"/>
      <c r="T94" s="128"/>
      <c r="U94" s="129"/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75"/>
      <c r="AH94" s="75"/>
      <c r="AI94" s="75"/>
      <c r="AJ94" s="75"/>
    </row>
    <row r="95" spans="1:36" ht="25.5" customHeight="1">
      <c r="A95" s="112" t="s">
        <v>30</v>
      </c>
      <c r="B95" s="114" t="s">
        <v>29</v>
      </c>
      <c r="C95" s="115"/>
      <c r="D95" s="115"/>
      <c r="E95" s="115"/>
      <c r="F95" s="115"/>
      <c r="G95" s="115"/>
      <c r="H95" s="115"/>
      <c r="I95" s="116"/>
      <c r="J95" s="120" t="s">
        <v>43</v>
      </c>
      <c r="K95" s="130" t="s">
        <v>27</v>
      </c>
      <c r="L95" s="131"/>
      <c r="M95" s="131"/>
      <c r="N95" s="132"/>
      <c r="O95" s="130" t="s">
        <v>44</v>
      </c>
      <c r="P95" s="131"/>
      <c r="Q95" s="132"/>
      <c r="R95" s="130" t="s">
        <v>26</v>
      </c>
      <c r="S95" s="131"/>
      <c r="T95" s="132"/>
      <c r="U95" s="120" t="s">
        <v>25</v>
      </c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</row>
    <row r="96" spans="1:36">
      <c r="A96" s="113"/>
      <c r="B96" s="117"/>
      <c r="C96" s="118"/>
      <c r="D96" s="118"/>
      <c r="E96" s="118"/>
      <c r="F96" s="118"/>
      <c r="G96" s="118"/>
      <c r="H96" s="118"/>
      <c r="I96" s="119"/>
      <c r="J96" s="121"/>
      <c r="K96" s="4" t="s">
        <v>31</v>
      </c>
      <c r="L96" s="4" t="s">
        <v>32</v>
      </c>
      <c r="M96" s="45" t="s">
        <v>78</v>
      </c>
      <c r="N96" s="45" t="s">
        <v>79</v>
      </c>
      <c r="O96" s="4" t="s">
        <v>36</v>
      </c>
      <c r="P96" s="4" t="s">
        <v>8</v>
      </c>
      <c r="Q96" s="4" t="s">
        <v>33</v>
      </c>
      <c r="R96" s="4" t="s">
        <v>34</v>
      </c>
      <c r="S96" s="4" t="s">
        <v>31</v>
      </c>
      <c r="T96" s="4" t="s">
        <v>35</v>
      </c>
      <c r="U96" s="121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</row>
    <row r="97" spans="1:36">
      <c r="A97" s="47" t="s">
        <v>144</v>
      </c>
      <c r="B97" s="124" t="s">
        <v>145</v>
      </c>
      <c r="C97" s="125"/>
      <c r="D97" s="125"/>
      <c r="E97" s="125"/>
      <c r="F97" s="125"/>
      <c r="G97" s="125"/>
      <c r="H97" s="125"/>
      <c r="I97" s="126"/>
      <c r="J97" s="12">
        <v>6</v>
      </c>
      <c r="K97" s="12">
        <v>2</v>
      </c>
      <c r="L97" s="12">
        <v>1</v>
      </c>
      <c r="M97" s="12">
        <v>0</v>
      </c>
      <c r="N97" s="12">
        <v>2</v>
      </c>
      <c r="O97" s="20">
        <f>K97+L97+M97+N97</f>
        <v>5</v>
      </c>
      <c r="P97" s="21">
        <f>Q97-O97</f>
        <v>8</v>
      </c>
      <c r="Q97" s="21">
        <f>ROUND(PRODUCT(J97,25)/12,0)</f>
        <v>13</v>
      </c>
      <c r="R97" s="27" t="s">
        <v>34</v>
      </c>
      <c r="S97" s="12"/>
      <c r="T97" s="28"/>
      <c r="U97" s="12" t="s">
        <v>39</v>
      </c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</row>
    <row r="98" spans="1:36">
      <c r="A98" s="47" t="s">
        <v>146</v>
      </c>
      <c r="B98" s="124" t="s">
        <v>147</v>
      </c>
      <c r="C98" s="125"/>
      <c r="D98" s="125"/>
      <c r="E98" s="125"/>
      <c r="F98" s="125"/>
      <c r="G98" s="125"/>
      <c r="H98" s="125"/>
      <c r="I98" s="126"/>
      <c r="J98" s="12">
        <v>6</v>
      </c>
      <c r="K98" s="12">
        <v>0</v>
      </c>
      <c r="L98" s="12">
        <v>0</v>
      </c>
      <c r="M98" s="12">
        <v>0</v>
      </c>
      <c r="N98" s="12">
        <v>2</v>
      </c>
      <c r="O98" s="43">
        <f t="shared" ref="O98:O101" si="20">K98+L98+M98+N98</f>
        <v>2</v>
      </c>
      <c r="P98" s="21">
        <f t="shared" ref="P98:P101" si="21">Q98-O98</f>
        <v>11</v>
      </c>
      <c r="Q98" s="21">
        <f t="shared" ref="Q98:Q101" si="22">ROUND(PRODUCT(J98,25)/12,0)</f>
        <v>13</v>
      </c>
      <c r="R98" s="27"/>
      <c r="S98" s="12" t="s">
        <v>31</v>
      </c>
      <c r="T98" s="28"/>
      <c r="U98" s="12" t="s">
        <v>41</v>
      </c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5"/>
    </row>
    <row r="99" spans="1:36">
      <c r="A99" s="47" t="s">
        <v>148</v>
      </c>
      <c r="B99" s="124" t="s">
        <v>149</v>
      </c>
      <c r="C99" s="125"/>
      <c r="D99" s="125"/>
      <c r="E99" s="125"/>
      <c r="F99" s="125"/>
      <c r="G99" s="125"/>
      <c r="H99" s="125"/>
      <c r="I99" s="126"/>
      <c r="J99" s="12">
        <v>7</v>
      </c>
      <c r="K99" s="12">
        <v>2</v>
      </c>
      <c r="L99" s="12">
        <v>1</v>
      </c>
      <c r="M99" s="12">
        <v>0</v>
      </c>
      <c r="N99" s="12">
        <v>2</v>
      </c>
      <c r="O99" s="43">
        <f t="shared" si="20"/>
        <v>5</v>
      </c>
      <c r="P99" s="21">
        <f t="shared" si="21"/>
        <v>10</v>
      </c>
      <c r="Q99" s="21">
        <f t="shared" si="22"/>
        <v>15</v>
      </c>
      <c r="R99" s="27" t="s">
        <v>34</v>
      </c>
      <c r="S99" s="12"/>
      <c r="T99" s="28"/>
      <c r="U99" s="12" t="s">
        <v>39</v>
      </c>
      <c r="V99" s="75"/>
      <c r="W99" s="75"/>
      <c r="X99" s="75"/>
      <c r="Y99" s="75"/>
      <c r="Z99" s="75"/>
      <c r="AA99" s="75"/>
      <c r="AB99" s="75"/>
      <c r="AC99" s="75"/>
      <c r="AD99" s="75"/>
      <c r="AE99" s="75"/>
      <c r="AF99" s="75"/>
      <c r="AG99" s="75"/>
      <c r="AH99" s="75"/>
      <c r="AI99" s="75"/>
      <c r="AJ99" s="75"/>
    </row>
    <row r="100" spans="1:36">
      <c r="A100" s="47" t="s">
        <v>150</v>
      </c>
      <c r="B100" s="124" t="s">
        <v>151</v>
      </c>
      <c r="C100" s="125"/>
      <c r="D100" s="125"/>
      <c r="E100" s="125"/>
      <c r="F100" s="125"/>
      <c r="G100" s="125"/>
      <c r="H100" s="125"/>
      <c r="I100" s="126"/>
      <c r="J100" s="12">
        <v>7</v>
      </c>
      <c r="K100" s="12">
        <v>2</v>
      </c>
      <c r="L100" s="12">
        <v>1</v>
      </c>
      <c r="M100" s="12">
        <v>0</v>
      </c>
      <c r="N100" s="12">
        <v>2</v>
      </c>
      <c r="O100" s="43">
        <f t="shared" si="20"/>
        <v>5</v>
      </c>
      <c r="P100" s="21">
        <f t="shared" si="21"/>
        <v>10</v>
      </c>
      <c r="Q100" s="21">
        <f t="shared" si="22"/>
        <v>15</v>
      </c>
      <c r="R100" s="27" t="s">
        <v>34</v>
      </c>
      <c r="S100" s="12"/>
      <c r="T100" s="28"/>
      <c r="U100" s="12" t="s">
        <v>42</v>
      </c>
      <c r="V100" s="75"/>
      <c r="W100" s="75"/>
      <c r="X100" s="75"/>
      <c r="Y100" s="75"/>
      <c r="Z100" s="75"/>
      <c r="AA100" s="75"/>
      <c r="AB100" s="75"/>
      <c r="AC100" s="75"/>
      <c r="AD100" s="75"/>
      <c r="AE100" s="75"/>
      <c r="AF100" s="75"/>
      <c r="AG100" s="75"/>
      <c r="AH100" s="75"/>
      <c r="AI100" s="75"/>
      <c r="AJ100" s="75"/>
    </row>
    <row r="101" spans="1:36">
      <c r="A101" s="47" t="s">
        <v>152</v>
      </c>
      <c r="B101" s="124" t="s">
        <v>153</v>
      </c>
      <c r="C101" s="125"/>
      <c r="D101" s="125"/>
      <c r="E101" s="125"/>
      <c r="F101" s="125"/>
      <c r="G101" s="125"/>
      <c r="H101" s="125"/>
      <c r="I101" s="126"/>
      <c r="J101" s="12">
        <v>4</v>
      </c>
      <c r="K101" s="12">
        <v>2</v>
      </c>
      <c r="L101" s="12">
        <v>0</v>
      </c>
      <c r="M101" s="12">
        <v>0</v>
      </c>
      <c r="N101" s="12">
        <v>1</v>
      </c>
      <c r="O101" s="43">
        <f t="shared" si="20"/>
        <v>3</v>
      </c>
      <c r="P101" s="21">
        <f t="shared" si="21"/>
        <v>5</v>
      </c>
      <c r="Q101" s="21">
        <f t="shared" si="22"/>
        <v>8</v>
      </c>
      <c r="R101" s="27"/>
      <c r="S101" s="12" t="s">
        <v>31</v>
      </c>
      <c r="T101" s="28"/>
      <c r="U101" s="12" t="s">
        <v>42</v>
      </c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75"/>
      <c r="AG101" s="75"/>
      <c r="AH101" s="75"/>
      <c r="AI101" s="75"/>
      <c r="AJ101" s="75"/>
    </row>
    <row r="102" spans="1:36">
      <c r="A102" s="24" t="s">
        <v>28</v>
      </c>
      <c r="B102" s="135"/>
      <c r="C102" s="136"/>
      <c r="D102" s="136"/>
      <c r="E102" s="136"/>
      <c r="F102" s="136"/>
      <c r="G102" s="136"/>
      <c r="H102" s="136"/>
      <c r="I102" s="137"/>
      <c r="J102" s="24">
        <f t="shared" ref="J102:Q102" si="23">SUM(J97:J101)</f>
        <v>30</v>
      </c>
      <c r="K102" s="24">
        <f t="shared" si="23"/>
        <v>8</v>
      </c>
      <c r="L102" s="24">
        <f t="shared" si="23"/>
        <v>3</v>
      </c>
      <c r="M102" s="42">
        <f t="shared" si="23"/>
        <v>0</v>
      </c>
      <c r="N102" s="24">
        <f t="shared" si="23"/>
        <v>9</v>
      </c>
      <c r="O102" s="24">
        <f t="shared" si="23"/>
        <v>20</v>
      </c>
      <c r="P102" s="24">
        <f t="shared" si="23"/>
        <v>44</v>
      </c>
      <c r="Q102" s="24">
        <f t="shared" si="23"/>
        <v>64</v>
      </c>
      <c r="R102" s="24">
        <f>COUNTIF(R97:R101,"E")</f>
        <v>3</v>
      </c>
      <c r="S102" s="24">
        <f>COUNTIF(S97:S101,"C")</f>
        <v>2</v>
      </c>
      <c r="T102" s="24">
        <f>COUNTIF(T97:T101,"VP")</f>
        <v>0</v>
      </c>
      <c r="U102" s="25"/>
      <c r="V102" s="75"/>
      <c r="W102" s="75"/>
      <c r="X102" s="75"/>
      <c r="Y102" s="75"/>
      <c r="Z102" s="75"/>
      <c r="AA102" s="75"/>
      <c r="AB102" s="75"/>
      <c r="AC102" s="75"/>
      <c r="AD102" s="75"/>
      <c r="AE102" s="75"/>
      <c r="AF102" s="75"/>
      <c r="AG102" s="75"/>
      <c r="AH102" s="75"/>
      <c r="AI102" s="75"/>
      <c r="AJ102" s="75"/>
    </row>
    <row r="103" spans="1:36">
      <c r="V103" s="75"/>
      <c r="W103" s="75"/>
      <c r="X103" s="75"/>
      <c r="Y103" s="75"/>
      <c r="Z103" s="75"/>
      <c r="AA103" s="75"/>
      <c r="AB103" s="75"/>
      <c r="AC103" s="75"/>
      <c r="AD103" s="75"/>
      <c r="AE103" s="75"/>
      <c r="AF103" s="75"/>
      <c r="AG103" s="75"/>
      <c r="AH103" s="75"/>
      <c r="AI103" s="75"/>
      <c r="AJ103" s="75"/>
    </row>
    <row r="104" spans="1:36" ht="19.5" customHeight="1">
      <c r="A104" s="158" t="s">
        <v>51</v>
      </c>
      <c r="B104" s="158"/>
      <c r="C104" s="158"/>
      <c r="D104" s="158"/>
      <c r="E104" s="158"/>
      <c r="F104" s="158"/>
      <c r="G104" s="158"/>
      <c r="H104" s="158"/>
      <c r="I104" s="158"/>
      <c r="J104" s="158"/>
      <c r="K104" s="158"/>
      <c r="L104" s="158"/>
      <c r="M104" s="158"/>
      <c r="N104" s="158"/>
      <c r="O104" s="158"/>
      <c r="P104" s="158"/>
      <c r="Q104" s="158"/>
      <c r="R104" s="158"/>
      <c r="S104" s="158"/>
      <c r="T104" s="158"/>
      <c r="U104" s="158"/>
      <c r="V104" s="75"/>
      <c r="W104" s="75"/>
      <c r="X104" s="75"/>
      <c r="Y104" s="75"/>
      <c r="Z104" s="75"/>
      <c r="AA104" s="75"/>
      <c r="AB104" s="75"/>
      <c r="AC104" s="75"/>
      <c r="AD104" s="75"/>
      <c r="AE104" s="75"/>
      <c r="AF104" s="75"/>
      <c r="AG104" s="75"/>
      <c r="AH104" s="75"/>
      <c r="AI104" s="75"/>
      <c r="AJ104" s="75"/>
    </row>
    <row r="105" spans="1:36" ht="27.75" customHeight="1">
      <c r="A105" s="112" t="s">
        <v>30</v>
      </c>
      <c r="B105" s="114" t="s">
        <v>29</v>
      </c>
      <c r="C105" s="115"/>
      <c r="D105" s="115"/>
      <c r="E105" s="115"/>
      <c r="F105" s="115"/>
      <c r="G105" s="115"/>
      <c r="H105" s="115"/>
      <c r="I105" s="116"/>
      <c r="J105" s="120" t="s">
        <v>43</v>
      </c>
      <c r="K105" s="122" t="s">
        <v>27</v>
      </c>
      <c r="L105" s="122"/>
      <c r="M105" s="122"/>
      <c r="N105" s="122"/>
      <c r="O105" s="122" t="s">
        <v>44</v>
      </c>
      <c r="P105" s="123"/>
      <c r="Q105" s="123"/>
      <c r="R105" s="122" t="s">
        <v>26</v>
      </c>
      <c r="S105" s="122"/>
      <c r="T105" s="122"/>
      <c r="U105" s="122" t="s">
        <v>25</v>
      </c>
      <c r="V105" s="75"/>
      <c r="W105" s="75"/>
      <c r="X105" s="75"/>
      <c r="Y105" s="75"/>
      <c r="Z105" s="75"/>
      <c r="AA105" s="75"/>
      <c r="AB105" s="75"/>
      <c r="AC105" s="75"/>
      <c r="AD105" s="75"/>
      <c r="AE105" s="75"/>
      <c r="AF105" s="75"/>
      <c r="AG105" s="75"/>
      <c r="AH105" s="75"/>
      <c r="AI105" s="75"/>
      <c r="AJ105" s="75"/>
    </row>
    <row r="106" spans="1:36" ht="12.75" customHeight="1">
      <c r="A106" s="113"/>
      <c r="B106" s="117"/>
      <c r="C106" s="118"/>
      <c r="D106" s="118"/>
      <c r="E106" s="118"/>
      <c r="F106" s="118"/>
      <c r="G106" s="118"/>
      <c r="H106" s="118"/>
      <c r="I106" s="119"/>
      <c r="J106" s="121"/>
      <c r="K106" s="4" t="s">
        <v>31</v>
      </c>
      <c r="L106" s="4" t="s">
        <v>32</v>
      </c>
      <c r="M106" s="45" t="s">
        <v>78</v>
      </c>
      <c r="N106" s="45" t="s">
        <v>79</v>
      </c>
      <c r="O106" s="4" t="s">
        <v>36</v>
      </c>
      <c r="P106" s="4" t="s">
        <v>8</v>
      </c>
      <c r="Q106" s="4" t="s">
        <v>33</v>
      </c>
      <c r="R106" s="4" t="s">
        <v>34</v>
      </c>
      <c r="S106" s="4" t="s">
        <v>31</v>
      </c>
      <c r="T106" s="4" t="s">
        <v>35</v>
      </c>
      <c r="U106" s="122"/>
      <c r="V106" s="75"/>
      <c r="W106" s="75"/>
      <c r="X106" s="75"/>
      <c r="Y106" s="75"/>
      <c r="Z106" s="75"/>
      <c r="AA106" s="75"/>
      <c r="AB106" s="75"/>
      <c r="AC106" s="75"/>
      <c r="AD106" s="75"/>
      <c r="AE106" s="75"/>
      <c r="AF106" s="75"/>
      <c r="AG106" s="75"/>
      <c r="AH106" s="75"/>
      <c r="AI106" s="75"/>
      <c r="AJ106" s="75"/>
    </row>
    <row r="107" spans="1:36">
      <c r="A107" s="104" t="s">
        <v>169</v>
      </c>
      <c r="B107" s="148"/>
      <c r="C107" s="148"/>
      <c r="D107" s="148"/>
      <c r="E107" s="148"/>
      <c r="F107" s="148"/>
      <c r="G107" s="148"/>
      <c r="H107" s="148"/>
      <c r="I107" s="148"/>
      <c r="J107" s="148"/>
      <c r="K107" s="148"/>
      <c r="L107" s="148"/>
      <c r="M107" s="148"/>
      <c r="N107" s="148"/>
      <c r="O107" s="148"/>
      <c r="P107" s="148"/>
      <c r="Q107" s="148"/>
      <c r="R107" s="148"/>
      <c r="S107" s="148"/>
      <c r="T107" s="148"/>
      <c r="U107" s="149"/>
      <c r="V107" s="75"/>
      <c r="W107" s="75"/>
      <c r="X107" s="75"/>
      <c r="Y107" s="75"/>
      <c r="Z107" s="75"/>
      <c r="AA107" s="75"/>
      <c r="AB107" s="75"/>
      <c r="AC107" s="75"/>
      <c r="AD107" s="75"/>
      <c r="AE107" s="75"/>
      <c r="AF107" s="75"/>
      <c r="AG107" s="75"/>
      <c r="AH107" s="75"/>
      <c r="AI107" s="75"/>
      <c r="AJ107" s="75"/>
    </row>
    <row r="108" spans="1:36">
      <c r="A108" s="52" t="s">
        <v>170</v>
      </c>
      <c r="B108" s="145" t="s">
        <v>171</v>
      </c>
      <c r="C108" s="146"/>
      <c r="D108" s="146"/>
      <c r="E108" s="146"/>
      <c r="F108" s="146"/>
      <c r="G108" s="146"/>
      <c r="H108" s="146"/>
      <c r="I108" s="147"/>
      <c r="J108" s="32">
        <v>6</v>
      </c>
      <c r="K108" s="32">
        <v>2</v>
      </c>
      <c r="L108" s="32">
        <v>1</v>
      </c>
      <c r="M108" s="32">
        <v>0</v>
      </c>
      <c r="N108" s="32">
        <v>0</v>
      </c>
      <c r="O108" s="21">
        <f>K108+L108+M108+N108</f>
        <v>3</v>
      </c>
      <c r="P108" s="21">
        <f t="shared" ref="P108:P113" si="24">Q108-O108</f>
        <v>8</v>
      </c>
      <c r="Q108" s="21">
        <f t="shared" ref="Q108:Q113" si="25">ROUND(PRODUCT(J108,25)/14,0)</f>
        <v>11</v>
      </c>
      <c r="R108" s="32"/>
      <c r="S108" s="32"/>
      <c r="T108" s="33" t="s">
        <v>35</v>
      </c>
      <c r="U108" s="12" t="s">
        <v>41</v>
      </c>
      <c r="V108" s="75"/>
      <c r="W108" s="75"/>
      <c r="X108" s="75"/>
      <c r="Y108" s="75"/>
      <c r="Z108" s="75"/>
      <c r="AA108" s="75"/>
      <c r="AB108" s="75"/>
      <c r="AC108" s="75"/>
      <c r="AD108" s="75"/>
      <c r="AE108" s="75"/>
      <c r="AF108" s="75"/>
      <c r="AG108" s="75"/>
      <c r="AH108" s="75"/>
      <c r="AI108" s="75"/>
      <c r="AJ108" s="75"/>
    </row>
    <row r="109" spans="1:36">
      <c r="A109" s="52" t="s">
        <v>172</v>
      </c>
      <c r="B109" s="145" t="s">
        <v>173</v>
      </c>
      <c r="C109" s="146"/>
      <c r="D109" s="146"/>
      <c r="E109" s="146"/>
      <c r="F109" s="146"/>
      <c r="G109" s="146"/>
      <c r="H109" s="146"/>
      <c r="I109" s="147"/>
      <c r="J109" s="32">
        <v>6</v>
      </c>
      <c r="K109" s="32">
        <v>2</v>
      </c>
      <c r="L109" s="32">
        <v>1</v>
      </c>
      <c r="M109" s="32">
        <v>0</v>
      </c>
      <c r="N109" s="32">
        <v>0</v>
      </c>
      <c r="O109" s="21">
        <f t="shared" ref="O109" si="26">K109+L109+M109+N109</f>
        <v>3</v>
      </c>
      <c r="P109" s="21">
        <f>Q109-O109</f>
        <v>8</v>
      </c>
      <c r="Q109" s="21">
        <f>ROUND(PRODUCT(J109,25)/14,0)</f>
        <v>11</v>
      </c>
      <c r="R109" s="32"/>
      <c r="S109" s="32"/>
      <c r="T109" s="33" t="s">
        <v>35</v>
      </c>
      <c r="U109" s="12" t="s">
        <v>41</v>
      </c>
      <c r="V109" s="75"/>
      <c r="W109" s="75"/>
      <c r="X109" s="75"/>
      <c r="Y109" s="75"/>
      <c r="Z109" s="75"/>
      <c r="AA109" s="75"/>
      <c r="AB109" s="75"/>
      <c r="AC109" s="75"/>
      <c r="AD109" s="75"/>
      <c r="AE109" s="75"/>
      <c r="AF109" s="75"/>
      <c r="AG109" s="75"/>
      <c r="AH109" s="75"/>
      <c r="AI109" s="75"/>
      <c r="AJ109" s="75"/>
    </row>
    <row r="110" spans="1:36">
      <c r="A110" s="104" t="s">
        <v>174</v>
      </c>
      <c r="B110" s="148"/>
      <c r="C110" s="148"/>
      <c r="D110" s="148"/>
      <c r="E110" s="148"/>
      <c r="F110" s="148"/>
      <c r="G110" s="148"/>
      <c r="H110" s="148"/>
      <c r="I110" s="148"/>
      <c r="J110" s="148"/>
      <c r="K110" s="148"/>
      <c r="L110" s="148"/>
      <c r="M110" s="148"/>
      <c r="N110" s="148"/>
      <c r="O110" s="148"/>
      <c r="P110" s="148"/>
      <c r="Q110" s="148"/>
      <c r="R110" s="148"/>
      <c r="S110" s="148"/>
      <c r="T110" s="148"/>
      <c r="U110" s="149"/>
      <c r="V110" s="75"/>
      <c r="W110" s="75"/>
      <c r="X110" s="75"/>
      <c r="Y110" s="75"/>
      <c r="Z110" s="75"/>
      <c r="AA110" s="75"/>
      <c r="AB110" s="75"/>
      <c r="AC110" s="75"/>
      <c r="AD110" s="75"/>
      <c r="AE110" s="75"/>
      <c r="AF110" s="75"/>
      <c r="AG110" s="75"/>
      <c r="AH110" s="75"/>
      <c r="AI110" s="75"/>
      <c r="AJ110" s="75"/>
    </row>
    <row r="111" spans="1:36">
      <c r="A111" s="52" t="s">
        <v>175</v>
      </c>
      <c r="B111" s="145" t="s">
        <v>176</v>
      </c>
      <c r="C111" s="146"/>
      <c r="D111" s="146"/>
      <c r="E111" s="146"/>
      <c r="F111" s="146"/>
      <c r="G111" s="146"/>
      <c r="H111" s="146"/>
      <c r="I111" s="147"/>
      <c r="J111" s="12">
        <v>6</v>
      </c>
      <c r="K111" s="12">
        <v>2</v>
      </c>
      <c r="L111" s="12">
        <v>1</v>
      </c>
      <c r="M111" s="12">
        <v>0</v>
      </c>
      <c r="N111" s="12">
        <v>2</v>
      </c>
      <c r="O111" s="21">
        <f>K111+L111+M111+N111</f>
        <v>5</v>
      </c>
      <c r="P111" s="21">
        <f t="shared" si="24"/>
        <v>6</v>
      </c>
      <c r="Q111" s="21">
        <f t="shared" si="25"/>
        <v>11</v>
      </c>
      <c r="R111" s="32"/>
      <c r="S111" s="32"/>
      <c r="T111" s="33" t="s">
        <v>35</v>
      </c>
      <c r="U111" s="12" t="s">
        <v>39</v>
      </c>
      <c r="V111" s="75"/>
      <c r="W111" s="75"/>
      <c r="X111" s="75"/>
      <c r="Y111" s="75"/>
      <c r="Z111" s="75"/>
      <c r="AA111" s="75"/>
      <c r="AB111" s="75"/>
      <c r="AC111" s="75"/>
      <c r="AD111" s="75"/>
      <c r="AE111" s="75"/>
      <c r="AF111" s="75"/>
      <c r="AG111" s="75"/>
      <c r="AH111" s="75"/>
      <c r="AI111" s="75"/>
      <c r="AJ111" s="75"/>
    </row>
    <row r="112" spans="1:36">
      <c r="A112" s="52" t="s">
        <v>177</v>
      </c>
      <c r="B112" s="145" t="s">
        <v>178</v>
      </c>
      <c r="C112" s="146"/>
      <c r="D112" s="146"/>
      <c r="E112" s="146"/>
      <c r="F112" s="146"/>
      <c r="G112" s="146"/>
      <c r="H112" s="146"/>
      <c r="I112" s="147"/>
      <c r="J112" s="12">
        <v>6</v>
      </c>
      <c r="K112" s="12">
        <v>2</v>
      </c>
      <c r="L112" s="12">
        <v>1</v>
      </c>
      <c r="M112" s="12">
        <v>0</v>
      </c>
      <c r="N112" s="12">
        <v>2</v>
      </c>
      <c r="O112" s="21">
        <f t="shared" ref="O112:O113" si="27">K112+L112+M112+N112</f>
        <v>5</v>
      </c>
      <c r="P112" s="21">
        <f t="shared" si="24"/>
        <v>6</v>
      </c>
      <c r="Q112" s="21">
        <f t="shared" si="25"/>
        <v>11</v>
      </c>
      <c r="R112" s="32"/>
      <c r="S112" s="32"/>
      <c r="T112" s="33" t="s">
        <v>35</v>
      </c>
      <c r="U112" s="12" t="s">
        <v>39</v>
      </c>
      <c r="V112" s="75"/>
      <c r="W112" s="75"/>
      <c r="X112" s="75"/>
      <c r="Y112" s="75"/>
      <c r="Z112" s="75"/>
      <c r="AA112" s="75"/>
      <c r="AB112" s="75"/>
      <c r="AC112" s="75"/>
      <c r="AD112" s="75"/>
      <c r="AE112" s="75"/>
      <c r="AF112" s="75"/>
      <c r="AG112" s="75"/>
      <c r="AH112" s="75"/>
      <c r="AI112" s="75"/>
      <c r="AJ112" s="75"/>
    </row>
    <row r="113" spans="1:36">
      <c r="A113" s="52" t="s">
        <v>196</v>
      </c>
      <c r="B113" s="145" t="s">
        <v>197</v>
      </c>
      <c r="C113" s="146"/>
      <c r="D113" s="146"/>
      <c r="E113" s="146"/>
      <c r="F113" s="146"/>
      <c r="G113" s="146"/>
      <c r="H113" s="146"/>
      <c r="I113" s="147"/>
      <c r="J113" s="32">
        <v>6</v>
      </c>
      <c r="K113" s="32">
        <v>2</v>
      </c>
      <c r="L113" s="32">
        <v>1</v>
      </c>
      <c r="M113" s="32">
        <v>0</v>
      </c>
      <c r="N113" s="32">
        <v>2</v>
      </c>
      <c r="O113" s="21">
        <f t="shared" si="27"/>
        <v>5</v>
      </c>
      <c r="P113" s="21">
        <f t="shared" si="24"/>
        <v>6</v>
      </c>
      <c r="Q113" s="21">
        <f t="shared" si="25"/>
        <v>11</v>
      </c>
      <c r="R113" s="32"/>
      <c r="S113" s="32"/>
      <c r="T113" s="33" t="s">
        <v>35</v>
      </c>
      <c r="U113" s="12" t="s">
        <v>39</v>
      </c>
      <c r="V113" s="75"/>
      <c r="W113" s="75"/>
      <c r="X113" s="75"/>
      <c r="Y113" s="75"/>
      <c r="Z113" s="75"/>
      <c r="AA113" s="75"/>
      <c r="AB113" s="75"/>
      <c r="AC113" s="75"/>
      <c r="AD113" s="75"/>
      <c r="AE113" s="75"/>
      <c r="AF113" s="75"/>
      <c r="AG113" s="75"/>
      <c r="AH113" s="75"/>
      <c r="AI113" s="75"/>
      <c r="AJ113" s="75"/>
    </row>
    <row r="114" spans="1:36">
      <c r="A114" s="104" t="s">
        <v>179</v>
      </c>
      <c r="B114" s="105"/>
      <c r="C114" s="105"/>
      <c r="D114" s="105"/>
      <c r="E114" s="105"/>
      <c r="F114" s="105"/>
      <c r="G114" s="105"/>
      <c r="H114" s="105"/>
      <c r="I114" s="105"/>
      <c r="J114" s="105"/>
      <c r="K114" s="105"/>
      <c r="L114" s="105"/>
      <c r="M114" s="105"/>
      <c r="N114" s="105"/>
      <c r="O114" s="105"/>
      <c r="P114" s="105"/>
      <c r="Q114" s="105"/>
      <c r="R114" s="105"/>
      <c r="S114" s="105"/>
      <c r="T114" s="105"/>
      <c r="U114" s="106"/>
      <c r="V114" s="75"/>
      <c r="W114" s="75"/>
      <c r="X114" s="75"/>
      <c r="Y114" s="75"/>
      <c r="Z114" s="75"/>
      <c r="AA114" s="75"/>
      <c r="AB114" s="75"/>
      <c r="AC114" s="75"/>
      <c r="AD114" s="75"/>
      <c r="AE114" s="75"/>
      <c r="AF114" s="75"/>
      <c r="AG114" s="75"/>
      <c r="AH114" s="75"/>
      <c r="AI114" s="75"/>
      <c r="AJ114" s="75"/>
    </row>
    <row r="115" spans="1:36">
      <c r="A115" s="52" t="s">
        <v>180</v>
      </c>
      <c r="B115" s="145" t="s">
        <v>181</v>
      </c>
      <c r="C115" s="146"/>
      <c r="D115" s="146"/>
      <c r="E115" s="146"/>
      <c r="F115" s="146"/>
      <c r="G115" s="146"/>
      <c r="H115" s="146"/>
      <c r="I115" s="147"/>
      <c r="J115" s="12">
        <v>7</v>
      </c>
      <c r="K115" s="12">
        <v>2</v>
      </c>
      <c r="L115" s="12">
        <v>1</v>
      </c>
      <c r="M115" s="12">
        <v>0</v>
      </c>
      <c r="N115" s="12">
        <v>2</v>
      </c>
      <c r="O115" s="21">
        <f>K115+L115+M115+N115</f>
        <v>5</v>
      </c>
      <c r="P115" s="21">
        <f>Q115-O115</f>
        <v>10</v>
      </c>
      <c r="Q115" s="21">
        <f>ROUND(PRODUCT(J115,25)/12,0)</f>
        <v>15</v>
      </c>
      <c r="R115" s="32" t="s">
        <v>34</v>
      </c>
      <c r="S115" s="32"/>
      <c r="T115" s="33"/>
      <c r="U115" s="12" t="s">
        <v>39</v>
      </c>
      <c r="V115" s="75"/>
      <c r="W115" s="75"/>
      <c r="X115" s="75"/>
      <c r="Y115" s="75"/>
      <c r="Z115" s="75"/>
      <c r="AA115" s="75"/>
      <c r="AB115" s="75"/>
      <c r="AC115" s="75"/>
      <c r="AD115" s="75"/>
      <c r="AE115" s="75"/>
      <c r="AF115" s="75"/>
      <c r="AG115" s="75"/>
      <c r="AH115" s="75"/>
      <c r="AI115" s="75"/>
      <c r="AJ115" s="75"/>
    </row>
    <row r="116" spans="1:36">
      <c r="A116" s="52" t="s">
        <v>182</v>
      </c>
      <c r="B116" s="145" t="s">
        <v>183</v>
      </c>
      <c r="C116" s="146"/>
      <c r="D116" s="146"/>
      <c r="E116" s="146"/>
      <c r="F116" s="146"/>
      <c r="G116" s="146"/>
      <c r="H116" s="146"/>
      <c r="I116" s="147"/>
      <c r="J116" s="12">
        <v>7</v>
      </c>
      <c r="K116" s="12">
        <v>2</v>
      </c>
      <c r="L116" s="12">
        <v>1</v>
      </c>
      <c r="M116" s="12">
        <v>0</v>
      </c>
      <c r="N116" s="12">
        <v>2</v>
      </c>
      <c r="O116" s="21">
        <f t="shared" ref="O116:O117" si="28">K116+L116+M116+N116</f>
        <v>5</v>
      </c>
      <c r="P116" s="21">
        <f t="shared" ref="P116:P122" si="29">Q116-O116</f>
        <v>10</v>
      </c>
      <c r="Q116" s="21">
        <f t="shared" ref="Q116:Q117" si="30">ROUND(PRODUCT(J116,25)/12,0)</f>
        <v>15</v>
      </c>
      <c r="R116" s="32" t="s">
        <v>34</v>
      </c>
      <c r="S116" s="32"/>
      <c r="T116" s="33"/>
      <c r="U116" s="12" t="s">
        <v>39</v>
      </c>
      <c r="V116" s="75"/>
      <c r="W116" s="75"/>
      <c r="X116" s="75"/>
      <c r="Y116" s="75"/>
      <c r="Z116" s="75"/>
      <c r="AA116" s="75"/>
      <c r="AB116" s="75"/>
      <c r="AC116" s="75"/>
      <c r="AD116" s="75"/>
      <c r="AE116" s="75"/>
      <c r="AF116" s="75"/>
      <c r="AG116" s="75"/>
      <c r="AH116" s="75"/>
      <c r="AI116" s="75"/>
      <c r="AJ116" s="75"/>
    </row>
    <row r="117" spans="1:36">
      <c r="A117" s="52" t="s">
        <v>198</v>
      </c>
      <c r="B117" s="145" t="s">
        <v>199</v>
      </c>
      <c r="C117" s="146"/>
      <c r="D117" s="146"/>
      <c r="E117" s="146"/>
      <c r="F117" s="146"/>
      <c r="G117" s="146"/>
      <c r="H117" s="146"/>
      <c r="I117" s="147"/>
      <c r="J117" s="32">
        <v>7</v>
      </c>
      <c r="K117" s="32">
        <v>2</v>
      </c>
      <c r="L117" s="32">
        <v>1</v>
      </c>
      <c r="M117" s="32">
        <v>0</v>
      </c>
      <c r="N117" s="32">
        <v>2</v>
      </c>
      <c r="O117" s="21">
        <f t="shared" si="28"/>
        <v>5</v>
      </c>
      <c r="P117" s="21">
        <f t="shared" si="29"/>
        <v>10</v>
      </c>
      <c r="Q117" s="21">
        <f t="shared" si="30"/>
        <v>15</v>
      </c>
      <c r="R117" s="32" t="s">
        <v>34</v>
      </c>
      <c r="S117" s="32"/>
      <c r="T117" s="33"/>
      <c r="U117" s="12" t="s">
        <v>39</v>
      </c>
      <c r="V117" s="75"/>
      <c r="W117" s="75"/>
      <c r="X117" s="75"/>
      <c r="Y117" s="75"/>
      <c r="Z117" s="75"/>
      <c r="AA117" s="75"/>
      <c r="AB117" s="75"/>
      <c r="AC117" s="75"/>
      <c r="AD117" s="75"/>
      <c r="AE117" s="75"/>
      <c r="AF117" s="75"/>
      <c r="AG117" s="75"/>
      <c r="AH117" s="75"/>
      <c r="AI117" s="75"/>
      <c r="AJ117" s="75"/>
    </row>
    <row r="118" spans="1:36">
      <c r="A118" s="104" t="s">
        <v>184</v>
      </c>
      <c r="B118" s="105"/>
      <c r="C118" s="105"/>
      <c r="D118" s="105"/>
      <c r="E118" s="105"/>
      <c r="F118" s="105"/>
      <c r="G118" s="105"/>
      <c r="H118" s="105"/>
      <c r="I118" s="105"/>
      <c r="J118" s="105"/>
      <c r="K118" s="105"/>
      <c r="L118" s="105"/>
      <c r="M118" s="105"/>
      <c r="N118" s="105"/>
      <c r="O118" s="105"/>
      <c r="P118" s="105"/>
      <c r="Q118" s="105"/>
      <c r="R118" s="105"/>
      <c r="S118" s="105"/>
      <c r="T118" s="105"/>
      <c r="U118" s="106"/>
      <c r="V118" s="75"/>
      <c r="W118" s="75"/>
      <c r="X118" s="75"/>
      <c r="Y118" s="75"/>
      <c r="Z118" s="75"/>
      <c r="AA118" s="75"/>
      <c r="AB118" s="75"/>
      <c r="AC118" s="75"/>
      <c r="AD118" s="75"/>
      <c r="AE118" s="75"/>
      <c r="AF118" s="75"/>
      <c r="AG118" s="75"/>
      <c r="AH118" s="75"/>
      <c r="AI118" s="75"/>
      <c r="AJ118" s="75"/>
    </row>
    <row r="119" spans="1:36">
      <c r="A119" s="52" t="s">
        <v>185</v>
      </c>
      <c r="B119" s="145" t="s">
        <v>186</v>
      </c>
      <c r="C119" s="146"/>
      <c r="D119" s="146"/>
      <c r="E119" s="146"/>
      <c r="F119" s="146"/>
      <c r="G119" s="146"/>
      <c r="H119" s="146"/>
      <c r="I119" s="147"/>
      <c r="J119" s="12">
        <v>7</v>
      </c>
      <c r="K119" s="12">
        <v>2</v>
      </c>
      <c r="L119" s="12">
        <v>1</v>
      </c>
      <c r="M119" s="12">
        <v>0</v>
      </c>
      <c r="N119" s="12">
        <v>2</v>
      </c>
      <c r="O119" s="21">
        <f>K119+L119+M119+N119</f>
        <v>5</v>
      </c>
      <c r="P119" s="21">
        <f>Q119-O119</f>
        <v>10</v>
      </c>
      <c r="Q119" s="21">
        <f>ROUND(PRODUCT(J119,25)/12,0)</f>
        <v>15</v>
      </c>
      <c r="R119" s="32" t="s">
        <v>34</v>
      </c>
      <c r="S119" s="32"/>
      <c r="T119" s="33"/>
      <c r="U119" s="12" t="s">
        <v>42</v>
      </c>
      <c r="V119" s="75"/>
      <c r="W119" s="75"/>
      <c r="X119" s="75"/>
      <c r="Y119" s="75"/>
      <c r="Z119" s="75"/>
      <c r="AA119" s="75"/>
      <c r="AB119" s="75"/>
      <c r="AC119" s="75"/>
      <c r="AD119" s="75"/>
      <c r="AE119" s="75"/>
      <c r="AF119" s="75"/>
      <c r="AG119" s="75"/>
      <c r="AH119" s="75"/>
      <c r="AI119" s="75"/>
      <c r="AJ119" s="75"/>
    </row>
    <row r="120" spans="1:36">
      <c r="A120" s="52" t="s">
        <v>187</v>
      </c>
      <c r="B120" s="145" t="s">
        <v>188</v>
      </c>
      <c r="C120" s="146"/>
      <c r="D120" s="146"/>
      <c r="E120" s="146"/>
      <c r="F120" s="146"/>
      <c r="G120" s="146"/>
      <c r="H120" s="146"/>
      <c r="I120" s="147"/>
      <c r="J120" s="12">
        <v>7</v>
      </c>
      <c r="K120" s="12">
        <v>2</v>
      </c>
      <c r="L120" s="12">
        <v>1</v>
      </c>
      <c r="M120" s="12">
        <v>0</v>
      </c>
      <c r="N120" s="12">
        <v>2</v>
      </c>
      <c r="O120" s="21">
        <f t="shared" ref="O120" si="31">K120+L120+M120+N120</f>
        <v>5</v>
      </c>
      <c r="P120" s="21">
        <f t="shared" si="29"/>
        <v>10</v>
      </c>
      <c r="Q120" s="21">
        <f t="shared" ref="Q120" si="32">ROUND(PRODUCT(J120,25)/12,0)</f>
        <v>15</v>
      </c>
      <c r="R120" s="32" t="s">
        <v>34</v>
      </c>
      <c r="S120" s="32"/>
      <c r="T120" s="33"/>
      <c r="U120" s="12" t="s">
        <v>42</v>
      </c>
      <c r="V120" s="75"/>
      <c r="W120" s="75"/>
      <c r="X120" s="75"/>
      <c r="Y120" s="75"/>
      <c r="Z120" s="75"/>
      <c r="AA120" s="75"/>
      <c r="AB120" s="75"/>
      <c r="AC120" s="75"/>
      <c r="AD120" s="75"/>
      <c r="AE120" s="75"/>
      <c r="AF120" s="75"/>
      <c r="AG120" s="75"/>
      <c r="AH120" s="75"/>
      <c r="AI120" s="75"/>
      <c r="AJ120" s="75"/>
    </row>
    <row r="121" spans="1:36">
      <c r="A121" s="104" t="s">
        <v>189</v>
      </c>
      <c r="B121" s="148"/>
      <c r="C121" s="148"/>
      <c r="D121" s="148"/>
      <c r="E121" s="148"/>
      <c r="F121" s="148"/>
      <c r="G121" s="148"/>
      <c r="H121" s="148"/>
      <c r="I121" s="148"/>
      <c r="J121" s="148"/>
      <c r="K121" s="148"/>
      <c r="L121" s="148"/>
      <c r="M121" s="148"/>
      <c r="N121" s="148"/>
      <c r="O121" s="148"/>
      <c r="P121" s="148"/>
      <c r="Q121" s="148"/>
      <c r="R121" s="148"/>
      <c r="S121" s="148"/>
      <c r="T121" s="148"/>
      <c r="U121" s="149"/>
      <c r="V121" s="75"/>
      <c r="W121" s="75"/>
      <c r="X121" s="75"/>
      <c r="Y121" s="75"/>
      <c r="Z121" s="75"/>
      <c r="AA121" s="75"/>
      <c r="AB121" s="75"/>
      <c r="AC121" s="75"/>
      <c r="AD121" s="75"/>
      <c r="AE121" s="75"/>
      <c r="AF121" s="75"/>
      <c r="AG121" s="75"/>
      <c r="AH121" s="75"/>
      <c r="AI121" s="75"/>
      <c r="AJ121" s="75"/>
    </row>
    <row r="122" spans="1:36">
      <c r="A122" s="52" t="s">
        <v>190</v>
      </c>
      <c r="B122" s="145" t="s">
        <v>191</v>
      </c>
      <c r="C122" s="146"/>
      <c r="D122" s="146"/>
      <c r="E122" s="146"/>
      <c r="F122" s="146"/>
      <c r="G122" s="146"/>
      <c r="H122" s="146"/>
      <c r="I122" s="147"/>
      <c r="J122" s="12">
        <v>4</v>
      </c>
      <c r="K122" s="12">
        <v>2</v>
      </c>
      <c r="L122" s="12">
        <v>0</v>
      </c>
      <c r="M122" s="12">
        <v>0</v>
      </c>
      <c r="N122" s="12">
        <v>1</v>
      </c>
      <c r="O122" s="21">
        <f>K122+L122+M122+N122</f>
        <v>3</v>
      </c>
      <c r="P122" s="21">
        <f t="shared" si="29"/>
        <v>5</v>
      </c>
      <c r="Q122" s="21">
        <f>ROUND(PRODUCT(J122,25)/12,0)</f>
        <v>8</v>
      </c>
      <c r="R122" s="32"/>
      <c r="S122" s="32" t="s">
        <v>31</v>
      </c>
      <c r="T122" s="33"/>
      <c r="U122" s="12" t="s">
        <v>42</v>
      </c>
      <c r="V122" s="75"/>
      <c r="W122" s="75"/>
      <c r="X122" s="75"/>
      <c r="Y122" s="75"/>
      <c r="Z122" s="75"/>
      <c r="AA122" s="75"/>
      <c r="AB122" s="75"/>
      <c r="AC122" s="75"/>
      <c r="AD122" s="75"/>
      <c r="AE122" s="75"/>
      <c r="AF122" s="75"/>
      <c r="AG122" s="75"/>
      <c r="AH122" s="75"/>
      <c r="AI122" s="75"/>
      <c r="AJ122" s="75"/>
    </row>
    <row r="123" spans="1:36">
      <c r="A123" s="52" t="s">
        <v>192</v>
      </c>
      <c r="B123" s="145" t="s">
        <v>193</v>
      </c>
      <c r="C123" s="146"/>
      <c r="D123" s="146"/>
      <c r="E123" s="146"/>
      <c r="F123" s="146"/>
      <c r="G123" s="146"/>
      <c r="H123" s="146"/>
      <c r="I123" s="147"/>
      <c r="J123" s="12">
        <v>4</v>
      </c>
      <c r="K123" s="12">
        <v>2</v>
      </c>
      <c r="L123" s="12">
        <v>0</v>
      </c>
      <c r="M123" s="12">
        <v>0</v>
      </c>
      <c r="N123" s="12">
        <v>1</v>
      </c>
      <c r="O123" s="21">
        <f t="shared" ref="O123:O124" si="33">K123+L123+M123+N123</f>
        <v>3</v>
      </c>
      <c r="P123" s="21">
        <f>Q123-O123</f>
        <v>5</v>
      </c>
      <c r="Q123" s="21">
        <f>ROUND(PRODUCT(J123,25)/12,0)</f>
        <v>8</v>
      </c>
      <c r="R123" s="32"/>
      <c r="S123" s="32" t="s">
        <v>31</v>
      </c>
      <c r="T123" s="33"/>
      <c r="U123" s="12" t="s">
        <v>42</v>
      </c>
      <c r="V123" s="75"/>
      <c r="W123" s="75"/>
      <c r="X123" s="75"/>
      <c r="Y123" s="75"/>
      <c r="Z123" s="75"/>
      <c r="AA123" s="75"/>
      <c r="AB123" s="75"/>
      <c r="AC123" s="75"/>
      <c r="AD123" s="75"/>
      <c r="AE123" s="75"/>
      <c r="AF123" s="75"/>
      <c r="AG123" s="75"/>
      <c r="AH123" s="75"/>
      <c r="AI123" s="75"/>
      <c r="AJ123" s="75"/>
    </row>
    <row r="124" spans="1:36">
      <c r="A124" s="52" t="s">
        <v>194</v>
      </c>
      <c r="B124" s="145" t="s">
        <v>195</v>
      </c>
      <c r="C124" s="146"/>
      <c r="D124" s="146"/>
      <c r="E124" s="146"/>
      <c r="F124" s="146"/>
      <c r="G124" s="146"/>
      <c r="H124" s="146"/>
      <c r="I124" s="147"/>
      <c r="J124" s="12">
        <v>4</v>
      </c>
      <c r="K124" s="12">
        <v>2</v>
      </c>
      <c r="L124" s="12">
        <v>0</v>
      </c>
      <c r="M124" s="12">
        <v>0</v>
      </c>
      <c r="N124" s="12">
        <v>1</v>
      </c>
      <c r="O124" s="21">
        <f t="shared" si="33"/>
        <v>3</v>
      </c>
      <c r="P124" s="21">
        <f>Q124-O124</f>
        <v>5</v>
      </c>
      <c r="Q124" s="21">
        <f>ROUND(PRODUCT(J124,25)/12,0)</f>
        <v>8</v>
      </c>
      <c r="R124" s="32"/>
      <c r="S124" s="32" t="s">
        <v>31</v>
      </c>
      <c r="T124" s="33"/>
      <c r="U124" s="12" t="s">
        <v>42</v>
      </c>
      <c r="V124" s="75"/>
      <c r="W124" s="75"/>
      <c r="X124" s="75"/>
      <c r="Y124" s="75"/>
      <c r="Z124" s="75"/>
      <c r="AA124" s="75"/>
      <c r="AB124" s="75"/>
      <c r="AC124" s="75"/>
      <c r="AD124" s="75"/>
      <c r="AE124" s="75"/>
      <c r="AF124" s="75"/>
      <c r="AG124" s="75"/>
      <c r="AH124" s="75"/>
      <c r="AI124" s="75"/>
      <c r="AJ124" s="75"/>
    </row>
    <row r="125" spans="1:36" ht="24.75" customHeight="1">
      <c r="A125" s="228" t="s">
        <v>53</v>
      </c>
      <c r="B125" s="229"/>
      <c r="C125" s="229"/>
      <c r="D125" s="229"/>
      <c r="E125" s="229"/>
      <c r="F125" s="229"/>
      <c r="G125" s="229"/>
      <c r="H125" s="229"/>
      <c r="I125" s="230"/>
      <c r="J125" s="26">
        <f>SUM(J108,J111,J115,J119,J122)</f>
        <v>30</v>
      </c>
      <c r="K125" s="26">
        <f t="shared" ref="K125:M125" si="34">SUM(K108,K111,K115,K119,K122)</f>
        <v>10</v>
      </c>
      <c r="L125" s="26">
        <f t="shared" si="34"/>
        <v>4</v>
      </c>
      <c r="M125" s="26">
        <f t="shared" si="34"/>
        <v>0</v>
      </c>
      <c r="N125" s="26">
        <f>SUM(N108,N111,N115,N119,N122)</f>
        <v>7</v>
      </c>
      <c r="O125" s="26">
        <f>SUM(O108,O111,O115,O119,O122)</f>
        <v>21</v>
      </c>
      <c r="P125" s="26">
        <f>SUM(P108,P111,P115,P119,P122)</f>
        <v>39</v>
      </c>
      <c r="Q125" s="26">
        <f>SUM(Q108,Q111,Q115,Q119,Q122)</f>
        <v>60</v>
      </c>
      <c r="R125" s="26">
        <f>COUNTIF(R108,"E")+COUNTIF(R111,"E")+COUNTIF(R115,"E")+COUNTIF(R119,"E")+COUNTIF(R122,"E")</f>
        <v>2</v>
      </c>
      <c r="S125" s="26">
        <f>COUNTIF(S108,"C")+COUNTIF(S111,"C")+COUNTIF(S115,"C")+COUNTIF(S119,"C")+COUNTIF(S122,"C")</f>
        <v>1</v>
      </c>
      <c r="T125" s="26">
        <f>COUNTIF(T108,"VP")+COUNTIF(T111,"VP")+COUNTIF(T115,"VP")+COUNTIF(T119,"VP")+COUNTIF(T122,"VP")</f>
        <v>2</v>
      </c>
      <c r="U125" s="65">
        <f>5/40</f>
        <v>0.125</v>
      </c>
      <c r="V125" s="75"/>
      <c r="W125" s="75"/>
      <c r="X125" s="75"/>
      <c r="Y125" s="75"/>
      <c r="Z125" s="75"/>
      <c r="AA125" s="75"/>
      <c r="AB125" s="75"/>
      <c r="AC125" s="75"/>
      <c r="AD125" s="75"/>
      <c r="AE125" s="75"/>
      <c r="AF125" s="75"/>
      <c r="AG125" s="75"/>
      <c r="AH125" s="75"/>
      <c r="AI125" s="75"/>
      <c r="AJ125" s="75"/>
    </row>
    <row r="126" spans="1:36" ht="13.5" customHeight="1">
      <c r="A126" s="167" t="s">
        <v>54</v>
      </c>
      <c r="B126" s="168"/>
      <c r="C126" s="168"/>
      <c r="D126" s="168"/>
      <c r="E126" s="168"/>
      <c r="F126" s="168"/>
      <c r="G126" s="168"/>
      <c r="H126" s="168"/>
      <c r="I126" s="168"/>
      <c r="J126" s="169"/>
      <c r="K126" s="26">
        <f>SUM(K108,K111)*14+(K115+K119+K122)*12</f>
        <v>128</v>
      </c>
      <c r="L126" s="26">
        <f t="shared" ref="L126:Q126" si="35">SUM(L108,L111)*14+(L115+L119+L122)*12</f>
        <v>52</v>
      </c>
      <c r="M126" s="26">
        <f t="shared" si="35"/>
        <v>0</v>
      </c>
      <c r="N126" s="26">
        <f t="shared" si="35"/>
        <v>88</v>
      </c>
      <c r="O126" s="26">
        <f>SUM(O108,O111)*14+(O115+O119+O122)*12</f>
        <v>268</v>
      </c>
      <c r="P126" s="26">
        <f t="shared" si="35"/>
        <v>496</v>
      </c>
      <c r="Q126" s="26">
        <f t="shared" si="35"/>
        <v>764</v>
      </c>
      <c r="R126" s="173"/>
      <c r="S126" s="174"/>
      <c r="T126" s="174"/>
      <c r="U126" s="175"/>
      <c r="V126" s="75"/>
      <c r="W126" s="75"/>
      <c r="X126" s="75"/>
      <c r="Y126" s="75"/>
      <c r="Z126" s="75"/>
      <c r="AA126" s="75"/>
      <c r="AB126" s="75"/>
      <c r="AC126" s="75"/>
      <c r="AD126" s="75"/>
      <c r="AE126" s="75"/>
      <c r="AF126" s="75"/>
      <c r="AG126" s="75"/>
      <c r="AH126" s="75"/>
      <c r="AI126" s="75"/>
      <c r="AJ126" s="75"/>
    </row>
    <row r="127" spans="1:36">
      <c r="A127" s="170"/>
      <c r="B127" s="171"/>
      <c r="C127" s="171"/>
      <c r="D127" s="171"/>
      <c r="E127" s="171"/>
      <c r="F127" s="171"/>
      <c r="G127" s="171"/>
      <c r="H127" s="171"/>
      <c r="I127" s="171"/>
      <c r="J127" s="172"/>
      <c r="K127" s="155">
        <f>SUM(K126:N126)</f>
        <v>268</v>
      </c>
      <c r="L127" s="156"/>
      <c r="M127" s="156"/>
      <c r="N127" s="157"/>
      <c r="O127" s="225">
        <f>SUM(O126:P126)</f>
        <v>764</v>
      </c>
      <c r="P127" s="226"/>
      <c r="Q127" s="227"/>
      <c r="R127" s="176"/>
      <c r="S127" s="177"/>
      <c r="T127" s="177"/>
      <c r="U127" s="178"/>
      <c r="V127" s="75"/>
      <c r="W127" s="75"/>
      <c r="X127" s="75"/>
      <c r="Y127" s="75"/>
      <c r="Z127" s="75"/>
      <c r="AA127" s="75"/>
      <c r="AB127" s="75"/>
      <c r="AC127" s="75"/>
      <c r="AD127" s="75"/>
      <c r="AE127" s="75"/>
      <c r="AF127" s="75"/>
      <c r="AG127" s="75"/>
      <c r="AH127" s="75"/>
      <c r="AI127" s="75"/>
      <c r="AJ127" s="75"/>
    </row>
    <row r="128" spans="1:36" s="62" customFormat="1">
      <c r="A128" s="55"/>
      <c r="B128" s="55"/>
      <c r="C128" s="55"/>
      <c r="D128" s="55"/>
      <c r="E128" s="55"/>
      <c r="F128" s="55"/>
      <c r="G128" s="55"/>
      <c r="H128" s="55"/>
      <c r="I128" s="55"/>
      <c r="J128" s="55"/>
      <c r="K128" s="56"/>
      <c r="L128" s="56"/>
      <c r="M128" s="56"/>
      <c r="N128" s="56"/>
      <c r="O128" s="57"/>
      <c r="P128" s="57"/>
      <c r="Q128" s="57"/>
      <c r="R128" s="58"/>
      <c r="S128" s="58"/>
      <c r="T128" s="58"/>
      <c r="U128" s="58"/>
      <c r="V128" s="75"/>
      <c r="W128" s="75"/>
      <c r="X128" s="75"/>
      <c r="Y128" s="75"/>
      <c r="Z128" s="75"/>
      <c r="AA128" s="75"/>
      <c r="AB128" s="75"/>
      <c r="AC128" s="75"/>
      <c r="AD128" s="75"/>
      <c r="AE128" s="75"/>
      <c r="AF128" s="75"/>
      <c r="AG128" s="75"/>
      <c r="AH128" s="75"/>
      <c r="AI128" s="75"/>
      <c r="AJ128" s="75"/>
    </row>
    <row r="129" spans="1:36" s="62" customFormat="1">
      <c r="A129" s="55"/>
      <c r="B129" s="55"/>
      <c r="C129" s="55"/>
      <c r="D129" s="55"/>
      <c r="E129" s="55"/>
      <c r="F129" s="55"/>
      <c r="G129" s="55"/>
      <c r="H129" s="55"/>
      <c r="I129" s="55"/>
      <c r="J129" s="55"/>
      <c r="K129" s="56"/>
      <c r="L129" s="56"/>
      <c r="M129" s="56"/>
      <c r="N129" s="56"/>
      <c r="O129" s="57"/>
      <c r="P129" s="57"/>
      <c r="Q129" s="57"/>
      <c r="R129" s="58"/>
      <c r="S129" s="58"/>
      <c r="T129" s="58"/>
      <c r="U129" s="58"/>
      <c r="V129" s="75"/>
      <c r="W129" s="75"/>
      <c r="X129" s="75"/>
      <c r="Y129" s="75"/>
      <c r="Z129" s="75"/>
      <c r="AA129" s="75"/>
      <c r="AB129" s="75"/>
      <c r="AC129" s="75"/>
      <c r="AD129" s="75"/>
      <c r="AE129" s="75"/>
      <c r="AF129" s="75"/>
      <c r="AG129" s="75"/>
      <c r="AH129" s="75"/>
      <c r="AI129" s="75"/>
      <c r="AJ129" s="75"/>
    </row>
    <row r="130" spans="1:36" s="62" customFormat="1">
      <c r="A130" s="55"/>
      <c r="B130" s="55"/>
      <c r="C130" s="55"/>
      <c r="D130" s="55"/>
      <c r="E130" s="55"/>
      <c r="F130" s="55"/>
      <c r="G130" s="55"/>
      <c r="H130" s="55"/>
      <c r="I130" s="55"/>
      <c r="J130" s="55"/>
      <c r="K130" s="56"/>
      <c r="L130" s="56"/>
      <c r="M130" s="56"/>
      <c r="N130" s="56"/>
      <c r="O130" s="57"/>
      <c r="P130" s="57"/>
      <c r="Q130" s="57"/>
      <c r="R130" s="58"/>
      <c r="S130" s="58"/>
      <c r="T130" s="58"/>
      <c r="U130" s="58"/>
      <c r="V130" s="75"/>
      <c r="W130" s="75"/>
      <c r="X130" s="75"/>
      <c r="Y130" s="75"/>
      <c r="Z130" s="75"/>
      <c r="AA130" s="75"/>
      <c r="AB130" s="75"/>
      <c r="AC130" s="75"/>
      <c r="AD130" s="75"/>
      <c r="AE130" s="75"/>
      <c r="AF130" s="75"/>
      <c r="AG130" s="75"/>
      <c r="AH130" s="75"/>
      <c r="AI130" s="75"/>
      <c r="AJ130" s="75"/>
    </row>
    <row r="131" spans="1:36" s="62" customFormat="1">
      <c r="A131" s="55"/>
      <c r="B131" s="55"/>
      <c r="C131" s="55"/>
      <c r="D131" s="55"/>
      <c r="E131" s="55"/>
      <c r="F131" s="55"/>
      <c r="G131" s="55"/>
      <c r="H131" s="55"/>
      <c r="I131" s="55"/>
      <c r="J131" s="55"/>
      <c r="K131" s="56"/>
      <c r="L131" s="56"/>
      <c r="M131" s="56"/>
      <c r="N131" s="56"/>
      <c r="O131" s="57"/>
      <c r="P131" s="57"/>
      <c r="Q131" s="57"/>
      <c r="R131" s="58"/>
      <c r="S131" s="58"/>
      <c r="T131" s="58"/>
      <c r="U131" s="58"/>
      <c r="V131" s="75"/>
      <c r="W131" s="75"/>
      <c r="X131" s="75"/>
      <c r="Y131" s="75"/>
      <c r="Z131" s="75"/>
      <c r="AA131" s="75"/>
      <c r="AB131" s="75"/>
      <c r="AC131" s="75"/>
      <c r="AD131" s="75"/>
      <c r="AE131" s="75"/>
      <c r="AF131" s="75"/>
      <c r="AG131" s="75"/>
      <c r="AH131" s="75"/>
      <c r="AI131" s="75"/>
      <c r="AJ131" s="75"/>
    </row>
    <row r="132" spans="1:36" s="62" customFormat="1">
      <c r="A132" s="55"/>
      <c r="B132" s="55"/>
      <c r="C132" s="55"/>
      <c r="D132" s="55"/>
      <c r="E132" s="55"/>
      <c r="F132" s="55"/>
      <c r="G132" s="55"/>
      <c r="H132" s="55"/>
      <c r="I132" s="55"/>
      <c r="J132" s="55"/>
      <c r="K132" s="56"/>
      <c r="L132" s="56"/>
      <c r="M132" s="56"/>
      <c r="N132" s="56"/>
      <c r="O132" s="57"/>
      <c r="P132" s="57"/>
      <c r="Q132" s="57"/>
      <c r="R132" s="58"/>
      <c r="S132" s="58"/>
      <c r="T132" s="58"/>
      <c r="U132" s="58"/>
      <c r="V132" s="75"/>
      <c r="W132" s="75"/>
      <c r="X132" s="75"/>
      <c r="Y132" s="75"/>
      <c r="Z132" s="75"/>
      <c r="AA132" s="75"/>
      <c r="AB132" s="75"/>
      <c r="AC132" s="75"/>
      <c r="AD132" s="75"/>
      <c r="AE132" s="75"/>
      <c r="AF132" s="75"/>
      <c r="AG132" s="75"/>
      <c r="AH132" s="75"/>
      <c r="AI132" s="75"/>
      <c r="AJ132" s="75"/>
    </row>
    <row r="133" spans="1:36" s="62" customFormat="1">
      <c r="A133" s="55"/>
      <c r="B133" s="55"/>
      <c r="C133" s="55"/>
      <c r="D133" s="55"/>
      <c r="E133" s="55"/>
      <c r="F133" s="55"/>
      <c r="G133" s="55"/>
      <c r="H133" s="55"/>
      <c r="I133" s="55"/>
      <c r="J133" s="55"/>
      <c r="K133" s="56"/>
      <c r="L133" s="56"/>
      <c r="M133" s="56"/>
      <c r="N133" s="56"/>
      <c r="O133" s="57"/>
      <c r="P133" s="57"/>
      <c r="Q133" s="57"/>
      <c r="R133" s="58"/>
      <c r="S133" s="58"/>
      <c r="T133" s="58"/>
      <c r="U133" s="58"/>
      <c r="V133" s="75"/>
      <c r="W133" s="75"/>
      <c r="X133" s="75"/>
      <c r="Y133" s="75"/>
      <c r="Z133" s="75"/>
      <c r="AA133" s="75"/>
      <c r="AB133" s="75"/>
      <c r="AC133" s="75"/>
      <c r="AD133" s="75"/>
      <c r="AE133" s="75"/>
      <c r="AF133" s="75"/>
      <c r="AG133" s="75"/>
      <c r="AH133" s="75"/>
      <c r="AI133" s="75"/>
      <c r="AJ133" s="75"/>
    </row>
    <row r="134" spans="1:36" s="62" customFormat="1">
      <c r="A134" s="55"/>
      <c r="B134" s="55"/>
      <c r="C134" s="55"/>
      <c r="D134" s="55"/>
      <c r="E134" s="55"/>
      <c r="F134" s="55"/>
      <c r="G134" s="55"/>
      <c r="H134" s="55"/>
      <c r="I134" s="55"/>
      <c r="J134" s="55"/>
      <c r="K134" s="56"/>
      <c r="L134" s="56"/>
      <c r="M134" s="56"/>
      <c r="N134" s="56"/>
      <c r="O134" s="57"/>
      <c r="P134" s="57"/>
      <c r="Q134" s="57"/>
      <c r="R134" s="58"/>
      <c r="S134" s="58"/>
      <c r="T134" s="58"/>
      <c r="U134" s="58"/>
      <c r="V134" s="75"/>
      <c r="W134" s="75"/>
      <c r="X134" s="75"/>
      <c r="Y134" s="75"/>
      <c r="Z134" s="75"/>
      <c r="AA134" s="75"/>
      <c r="AB134" s="75"/>
      <c r="AC134" s="75"/>
      <c r="AD134" s="75"/>
      <c r="AE134" s="75"/>
      <c r="AF134" s="75"/>
      <c r="AG134" s="75"/>
      <c r="AH134" s="75"/>
      <c r="AI134" s="75"/>
      <c r="AJ134" s="75"/>
    </row>
    <row r="135" spans="1:36" s="62" customFormat="1">
      <c r="A135" s="55"/>
      <c r="B135" s="55"/>
      <c r="C135" s="55"/>
      <c r="D135" s="55"/>
      <c r="E135" s="55"/>
      <c r="F135" s="55"/>
      <c r="G135" s="55"/>
      <c r="H135" s="55"/>
      <c r="I135" s="55"/>
      <c r="J135" s="55"/>
      <c r="K135" s="56"/>
      <c r="L135" s="56"/>
      <c r="M135" s="56"/>
      <c r="N135" s="56"/>
      <c r="O135" s="57"/>
      <c r="P135" s="57"/>
      <c r="Q135" s="57"/>
      <c r="R135" s="58"/>
      <c r="S135" s="58"/>
      <c r="T135" s="58"/>
      <c r="U135" s="58"/>
      <c r="V135" s="75"/>
      <c r="W135" s="75"/>
      <c r="X135" s="75"/>
      <c r="Y135" s="75"/>
      <c r="Z135" s="75"/>
      <c r="AA135" s="75"/>
      <c r="AB135" s="75"/>
      <c r="AC135" s="75"/>
      <c r="AD135" s="75"/>
      <c r="AE135" s="75"/>
      <c r="AF135" s="75"/>
      <c r="AG135" s="75"/>
      <c r="AH135" s="75"/>
      <c r="AI135" s="75"/>
      <c r="AJ135" s="75"/>
    </row>
    <row r="136" spans="1:36" s="62" customFormat="1">
      <c r="A136" s="55"/>
      <c r="B136" s="55"/>
      <c r="C136" s="55"/>
      <c r="D136" s="55"/>
      <c r="E136" s="55"/>
      <c r="F136" s="55"/>
      <c r="G136" s="55"/>
      <c r="H136" s="55"/>
      <c r="I136" s="55"/>
      <c r="J136" s="55"/>
      <c r="K136" s="56"/>
      <c r="L136" s="56"/>
      <c r="M136" s="56"/>
      <c r="N136" s="56"/>
      <c r="O136" s="57"/>
      <c r="P136" s="57"/>
      <c r="Q136" s="57"/>
      <c r="R136" s="58"/>
      <c r="S136" s="58"/>
      <c r="T136" s="58"/>
      <c r="U136" s="58"/>
      <c r="V136" s="75"/>
      <c r="W136" s="75"/>
      <c r="X136" s="75"/>
      <c r="Y136" s="75"/>
      <c r="Z136" s="75"/>
      <c r="AA136" s="75"/>
      <c r="AB136" s="75"/>
      <c r="AC136" s="75"/>
      <c r="AD136" s="75"/>
      <c r="AE136" s="75"/>
      <c r="AF136" s="75"/>
      <c r="AG136" s="75"/>
      <c r="AH136" s="75"/>
      <c r="AI136" s="75"/>
      <c r="AJ136" s="75"/>
    </row>
    <row r="137" spans="1:36" s="62" customFormat="1">
      <c r="A137" s="55"/>
      <c r="B137" s="55"/>
      <c r="C137" s="55"/>
      <c r="D137" s="55"/>
      <c r="E137" s="55"/>
      <c r="F137" s="55"/>
      <c r="G137" s="55"/>
      <c r="H137" s="55"/>
      <c r="I137" s="55"/>
      <c r="J137" s="55"/>
      <c r="K137" s="56"/>
      <c r="L137" s="56"/>
      <c r="M137" s="56"/>
      <c r="N137" s="56"/>
      <c r="O137" s="57"/>
      <c r="P137" s="57"/>
      <c r="Q137" s="57"/>
      <c r="R137" s="58"/>
      <c r="S137" s="58"/>
      <c r="T137" s="58"/>
      <c r="U137" s="58"/>
      <c r="V137" s="75"/>
      <c r="W137" s="75"/>
      <c r="X137" s="75"/>
      <c r="Y137" s="75"/>
      <c r="Z137" s="75"/>
      <c r="AA137" s="75"/>
      <c r="AB137" s="75"/>
      <c r="AC137" s="75"/>
      <c r="AD137" s="75"/>
      <c r="AE137" s="75"/>
      <c r="AF137" s="75"/>
      <c r="AG137" s="75"/>
      <c r="AH137" s="75"/>
      <c r="AI137" s="75"/>
      <c r="AJ137" s="75"/>
    </row>
    <row r="138" spans="1:36" s="51" customFormat="1">
      <c r="A138" s="55"/>
      <c r="B138" s="55"/>
      <c r="C138" s="55"/>
      <c r="D138" s="55"/>
      <c r="E138" s="55"/>
      <c r="F138" s="55"/>
      <c r="G138" s="55"/>
      <c r="H138" s="55"/>
      <c r="I138" s="55"/>
      <c r="J138" s="55"/>
      <c r="K138" s="56"/>
      <c r="L138" s="56"/>
      <c r="M138" s="56"/>
      <c r="N138" s="56"/>
      <c r="O138" s="57"/>
      <c r="P138" s="57"/>
      <c r="Q138" s="57"/>
      <c r="R138" s="58"/>
      <c r="S138" s="58"/>
      <c r="T138" s="58"/>
      <c r="U138" s="58"/>
      <c r="V138" s="75"/>
      <c r="W138" s="75"/>
      <c r="X138" s="75"/>
      <c r="Y138" s="75"/>
      <c r="Z138" s="75"/>
      <c r="AA138" s="75"/>
      <c r="AB138" s="75"/>
      <c r="AC138" s="75"/>
      <c r="AD138" s="75"/>
      <c r="AE138" s="75"/>
      <c r="AF138" s="75"/>
      <c r="AG138" s="75"/>
      <c r="AH138" s="75"/>
      <c r="AI138" s="75"/>
      <c r="AJ138" s="75"/>
    </row>
    <row r="139" spans="1:36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5"/>
      <c r="L139" s="15"/>
      <c r="M139" s="15"/>
      <c r="N139" s="15"/>
      <c r="O139" s="16"/>
      <c r="P139" s="16"/>
      <c r="Q139" s="16"/>
      <c r="R139" s="17"/>
      <c r="S139" s="17"/>
      <c r="T139" s="17"/>
      <c r="U139" s="17"/>
      <c r="V139" s="75"/>
      <c r="W139" s="75"/>
      <c r="X139" s="75"/>
      <c r="Y139" s="75"/>
      <c r="Z139" s="75"/>
      <c r="AA139" s="75"/>
      <c r="AB139" s="75"/>
      <c r="AC139" s="75"/>
      <c r="AD139" s="75"/>
      <c r="AE139" s="75"/>
      <c r="AF139" s="75"/>
      <c r="AG139" s="75"/>
      <c r="AH139" s="75"/>
      <c r="AI139" s="75"/>
      <c r="AJ139" s="75"/>
    </row>
    <row r="140" spans="1:36" s="50" customFormat="1" ht="13.5" customHeight="1">
      <c r="A140" s="158" t="s">
        <v>154</v>
      </c>
      <c r="B140" s="158"/>
      <c r="C140" s="158"/>
      <c r="D140" s="158"/>
      <c r="E140" s="158"/>
      <c r="F140" s="158"/>
      <c r="G140" s="158"/>
      <c r="H140" s="158"/>
      <c r="I140" s="158"/>
      <c r="J140" s="158"/>
      <c r="K140" s="158"/>
      <c r="L140" s="158"/>
      <c r="M140" s="158"/>
      <c r="N140" s="158"/>
      <c r="O140" s="158"/>
      <c r="P140" s="158"/>
      <c r="Q140" s="158"/>
      <c r="R140" s="158"/>
      <c r="S140" s="158"/>
      <c r="T140" s="158"/>
      <c r="U140" s="158"/>
      <c r="V140" s="75"/>
      <c r="W140" s="75"/>
      <c r="X140" s="75"/>
      <c r="Y140" s="75"/>
      <c r="Z140" s="75"/>
      <c r="AA140" s="75"/>
      <c r="AB140" s="75"/>
      <c r="AC140" s="75"/>
      <c r="AD140" s="75"/>
      <c r="AE140" s="75"/>
      <c r="AF140" s="75"/>
      <c r="AG140" s="75"/>
      <c r="AH140" s="75"/>
      <c r="AI140" s="75"/>
      <c r="AJ140" s="75"/>
    </row>
    <row r="141" spans="1:36" s="50" customFormat="1" ht="28.5" customHeight="1">
      <c r="A141" s="112" t="s">
        <v>30</v>
      </c>
      <c r="B141" s="114" t="s">
        <v>29</v>
      </c>
      <c r="C141" s="115"/>
      <c r="D141" s="115"/>
      <c r="E141" s="115"/>
      <c r="F141" s="115"/>
      <c r="G141" s="115"/>
      <c r="H141" s="115"/>
      <c r="I141" s="116"/>
      <c r="J141" s="120" t="s">
        <v>43</v>
      </c>
      <c r="K141" s="122" t="s">
        <v>27</v>
      </c>
      <c r="L141" s="122"/>
      <c r="M141" s="122"/>
      <c r="N141" s="122"/>
      <c r="O141" s="122" t="s">
        <v>44</v>
      </c>
      <c r="P141" s="123"/>
      <c r="Q141" s="123"/>
      <c r="R141" s="122" t="s">
        <v>26</v>
      </c>
      <c r="S141" s="122"/>
      <c r="T141" s="122"/>
      <c r="U141" s="122" t="s">
        <v>25</v>
      </c>
      <c r="V141" s="75"/>
      <c r="W141" s="75"/>
      <c r="X141" s="75"/>
      <c r="Y141" s="75"/>
      <c r="Z141" s="75"/>
      <c r="AA141" s="75"/>
      <c r="AB141" s="75"/>
      <c r="AC141" s="75"/>
      <c r="AD141" s="75"/>
      <c r="AE141" s="75"/>
      <c r="AF141" s="75"/>
      <c r="AG141" s="75"/>
      <c r="AH141" s="75"/>
      <c r="AI141" s="75"/>
      <c r="AJ141" s="75"/>
    </row>
    <row r="142" spans="1:36" s="50" customFormat="1" ht="15" customHeight="1">
      <c r="A142" s="113"/>
      <c r="B142" s="117"/>
      <c r="C142" s="118"/>
      <c r="D142" s="118"/>
      <c r="E142" s="118"/>
      <c r="F142" s="118"/>
      <c r="G142" s="118"/>
      <c r="H142" s="118"/>
      <c r="I142" s="119"/>
      <c r="J142" s="121"/>
      <c r="K142" s="48" t="s">
        <v>31</v>
      </c>
      <c r="L142" s="48" t="s">
        <v>32</v>
      </c>
      <c r="M142" s="48" t="s">
        <v>78</v>
      </c>
      <c r="N142" s="48" t="s">
        <v>79</v>
      </c>
      <c r="O142" s="48" t="s">
        <v>36</v>
      </c>
      <c r="P142" s="48" t="s">
        <v>8</v>
      </c>
      <c r="Q142" s="48" t="s">
        <v>33</v>
      </c>
      <c r="R142" s="48" t="s">
        <v>34</v>
      </c>
      <c r="S142" s="48" t="s">
        <v>31</v>
      </c>
      <c r="T142" s="48" t="s">
        <v>35</v>
      </c>
      <c r="U142" s="122"/>
      <c r="V142" s="75"/>
      <c r="W142" s="75"/>
      <c r="X142" s="75"/>
      <c r="Y142" s="75"/>
      <c r="Z142" s="75"/>
      <c r="AA142" s="75"/>
      <c r="AB142" s="75"/>
      <c r="AC142" s="75"/>
      <c r="AD142" s="75"/>
      <c r="AE142" s="75"/>
      <c r="AF142" s="75"/>
      <c r="AG142" s="75"/>
      <c r="AH142" s="75"/>
      <c r="AI142" s="75"/>
      <c r="AJ142" s="75"/>
    </row>
    <row r="143" spans="1:36" s="50" customFormat="1" ht="20.25" customHeight="1">
      <c r="A143" s="104" t="s">
        <v>155</v>
      </c>
      <c r="B143" s="148"/>
      <c r="C143" s="148"/>
      <c r="D143" s="148"/>
      <c r="E143" s="148"/>
      <c r="F143" s="148"/>
      <c r="G143" s="148"/>
      <c r="H143" s="148"/>
      <c r="I143" s="148"/>
      <c r="J143" s="148"/>
      <c r="K143" s="148"/>
      <c r="L143" s="148"/>
      <c r="M143" s="148"/>
      <c r="N143" s="148"/>
      <c r="O143" s="148"/>
      <c r="P143" s="148"/>
      <c r="Q143" s="148"/>
      <c r="R143" s="148"/>
      <c r="S143" s="148"/>
      <c r="T143" s="148"/>
      <c r="U143" s="149"/>
      <c r="V143" s="75"/>
      <c r="W143" s="75"/>
      <c r="X143" s="75"/>
      <c r="Y143" s="75"/>
      <c r="Z143" s="75"/>
      <c r="AA143" s="75"/>
      <c r="AB143" s="75"/>
      <c r="AC143" s="75"/>
      <c r="AD143" s="75"/>
      <c r="AE143" s="75"/>
      <c r="AF143" s="75"/>
      <c r="AG143" s="75"/>
      <c r="AH143" s="75"/>
      <c r="AI143" s="75"/>
      <c r="AJ143" s="75"/>
    </row>
    <row r="144" spans="1:36" s="50" customFormat="1">
      <c r="A144" s="49" t="s">
        <v>156</v>
      </c>
      <c r="B144" s="145" t="s">
        <v>157</v>
      </c>
      <c r="C144" s="146"/>
      <c r="D144" s="146"/>
      <c r="E144" s="146"/>
      <c r="F144" s="146"/>
      <c r="G144" s="146"/>
      <c r="H144" s="146"/>
      <c r="I144" s="147"/>
      <c r="J144" s="32">
        <v>3</v>
      </c>
      <c r="K144" s="32">
        <v>0</v>
      </c>
      <c r="L144" s="32">
        <v>2</v>
      </c>
      <c r="M144" s="32">
        <v>0</v>
      </c>
      <c r="N144" s="32">
        <v>0</v>
      </c>
      <c r="O144" s="21">
        <f>K144+L144+M144+N144</f>
        <v>2</v>
      </c>
      <c r="P144" s="21">
        <f>Q144-O144</f>
        <v>3</v>
      </c>
      <c r="Q144" s="21">
        <f>ROUND(PRODUCT(J144,25)/14,0)</f>
        <v>5</v>
      </c>
      <c r="R144" s="32"/>
      <c r="S144" s="32" t="s">
        <v>31</v>
      </c>
      <c r="T144" s="33"/>
      <c r="U144" s="12" t="s">
        <v>42</v>
      </c>
      <c r="V144" s="75"/>
      <c r="W144" s="75"/>
      <c r="X144" s="75"/>
      <c r="Y144" s="75"/>
      <c r="Z144" s="75"/>
      <c r="AA144" s="75"/>
      <c r="AB144" s="75"/>
      <c r="AC144" s="75"/>
      <c r="AD144" s="75"/>
      <c r="AE144" s="75"/>
      <c r="AF144" s="75"/>
      <c r="AG144" s="75"/>
      <c r="AH144" s="75"/>
      <c r="AI144" s="75"/>
      <c r="AJ144" s="75"/>
    </row>
    <row r="145" spans="1:36" s="50" customFormat="1">
      <c r="A145" s="49" t="s">
        <v>158</v>
      </c>
      <c r="B145" s="145" t="s">
        <v>159</v>
      </c>
      <c r="C145" s="146"/>
      <c r="D145" s="146"/>
      <c r="E145" s="146"/>
      <c r="F145" s="146"/>
      <c r="G145" s="146"/>
      <c r="H145" s="146"/>
      <c r="I145" s="147"/>
      <c r="J145" s="32">
        <v>3</v>
      </c>
      <c r="K145" s="32">
        <v>0</v>
      </c>
      <c r="L145" s="32">
        <v>2</v>
      </c>
      <c r="M145" s="32">
        <v>0</v>
      </c>
      <c r="N145" s="32">
        <v>0</v>
      </c>
      <c r="O145" s="21">
        <f t="shared" ref="O145:O146" si="36">K145+L145+M145+N145</f>
        <v>2</v>
      </c>
      <c r="P145" s="21">
        <f t="shared" ref="P145" si="37">Q145-O145</f>
        <v>3</v>
      </c>
      <c r="Q145" s="21">
        <f>ROUND(PRODUCT(J145,25)/14,0)</f>
        <v>5</v>
      </c>
      <c r="R145" s="32"/>
      <c r="S145" s="32" t="s">
        <v>31</v>
      </c>
      <c r="T145" s="33"/>
      <c r="U145" s="12" t="s">
        <v>42</v>
      </c>
      <c r="V145" s="75"/>
      <c r="W145" s="75"/>
      <c r="X145" s="75"/>
      <c r="Y145" s="75"/>
      <c r="Z145" s="75"/>
      <c r="AA145" s="75"/>
      <c r="AB145" s="75"/>
      <c r="AC145" s="75"/>
      <c r="AD145" s="75"/>
      <c r="AE145" s="75"/>
      <c r="AF145" s="75"/>
      <c r="AG145" s="75"/>
      <c r="AH145" s="75"/>
      <c r="AI145" s="75"/>
      <c r="AJ145" s="75"/>
    </row>
    <row r="146" spans="1:36" s="50" customFormat="1">
      <c r="A146" s="49" t="s">
        <v>160</v>
      </c>
      <c r="B146" s="145" t="s">
        <v>161</v>
      </c>
      <c r="C146" s="146"/>
      <c r="D146" s="146"/>
      <c r="E146" s="146"/>
      <c r="F146" s="146"/>
      <c r="G146" s="146"/>
      <c r="H146" s="146"/>
      <c r="I146" s="147"/>
      <c r="J146" s="32">
        <v>3</v>
      </c>
      <c r="K146" s="32">
        <v>0</v>
      </c>
      <c r="L146" s="32">
        <v>2</v>
      </c>
      <c r="M146" s="32">
        <v>0</v>
      </c>
      <c r="N146" s="32">
        <v>0</v>
      </c>
      <c r="O146" s="21">
        <f t="shared" si="36"/>
        <v>2</v>
      </c>
      <c r="P146" s="21">
        <f>Q146-O146</f>
        <v>3</v>
      </c>
      <c r="Q146" s="21">
        <f>ROUND(PRODUCT(J146,25)/14,0)</f>
        <v>5</v>
      </c>
      <c r="R146" s="32"/>
      <c r="S146" s="32" t="s">
        <v>31</v>
      </c>
      <c r="T146" s="33"/>
      <c r="U146" s="12" t="s">
        <v>42</v>
      </c>
      <c r="V146" s="75"/>
      <c r="W146" s="75"/>
      <c r="X146" s="75"/>
      <c r="Y146" s="75"/>
      <c r="Z146" s="75"/>
      <c r="AA146" s="75"/>
      <c r="AB146" s="75"/>
      <c r="AC146" s="75"/>
      <c r="AD146" s="75"/>
      <c r="AE146" s="75"/>
      <c r="AF146" s="75"/>
      <c r="AG146" s="75"/>
      <c r="AH146" s="75"/>
      <c r="AI146" s="75"/>
      <c r="AJ146" s="75"/>
    </row>
    <row r="147" spans="1:36" s="50" customFormat="1" ht="20.25" customHeight="1">
      <c r="A147" s="104" t="s">
        <v>162</v>
      </c>
      <c r="B147" s="105"/>
      <c r="C147" s="105"/>
      <c r="D147" s="105"/>
      <c r="E147" s="105"/>
      <c r="F147" s="105"/>
      <c r="G147" s="105"/>
      <c r="H147" s="105"/>
      <c r="I147" s="105"/>
      <c r="J147" s="105"/>
      <c r="K147" s="105"/>
      <c r="L147" s="105"/>
      <c r="M147" s="105"/>
      <c r="N147" s="105"/>
      <c r="O147" s="105"/>
      <c r="P147" s="105"/>
      <c r="Q147" s="105"/>
      <c r="R147" s="105"/>
      <c r="S147" s="105"/>
      <c r="T147" s="105"/>
      <c r="U147" s="106"/>
      <c r="V147" s="75"/>
      <c r="W147" s="75"/>
      <c r="X147" s="75"/>
      <c r="Y147" s="75"/>
      <c r="Z147" s="75"/>
      <c r="AA147" s="75"/>
      <c r="AB147" s="75"/>
      <c r="AC147" s="75"/>
      <c r="AD147" s="75"/>
      <c r="AE147" s="75"/>
      <c r="AF147" s="75"/>
      <c r="AG147" s="75"/>
      <c r="AH147" s="75"/>
      <c r="AI147" s="75"/>
      <c r="AJ147" s="75"/>
    </row>
    <row r="148" spans="1:36" s="50" customFormat="1">
      <c r="A148" s="49" t="s">
        <v>163</v>
      </c>
      <c r="B148" s="145" t="s">
        <v>164</v>
      </c>
      <c r="C148" s="146"/>
      <c r="D148" s="146"/>
      <c r="E148" s="146"/>
      <c r="F148" s="146"/>
      <c r="G148" s="146"/>
      <c r="H148" s="146"/>
      <c r="I148" s="147"/>
      <c r="J148" s="12">
        <v>3</v>
      </c>
      <c r="K148" s="12">
        <v>0</v>
      </c>
      <c r="L148" s="12">
        <v>2</v>
      </c>
      <c r="M148" s="12">
        <v>0</v>
      </c>
      <c r="N148" s="12">
        <v>0</v>
      </c>
      <c r="O148" s="21">
        <f>K148+L148+M148+N148</f>
        <v>2</v>
      </c>
      <c r="P148" s="21">
        <f>Q148-O148</f>
        <v>3</v>
      </c>
      <c r="Q148" s="21">
        <f>ROUND(PRODUCT(J148,25)/14,0)</f>
        <v>5</v>
      </c>
      <c r="R148" s="32"/>
      <c r="S148" s="32" t="s">
        <v>31</v>
      </c>
      <c r="T148" s="33"/>
      <c r="U148" s="12" t="s">
        <v>42</v>
      </c>
      <c r="V148" s="75"/>
      <c r="W148" s="75"/>
      <c r="X148" s="75"/>
      <c r="Y148" s="75"/>
      <c r="Z148" s="75"/>
      <c r="AA148" s="75"/>
      <c r="AB148" s="75"/>
      <c r="AC148" s="75"/>
      <c r="AD148" s="75"/>
      <c r="AE148" s="75"/>
      <c r="AF148" s="75"/>
      <c r="AG148" s="75"/>
      <c r="AH148" s="75"/>
      <c r="AI148" s="75"/>
      <c r="AJ148" s="75"/>
    </row>
    <row r="149" spans="1:36" s="50" customFormat="1">
      <c r="A149" s="49" t="s">
        <v>165</v>
      </c>
      <c r="B149" s="145" t="s">
        <v>166</v>
      </c>
      <c r="C149" s="146"/>
      <c r="D149" s="146"/>
      <c r="E149" s="146"/>
      <c r="F149" s="146"/>
      <c r="G149" s="146"/>
      <c r="H149" s="146"/>
      <c r="I149" s="147"/>
      <c r="J149" s="12">
        <v>3</v>
      </c>
      <c r="K149" s="12">
        <v>0</v>
      </c>
      <c r="L149" s="12">
        <v>2</v>
      </c>
      <c r="M149" s="12">
        <v>0</v>
      </c>
      <c r="N149" s="12">
        <v>0</v>
      </c>
      <c r="O149" s="21">
        <f t="shared" ref="O149:O150" si="38">K149+L149+M149+N149</f>
        <v>2</v>
      </c>
      <c r="P149" s="21">
        <f t="shared" ref="P149" si="39">Q149-O149</f>
        <v>3</v>
      </c>
      <c r="Q149" s="21">
        <f t="shared" ref="Q149" si="40">ROUND(PRODUCT(J149,25)/14,0)</f>
        <v>5</v>
      </c>
      <c r="R149" s="32"/>
      <c r="S149" s="32" t="s">
        <v>31</v>
      </c>
      <c r="T149" s="33"/>
      <c r="U149" s="12" t="s">
        <v>42</v>
      </c>
      <c r="V149" s="75"/>
      <c r="W149" s="75"/>
      <c r="X149" s="75"/>
      <c r="Y149" s="75"/>
      <c r="Z149" s="75"/>
      <c r="AA149" s="75"/>
      <c r="AB149" s="75"/>
      <c r="AC149" s="75"/>
      <c r="AD149" s="75"/>
      <c r="AE149" s="75"/>
      <c r="AF149" s="75"/>
      <c r="AG149" s="75"/>
      <c r="AH149" s="75"/>
      <c r="AI149" s="75"/>
      <c r="AJ149" s="75"/>
    </row>
    <row r="150" spans="1:36" s="50" customFormat="1">
      <c r="A150" s="49" t="s">
        <v>167</v>
      </c>
      <c r="B150" s="145" t="s">
        <v>168</v>
      </c>
      <c r="C150" s="146"/>
      <c r="D150" s="146"/>
      <c r="E150" s="146"/>
      <c r="F150" s="146"/>
      <c r="G150" s="146"/>
      <c r="H150" s="146"/>
      <c r="I150" s="147"/>
      <c r="J150" s="12">
        <v>3</v>
      </c>
      <c r="K150" s="12">
        <v>0</v>
      </c>
      <c r="L150" s="12">
        <v>2</v>
      </c>
      <c r="M150" s="12">
        <v>0</v>
      </c>
      <c r="N150" s="12">
        <v>0</v>
      </c>
      <c r="O150" s="21">
        <f t="shared" si="38"/>
        <v>2</v>
      </c>
      <c r="P150" s="21">
        <f>Q150-O150</f>
        <v>3</v>
      </c>
      <c r="Q150" s="21">
        <f>ROUND(PRODUCT(J150,25)/14,0)</f>
        <v>5</v>
      </c>
      <c r="R150" s="32"/>
      <c r="S150" s="32" t="s">
        <v>31</v>
      </c>
      <c r="T150" s="33"/>
      <c r="U150" s="12" t="s">
        <v>42</v>
      </c>
      <c r="V150" s="75"/>
      <c r="W150" s="75"/>
      <c r="X150" s="75"/>
      <c r="Y150" s="75"/>
      <c r="Z150" s="75"/>
      <c r="AA150" s="75"/>
      <c r="AB150" s="75"/>
      <c r="AC150" s="75"/>
      <c r="AD150" s="75"/>
      <c r="AE150" s="75"/>
      <c r="AF150" s="75"/>
      <c r="AG150" s="75"/>
      <c r="AH150" s="75"/>
      <c r="AI150" s="75"/>
      <c r="AJ150" s="75"/>
    </row>
    <row r="151" spans="1:36" s="50" customFormat="1" ht="30" customHeight="1">
      <c r="A151" s="228" t="s">
        <v>53</v>
      </c>
      <c r="B151" s="229"/>
      <c r="C151" s="229"/>
      <c r="D151" s="229"/>
      <c r="E151" s="229"/>
      <c r="F151" s="229"/>
      <c r="G151" s="229"/>
      <c r="H151" s="229"/>
      <c r="I151" s="230"/>
      <c r="J151" s="26">
        <f>SUM(J144,J148)</f>
        <v>6</v>
      </c>
      <c r="K151" s="26">
        <f t="shared" ref="K151:Q151" si="41">SUM(K144,K148)</f>
        <v>0</v>
      </c>
      <c r="L151" s="26">
        <f t="shared" si="41"/>
        <v>4</v>
      </c>
      <c r="M151" s="26">
        <f t="shared" si="41"/>
        <v>0</v>
      </c>
      <c r="N151" s="26">
        <f t="shared" si="41"/>
        <v>0</v>
      </c>
      <c r="O151" s="26">
        <f>SUM(O144,O148)</f>
        <v>4</v>
      </c>
      <c r="P151" s="26">
        <f t="shared" si="41"/>
        <v>6</v>
      </c>
      <c r="Q151" s="26">
        <f t="shared" si="41"/>
        <v>10</v>
      </c>
      <c r="R151" s="26">
        <f>COUNTIF(R144,"E")+COUNTIF(R148,"E")</f>
        <v>0</v>
      </c>
      <c r="S151" s="26">
        <f>COUNTIF(S144,"C")+COUNTIF(S148,"C")</f>
        <v>2</v>
      </c>
      <c r="T151" s="26">
        <f>COUNTIF(T144,"VP")+COUNTIF(T148,"VP")</f>
        <v>0</v>
      </c>
      <c r="U151" s="65">
        <f>2/40</f>
        <v>0.05</v>
      </c>
      <c r="V151" s="75"/>
      <c r="W151" s="75"/>
      <c r="X151" s="75"/>
      <c r="Y151" s="75"/>
      <c r="Z151" s="75"/>
      <c r="AA151" s="75"/>
      <c r="AB151" s="75"/>
      <c r="AC151" s="75"/>
      <c r="AD151" s="75"/>
      <c r="AE151" s="75"/>
      <c r="AF151" s="75"/>
      <c r="AG151" s="75"/>
      <c r="AH151" s="75"/>
      <c r="AI151" s="75"/>
      <c r="AJ151" s="75"/>
    </row>
    <row r="152" spans="1:36" s="50" customFormat="1" ht="16.5" customHeight="1">
      <c r="A152" s="167" t="s">
        <v>54</v>
      </c>
      <c r="B152" s="168"/>
      <c r="C152" s="168"/>
      <c r="D152" s="168"/>
      <c r="E152" s="168"/>
      <c r="F152" s="168"/>
      <c r="G152" s="168"/>
      <c r="H152" s="168"/>
      <c r="I152" s="168"/>
      <c r="J152" s="169"/>
      <c r="K152" s="26">
        <f>SUM(K144,K148)*14</f>
        <v>0</v>
      </c>
      <c r="L152" s="26">
        <f t="shared" ref="L152:Q152" si="42">SUM(L144,L148)*14</f>
        <v>56</v>
      </c>
      <c r="M152" s="26">
        <f t="shared" si="42"/>
        <v>0</v>
      </c>
      <c r="N152" s="26">
        <f t="shared" si="42"/>
        <v>0</v>
      </c>
      <c r="O152" s="26">
        <f>SUM(O144,O148)*14</f>
        <v>56</v>
      </c>
      <c r="P152" s="26">
        <f t="shared" si="42"/>
        <v>84</v>
      </c>
      <c r="Q152" s="26">
        <f t="shared" si="42"/>
        <v>140</v>
      </c>
      <c r="R152" s="173"/>
      <c r="S152" s="174"/>
      <c r="T152" s="174"/>
      <c r="U152" s="175"/>
      <c r="V152" s="75"/>
      <c r="W152" s="75"/>
      <c r="X152" s="75"/>
      <c r="Y152" s="75"/>
      <c r="Z152" s="75"/>
      <c r="AA152" s="75"/>
      <c r="AB152" s="75"/>
      <c r="AC152" s="75"/>
      <c r="AD152" s="75"/>
      <c r="AE152" s="75"/>
      <c r="AF152" s="75"/>
      <c r="AG152" s="75"/>
      <c r="AH152" s="75"/>
      <c r="AI152" s="75"/>
      <c r="AJ152" s="75"/>
    </row>
    <row r="153" spans="1:36" s="50" customFormat="1" ht="15" customHeight="1">
      <c r="A153" s="170"/>
      <c r="B153" s="171"/>
      <c r="C153" s="171"/>
      <c r="D153" s="171"/>
      <c r="E153" s="171"/>
      <c r="F153" s="171"/>
      <c r="G153" s="171"/>
      <c r="H153" s="171"/>
      <c r="I153" s="171"/>
      <c r="J153" s="172"/>
      <c r="K153" s="155">
        <f>SUM(K152:N152)</f>
        <v>56</v>
      </c>
      <c r="L153" s="156"/>
      <c r="M153" s="156"/>
      <c r="N153" s="157"/>
      <c r="O153" s="225">
        <f>SUM(O152:P152)</f>
        <v>140</v>
      </c>
      <c r="P153" s="226"/>
      <c r="Q153" s="227"/>
      <c r="R153" s="176"/>
      <c r="S153" s="177"/>
      <c r="T153" s="177"/>
      <c r="U153" s="178"/>
      <c r="V153" s="75"/>
      <c r="W153" s="75"/>
      <c r="X153" s="75"/>
      <c r="Y153" s="75"/>
      <c r="Z153" s="75"/>
      <c r="AA153" s="75"/>
      <c r="AB153" s="75"/>
      <c r="AC153" s="75"/>
      <c r="AD153" s="75"/>
      <c r="AE153" s="75"/>
      <c r="AF153" s="75"/>
      <c r="AG153" s="75"/>
      <c r="AH153" s="75"/>
      <c r="AI153" s="75"/>
      <c r="AJ153" s="75"/>
    </row>
    <row r="154" spans="1:36" s="50" customFormat="1" ht="5.25" customHeight="1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5"/>
      <c r="L154" s="15"/>
      <c r="M154" s="15"/>
      <c r="N154" s="15"/>
      <c r="O154" s="16"/>
      <c r="P154" s="16"/>
      <c r="Q154" s="16"/>
      <c r="R154" s="17"/>
      <c r="S154" s="17"/>
      <c r="T154" s="17"/>
      <c r="U154" s="17"/>
      <c r="V154" s="75"/>
      <c r="W154" s="75"/>
      <c r="X154" s="75"/>
      <c r="Y154" s="75"/>
      <c r="Z154" s="75"/>
      <c r="AA154" s="75"/>
      <c r="AB154" s="75"/>
      <c r="AC154" s="75"/>
      <c r="AD154" s="75"/>
      <c r="AE154" s="75"/>
      <c r="AF154" s="75"/>
      <c r="AG154" s="75"/>
      <c r="AH154" s="75"/>
      <c r="AI154" s="75"/>
      <c r="AJ154" s="75"/>
    </row>
    <row r="155" spans="1:36" ht="15.75" customHeight="1">
      <c r="A155" s="158" t="s">
        <v>55</v>
      </c>
      <c r="B155" s="158"/>
      <c r="C155" s="158"/>
      <c r="D155" s="158"/>
      <c r="E155" s="158"/>
      <c r="F155" s="158"/>
      <c r="G155" s="158"/>
      <c r="H155" s="158"/>
      <c r="I155" s="158"/>
      <c r="J155" s="158"/>
      <c r="K155" s="158"/>
      <c r="L155" s="158"/>
      <c r="M155" s="158"/>
      <c r="N155" s="158"/>
      <c r="O155" s="158"/>
      <c r="P155" s="158"/>
      <c r="Q155" s="158"/>
      <c r="R155" s="158"/>
      <c r="S155" s="158"/>
      <c r="T155" s="158"/>
      <c r="U155" s="158"/>
      <c r="V155" s="75"/>
      <c r="W155" s="75"/>
      <c r="X155" s="75"/>
      <c r="Y155" s="75"/>
      <c r="Z155" s="75"/>
      <c r="AA155" s="75"/>
      <c r="AB155" s="75"/>
      <c r="AC155" s="75"/>
      <c r="AD155" s="75"/>
      <c r="AE155" s="75"/>
      <c r="AF155" s="75"/>
      <c r="AG155" s="75"/>
      <c r="AH155" s="75"/>
      <c r="AI155" s="75"/>
      <c r="AJ155" s="75"/>
    </row>
    <row r="156" spans="1:36" ht="28.5" customHeight="1">
      <c r="A156" s="112" t="s">
        <v>30</v>
      </c>
      <c r="B156" s="114" t="s">
        <v>29</v>
      </c>
      <c r="C156" s="115"/>
      <c r="D156" s="115"/>
      <c r="E156" s="115"/>
      <c r="F156" s="115"/>
      <c r="G156" s="115"/>
      <c r="H156" s="115"/>
      <c r="I156" s="116"/>
      <c r="J156" s="120" t="s">
        <v>43</v>
      </c>
      <c r="K156" s="122" t="s">
        <v>27</v>
      </c>
      <c r="L156" s="122"/>
      <c r="M156" s="122"/>
      <c r="N156" s="122"/>
      <c r="O156" s="122" t="s">
        <v>44</v>
      </c>
      <c r="P156" s="123"/>
      <c r="Q156" s="123"/>
      <c r="R156" s="122" t="s">
        <v>26</v>
      </c>
      <c r="S156" s="122"/>
      <c r="T156" s="122"/>
      <c r="U156" s="122" t="s">
        <v>25</v>
      </c>
      <c r="V156" s="75"/>
      <c r="W156" s="75"/>
      <c r="X156" s="75"/>
      <c r="Y156" s="75"/>
      <c r="Z156" s="75"/>
      <c r="AA156" s="75"/>
      <c r="AB156" s="75"/>
      <c r="AC156" s="75"/>
      <c r="AD156" s="75"/>
      <c r="AE156" s="75"/>
      <c r="AF156" s="75"/>
      <c r="AG156" s="75"/>
      <c r="AH156" s="75"/>
      <c r="AI156" s="75"/>
      <c r="AJ156" s="75"/>
    </row>
    <row r="157" spans="1:36" ht="16.5" customHeight="1">
      <c r="A157" s="113"/>
      <c r="B157" s="117"/>
      <c r="C157" s="118"/>
      <c r="D157" s="118"/>
      <c r="E157" s="118"/>
      <c r="F157" s="118"/>
      <c r="G157" s="118"/>
      <c r="H157" s="118"/>
      <c r="I157" s="119"/>
      <c r="J157" s="121"/>
      <c r="K157" s="4" t="s">
        <v>31</v>
      </c>
      <c r="L157" s="4" t="s">
        <v>32</v>
      </c>
      <c r="M157" s="45" t="s">
        <v>78</v>
      </c>
      <c r="N157" s="45" t="s">
        <v>79</v>
      </c>
      <c r="O157" s="13" t="s">
        <v>36</v>
      </c>
      <c r="P157" s="13" t="s">
        <v>8</v>
      </c>
      <c r="Q157" s="13" t="s">
        <v>33</v>
      </c>
      <c r="R157" s="13" t="s">
        <v>34</v>
      </c>
      <c r="S157" s="13" t="s">
        <v>31</v>
      </c>
      <c r="T157" s="13" t="s">
        <v>35</v>
      </c>
      <c r="U157" s="122"/>
      <c r="V157" s="75"/>
      <c r="W157" s="75"/>
      <c r="X157" s="75"/>
      <c r="Y157" s="75"/>
      <c r="Z157" s="75"/>
      <c r="AA157" s="75"/>
      <c r="AB157" s="75"/>
      <c r="AC157" s="75"/>
      <c r="AD157" s="75"/>
      <c r="AE157" s="75"/>
      <c r="AF157" s="75"/>
      <c r="AG157" s="75"/>
      <c r="AH157" s="75"/>
      <c r="AI157" s="75"/>
      <c r="AJ157" s="75"/>
    </row>
    <row r="158" spans="1:36" ht="18.75" customHeight="1">
      <c r="A158" s="231" t="s">
        <v>56</v>
      </c>
      <c r="B158" s="231"/>
      <c r="C158" s="231"/>
      <c r="D158" s="231"/>
      <c r="E158" s="231"/>
      <c r="F158" s="231"/>
      <c r="G158" s="231"/>
      <c r="H158" s="231"/>
      <c r="I158" s="231"/>
      <c r="J158" s="231"/>
      <c r="K158" s="231"/>
      <c r="L158" s="231"/>
      <c r="M158" s="231"/>
      <c r="N158" s="231"/>
      <c r="O158" s="231"/>
      <c r="P158" s="231"/>
      <c r="Q158" s="231"/>
      <c r="R158" s="231"/>
      <c r="S158" s="231"/>
      <c r="T158" s="231"/>
      <c r="U158" s="231"/>
      <c r="V158" s="75"/>
      <c r="W158" s="75"/>
      <c r="X158" s="75"/>
      <c r="Y158" s="75"/>
      <c r="Z158" s="75"/>
      <c r="AA158" s="75"/>
      <c r="AB158" s="75"/>
      <c r="AC158" s="75"/>
      <c r="AD158" s="75"/>
      <c r="AE158" s="75"/>
      <c r="AF158" s="75"/>
      <c r="AG158" s="75"/>
      <c r="AH158" s="75"/>
      <c r="AI158" s="75"/>
      <c r="AJ158" s="75"/>
    </row>
    <row r="159" spans="1:36">
      <c r="A159" s="52" t="s">
        <v>200</v>
      </c>
      <c r="B159" s="145" t="s">
        <v>201</v>
      </c>
      <c r="C159" s="146"/>
      <c r="D159" s="146"/>
      <c r="E159" s="146"/>
      <c r="F159" s="146"/>
      <c r="G159" s="146"/>
      <c r="H159" s="146"/>
      <c r="I159" s="147"/>
      <c r="J159" s="32">
        <v>3</v>
      </c>
      <c r="K159" s="32">
        <v>2</v>
      </c>
      <c r="L159" s="32">
        <v>1</v>
      </c>
      <c r="M159" s="32">
        <v>0</v>
      </c>
      <c r="N159" s="32">
        <v>0</v>
      </c>
      <c r="O159" s="21">
        <f>K159+L159+M159+N159</f>
        <v>3</v>
      </c>
      <c r="P159" s="21">
        <f>Q159-O159</f>
        <v>2</v>
      </c>
      <c r="Q159" s="21">
        <f>ROUND(PRODUCT(J159,25)/14,0)</f>
        <v>5</v>
      </c>
      <c r="R159" s="32"/>
      <c r="S159" s="32" t="s">
        <v>31</v>
      </c>
      <c r="T159" s="33"/>
      <c r="U159" s="12" t="s">
        <v>39</v>
      </c>
      <c r="V159" s="75"/>
      <c r="W159" s="75"/>
      <c r="X159" s="75"/>
      <c r="Y159" s="75"/>
      <c r="Z159" s="75"/>
      <c r="AA159" s="75"/>
      <c r="AB159" s="75"/>
      <c r="AC159" s="75"/>
      <c r="AD159" s="75"/>
      <c r="AE159" s="75"/>
      <c r="AF159" s="75"/>
      <c r="AG159" s="75"/>
      <c r="AH159" s="75"/>
      <c r="AI159" s="75"/>
      <c r="AJ159" s="75"/>
    </row>
    <row r="160" spans="1:36" ht="18" customHeight="1">
      <c r="A160" s="104" t="s">
        <v>57</v>
      </c>
      <c r="B160" s="148"/>
      <c r="C160" s="148"/>
      <c r="D160" s="148"/>
      <c r="E160" s="148"/>
      <c r="F160" s="148"/>
      <c r="G160" s="148"/>
      <c r="H160" s="148"/>
      <c r="I160" s="148"/>
      <c r="J160" s="148"/>
      <c r="K160" s="148"/>
      <c r="L160" s="148"/>
      <c r="M160" s="148"/>
      <c r="N160" s="148"/>
      <c r="O160" s="148"/>
      <c r="P160" s="148"/>
      <c r="Q160" s="148"/>
      <c r="R160" s="148"/>
      <c r="S160" s="148"/>
      <c r="T160" s="148"/>
      <c r="U160" s="149"/>
      <c r="V160" s="75"/>
      <c r="W160" s="75"/>
      <c r="X160" s="75"/>
      <c r="Y160" s="75"/>
      <c r="Z160" s="75"/>
      <c r="AA160" s="75"/>
      <c r="AB160" s="75"/>
      <c r="AC160" s="75"/>
      <c r="AD160" s="75"/>
      <c r="AE160" s="75"/>
      <c r="AF160" s="75"/>
      <c r="AG160" s="75"/>
      <c r="AH160" s="75"/>
      <c r="AI160" s="75"/>
      <c r="AJ160" s="75"/>
    </row>
    <row r="161" spans="1:36" ht="27.75" customHeight="1">
      <c r="A161" s="52" t="s">
        <v>202</v>
      </c>
      <c r="B161" s="142" t="s">
        <v>203</v>
      </c>
      <c r="C161" s="143"/>
      <c r="D161" s="143"/>
      <c r="E161" s="143"/>
      <c r="F161" s="143"/>
      <c r="G161" s="143"/>
      <c r="H161" s="143"/>
      <c r="I161" s="144"/>
      <c r="J161" s="32">
        <v>3</v>
      </c>
      <c r="K161" s="32">
        <v>0</v>
      </c>
      <c r="L161" s="32">
        <v>2</v>
      </c>
      <c r="M161" s="32">
        <v>0</v>
      </c>
      <c r="N161" s="32">
        <v>1</v>
      </c>
      <c r="O161" s="21">
        <f>K161+L161+M161+N161</f>
        <v>3</v>
      </c>
      <c r="P161" s="21">
        <f>Q161-O161</f>
        <v>2</v>
      </c>
      <c r="Q161" s="21">
        <f>ROUND(PRODUCT(J161,25)/14,0)</f>
        <v>5</v>
      </c>
      <c r="R161" s="32"/>
      <c r="S161" s="32" t="s">
        <v>31</v>
      </c>
      <c r="T161" s="33"/>
      <c r="U161" s="12" t="s">
        <v>42</v>
      </c>
      <c r="V161" s="75"/>
      <c r="W161" s="75"/>
      <c r="X161" s="75"/>
      <c r="Y161" s="75"/>
      <c r="Z161" s="75"/>
      <c r="AA161" s="75"/>
      <c r="AB161" s="75"/>
      <c r="AC161" s="75"/>
      <c r="AD161" s="75"/>
      <c r="AE161" s="75"/>
      <c r="AF161" s="75"/>
      <c r="AG161" s="75"/>
      <c r="AH161" s="75"/>
      <c r="AI161" s="75"/>
      <c r="AJ161" s="75"/>
    </row>
    <row r="162" spans="1:36" ht="27" customHeight="1">
      <c r="A162" s="52" t="s">
        <v>204</v>
      </c>
      <c r="B162" s="142" t="s">
        <v>205</v>
      </c>
      <c r="C162" s="143"/>
      <c r="D162" s="143"/>
      <c r="E162" s="143"/>
      <c r="F162" s="143"/>
      <c r="G162" s="143"/>
      <c r="H162" s="143"/>
      <c r="I162" s="144"/>
      <c r="J162" s="32">
        <v>3</v>
      </c>
      <c r="K162" s="32">
        <v>0</v>
      </c>
      <c r="L162" s="32">
        <v>0</v>
      </c>
      <c r="M162" s="32">
        <v>2</v>
      </c>
      <c r="N162" s="32">
        <v>0</v>
      </c>
      <c r="O162" s="21">
        <f t="shared" ref="O162" si="43">K162+L162+M162+N162</f>
        <v>2</v>
      </c>
      <c r="P162" s="21">
        <f t="shared" ref="P162" si="44">Q162-O162</f>
        <v>3</v>
      </c>
      <c r="Q162" s="21">
        <f t="shared" ref="Q162" si="45">ROUND(PRODUCT(J162,25)/14,0)</f>
        <v>5</v>
      </c>
      <c r="R162" s="32"/>
      <c r="S162" s="32" t="s">
        <v>31</v>
      </c>
      <c r="T162" s="33"/>
      <c r="U162" s="12" t="s">
        <v>39</v>
      </c>
      <c r="V162" s="75"/>
      <c r="W162" s="75"/>
      <c r="X162" s="75"/>
      <c r="Y162" s="75"/>
      <c r="Z162" s="75"/>
      <c r="AA162" s="75"/>
      <c r="AB162" s="75"/>
      <c r="AC162" s="75"/>
      <c r="AD162" s="75"/>
      <c r="AE162" s="75"/>
      <c r="AF162" s="75"/>
      <c r="AG162" s="75"/>
      <c r="AH162" s="75"/>
      <c r="AI162" s="75"/>
      <c r="AJ162" s="75"/>
    </row>
    <row r="163" spans="1:36" ht="20.25" customHeight="1">
      <c r="A163" s="104" t="s">
        <v>58</v>
      </c>
      <c r="B163" s="105"/>
      <c r="C163" s="105"/>
      <c r="D163" s="105"/>
      <c r="E163" s="105"/>
      <c r="F163" s="105"/>
      <c r="G163" s="105"/>
      <c r="H163" s="105"/>
      <c r="I163" s="105"/>
      <c r="J163" s="105"/>
      <c r="K163" s="105"/>
      <c r="L163" s="105"/>
      <c r="M163" s="105"/>
      <c r="N163" s="105"/>
      <c r="O163" s="105"/>
      <c r="P163" s="105"/>
      <c r="Q163" s="105"/>
      <c r="R163" s="105"/>
      <c r="S163" s="105"/>
      <c r="T163" s="105"/>
      <c r="U163" s="106"/>
      <c r="V163" s="75"/>
      <c r="W163" s="75"/>
      <c r="X163" s="75"/>
      <c r="Y163" s="75"/>
      <c r="Z163" s="75"/>
      <c r="AA163" s="75"/>
      <c r="AB163" s="75"/>
      <c r="AC163" s="75"/>
      <c r="AD163" s="75"/>
      <c r="AE163" s="75"/>
      <c r="AF163" s="75"/>
      <c r="AG163" s="75"/>
      <c r="AH163" s="75"/>
      <c r="AI163" s="75"/>
      <c r="AJ163" s="75"/>
    </row>
    <row r="164" spans="1:36">
      <c r="A164" s="52" t="s">
        <v>202</v>
      </c>
      <c r="B164" s="142" t="s">
        <v>206</v>
      </c>
      <c r="C164" s="143"/>
      <c r="D164" s="143"/>
      <c r="E164" s="143"/>
      <c r="F164" s="143"/>
      <c r="G164" s="143"/>
      <c r="H164" s="143"/>
      <c r="I164" s="144"/>
      <c r="J164" s="32">
        <v>3</v>
      </c>
      <c r="K164" s="32">
        <v>1</v>
      </c>
      <c r="L164" s="32">
        <v>0</v>
      </c>
      <c r="M164" s="32">
        <v>1</v>
      </c>
      <c r="N164" s="32">
        <v>0</v>
      </c>
      <c r="O164" s="21">
        <f>K164+L164+M164+N164</f>
        <v>2</v>
      </c>
      <c r="P164" s="21">
        <f>Q164-O164</f>
        <v>3</v>
      </c>
      <c r="Q164" s="21">
        <f>ROUND(PRODUCT(J164,25)/14,0)</f>
        <v>5</v>
      </c>
      <c r="R164" s="32"/>
      <c r="S164" s="32" t="s">
        <v>31</v>
      </c>
      <c r="T164" s="33"/>
      <c r="U164" s="12" t="s">
        <v>42</v>
      </c>
      <c r="V164" s="75"/>
      <c r="W164" s="75"/>
      <c r="X164" s="75"/>
      <c r="Y164" s="75"/>
      <c r="Z164" s="75"/>
      <c r="AA164" s="75"/>
      <c r="AB164" s="75"/>
      <c r="AC164" s="75"/>
      <c r="AD164" s="75"/>
      <c r="AE164" s="75"/>
      <c r="AF164" s="75"/>
      <c r="AG164" s="75"/>
      <c r="AH164" s="75"/>
      <c r="AI164" s="75"/>
      <c r="AJ164" s="75"/>
    </row>
    <row r="165" spans="1:36" ht="30" customHeight="1">
      <c r="A165" s="228" t="s">
        <v>53</v>
      </c>
      <c r="B165" s="229"/>
      <c r="C165" s="229"/>
      <c r="D165" s="229"/>
      <c r="E165" s="229"/>
      <c r="F165" s="229"/>
      <c r="G165" s="229"/>
      <c r="H165" s="229"/>
      <c r="I165" s="230"/>
      <c r="J165" s="26">
        <f>SUM(J159,J161,J164)</f>
        <v>9</v>
      </c>
      <c r="K165" s="26">
        <f t="shared" ref="K165:Q165" si="46">SUM(K159,K161,K164)</f>
        <v>3</v>
      </c>
      <c r="L165" s="26">
        <f t="shared" si="46"/>
        <v>3</v>
      </c>
      <c r="M165" s="26">
        <f t="shared" si="46"/>
        <v>1</v>
      </c>
      <c r="N165" s="26">
        <f t="shared" si="46"/>
        <v>1</v>
      </c>
      <c r="O165" s="26">
        <f t="shared" si="46"/>
        <v>8</v>
      </c>
      <c r="P165" s="26">
        <f t="shared" si="46"/>
        <v>7</v>
      </c>
      <c r="Q165" s="26">
        <f t="shared" si="46"/>
        <v>15</v>
      </c>
      <c r="R165" s="26">
        <f>COUNTIF(R159,"E")+COUNTIF(R161,"E")+COUNTIF(R164,"E")</f>
        <v>0</v>
      </c>
      <c r="S165" s="26">
        <f>COUNTIF(S159,"C")+COUNTIF(S161,"C")+COUNTIF(S164,"C")</f>
        <v>3</v>
      </c>
      <c r="T165" s="26">
        <f>COUNTIF(T159,"VP")+COUNTIF(T161,"VP")+COUNTIF(T164,"VP")</f>
        <v>0</v>
      </c>
      <c r="U165" s="65">
        <f>3/40</f>
        <v>7.4999999999999997E-2</v>
      </c>
      <c r="V165" s="75"/>
      <c r="W165" s="75"/>
      <c r="X165" s="75"/>
      <c r="Y165" s="75"/>
      <c r="Z165" s="75"/>
      <c r="AA165" s="75"/>
      <c r="AB165" s="75"/>
      <c r="AC165" s="75"/>
      <c r="AD165" s="75"/>
      <c r="AE165" s="75"/>
      <c r="AF165" s="75"/>
      <c r="AG165" s="75"/>
      <c r="AH165" s="75"/>
      <c r="AI165" s="75"/>
      <c r="AJ165" s="75"/>
    </row>
    <row r="166" spans="1:36" ht="16.5" customHeight="1">
      <c r="A166" s="167" t="s">
        <v>54</v>
      </c>
      <c r="B166" s="168"/>
      <c r="C166" s="168"/>
      <c r="D166" s="168"/>
      <c r="E166" s="168"/>
      <c r="F166" s="168"/>
      <c r="G166" s="168"/>
      <c r="H166" s="168"/>
      <c r="I166" s="168"/>
      <c r="J166" s="169"/>
      <c r="K166" s="26">
        <f>SUM(K159,K161,K164)*14</f>
        <v>42</v>
      </c>
      <c r="L166" s="26">
        <f t="shared" ref="L166:Q166" si="47">SUM(L159,L161,L164)*14</f>
        <v>42</v>
      </c>
      <c r="M166" s="26">
        <f t="shared" si="47"/>
        <v>14</v>
      </c>
      <c r="N166" s="26">
        <f t="shared" si="47"/>
        <v>14</v>
      </c>
      <c r="O166" s="26">
        <f t="shared" si="47"/>
        <v>112</v>
      </c>
      <c r="P166" s="26">
        <f t="shared" si="47"/>
        <v>98</v>
      </c>
      <c r="Q166" s="26">
        <f t="shared" si="47"/>
        <v>210</v>
      </c>
      <c r="R166" s="173"/>
      <c r="S166" s="174"/>
      <c r="T166" s="174"/>
      <c r="U166" s="175"/>
      <c r="V166" s="75"/>
      <c r="W166" s="75"/>
      <c r="X166" s="75"/>
      <c r="Y166" s="75"/>
      <c r="Z166" s="75"/>
      <c r="AA166" s="75"/>
      <c r="AB166" s="75"/>
      <c r="AC166" s="75"/>
      <c r="AD166" s="75"/>
      <c r="AE166" s="75"/>
      <c r="AF166" s="75"/>
      <c r="AG166" s="75"/>
      <c r="AH166" s="75"/>
      <c r="AI166" s="75"/>
      <c r="AJ166" s="75"/>
    </row>
    <row r="167" spans="1:36" ht="15" customHeight="1">
      <c r="A167" s="170"/>
      <c r="B167" s="171"/>
      <c r="C167" s="171"/>
      <c r="D167" s="171"/>
      <c r="E167" s="171"/>
      <c r="F167" s="171"/>
      <c r="G167" s="171"/>
      <c r="H167" s="171"/>
      <c r="I167" s="171"/>
      <c r="J167" s="172"/>
      <c r="K167" s="155">
        <f>SUM(K166:N166)</f>
        <v>112</v>
      </c>
      <c r="L167" s="156"/>
      <c r="M167" s="156"/>
      <c r="N167" s="157"/>
      <c r="O167" s="225">
        <f>SUM(O166:P166)</f>
        <v>210</v>
      </c>
      <c r="P167" s="226"/>
      <c r="Q167" s="227"/>
      <c r="R167" s="176"/>
      <c r="S167" s="177"/>
      <c r="T167" s="177"/>
      <c r="U167" s="178"/>
      <c r="V167" s="75"/>
      <c r="W167" s="75"/>
      <c r="X167" s="75"/>
      <c r="Y167" s="75"/>
      <c r="Z167" s="75"/>
      <c r="AA167" s="75"/>
      <c r="AB167" s="75"/>
      <c r="AC167" s="75"/>
      <c r="AD167" s="75"/>
      <c r="AE167" s="75"/>
      <c r="AF167" s="75"/>
      <c r="AG167" s="75"/>
      <c r="AH167" s="75"/>
      <c r="AI167" s="75"/>
      <c r="AJ167" s="75"/>
    </row>
    <row r="168" spans="1:36" s="53" customFormat="1" ht="15" customHeight="1">
      <c r="A168" s="55"/>
      <c r="B168" s="55"/>
      <c r="C168" s="55"/>
      <c r="D168" s="55"/>
      <c r="E168" s="55"/>
      <c r="F168" s="55"/>
      <c r="G168" s="55"/>
      <c r="H168" s="55"/>
      <c r="I168" s="55"/>
      <c r="J168" s="55"/>
      <c r="K168" s="56"/>
      <c r="L168" s="56"/>
      <c r="M168" s="56"/>
      <c r="N168" s="56"/>
      <c r="O168" s="57"/>
      <c r="P168" s="57"/>
      <c r="Q168" s="57"/>
      <c r="R168" s="58"/>
      <c r="S168" s="58"/>
      <c r="T168" s="58"/>
      <c r="U168" s="58"/>
      <c r="V168" s="75"/>
      <c r="W168" s="75"/>
      <c r="X168" s="75"/>
      <c r="Y168" s="75"/>
      <c r="Z168" s="75"/>
      <c r="AA168" s="75"/>
      <c r="AB168" s="75"/>
      <c r="AC168" s="75"/>
      <c r="AD168" s="75"/>
      <c r="AE168" s="75"/>
      <c r="AF168" s="75"/>
      <c r="AG168" s="75"/>
      <c r="AH168" s="75"/>
      <c r="AI168" s="75"/>
      <c r="AJ168" s="75"/>
    </row>
    <row r="169" spans="1:36" s="53" customFormat="1" ht="15" customHeight="1">
      <c r="A169" s="55"/>
      <c r="B169" s="55"/>
      <c r="C169" s="55"/>
      <c r="D169" s="55"/>
      <c r="E169" s="55"/>
      <c r="F169" s="55"/>
      <c r="G169" s="55"/>
      <c r="H169" s="55"/>
      <c r="I169" s="55"/>
      <c r="J169" s="55"/>
      <c r="K169" s="56"/>
      <c r="L169" s="56"/>
      <c r="M169" s="56"/>
      <c r="N169" s="56"/>
      <c r="O169" s="57"/>
      <c r="P169" s="57"/>
      <c r="Q169" s="57"/>
      <c r="R169" s="58"/>
      <c r="S169" s="58"/>
      <c r="T169" s="58"/>
      <c r="U169" s="58"/>
      <c r="V169" s="75"/>
      <c r="W169" s="75"/>
      <c r="X169" s="75"/>
      <c r="Y169" s="75"/>
      <c r="Z169" s="75"/>
      <c r="AA169" s="75"/>
      <c r="AB169" s="75"/>
      <c r="AC169" s="75"/>
      <c r="AD169" s="75"/>
      <c r="AE169" s="75"/>
      <c r="AF169" s="75"/>
      <c r="AG169" s="75"/>
      <c r="AH169" s="75"/>
      <c r="AI169" s="75"/>
      <c r="AJ169" s="75"/>
    </row>
    <row r="170" spans="1:36" s="53" customFormat="1" ht="15" customHeight="1">
      <c r="A170" s="55"/>
      <c r="B170" s="55"/>
      <c r="C170" s="55"/>
      <c r="D170" s="55"/>
      <c r="E170" s="55"/>
      <c r="F170" s="55"/>
      <c r="G170" s="55"/>
      <c r="H170" s="55"/>
      <c r="I170" s="55"/>
      <c r="J170" s="55"/>
      <c r="K170" s="56"/>
      <c r="L170" s="56"/>
      <c r="M170" s="56"/>
      <c r="N170" s="56"/>
      <c r="O170" s="57"/>
      <c r="P170" s="57"/>
      <c r="Q170" s="57"/>
      <c r="R170" s="58"/>
      <c r="S170" s="58"/>
      <c r="T170" s="58"/>
      <c r="U170" s="58"/>
      <c r="V170" s="75"/>
      <c r="W170" s="75"/>
      <c r="X170" s="75"/>
      <c r="Y170" s="75"/>
      <c r="Z170" s="75"/>
      <c r="AA170" s="75"/>
      <c r="AB170" s="75"/>
      <c r="AC170" s="75"/>
      <c r="AD170" s="75"/>
      <c r="AE170" s="75"/>
      <c r="AF170" s="75"/>
      <c r="AG170" s="75"/>
      <c r="AH170" s="75"/>
      <c r="AI170" s="75"/>
      <c r="AJ170" s="75"/>
    </row>
    <row r="171" spans="1:36" ht="15" customHeight="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5"/>
      <c r="L171" s="15"/>
      <c r="M171" s="15"/>
      <c r="N171" s="15"/>
      <c r="O171" s="18"/>
      <c r="P171" s="18"/>
      <c r="Q171" s="18"/>
      <c r="R171" s="18"/>
      <c r="S171" s="18"/>
      <c r="T171" s="18"/>
      <c r="U171" s="18"/>
      <c r="V171" s="75"/>
      <c r="W171" s="75"/>
      <c r="X171" s="75"/>
      <c r="Y171" s="75"/>
      <c r="Z171" s="75"/>
      <c r="AA171" s="75"/>
      <c r="AB171" s="75"/>
      <c r="AC171" s="75"/>
      <c r="AD171" s="75"/>
      <c r="AE171" s="75"/>
      <c r="AF171" s="75"/>
      <c r="AG171" s="75"/>
      <c r="AH171" s="75"/>
      <c r="AI171" s="75"/>
      <c r="AJ171" s="75"/>
    </row>
    <row r="172" spans="1:36" ht="24" customHeight="1">
      <c r="A172" s="158" t="s">
        <v>59</v>
      </c>
      <c r="B172" s="166"/>
      <c r="C172" s="166"/>
      <c r="D172" s="166"/>
      <c r="E172" s="166"/>
      <c r="F172" s="166"/>
      <c r="G172" s="166"/>
      <c r="H172" s="166"/>
      <c r="I172" s="166"/>
      <c r="J172" s="166"/>
      <c r="K172" s="166"/>
      <c r="L172" s="166"/>
      <c r="M172" s="166"/>
      <c r="N172" s="166"/>
      <c r="O172" s="166"/>
      <c r="P172" s="166"/>
      <c r="Q172" s="166"/>
      <c r="R172" s="166"/>
      <c r="S172" s="166"/>
      <c r="T172" s="166"/>
      <c r="U172" s="166"/>
      <c r="V172" s="75"/>
      <c r="W172" s="75"/>
      <c r="X172" s="75"/>
      <c r="Y172" s="75"/>
      <c r="Z172" s="75"/>
      <c r="AA172" s="75"/>
      <c r="AB172" s="75"/>
      <c r="AC172" s="75"/>
      <c r="AD172" s="75"/>
      <c r="AE172" s="75"/>
      <c r="AF172" s="75"/>
      <c r="AG172" s="75"/>
      <c r="AH172" s="75"/>
      <c r="AI172" s="75"/>
      <c r="AJ172" s="75"/>
    </row>
    <row r="173" spans="1:36" ht="16.5" customHeight="1">
      <c r="A173" s="153" t="s">
        <v>62</v>
      </c>
      <c r="B173" s="162"/>
      <c r="C173" s="162"/>
      <c r="D173" s="162"/>
      <c r="E173" s="162"/>
      <c r="F173" s="162"/>
      <c r="G173" s="162"/>
      <c r="H173" s="162"/>
      <c r="I173" s="162"/>
      <c r="J173" s="162"/>
      <c r="K173" s="162"/>
      <c r="L173" s="162"/>
      <c r="M173" s="162"/>
      <c r="N173" s="162"/>
      <c r="O173" s="162"/>
      <c r="P173" s="162"/>
      <c r="Q173" s="162"/>
      <c r="R173" s="162"/>
      <c r="S173" s="162"/>
      <c r="T173" s="162"/>
      <c r="U173" s="162"/>
      <c r="V173" s="75"/>
      <c r="W173" s="75"/>
      <c r="X173" s="75"/>
      <c r="Y173" s="75"/>
      <c r="Z173" s="75"/>
      <c r="AA173" s="75"/>
      <c r="AB173" s="75"/>
      <c r="AC173" s="75"/>
      <c r="AD173" s="75"/>
      <c r="AE173" s="75"/>
      <c r="AF173" s="75"/>
      <c r="AG173" s="75"/>
      <c r="AH173" s="75"/>
      <c r="AI173" s="75"/>
      <c r="AJ173" s="75"/>
    </row>
    <row r="174" spans="1:36" ht="34.5" customHeight="1">
      <c r="A174" s="153" t="s">
        <v>30</v>
      </c>
      <c r="B174" s="153" t="s">
        <v>29</v>
      </c>
      <c r="C174" s="153"/>
      <c r="D174" s="153"/>
      <c r="E174" s="153"/>
      <c r="F174" s="153"/>
      <c r="G174" s="153"/>
      <c r="H174" s="153"/>
      <c r="I174" s="153"/>
      <c r="J174" s="154" t="s">
        <v>43</v>
      </c>
      <c r="K174" s="154" t="s">
        <v>27</v>
      </c>
      <c r="L174" s="154"/>
      <c r="M174" s="154"/>
      <c r="N174" s="154"/>
      <c r="O174" s="154" t="s">
        <v>44</v>
      </c>
      <c r="P174" s="154"/>
      <c r="Q174" s="154"/>
      <c r="R174" s="154" t="s">
        <v>26</v>
      </c>
      <c r="S174" s="154"/>
      <c r="T174" s="154"/>
      <c r="U174" s="154" t="s">
        <v>25</v>
      </c>
      <c r="V174" s="75"/>
      <c r="W174" s="75"/>
      <c r="X174" s="75"/>
      <c r="Y174" s="75"/>
      <c r="Z174" s="75"/>
      <c r="AA174" s="75"/>
      <c r="AB174" s="75"/>
      <c r="AC174" s="75"/>
      <c r="AD174" s="75"/>
      <c r="AE174" s="75"/>
      <c r="AF174" s="75"/>
      <c r="AG174" s="75"/>
      <c r="AH174" s="75"/>
      <c r="AI174" s="75"/>
      <c r="AJ174" s="75"/>
    </row>
    <row r="175" spans="1:36">
      <c r="A175" s="153"/>
      <c r="B175" s="153"/>
      <c r="C175" s="153"/>
      <c r="D175" s="153"/>
      <c r="E175" s="153"/>
      <c r="F175" s="153"/>
      <c r="G175" s="153"/>
      <c r="H175" s="153"/>
      <c r="I175" s="153"/>
      <c r="J175" s="154"/>
      <c r="K175" s="35" t="s">
        <v>31</v>
      </c>
      <c r="L175" s="35" t="s">
        <v>32</v>
      </c>
      <c r="M175" s="44" t="s">
        <v>78</v>
      </c>
      <c r="N175" s="44" t="s">
        <v>79</v>
      </c>
      <c r="O175" s="35" t="s">
        <v>36</v>
      </c>
      <c r="P175" s="35" t="s">
        <v>8</v>
      </c>
      <c r="Q175" s="35" t="s">
        <v>33</v>
      </c>
      <c r="R175" s="35" t="s">
        <v>34</v>
      </c>
      <c r="S175" s="35" t="s">
        <v>31</v>
      </c>
      <c r="T175" s="35" t="s">
        <v>35</v>
      </c>
      <c r="U175" s="154"/>
      <c r="V175" s="75"/>
      <c r="W175" s="75"/>
      <c r="X175" s="75"/>
      <c r="Y175" s="75"/>
      <c r="Z175" s="75"/>
      <c r="AA175" s="75"/>
      <c r="AB175" s="75"/>
      <c r="AC175" s="75"/>
      <c r="AD175" s="75"/>
      <c r="AE175" s="75"/>
      <c r="AF175" s="75"/>
      <c r="AG175" s="75"/>
      <c r="AH175" s="75"/>
      <c r="AI175" s="75"/>
      <c r="AJ175" s="75"/>
    </row>
    <row r="176" spans="1:36" ht="17.25" customHeight="1">
      <c r="A176" s="135" t="s">
        <v>60</v>
      </c>
      <c r="B176" s="136"/>
      <c r="C176" s="136"/>
      <c r="D176" s="136"/>
      <c r="E176" s="136"/>
      <c r="F176" s="136"/>
      <c r="G176" s="136"/>
      <c r="H176" s="136"/>
      <c r="I176" s="136"/>
      <c r="J176" s="136"/>
      <c r="K176" s="136"/>
      <c r="L176" s="136"/>
      <c r="M176" s="136"/>
      <c r="N176" s="136"/>
      <c r="O176" s="136"/>
      <c r="P176" s="136"/>
      <c r="Q176" s="136"/>
      <c r="R176" s="136"/>
      <c r="S176" s="136"/>
      <c r="T176" s="136"/>
      <c r="U176" s="137"/>
      <c r="V176" s="75"/>
      <c r="W176" s="75"/>
      <c r="X176" s="75"/>
      <c r="Y176" s="75"/>
      <c r="Z176" s="75"/>
      <c r="AA176" s="75"/>
      <c r="AB176" s="75"/>
      <c r="AC176" s="75"/>
      <c r="AD176" s="75"/>
      <c r="AE176" s="75"/>
      <c r="AF176" s="75"/>
      <c r="AG176" s="75"/>
      <c r="AH176" s="75"/>
      <c r="AI176" s="75"/>
      <c r="AJ176" s="75"/>
    </row>
    <row r="177" spans="1:36">
      <c r="A177" s="38" t="str">
        <f t="shared" ref="A177:A192" si="48">IF(ISNA(INDEX($A$36:$U$167,MATCH($B177,$B$36:$B$167,0),1)),"",INDEX($A$36:$U$167,MATCH($B177,$B$36:$B$167,0),1))</f>
        <v>MLR0019</v>
      </c>
      <c r="B177" s="139" t="s">
        <v>85</v>
      </c>
      <c r="C177" s="140"/>
      <c r="D177" s="140"/>
      <c r="E177" s="140"/>
      <c r="F177" s="140"/>
      <c r="G177" s="140"/>
      <c r="H177" s="140"/>
      <c r="I177" s="141"/>
      <c r="J177" s="21">
        <f t="shared" ref="J177:J192" si="49">IF(ISNA(INDEX($A$36:$U$167,MATCH($B177,$B$36:$B$167,0),10)),"",INDEX($A$36:$U$167,MATCH($B177,$B$36:$B$167,0),10))</f>
        <v>6</v>
      </c>
      <c r="K177" s="21">
        <f t="shared" ref="K177:K192" si="50">IF(ISNA(INDEX($A$36:$U$167,MATCH($B177,$B$36:$B$167,0),11)),"",INDEX($A$36:$U$167,MATCH($B177,$B$36:$B$167,0),11))</f>
        <v>2</v>
      </c>
      <c r="L177" s="21">
        <f t="shared" ref="L177:L192" si="51">IF(ISNA(INDEX($A$36:$U$167,MATCH($B177,$B$36:$B$167,0),12)),"",INDEX($A$36:$U$167,MATCH($B177,$B$36:$B$167,0),12))</f>
        <v>2</v>
      </c>
      <c r="M177" s="21">
        <f t="shared" ref="M177:M192" si="52">IF(ISNA(INDEX($A$36:$U$167,MATCH($B177,$B$36:$B$167,0),13)),"",INDEX($A$36:$U$167,MATCH($B177,$B$36:$B$167,0),13))</f>
        <v>0</v>
      </c>
      <c r="N177" s="21">
        <f t="shared" ref="N177:N192" si="53">IF(ISNA(INDEX($A$36:$U$167,MATCH($B177,$B$36:$B$167,0),14)),"",INDEX($A$36:$U$167,MATCH($B177,$B$36:$B$167,0),14))</f>
        <v>0</v>
      </c>
      <c r="O177" s="21">
        <f t="shared" ref="O177:O192" si="54">IF(ISNA(INDEX($A$36:$U$167,MATCH($B177,$B$36:$B$167,0),15)),"",INDEX($A$36:$U$167,MATCH($B177,$B$36:$B$167,0),15))</f>
        <v>4</v>
      </c>
      <c r="P177" s="21">
        <f t="shared" ref="P177:P192" si="55">IF(ISNA(INDEX($A$36:$U$167,MATCH($B177,$B$36:$B$167,0),16)),"",INDEX($A$36:$U$167,MATCH($B177,$B$36:$B$167,0),16))</f>
        <v>7</v>
      </c>
      <c r="Q177" s="21">
        <f t="shared" ref="Q177:Q192" si="56">IF(ISNA(INDEX($A$36:$U$167,MATCH($B177,$B$36:$B$167,0),17)),"",INDEX($A$36:$U$167,MATCH($B177,$B$36:$B$167,0),17))</f>
        <v>11</v>
      </c>
      <c r="R177" s="34" t="str">
        <f t="shared" ref="R177:R192" si="57">IF(ISNA(INDEX($A$36:$U$167,MATCH($B177,$B$36:$B$167,0),18)),"",INDEX($A$36:$U$167,MATCH($B177,$B$36:$B$167,0),18))</f>
        <v>E</v>
      </c>
      <c r="S177" s="34">
        <f t="shared" ref="S177:S192" si="58">IF(ISNA(INDEX($A$36:$U$167,MATCH($B177,$B$36:$B$167,0),19)),"",INDEX($A$36:$U$167,MATCH($B177,$B$36:$B$167,0),19))</f>
        <v>0</v>
      </c>
      <c r="T177" s="34">
        <f t="shared" ref="T177:T192" si="59">IF(ISNA(INDEX($A$36:$U$167,MATCH($B177,$B$36:$B$167,0),20)),"",INDEX($A$36:$U$167,MATCH($B177,$B$36:$B$167,0),20))</f>
        <v>0</v>
      </c>
      <c r="U177" s="23" t="s">
        <v>39</v>
      </c>
      <c r="V177" s="75"/>
      <c r="W177" s="75"/>
      <c r="X177" s="75"/>
      <c r="Y177" s="75"/>
      <c r="Z177" s="75"/>
      <c r="AA177" s="75"/>
      <c r="AB177" s="75"/>
      <c r="AC177" s="75"/>
      <c r="AD177" s="75"/>
      <c r="AE177" s="75"/>
      <c r="AF177" s="75"/>
      <c r="AG177" s="75"/>
      <c r="AH177" s="75"/>
      <c r="AI177" s="75"/>
      <c r="AJ177" s="75"/>
    </row>
    <row r="178" spans="1:36">
      <c r="A178" s="38" t="str">
        <f t="shared" si="48"/>
        <v>MLR0001</v>
      </c>
      <c r="B178" s="139" t="s">
        <v>89</v>
      </c>
      <c r="C178" s="140"/>
      <c r="D178" s="140"/>
      <c r="E178" s="140"/>
      <c r="F178" s="140"/>
      <c r="G178" s="140"/>
      <c r="H178" s="140"/>
      <c r="I178" s="141"/>
      <c r="J178" s="21">
        <f t="shared" si="49"/>
        <v>6</v>
      </c>
      <c r="K178" s="21">
        <f t="shared" si="50"/>
        <v>2</v>
      </c>
      <c r="L178" s="21">
        <f t="shared" si="51"/>
        <v>2</v>
      </c>
      <c r="M178" s="21">
        <f t="shared" si="52"/>
        <v>0</v>
      </c>
      <c r="N178" s="21">
        <f t="shared" si="53"/>
        <v>0</v>
      </c>
      <c r="O178" s="21">
        <f t="shared" si="54"/>
        <v>4</v>
      </c>
      <c r="P178" s="21">
        <f t="shared" si="55"/>
        <v>7</v>
      </c>
      <c r="Q178" s="21">
        <f t="shared" si="56"/>
        <v>11</v>
      </c>
      <c r="R178" s="34" t="str">
        <f t="shared" si="57"/>
        <v>E</v>
      </c>
      <c r="S178" s="34">
        <f t="shared" si="58"/>
        <v>0</v>
      </c>
      <c r="T178" s="34">
        <f t="shared" si="59"/>
        <v>0</v>
      </c>
      <c r="U178" s="23" t="s">
        <v>39</v>
      </c>
      <c r="V178" s="75"/>
      <c r="W178" s="75"/>
      <c r="X178" s="75"/>
      <c r="Y178" s="75"/>
      <c r="Z178" s="75"/>
      <c r="AA178" s="75"/>
      <c r="AB178" s="75"/>
      <c r="AC178" s="75"/>
      <c r="AD178" s="75"/>
      <c r="AE178" s="75"/>
      <c r="AF178" s="75"/>
      <c r="AG178" s="75"/>
      <c r="AH178" s="75"/>
      <c r="AI178" s="75"/>
      <c r="AJ178" s="75"/>
    </row>
    <row r="179" spans="1:36">
      <c r="A179" s="38" t="str">
        <f t="shared" si="48"/>
        <v>MLR0013</v>
      </c>
      <c r="B179" s="139" t="s">
        <v>91</v>
      </c>
      <c r="C179" s="140"/>
      <c r="D179" s="140"/>
      <c r="E179" s="140"/>
      <c r="F179" s="140"/>
      <c r="G179" s="140"/>
      <c r="H179" s="140"/>
      <c r="I179" s="141"/>
      <c r="J179" s="21">
        <f t="shared" si="49"/>
        <v>6</v>
      </c>
      <c r="K179" s="21">
        <f t="shared" si="50"/>
        <v>2</v>
      </c>
      <c r="L179" s="21">
        <f t="shared" si="51"/>
        <v>2</v>
      </c>
      <c r="M179" s="21">
        <f t="shared" si="52"/>
        <v>0</v>
      </c>
      <c r="N179" s="21">
        <f t="shared" si="53"/>
        <v>0</v>
      </c>
      <c r="O179" s="21">
        <f t="shared" si="54"/>
        <v>4</v>
      </c>
      <c r="P179" s="21">
        <f t="shared" si="55"/>
        <v>7</v>
      </c>
      <c r="Q179" s="21">
        <f t="shared" si="56"/>
        <v>11</v>
      </c>
      <c r="R179" s="34" t="str">
        <f t="shared" si="57"/>
        <v>E</v>
      </c>
      <c r="S179" s="34">
        <f t="shared" si="58"/>
        <v>0</v>
      </c>
      <c r="T179" s="34">
        <f t="shared" si="59"/>
        <v>0</v>
      </c>
      <c r="U179" s="23" t="s">
        <v>39</v>
      </c>
      <c r="V179" s="75"/>
      <c r="W179" s="75"/>
      <c r="X179" s="75"/>
      <c r="Y179" s="75"/>
      <c r="Z179" s="75"/>
      <c r="AA179" s="75"/>
      <c r="AB179" s="75"/>
      <c r="AC179" s="75"/>
      <c r="AD179" s="75"/>
      <c r="AE179" s="75"/>
      <c r="AF179" s="75"/>
      <c r="AG179" s="75"/>
      <c r="AH179" s="75"/>
      <c r="AI179" s="75"/>
      <c r="AJ179" s="75"/>
    </row>
    <row r="180" spans="1:36">
      <c r="A180" s="38" t="str">
        <f t="shared" si="48"/>
        <v>MLR0021</v>
      </c>
      <c r="B180" s="139" t="s">
        <v>96</v>
      </c>
      <c r="C180" s="140"/>
      <c r="D180" s="140"/>
      <c r="E180" s="140"/>
      <c r="F180" s="140"/>
      <c r="G180" s="140"/>
      <c r="H180" s="140"/>
      <c r="I180" s="141"/>
      <c r="J180" s="21">
        <f t="shared" si="49"/>
        <v>5</v>
      </c>
      <c r="K180" s="21">
        <f t="shared" si="50"/>
        <v>2</v>
      </c>
      <c r="L180" s="21">
        <f t="shared" si="51"/>
        <v>2</v>
      </c>
      <c r="M180" s="21">
        <f t="shared" si="52"/>
        <v>0</v>
      </c>
      <c r="N180" s="21">
        <f t="shared" si="53"/>
        <v>0</v>
      </c>
      <c r="O180" s="21">
        <f t="shared" si="54"/>
        <v>4</v>
      </c>
      <c r="P180" s="21">
        <f t="shared" si="55"/>
        <v>5</v>
      </c>
      <c r="Q180" s="21">
        <f t="shared" si="56"/>
        <v>9</v>
      </c>
      <c r="R180" s="34" t="str">
        <f t="shared" si="57"/>
        <v>E</v>
      </c>
      <c r="S180" s="34">
        <f t="shared" si="58"/>
        <v>0</v>
      </c>
      <c r="T180" s="34">
        <f t="shared" si="59"/>
        <v>0</v>
      </c>
      <c r="U180" s="23" t="s">
        <v>39</v>
      </c>
      <c r="V180" s="75"/>
      <c r="W180" s="75"/>
      <c r="X180" s="75"/>
      <c r="Y180" s="75"/>
      <c r="Z180" s="75"/>
      <c r="AA180" s="75"/>
      <c r="AB180" s="75"/>
      <c r="AC180" s="75"/>
      <c r="AD180" s="75"/>
      <c r="AE180" s="75"/>
      <c r="AF180" s="75"/>
      <c r="AG180" s="75"/>
      <c r="AH180" s="75"/>
      <c r="AI180" s="75"/>
      <c r="AJ180" s="75"/>
    </row>
    <row r="181" spans="1:36">
      <c r="A181" s="38" t="str">
        <f t="shared" si="48"/>
        <v>MLR0006</v>
      </c>
      <c r="B181" s="139" t="s">
        <v>98</v>
      </c>
      <c r="C181" s="140"/>
      <c r="D181" s="140"/>
      <c r="E181" s="140"/>
      <c r="F181" s="140"/>
      <c r="G181" s="140"/>
      <c r="H181" s="140"/>
      <c r="I181" s="141"/>
      <c r="J181" s="21">
        <f t="shared" si="49"/>
        <v>5</v>
      </c>
      <c r="K181" s="21">
        <f t="shared" si="50"/>
        <v>2</v>
      </c>
      <c r="L181" s="21">
        <f t="shared" si="51"/>
        <v>2</v>
      </c>
      <c r="M181" s="21">
        <f t="shared" si="52"/>
        <v>0</v>
      </c>
      <c r="N181" s="21">
        <f t="shared" si="53"/>
        <v>0</v>
      </c>
      <c r="O181" s="21">
        <f t="shared" si="54"/>
        <v>4</v>
      </c>
      <c r="P181" s="21">
        <f t="shared" si="55"/>
        <v>5</v>
      </c>
      <c r="Q181" s="21">
        <f t="shared" si="56"/>
        <v>9</v>
      </c>
      <c r="R181" s="34" t="str">
        <f t="shared" si="57"/>
        <v>E</v>
      </c>
      <c r="S181" s="34">
        <f t="shared" si="58"/>
        <v>0</v>
      </c>
      <c r="T181" s="34">
        <f t="shared" si="59"/>
        <v>0</v>
      </c>
      <c r="U181" s="23" t="s">
        <v>39</v>
      </c>
      <c r="V181" s="75"/>
      <c r="W181" s="75"/>
      <c r="X181" s="75"/>
      <c r="Y181" s="75"/>
      <c r="Z181" s="75"/>
      <c r="AA181" s="75"/>
      <c r="AB181" s="75"/>
      <c r="AC181" s="75"/>
      <c r="AD181" s="75"/>
      <c r="AE181" s="75"/>
      <c r="AF181" s="75"/>
      <c r="AG181" s="75"/>
      <c r="AH181" s="75"/>
      <c r="AI181" s="75"/>
      <c r="AJ181" s="75"/>
    </row>
    <row r="182" spans="1:36">
      <c r="A182" s="38" t="str">
        <f t="shared" si="48"/>
        <v>MLR0015</v>
      </c>
      <c r="B182" s="139" t="s">
        <v>100</v>
      </c>
      <c r="C182" s="140"/>
      <c r="D182" s="140"/>
      <c r="E182" s="140"/>
      <c r="F182" s="140"/>
      <c r="G182" s="140"/>
      <c r="H182" s="140"/>
      <c r="I182" s="141"/>
      <c r="J182" s="21">
        <f t="shared" si="49"/>
        <v>5</v>
      </c>
      <c r="K182" s="21">
        <f t="shared" si="50"/>
        <v>2</v>
      </c>
      <c r="L182" s="21">
        <f t="shared" si="51"/>
        <v>2</v>
      </c>
      <c r="M182" s="21">
        <f t="shared" si="52"/>
        <v>0</v>
      </c>
      <c r="N182" s="21">
        <f t="shared" si="53"/>
        <v>0</v>
      </c>
      <c r="O182" s="21">
        <f t="shared" si="54"/>
        <v>4</v>
      </c>
      <c r="P182" s="21">
        <f t="shared" si="55"/>
        <v>5</v>
      </c>
      <c r="Q182" s="21">
        <f t="shared" si="56"/>
        <v>9</v>
      </c>
      <c r="R182" s="34">
        <f t="shared" si="57"/>
        <v>0</v>
      </c>
      <c r="S182" s="34">
        <f t="shared" si="58"/>
        <v>0</v>
      </c>
      <c r="T182" s="34" t="str">
        <f t="shared" si="59"/>
        <v>VP</v>
      </c>
      <c r="U182" s="23" t="s">
        <v>39</v>
      </c>
      <c r="V182" s="75"/>
      <c r="W182" s="75"/>
      <c r="X182" s="75"/>
      <c r="Y182" s="75"/>
      <c r="Z182" s="75"/>
      <c r="AA182" s="75"/>
      <c r="AB182" s="75"/>
      <c r="AC182" s="75"/>
      <c r="AD182" s="75"/>
      <c r="AE182" s="75"/>
      <c r="AF182" s="75"/>
      <c r="AG182" s="75"/>
      <c r="AH182" s="75"/>
      <c r="AI182" s="75"/>
      <c r="AJ182" s="75"/>
    </row>
    <row r="183" spans="1:36">
      <c r="A183" s="38" t="str">
        <f t="shared" si="48"/>
        <v>MLR0022</v>
      </c>
      <c r="B183" s="139" t="s">
        <v>102</v>
      </c>
      <c r="C183" s="140"/>
      <c r="D183" s="140"/>
      <c r="E183" s="140"/>
      <c r="F183" s="140"/>
      <c r="G183" s="140"/>
      <c r="H183" s="140"/>
      <c r="I183" s="141"/>
      <c r="J183" s="21">
        <f t="shared" si="49"/>
        <v>5</v>
      </c>
      <c r="K183" s="21">
        <f t="shared" si="50"/>
        <v>2</v>
      </c>
      <c r="L183" s="21">
        <f t="shared" si="51"/>
        <v>2</v>
      </c>
      <c r="M183" s="21">
        <f t="shared" si="52"/>
        <v>0</v>
      </c>
      <c r="N183" s="21">
        <f t="shared" si="53"/>
        <v>0</v>
      </c>
      <c r="O183" s="21">
        <f t="shared" si="54"/>
        <v>4</v>
      </c>
      <c r="P183" s="21">
        <f t="shared" si="55"/>
        <v>5</v>
      </c>
      <c r="Q183" s="21">
        <f t="shared" si="56"/>
        <v>9</v>
      </c>
      <c r="R183" s="34" t="str">
        <f t="shared" si="57"/>
        <v>E</v>
      </c>
      <c r="S183" s="34">
        <f t="shared" si="58"/>
        <v>0</v>
      </c>
      <c r="T183" s="34">
        <f t="shared" si="59"/>
        <v>0</v>
      </c>
      <c r="U183" s="23" t="s">
        <v>39</v>
      </c>
      <c r="V183" s="75"/>
      <c r="W183" s="75"/>
      <c r="X183" s="75"/>
      <c r="Y183" s="75"/>
      <c r="Z183" s="75"/>
      <c r="AA183" s="75"/>
      <c r="AB183" s="75"/>
      <c r="AC183" s="75"/>
      <c r="AD183" s="75"/>
      <c r="AE183" s="75"/>
      <c r="AF183" s="75"/>
      <c r="AG183" s="75"/>
      <c r="AH183" s="75"/>
      <c r="AI183" s="75"/>
      <c r="AJ183" s="75"/>
    </row>
    <row r="184" spans="1:36">
      <c r="A184" s="38" t="str">
        <f t="shared" si="48"/>
        <v>MLR0007</v>
      </c>
      <c r="B184" s="139" t="s">
        <v>109</v>
      </c>
      <c r="C184" s="140"/>
      <c r="D184" s="140"/>
      <c r="E184" s="140"/>
      <c r="F184" s="140"/>
      <c r="G184" s="140"/>
      <c r="H184" s="140"/>
      <c r="I184" s="141"/>
      <c r="J184" s="21">
        <f t="shared" si="49"/>
        <v>6</v>
      </c>
      <c r="K184" s="21">
        <f t="shared" si="50"/>
        <v>2</v>
      </c>
      <c r="L184" s="21">
        <f t="shared" si="51"/>
        <v>2</v>
      </c>
      <c r="M184" s="21">
        <f t="shared" si="52"/>
        <v>0</v>
      </c>
      <c r="N184" s="21">
        <f t="shared" si="53"/>
        <v>0</v>
      </c>
      <c r="O184" s="21">
        <f t="shared" si="54"/>
        <v>4</v>
      </c>
      <c r="P184" s="21">
        <f t="shared" si="55"/>
        <v>7</v>
      </c>
      <c r="Q184" s="21">
        <f t="shared" si="56"/>
        <v>11</v>
      </c>
      <c r="R184" s="34">
        <f t="shared" si="57"/>
        <v>0</v>
      </c>
      <c r="S184" s="34">
        <f t="shared" si="58"/>
        <v>0</v>
      </c>
      <c r="T184" s="34" t="str">
        <f t="shared" si="59"/>
        <v>VP</v>
      </c>
      <c r="U184" s="23" t="s">
        <v>39</v>
      </c>
      <c r="V184" s="75"/>
      <c r="W184" s="75"/>
      <c r="X184" s="75"/>
      <c r="Y184" s="75"/>
      <c r="Z184" s="75"/>
      <c r="AA184" s="75"/>
      <c r="AB184" s="75"/>
      <c r="AC184" s="75"/>
      <c r="AD184" s="75"/>
      <c r="AE184" s="75"/>
      <c r="AF184" s="75"/>
      <c r="AG184" s="75"/>
      <c r="AH184" s="75"/>
      <c r="AI184" s="75"/>
      <c r="AJ184" s="75"/>
    </row>
    <row r="185" spans="1:36">
      <c r="A185" s="38" t="str">
        <f t="shared" si="48"/>
        <v>MLR0009</v>
      </c>
      <c r="B185" s="139" t="s">
        <v>111</v>
      </c>
      <c r="C185" s="140"/>
      <c r="D185" s="140"/>
      <c r="E185" s="140"/>
      <c r="F185" s="140"/>
      <c r="G185" s="140"/>
      <c r="H185" s="140"/>
      <c r="I185" s="141"/>
      <c r="J185" s="21">
        <f t="shared" si="49"/>
        <v>6</v>
      </c>
      <c r="K185" s="21">
        <f t="shared" si="50"/>
        <v>2</v>
      </c>
      <c r="L185" s="21">
        <f t="shared" si="51"/>
        <v>2</v>
      </c>
      <c r="M185" s="21">
        <f t="shared" si="52"/>
        <v>1</v>
      </c>
      <c r="N185" s="21">
        <f t="shared" si="53"/>
        <v>0</v>
      </c>
      <c r="O185" s="21">
        <f t="shared" si="54"/>
        <v>5</v>
      </c>
      <c r="P185" s="21">
        <f t="shared" si="55"/>
        <v>6</v>
      </c>
      <c r="Q185" s="21">
        <f t="shared" si="56"/>
        <v>11</v>
      </c>
      <c r="R185" s="34" t="str">
        <f t="shared" si="57"/>
        <v>E</v>
      </c>
      <c r="S185" s="34">
        <f t="shared" si="58"/>
        <v>0</v>
      </c>
      <c r="T185" s="34">
        <f t="shared" si="59"/>
        <v>0</v>
      </c>
      <c r="U185" s="23" t="s">
        <v>39</v>
      </c>
      <c r="V185" s="75"/>
      <c r="W185" s="75"/>
      <c r="X185" s="75"/>
      <c r="Y185" s="75"/>
      <c r="Z185" s="75"/>
      <c r="AA185" s="75"/>
      <c r="AB185" s="75"/>
      <c r="AC185" s="75"/>
      <c r="AD185" s="75"/>
      <c r="AE185" s="75"/>
      <c r="AF185" s="75"/>
      <c r="AG185" s="75"/>
      <c r="AH185" s="75"/>
      <c r="AI185" s="75"/>
      <c r="AJ185" s="75"/>
    </row>
    <row r="186" spans="1:36">
      <c r="A186" s="38" t="str">
        <f t="shared" si="48"/>
        <v>MLR0008</v>
      </c>
      <c r="B186" s="139" t="s">
        <v>115</v>
      </c>
      <c r="C186" s="140"/>
      <c r="D186" s="140"/>
      <c r="E186" s="140"/>
      <c r="F186" s="140"/>
      <c r="G186" s="140"/>
      <c r="H186" s="140"/>
      <c r="I186" s="141"/>
      <c r="J186" s="21">
        <f t="shared" si="49"/>
        <v>6</v>
      </c>
      <c r="K186" s="21">
        <f t="shared" si="50"/>
        <v>2</v>
      </c>
      <c r="L186" s="21">
        <f t="shared" si="51"/>
        <v>2</v>
      </c>
      <c r="M186" s="21">
        <f t="shared" si="52"/>
        <v>0</v>
      </c>
      <c r="N186" s="21">
        <f t="shared" si="53"/>
        <v>0</v>
      </c>
      <c r="O186" s="21">
        <f t="shared" si="54"/>
        <v>4</v>
      </c>
      <c r="P186" s="21">
        <f t="shared" si="55"/>
        <v>7</v>
      </c>
      <c r="Q186" s="21">
        <f t="shared" si="56"/>
        <v>11</v>
      </c>
      <c r="R186" s="34" t="str">
        <f t="shared" si="57"/>
        <v>E</v>
      </c>
      <c r="S186" s="34">
        <f t="shared" si="58"/>
        <v>0</v>
      </c>
      <c r="T186" s="34">
        <f t="shared" si="59"/>
        <v>0</v>
      </c>
      <c r="U186" s="23" t="s">
        <v>39</v>
      </c>
      <c r="V186" s="75"/>
      <c r="W186" s="75"/>
      <c r="X186" s="75"/>
      <c r="Y186" s="75"/>
      <c r="Z186" s="75"/>
      <c r="AA186" s="75"/>
      <c r="AB186" s="75"/>
      <c r="AC186" s="75"/>
      <c r="AD186" s="75"/>
      <c r="AE186" s="75"/>
      <c r="AF186" s="75"/>
      <c r="AG186" s="75"/>
      <c r="AH186" s="75"/>
      <c r="AI186" s="75"/>
      <c r="AJ186" s="75"/>
    </row>
    <row r="187" spans="1:36">
      <c r="A187" s="38" t="str">
        <f t="shared" si="48"/>
        <v>MLR0003</v>
      </c>
      <c r="B187" s="139" t="s">
        <v>123</v>
      </c>
      <c r="C187" s="140"/>
      <c r="D187" s="140"/>
      <c r="E187" s="140"/>
      <c r="F187" s="140"/>
      <c r="G187" s="140"/>
      <c r="H187" s="140"/>
      <c r="I187" s="141"/>
      <c r="J187" s="21">
        <f t="shared" si="49"/>
        <v>6</v>
      </c>
      <c r="K187" s="21">
        <f t="shared" si="50"/>
        <v>2</v>
      </c>
      <c r="L187" s="21">
        <f t="shared" si="51"/>
        <v>2</v>
      </c>
      <c r="M187" s="21">
        <f t="shared" si="52"/>
        <v>0</v>
      </c>
      <c r="N187" s="21">
        <f t="shared" si="53"/>
        <v>0</v>
      </c>
      <c r="O187" s="21">
        <f t="shared" si="54"/>
        <v>4</v>
      </c>
      <c r="P187" s="21">
        <f t="shared" si="55"/>
        <v>7</v>
      </c>
      <c r="Q187" s="21">
        <f t="shared" si="56"/>
        <v>11</v>
      </c>
      <c r="R187" s="34" t="str">
        <f t="shared" si="57"/>
        <v>E</v>
      </c>
      <c r="S187" s="34">
        <f t="shared" si="58"/>
        <v>0</v>
      </c>
      <c r="T187" s="34">
        <f t="shared" si="59"/>
        <v>0</v>
      </c>
      <c r="U187" s="23" t="s">
        <v>39</v>
      </c>
      <c r="V187" s="75"/>
      <c r="W187" s="75"/>
      <c r="X187" s="75"/>
      <c r="Y187" s="75"/>
      <c r="Z187" s="75"/>
      <c r="AA187" s="75"/>
      <c r="AB187" s="75"/>
      <c r="AC187" s="75"/>
      <c r="AD187" s="75"/>
      <c r="AE187" s="75"/>
      <c r="AF187" s="75"/>
      <c r="AG187" s="75"/>
      <c r="AH187" s="75"/>
      <c r="AI187" s="75"/>
      <c r="AJ187" s="75"/>
    </row>
    <row r="188" spans="1:36">
      <c r="A188" s="38" t="str">
        <f t="shared" si="48"/>
        <v>MLR0029</v>
      </c>
      <c r="B188" s="139" t="s">
        <v>125</v>
      </c>
      <c r="C188" s="140"/>
      <c r="D188" s="140"/>
      <c r="E188" s="140"/>
      <c r="F188" s="140"/>
      <c r="G188" s="140"/>
      <c r="H188" s="140"/>
      <c r="I188" s="141"/>
      <c r="J188" s="21">
        <f t="shared" si="49"/>
        <v>6</v>
      </c>
      <c r="K188" s="21">
        <f t="shared" si="50"/>
        <v>2</v>
      </c>
      <c r="L188" s="21">
        <f t="shared" si="51"/>
        <v>2</v>
      </c>
      <c r="M188" s="21">
        <f t="shared" si="52"/>
        <v>0</v>
      </c>
      <c r="N188" s="21">
        <f t="shared" si="53"/>
        <v>0</v>
      </c>
      <c r="O188" s="21">
        <f t="shared" si="54"/>
        <v>4</v>
      </c>
      <c r="P188" s="21">
        <f t="shared" si="55"/>
        <v>7</v>
      </c>
      <c r="Q188" s="21">
        <f t="shared" si="56"/>
        <v>11</v>
      </c>
      <c r="R188" s="34" t="str">
        <f t="shared" si="57"/>
        <v>E</v>
      </c>
      <c r="S188" s="34">
        <f t="shared" si="58"/>
        <v>0</v>
      </c>
      <c r="T188" s="34">
        <f t="shared" si="59"/>
        <v>0</v>
      </c>
      <c r="U188" s="23" t="s">
        <v>39</v>
      </c>
      <c r="V188" s="75"/>
      <c r="W188" s="75"/>
      <c r="X188" s="75"/>
      <c r="Y188" s="75"/>
      <c r="Z188" s="75"/>
      <c r="AA188" s="75"/>
      <c r="AB188" s="75"/>
      <c r="AC188" s="75"/>
      <c r="AD188" s="75"/>
      <c r="AE188" s="75"/>
      <c r="AF188" s="75"/>
      <c r="AG188" s="75"/>
      <c r="AH188" s="75"/>
      <c r="AI188" s="75"/>
      <c r="AJ188" s="75"/>
    </row>
    <row r="189" spans="1:36">
      <c r="A189" s="38" t="str">
        <f t="shared" si="48"/>
        <v>MLR0025</v>
      </c>
      <c r="B189" s="139" t="s">
        <v>127</v>
      </c>
      <c r="C189" s="140"/>
      <c r="D189" s="140"/>
      <c r="E189" s="140"/>
      <c r="F189" s="140"/>
      <c r="G189" s="140"/>
      <c r="H189" s="140"/>
      <c r="I189" s="141"/>
      <c r="J189" s="21">
        <f t="shared" si="49"/>
        <v>6</v>
      </c>
      <c r="K189" s="21">
        <f t="shared" si="50"/>
        <v>2</v>
      </c>
      <c r="L189" s="21">
        <f t="shared" si="51"/>
        <v>2</v>
      </c>
      <c r="M189" s="21">
        <f t="shared" si="52"/>
        <v>1</v>
      </c>
      <c r="N189" s="21">
        <f t="shared" si="53"/>
        <v>0</v>
      </c>
      <c r="O189" s="21">
        <f t="shared" si="54"/>
        <v>5</v>
      </c>
      <c r="P189" s="21">
        <f t="shared" si="55"/>
        <v>6</v>
      </c>
      <c r="Q189" s="21">
        <f t="shared" si="56"/>
        <v>11</v>
      </c>
      <c r="R189" s="34" t="str">
        <f t="shared" si="57"/>
        <v>E</v>
      </c>
      <c r="S189" s="34">
        <f t="shared" si="58"/>
        <v>0</v>
      </c>
      <c r="T189" s="34">
        <f t="shared" si="59"/>
        <v>0</v>
      </c>
      <c r="U189" s="23" t="s">
        <v>39</v>
      </c>
      <c r="V189" s="75"/>
      <c r="W189" s="75"/>
      <c r="X189" s="75"/>
      <c r="Y189" s="75"/>
      <c r="Z189" s="75"/>
      <c r="AA189" s="75"/>
      <c r="AB189" s="75"/>
      <c r="AC189" s="75"/>
      <c r="AD189" s="75"/>
      <c r="AE189" s="75"/>
      <c r="AF189" s="75"/>
      <c r="AG189" s="75"/>
      <c r="AH189" s="75"/>
      <c r="AI189" s="75"/>
      <c r="AJ189" s="75"/>
    </row>
    <row r="190" spans="1:36">
      <c r="A190" s="38" t="str">
        <f t="shared" si="48"/>
        <v>MLX2102</v>
      </c>
      <c r="B190" s="139" t="s">
        <v>141</v>
      </c>
      <c r="C190" s="140"/>
      <c r="D190" s="140"/>
      <c r="E190" s="140"/>
      <c r="F190" s="140"/>
      <c r="G190" s="140"/>
      <c r="H190" s="140"/>
      <c r="I190" s="141"/>
      <c r="J190" s="21">
        <f t="shared" si="49"/>
        <v>6</v>
      </c>
      <c r="K190" s="21">
        <f t="shared" si="50"/>
        <v>2</v>
      </c>
      <c r="L190" s="21">
        <f t="shared" si="51"/>
        <v>1</v>
      </c>
      <c r="M190" s="21">
        <f t="shared" si="52"/>
        <v>0</v>
      </c>
      <c r="N190" s="21">
        <f t="shared" si="53"/>
        <v>2</v>
      </c>
      <c r="O190" s="21">
        <f t="shared" si="54"/>
        <v>5</v>
      </c>
      <c r="P190" s="21">
        <f t="shared" si="55"/>
        <v>6</v>
      </c>
      <c r="Q190" s="21">
        <f t="shared" si="56"/>
        <v>11</v>
      </c>
      <c r="R190" s="34">
        <f t="shared" si="57"/>
        <v>0</v>
      </c>
      <c r="S190" s="34">
        <f t="shared" si="58"/>
        <v>0</v>
      </c>
      <c r="T190" s="34" t="str">
        <f t="shared" si="59"/>
        <v>VP</v>
      </c>
      <c r="U190" s="23" t="s">
        <v>39</v>
      </c>
      <c r="V190" s="75"/>
      <c r="W190" s="75"/>
      <c r="X190" s="75"/>
      <c r="Y190" s="75"/>
      <c r="Z190" s="75"/>
      <c r="AA190" s="75"/>
      <c r="AB190" s="75"/>
      <c r="AC190" s="75"/>
      <c r="AD190" s="75"/>
      <c r="AE190" s="75"/>
      <c r="AF190" s="75"/>
      <c r="AG190" s="75"/>
      <c r="AH190" s="75"/>
      <c r="AI190" s="75"/>
      <c r="AJ190" s="75"/>
    </row>
    <row r="191" spans="1:36">
      <c r="A191" s="38" t="str">
        <f t="shared" si="48"/>
        <v>MLR0018</v>
      </c>
      <c r="B191" s="139" t="s">
        <v>201</v>
      </c>
      <c r="C191" s="140"/>
      <c r="D191" s="140"/>
      <c r="E191" s="140"/>
      <c r="F191" s="140"/>
      <c r="G191" s="140"/>
      <c r="H191" s="140"/>
      <c r="I191" s="141"/>
      <c r="J191" s="21">
        <f t="shared" si="49"/>
        <v>3</v>
      </c>
      <c r="K191" s="21">
        <f t="shared" si="50"/>
        <v>2</v>
      </c>
      <c r="L191" s="21">
        <f t="shared" si="51"/>
        <v>1</v>
      </c>
      <c r="M191" s="21">
        <f t="shared" si="52"/>
        <v>0</v>
      </c>
      <c r="N191" s="21">
        <f t="shared" si="53"/>
        <v>0</v>
      </c>
      <c r="O191" s="21">
        <f t="shared" si="54"/>
        <v>3</v>
      </c>
      <c r="P191" s="21">
        <f t="shared" si="55"/>
        <v>2</v>
      </c>
      <c r="Q191" s="21">
        <f t="shared" si="56"/>
        <v>5</v>
      </c>
      <c r="R191" s="34">
        <f t="shared" si="57"/>
        <v>0</v>
      </c>
      <c r="S191" s="34" t="str">
        <f t="shared" si="58"/>
        <v>C</v>
      </c>
      <c r="T191" s="34">
        <f t="shared" si="59"/>
        <v>0</v>
      </c>
      <c r="U191" s="23" t="s">
        <v>39</v>
      </c>
      <c r="V191" s="75"/>
      <c r="W191" s="75"/>
      <c r="X191" s="75"/>
      <c r="Y191" s="75"/>
      <c r="Z191" s="75"/>
      <c r="AA191" s="75"/>
      <c r="AB191" s="75"/>
      <c r="AC191" s="75"/>
      <c r="AD191" s="75"/>
      <c r="AE191" s="75"/>
      <c r="AF191" s="75"/>
      <c r="AG191" s="75"/>
      <c r="AH191" s="75"/>
      <c r="AI191" s="75"/>
      <c r="AJ191" s="75"/>
    </row>
    <row r="192" spans="1:36" ht="27.75" customHeight="1">
      <c r="A192" s="38" t="str">
        <f t="shared" si="48"/>
        <v>MLR2002</v>
      </c>
      <c r="B192" s="232" t="s">
        <v>205</v>
      </c>
      <c r="C192" s="233"/>
      <c r="D192" s="233"/>
      <c r="E192" s="233"/>
      <c r="F192" s="233"/>
      <c r="G192" s="233"/>
      <c r="H192" s="233"/>
      <c r="I192" s="234"/>
      <c r="J192" s="21">
        <f t="shared" si="49"/>
        <v>3</v>
      </c>
      <c r="K192" s="21">
        <f t="shared" si="50"/>
        <v>0</v>
      </c>
      <c r="L192" s="21">
        <f t="shared" si="51"/>
        <v>0</v>
      </c>
      <c r="M192" s="21">
        <f t="shared" si="52"/>
        <v>2</v>
      </c>
      <c r="N192" s="21">
        <f t="shared" si="53"/>
        <v>0</v>
      </c>
      <c r="O192" s="21">
        <f t="shared" si="54"/>
        <v>2</v>
      </c>
      <c r="P192" s="21">
        <f t="shared" si="55"/>
        <v>3</v>
      </c>
      <c r="Q192" s="21">
        <f t="shared" si="56"/>
        <v>5</v>
      </c>
      <c r="R192" s="34">
        <f t="shared" si="57"/>
        <v>0</v>
      </c>
      <c r="S192" s="34" t="str">
        <f t="shared" si="58"/>
        <v>C</v>
      </c>
      <c r="T192" s="34">
        <f t="shared" si="59"/>
        <v>0</v>
      </c>
      <c r="U192" s="23" t="s">
        <v>39</v>
      </c>
      <c r="V192" s="75"/>
      <c r="W192" s="75"/>
      <c r="X192" s="75"/>
      <c r="Y192" s="75"/>
      <c r="Z192" s="75"/>
      <c r="AA192" s="75"/>
      <c r="AB192" s="75"/>
      <c r="AC192" s="75"/>
      <c r="AD192" s="75"/>
      <c r="AE192" s="75"/>
      <c r="AF192" s="75"/>
      <c r="AG192" s="75"/>
      <c r="AH192" s="75"/>
      <c r="AI192" s="75"/>
      <c r="AJ192" s="75"/>
    </row>
    <row r="193" spans="1:36">
      <c r="A193" s="24" t="s">
        <v>28</v>
      </c>
      <c r="B193" s="179"/>
      <c r="C193" s="180"/>
      <c r="D193" s="180"/>
      <c r="E193" s="180"/>
      <c r="F193" s="180"/>
      <c r="G193" s="180"/>
      <c r="H193" s="180"/>
      <c r="I193" s="181"/>
      <c r="J193" s="26">
        <f>IF(ISNA(SUM(J177:J192)),"",SUM(J177:J192))</f>
        <v>86</v>
      </c>
      <c r="K193" s="26">
        <f t="shared" ref="K193:Q193" si="60">SUM(K177:K192)</f>
        <v>30</v>
      </c>
      <c r="L193" s="26">
        <f t="shared" si="60"/>
        <v>28</v>
      </c>
      <c r="M193" s="26">
        <f t="shared" si="60"/>
        <v>4</v>
      </c>
      <c r="N193" s="26">
        <f t="shared" si="60"/>
        <v>2</v>
      </c>
      <c r="O193" s="26">
        <f t="shared" si="60"/>
        <v>64</v>
      </c>
      <c r="P193" s="26">
        <f t="shared" si="60"/>
        <v>92</v>
      </c>
      <c r="Q193" s="26">
        <f t="shared" si="60"/>
        <v>156</v>
      </c>
      <c r="R193" s="24">
        <f>COUNTIF(R177:R192,"E")</f>
        <v>11</v>
      </c>
      <c r="S193" s="24">
        <f>COUNTIF(S177:S192,"C")</f>
        <v>2</v>
      </c>
      <c r="T193" s="24">
        <f>COUNTIF(T177:T192,"VP")</f>
        <v>3</v>
      </c>
      <c r="U193" s="23"/>
      <c r="V193" s="75"/>
      <c r="W193" s="75"/>
      <c r="X193" s="75"/>
      <c r="Y193" s="75"/>
      <c r="Z193" s="75"/>
      <c r="AA193" s="75"/>
      <c r="AB193" s="75"/>
      <c r="AC193" s="75"/>
      <c r="AD193" s="75"/>
      <c r="AE193" s="75"/>
      <c r="AF193" s="75"/>
      <c r="AG193" s="75"/>
      <c r="AH193" s="75"/>
      <c r="AI193" s="75"/>
      <c r="AJ193" s="75"/>
    </row>
    <row r="194" spans="1:36" ht="17.25" customHeight="1">
      <c r="A194" s="135" t="s">
        <v>72</v>
      </c>
      <c r="B194" s="136"/>
      <c r="C194" s="136"/>
      <c r="D194" s="136"/>
      <c r="E194" s="136"/>
      <c r="F194" s="136"/>
      <c r="G194" s="136"/>
      <c r="H194" s="136"/>
      <c r="I194" s="136"/>
      <c r="J194" s="136"/>
      <c r="K194" s="136"/>
      <c r="L194" s="136"/>
      <c r="M194" s="136"/>
      <c r="N194" s="136"/>
      <c r="O194" s="136"/>
      <c r="P194" s="136"/>
      <c r="Q194" s="136"/>
      <c r="R194" s="136"/>
      <c r="S194" s="136"/>
      <c r="T194" s="136"/>
      <c r="U194" s="137"/>
      <c r="V194" s="75"/>
      <c r="W194" s="75"/>
      <c r="X194" s="75"/>
      <c r="Y194" s="75"/>
      <c r="Z194" s="75"/>
      <c r="AA194" s="75"/>
      <c r="AB194" s="75"/>
      <c r="AC194" s="75"/>
      <c r="AD194" s="75"/>
      <c r="AE194" s="75"/>
      <c r="AF194" s="75"/>
      <c r="AG194" s="75"/>
      <c r="AH194" s="75"/>
      <c r="AI194" s="75"/>
      <c r="AJ194" s="75"/>
    </row>
    <row r="195" spans="1:36">
      <c r="A195" s="38" t="str">
        <f>IF(ISNA(INDEX($A$36:$U$167,MATCH($B195,$B$36:$B$167,0),1)),"",INDEX($A$36:$U$167,MATCH($B195,$B$36:$B$167,0),1))</f>
        <v>MLR0005</v>
      </c>
      <c r="B195" s="139" t="s">
        <v>145</v>
      </c>
      <c r="C195" s="140"/>
      <c r="D195" s="140"/>
      <c r="E195" s="140"/>
      <c r="F195" s="140"/>
      <c r="G195" s="140"/>
      <c r="H195" s="140"/>
      <c r="I195" s="141"/>
      <c r="J195" s="21">
        <f>IF(ISNA(INDEX($A$36:$U$167,MATCH($B195,$B$36:$B$167,0),10)),"",INDEX($A$36:$U$167,MATCH($B195,$B$36:$B$167,0),10))</f>
        <v>6</v>
      </c>
      <c r="K195" s="21">
        <f>IF(ISNA(INDEX($A$36:$U$167,MATCH($B195,$B$36:$B$167,0),11)),"",INDEX($A$36:$U$167,MATCH($B195,$B$36:$B$167,0),11))</f>
        <v>2</v>
      </c>
      <c r="L195" s="21">
        <f>IF(ISNA(INDEX($A$36:$U$167,MATCH($B195,$B$36:$B$167,0),12)),"",INDEX($A$36:$U$167,MATCH($B195,$B$36:$B$167,0),12))</f>
        <v>1</v>
      </c>
      <c r="M195" s="21">
        <f>IF(ISNA(INDEX($A$36:$U$167,MATCH($B195,$B$36:$B$167,0),13)),"",INDEX($A$36:$U$167,MATCH($B195,$B$36:$B$167,0),13))</f>
        <v>0</v>
      </c>
      <c r="N195" s="21">
        <f>IF(ISNA(INDEX($A$36:$U$167,MATCH($B195,$B$36:$B$167,0),14)),"",INDEX($A$36:$U$167,MATCH($B195,$B$36:$B$167,0),14))</f>
        <v>2</v>
      </c>
      <c r="O195" s="21">
        <f>IF(ISNA(INDEX($A$36:$U$167,MATCH($B195,$B$36:$B$167,0),15)),"",INDEX($A$36:$U$167,MATCH($B195,$B$36:$B$167,0),15))</f>
        <v>5</v>
      </c>
      <c r="P195" s="21">
        <f>IF(ISNA(INDEX($A$36:$U$167,MATCH($B195,$B$36:$B$167,0),16)),"",INDEX($A$36:$U$167,MATCH($B195,$B$36:$B$167,0),16))</f>
        <v>8</v>
      </c>
      <c r="Q195" s="21">
        <f>IF(ISNA(INDEX($A$36:$U$167,MATCH($B195,$B$36:$B$167,0),17)),"",INDEX($A$36:$U$167,MATCH($B195,$B$36:$B$167,0),17))</f>
        <v>13</v>
      </c>
      <c r="R195" s="34" t="str">
        <f>IF(ISNA(INDEX($A$36:$U$167,MATCH($B195,$B$36:$B$167,0),18)),"",INDEX($A$36:$U$167,MATCH($B195,$B$36:$B$167,0),18))</f>
        <v>E</v>
      </c>
      <c r="S195" s="34">
        <f>IF(ISNA(INDEX($A$36:$U$167,MATCH($B195,$B$36:$B$167,0),19)),"",INDEX($A$36:$U$167,MATCH($B195,$B$36:$B$167,0),19))</f>
        <v>0</v>
      </c>
      <c r="T195" s="34">
        <f>IF(ISNA(INDEX($A$36:$U$167,MATCH($B195,$B$36:$B$167,0),20)),"",INDEX($A$36:$U$167,MATCH($B195,$B$36:$B$167,0),20))</f>
        <v>0</v>
      </c>
      <c r="U195" s="23" t="s">
        <v>39</v>
      </c>
      <c r="V195" s="75"/>
      <c r="W195" s="75"/>
      <c r="X195" s="75"/>
      <c r="Y195" s="75"/>
      <c r="Z195" s="75"/>
      <c r="AA195" s="75"/>
      <c r="AB195" s="75"/>
      <c r="AC195" s="75"/>
      <c r="AD195" s="75"/>
      <c r="AE195" s="75"/>
      <c r="AF195" s="75"/>
      <c r="AG195" s="75"/>
      <c r="AH195" s="75"/>
      <c r="AI195" s="75"/>
      <c r="AJ195" s="75"/>
    </row>
    <row r="196" spans="1:36">
      <c r="A196" s="38" t="str">
        <f>IF(ISNA(INDEX($A$36:$U$167,MATCH($B196,$B$36:$B$167,0),1)),"",INDEX($A$36:$U$167,MATCH($B196,$B$36:$B$167,0),1))</f>
        <v>MLX2103</v>
      </c>
      <c r="B196" s="139" t="s">
        <v>149</v>
      </c>
      <c r="C196" s="140"/>
      <c r="D196" s="140"/>
      <c r="E196" s="140"/>
      <c r="F196" s="140"/>
      <c r="G196" s="140"/>
      <c r="H196" s="140"/>
      <c r="I196" s="141"/>
      <c r="J196" s="21">
        <f>IF(ISNA(INDEX($A$36:$U$167,MATCH($B196,$B$36:$B$167,0),10)),"",INDEX($A$36:$U$167,MATCH($B196,$B$36:$B$167,0),10))</f>
        <v>7</v>
      </c>
      <c r="K196" s="21">
        <f>IF(ISNA(INDEX($A$36:$U$167,MATCH($B196,$B$36:$B$167,0),11)),"",INDEX($A$36:$U$167,MATCH($B196,$B$36:$B$167,0),11))</f>
        <v>2</v>
      </c>
      <c r="L196" s="21">
        <f>IF(ISNA(INDEX($A$36:$U$167,MATCH($B196,$B$36:$B$167,0),12)),"",INDEX($A$36:$U$167,MATCH($B196,$B$36:$B$167,0),12))</f>
        <v>1</v>
      </c>
      <c r="M196" s="21">
        <f>IF(ISNA(INDEX($A$36:$U$167,MATCH($B196,$B$36:$B$167,0),13)),"",INDEX($A$36:$U$167,MATCH($B196,$B$36:$B$167,0),13))</f>
        <v>0</v>
      </c>
      <c r="N196" s="21">
        <f>IF(ISNA(INDEX($A$36:$U$167,MATCH($B196,$B$36:$B$167,0),14)),"",INDEX($A$36:$U$167,MATCH($B196,$B$36:$B$167,0),14))</f>
        <v>2</v>
      </c>
      <c r="O196" s="21">
        <f>IF(ISNA(INDEX($A$36:$U$167,MATCH($B196,$B$36:$B$167,0),15)),"",INDEX($A$36:$U$167,MATCH($B196,$B$36:$B$167,0),15))</f>
        <v>5</v>
      </c>
      <c r="P196" s="21">
        <f>IF(ISNA(INDEX($A$36:$U$167,MATCH($B196,$B$36:$B$167,0),16)),"",INDEX($A$36:$U$167,MATCH($B196,$B$36:$B$167,0),16))</f>
        <v>10</v>
      </c>
      <c r="Q196" s="21">
        <f>IF(ISNA(INDEX($A$36:$U$167,MATCH($B196,$B$36:$B$167,0),17)),"",INDEX($A$36:$U$167,MATCH($B196,$B$36:$B$167,0),17))</f>
        <v>15</v>
      </c>
      <c r="R196" s="34" t="str">
        <f>IF(ISNA(INDEX($A$36:$U$167,MATCH($B196,$B$36:$B$167,0),18)),"",INDEX($A$36:$U$167,MATCH($B196,$B$36:$B$167,0),18))</f>
        <v>E</v>
      </c>
      <c r="S196" s="34">
        <f>IF(ISNA(INDEX($A$36:$U$167,MATCH($B196,$B$36:$B$167,0),19)),"",INDEX($A$36:$U$167,MATCH($B196,$B$36:$B$167,0),19))</f>
        <v>0</v>
      </c>
      <c r="T196" s="34">
        <f>IF(ISNA(INDEX($A$36:$U$167,MATCH($B196,$B$36:$B$167,0),20)),"",INDEX($A$36:$U$167,MATCH($B196,$B$36:$B$167,0),20))</f>
        <v>0</v>
      </c>
      <c r="U196" s="23" t="s">
        <v>39</v>
      </c>
      <c r="V196" s="75"/>
      <c r="W196" s="75"/>
      <c r="X196" s="75"/>
      <c r="Y196" s="75"/>
      <c r="Z196" s="75"/>
      <c r="AA196" s="75"/>
      <c r="AB196" s="75"/>
      <c r="AC196" s="75"/>
      <c r="AD196" s="75"/>
      <c r="AE196" s="75"/>
      <c r="AF196" s="75"/>
      <c r="AG196" s="75"/>
      <c r="AH196" s="75"/>
      <c r="AI196" s="75"/>
      <c r="AJ196" s="75"/>
    </row>
    <row r="197" spans="1:36">
      <c r="A197" s="24" t="s">
        <v>28</v>
      </c>
      <c r="B197" s="153"/>
      <c r="C197" s="153"/>
      <c r="D197" s="153"/>
      <c r="E197" s="153"/>
      <c r="F197" s="153"/>
      <c r="G197" s="153"/>
      <c r="H197" s="153"/>
      <c r="I197" s="153"/>
      <c r="J197" s="26">
        <f t="shared" ref="J197:Q197" si="61">SUM(J195:J196)</f>
        <v>13</v>
      </c>
      <c r="K197" s="26">
        <f t="shared" si="61"/>
        <v>4</v>
      </c>
      <c r="L197" s="26">
        <f t="shared" si="61"/>
        <v>2</v>
      </c>
      <c r="M197" s="26">
        <f t="shared" si="61"/>
        <v>0</v>
      </c>
      <c r="N197" s="26">
        <f t="shared" si="61"/>
        <v>4</v>
      </c>
      <c r="O197" s="26">
        <f t="shared" si="61"/>
        <v>10</v>
      </c>
      <c r="P197" s="26">
        <f t="shared" si="61"/>
        <v>18</v>
      </c>
      <c r="Q197" s="26">
        <f t="shared" si="61"/>
        <v>28</v>
      </c>
      <c r="R197" s="24">
        <f>COUNTIF(R195:R196,"E")</f>
        <v>2</v>
      </c>
      <c r="S197" s="24">
        <f>COUNTIF(S195:S196,"C")</f>
        <v>0</v>
      </c>
      <c r="T197" s="24">
        <f>COUNTIF(T195:T196,"VP")</f>
        <v>0</v>
      </c>
      <c r="U197" s="25"/>
      <c r="V197" s="75"/>
      <c r="W197" s="75"/>
      <c r="X197" s="75"/>
      <c r="Y197" s="75"/>
      <c r="Z197" s="75"/>
      <c r="AA197" s="75"/>
      <c r="AB197" s="75"/>
      <c r="AC197" s="75"/>
      <c r="AD197" s="75"/>
      <c r="AE197" s="75"/>
      <c r="AF197" s="75"/>
      <c r="AG197" s="75"/>
      <c r="AH197" s="75"/>
      <c r="AI197" s="75"/>
      <c r="AJ197" s="75"/>
    </row>
    <row r="198" spans="1:36" ht="27" customHeight="1">
      <c r="A198" s="228" t="s">
        <v>53</v>
      </c>
      <c r="B198" s="229"/>
      <c r="C198" s="229"/>
      <c r="D198" s="229"/>
      <c r="E198" s="229"/>
      <c r="F198" s="229"/>
      <c r="G198" s="229"/>
      <c r="H198" s="229"/>
      <c r="I198" s="230"/>
      <c r="J198" s="26">
        <f t="shared" ref="J198:T198" si="62">SUM(J193,J197)</f>
        <v>99</v>
      </c>
      <c r="K198" s="26">
        <f t="shared" si="62"/>
        <v>34</v>
      </c>
      <c r="L198" s="26">
        <f t="shared" si="62"/>
        <v>30</v>
      </c>
      <c r="M198" s="26">
        <f t="shared" si="62"/>
        <v>4</v>
      </c>
      <c r="N198" s="26">
        <f t="shared" si="62"/>
        <v>6</v>
      </c>
      <c r="O198" s="26">
        <f t="shared" si="62"/>
        <v>74</v>
      </c>
      <c r="P198" s="26">
        <f t="shared" si="62"/>
        <v>110</v>
      </c>
      <c r="Q198" s="26">
        <f t="shared" si="62"/>
        <v>184</v>
      </c>
      <c r="R198" s="26">
        <f t="shared" si="62"/>
        <v>13</v>
      </c>
      <c r="S198" s="26">
        <f t="shared" si="62"/>
        <v>2</v>
      </c>
      <c r="T198" s="26">
        <f t="shared" si="62"/>
        <v>3</v>
      </c>
      <c r="U198" s="65">
        <f>18/40</f>
        <v>0.45</v>
      </c>
      <c r="V198" s="75"/>
      <c r="W198" s="75"/>
      <c r="X198" s="75"/>
      <c r="Y198" s="75"/>
      <c r="Z198" s="75"/>
      <c r="AA198" s="75"/>
      <c r="AB198" s="75"/>
      <c r="AC198" s="75"/>
      <c r="AD198" s="75"/>
      <c r="AE198" s="75"/>
      <c r="AF198" s="75"/>
      <c r="AG198" s="75"/>
      <c r="AH198" s="75"/>
      <c r="AI198" s="75"/>
      <c r="AJ198" s="75"/>
    </row>
    <row r="199" spans="1:36">
      <c r="A199" s="167" t="s">
        <v>54</v>
      </c>
      <c r="B199" s="168"/>
      <c r="C199" s="168"/>
      <c r="D199" s="168"/>
      <c r="E199" s="168"/>
      <c r="F199" s="168"/>
      <c r="G199" s="168"/>
      <c r="H199" s="168"/>
      <c r="I199" s="168"/>
      <c r="J199" s="169"/>
      <c r="K199" s="26">
        <f>K193*14+K197*12</f>
        <v>468</v>
      </c>
      <c r="L199" s="26">
        <f t="shared" ref="L199:N199" si="63">L193*14+L197*12</f>
        <v>416</v>
      </c>
      <c r="M199" s="26">
        <f t="shared" si="63"/>
        <v>56</v>
      </c>
      <c r="N199" s="26">
        <f t="shared" si="63"/>
        <v>76</v>
      </c>
      <c r="O199" s="26">
        <f>O193*14+O197*12</f>
        <v>1016</v>
      </c>
      <c r="P199" s="26">
        <f>P193*14+P197*12</f>
        <v>1504</v>
      </c>
      <c r="Q199" s="26">
        <f>Q193*14+Q197*12</f>
        <v>2520</v>
      </c>
      <c r="R199" s="173"/>
      <c r="S199" s="174"/>
      <c r="T199" s="174"/>
      <c r="U199" s="175"/>
      <c r="V199" s="75"/>
      <c r="W199" s="75"/>
      <c r="X199" s="75"/>
      <c r="Y199" s="75"/>
      <c r="Z199" s="75"/>
      <c r="AA199" s="75"/>
      <c r="AB199" s="75"/>
      <c r="AC199" s="75"/>
      <c r="AD199" s="75"/>
      <c r="AE199" s="75"/>
      <c r="AF199" s="75"/>
      <c r="AG199" s="75"/>
      <c r="AH199" s="75"/>
      <c r="AI199" s="75"/>
      <c r="AJ199" s="75"/>
    </row>
    <row r="200" spans="1:36">
      <c r="A200" s="170"/>
      <c r="B200" s="171"/>
      <c r="C200" s="171"/>
      <c r="D200" s="171"/>
      <c r="E200" s="171"/>
      <c r="F200" s="171"/>
      <c r="G200" s="171"/>
      <c r="H200" s="171"/>
      <c r="I200" s="171"/>
      <c r="J200" s="172"/>
      <c r="K200" s="155">
        <f>SUM(K199:N199)</f>
        <v>1016</v>
      </c>
      <c r="L200" s="156"/>
      <c r="M200" s="156"/>
      <c r="N200" s="157"/>
      <c r="O200" s="225">
        <f>SUM(O199:P199)</f>
        <v>2520</v>
      </c>
      <c r="P200" s="226"/>
      <c r="Q200" s="227"/>
      <c r="R200" s="176"/>
      <c r="S200" s="177"/>
      <c r="T200" s="177"/>
      <c r="U200" s="178"/>
      <c r="V200" s="75"/>
      <c r="W200" s="75"/>
      <c r="X200" s="75"/>
      <c r="Y200" s="75"/>
      <c r="Z200" s="75"/>
      <c r="AA200" s="75"/>
      <c r="AB200" s="75"/>
      <c r="AC200" s="75"/>
      <c r="AD200" s="75"/>
      <c r="AE200" s="75"/>
      <c r="AF200" s="75"/>
      <c r="AG200" s="75"/>
      <c r="AH200" s="75"/>
      <c r="AI200" s="75"/>
      <c r="AJ200" s="75"/>
    </row>
    <row r="201" spans="1:36">
      <c r="V201" s="75"/>
      <c r="W201" s="75"/>
      <c r="X201" s="75"/>
      <c r="Y201" s="75"/>
      <c r="Z201" s="75"/>
      <c r="AA201" s="75"/>
      <c r="AB201" s="75"/>
      <c r="AC201" s="75"/>
      <c r="AD201" s="75"/>
      <c r="AE201" s="75"/>
      <c r="AF201" s="75"/>
      <c r="AG201" s="75"/>
      <c r="AH201" s="75"/>
      <c r="AI201" s="75"/>
      <c r="AJ201" s="75"/>
    </row>
    <row r="202" spans="1:36" s="53" customFormat="1">
      <c r="V202" s="75"/>
      <c r="W202" s="75"/>
      <c r="X202" s="75"/>
      <c r="Y202" s="75"/>
      <c r="Z202" s="75"/>
      <c r="AA202" s="75"/>
      <c r="AB202" s="75"/>
      <c r="AC202" s="75"/>
      <c r="AD202" s="75"/>
      <c r="AE202" s="75"/>
      <c r="AF202" s="75"/>
      <c r="AG202" s="75"/>
      <c r="AH202" s="75"/>
      <c r="AI202" s="75"/>
      <c r="AJ202" s="75"/>
    </row>
    <row r="203" spans="1:36" ht="12.75" customHeight="1">
      <c r="V203" s="75"/>
      <c r="W203" s="75"/>
      <c r="X203" s="75"/>
      <c r="Y203" s="75"/>
      <c r="Z203" s="75"/>
      <c r="AA203" s="75"/>
      <c r="AB203" s="75"/>
      <c r="AC203" s="75"/>
      <c r="AD203" s="75"/>
      <c r="AE203" s="75"/>
      <c r="AF203" s="75"/>
      <c r="AG203" s="75"/>
      <c r="AH203" s="75"/>
      <c r="AI203" s="75"/>
      <c r="AJ203" s="75"/>
    </row>
    <row r="204" spans="1:36" ht="23.25" customHeight="1">
      <c r="A204" s="153" t="s">
        <v>80</v>
      </c>
      <c r="B204" s="162"/>
      <c r="C204" s="162"/>
      <c r="D204" s="162"/>
      <c r="E204" s="162"/>
      <c r="F204" s="162"/>
      <c r="G204" s="162"/>
      <c r="H204" s="162"/>
      <c r="I204" s="162"/>
      <c r="J204" s="162"/>
      <c r="K204" s="162"/>
      <c r="L204" s="162"/>
      <c r="M204" s="162"/>
      <c r="N204" s="162"/>
      <c r="O204" s="162"/>
      <c r="P204" s="162"/>
      <c r="Q204" s="162"/>
      <c r="R204" s="162"/>
      <c r="S204" s="162"/>
      <c r="T204" s="162"/>
      <c r="U204" s="162"/>
      <c r="V204" s="75"/>
      <c r="W204" s="75"/>
      <c r="X204" s="75"/>
      <c r="Y204" s="75"/>
      <c r="Z204" s="75"/>
      <c r="AA204" s="75"/>
      <c r="AB204" s="75"/>
      <c r="AC204" s="75"/>
      <c r="AD204" s="75"/>
      <c r="AE204" s="75"/>
      <c r="AF204" s="75"/>
      <c r="AG204" s="75"/>
      <c r="AH204" s="75"/>
      <c r="AI204" s="75"/>
      <c r="AJ204" s="75"/>
    </row>
    <row r="205" spans="1:36" ht="26.25" customHeight="1">
      <c r="A205" s="153" t="s">
        <v>30</v>
      </c>
      <c r="B205" s="153" t="s">
        <v>29</v>
      </c>
      <c r="C205" s="153"/>
      <c r="D205" s="153"/>
      <c r="E205" s="153"/>
      <c r="F205" s="153"/>
      <c r="G205" s="153"/>
      <c r="H205" s="153"/>
      <c r="I205" s="153"/>
      <c r="J205" s="154" t="s">
        <v>43</v>
      </c>
      <c r="K205" s="154" t="s">
        <v>27</v>
      </c>
      <c r="L205" s="154"/>
      <c r="M205" s="154"/>
      <c r="N205" s="154"/>
      <c r="O205" s="154" t="s">
        <v>44</v>
      </c>
      <c r="P205" s="154"/>
      <c r="Q205" s="154"/>
      <c r="R205" s="154" t="s">
        <v>26</v>
      </c>
      <c r="S205" s="154"/>
      <c r="T205" s="154"/>
      <c r="U205" s="154" t="s">
        <v>25</v>
      </c>
      <c r="V205" s="75"/>
      <c r="W205" s="75"/>
      <c r="X205" s="75"/>
      <c r="Y205" s="75"/>
      <c r="Z205" s="75"/>
      <c r="AA205" s="75"/>
      <c r="AB205" s="75"/>
      <c r="AC205" s="75"/>
      <c r="AD205" s="75"/>
      <c r="AE205" s="75"/>
      <c r="AF205" s="75"/>
      <c r="AG205" s="75"/>
      <c r="AH205" s="75"/>
      <c r="AI205" s="75"/>
      <c r="AJ205" s="75"/>
    </row>
    <row r="206" spans="1:36">
      <c r="A206" s="153"/>
      <c r="B206" s="153"/>
      <c r="C206" s="153"/>
      <c r="D206" s="153"/>
      <c r="E206" s="153"/>
      <c r="F206" s="153"/>
      <c r="G206" s="153"/>
      <c r="H206" s="153"/>
      <c r="I206" s="153"/>
      <c r="J206" s="154"/>
      <c r="K206" s="35" t="s">
        <v>31</v>
      </c>
      <c r="L206" s="35" t="s">
        <v>32</v>
      </c>
      <c r="M206" s="44" t="s">
        <v>78</v>
      </c>
      <c r="N206" s="44" t="s">
        <v>79</v>
      </c>
      <c r="O206" s="35" t="s">
        <v>36</v>
      </c>
      <c r="P206" s="35" t="s">
        <v>8</v>
      </c>
      <c r="Q206" s="35" t="s">
        <v>33</v>
      </c>
      <c r="R206" s="35" t="s">
        <v>34</v>
      </c>
      <c r="S206" s="35" t="s">
        <v>31</v>
      </c>
      <c r="T206" s="35" t="s">
        <v>35</v>
      </c>
      <c r="U206" s="154"/>
      <c r="V206" s="75"/>
      <c r="W206" s="75"/>
      <c r="X206" s="75"/>
      <c r="Y206" s="75"/>
      <c r="Z206" s="75"/>
      <c r="AA206" s="75"/>
      <c r="AB206" s="75"/>
      <c r="AC206" s="75"/>
      <c r="AD206" s="75"/>
      <c r="AE206" s="75"/>
      <c r="AF206" s="75"/>
      <c r="AG206" s="75"/>
      <c r="AH206" s="75"/>
      <c r="AI206" s="75"/>
      <c r="AJ206" s="75"/>
    </row>
    <row r="207" spans="1:36" ht="18.75" customHeight="1">
      <c r="A207" s="135" t="s">
        <v>60</v>
      </c>
      <c r="B207" s="136"/>
      <c r="C207" s="136"/>
      <c r="D207" s="136"/>
      <c r="E207" s="136"/>
      <c r="F207" s="136"/>
      <c r="G207" s="136"/>
      <c r="H207" s="136"/>
      <c r="I207" s="136"/>
      <c r="J207" s="136"/>
      <c r="K207" s="136"/>
      <c r="L207" s="136"/>
      <c r="M207" s="136"/>
      <c r="N207" s="136"/>
      <c r="O207" s="136"/>
      <c r="P207" s="136"/>
      <c r="Q207" s="136"/>
      <c r="R207" s="136"/>
      <c r="S207" s="136"/>
      <c r="T207" s="136"/>
      <c r="U207" s="137"/>
      <c r="V207" s="75"/>
      <c r="W207" s="75"/>
      <c r="X207" s="75"/>
      <c r="Y207" s="75"/>
      <c r="Z207" s="75"/>
      <c r="AA207" s="75"/>
      <c r="AB207" s="75"/>
      <c r="AC207" s="75"/>
      <c r="AD207" s="75"/>
      <c r="AE207" s="75"/>
      <c r="AF207" s="75"/>
      <c r="AG207" s="75"/>
      <c r="AH207" s="75"/>
      <c r="AI207" s="75"/>
      <c r="AJ207" s="75"/>
    </row>
    <row r="208" spans="1:36">
      <c r="A208" s="38" t="str">
        <f t="shared" ref="A208:A215" si="64">IF(ISNA(INDEX($A$36:$U$167,MATCH($B208,$B$36:$B$167,0),1)),"",INDEX($A$36:$U$167,MATCH($B208,$B$36:$B$167,0),1))</f>
        <v>MLR0023</v>
      </c>
      <c r="B208" s="139" t="s">
        <v>87</v>
      </c>
      <c r="C208" s="140"/>
      <c r="D208" s="140"/>
      <c r="E208" s="140"/>
      <c r="F208" s="140"/>
      <c r="G208" s="140"/>
      <c r="H208" s="140"/>
      <c r="I208" s="141"/>
      <c r="J208" s="21">
        <f t="shared" ref="J208:J215" si="65">IF(ISNA(INDEX($A$36:$U$167,MATCH($B208,$B$36:$B$167,0),10)),"",INDEX($A$36:$U$167,MATCH($B208,$B$36:$B$167,0),10))</f>
        <v>6</v>
      </c>
      <c r="K208" s="21">
        <f t="shared" ref="K208:K215" si="66">IF(ISNA(INDEX($A$36:$U$167,MATCH($B208,$B$36:$B$167,0),11)),"",INDEX($A$36:$U$167,MATCH($B208,$B$36:$B$167,0),11))</f>
        <v>2</v>
      </c>
      <c r="L208" s="21">
        <f t="shared" ref="L208:L215" si="67">IF(ISNA(INDEX($A$36:$U$167,MATCH($B208,$B$36:$B$167,0),12)),"",INDEX($A$36:$U$167,MATCH($B208,$B$36:$B$167,0),12))</f>
        <v>2</v>
      </c>
      <c r="M208" s="21">
        <f t="shared" ref="M208:M215" si="68">IF(ISNA(INDEX($A$36:$U$167,MATCH($B208,$B$36:$B$167,0),13)),"",INDEX($A$36:$U$167,MATCH($B208,$B$36:$B$167,0),13))</f>
        <v>0</v>
      </c>
      <c r="N208" s="21">
        <f t="shared" ref="N208:N215" si="69">IF(ISNA(INDEX($A$36:$U$167,MATCH($B208,$B$36:$B$167,0),14)),"",INDEX($A$36:$U$167,MATCH($B208,$B$36:$B$167,0),14))</f>
        <v>0</v>
      </c>
      <c r="O208" s="21">
        <f t="shared" ref="O208:O215" si="70">IF(ISNA(INDEX($A$36:$U$167,MATCH($B208,$B$36:$B$167,0),15)),"",INDEX($A$36:$U$167,MATCH($B208,$B$36:$B$167,0),15))</f>
        <v>4</v>
      </c>
      <c r="P208" s="21">
        <f t="shared" ref="P208:P215" si="71">IF(ISNA(INDEX($A$36:$U$167,MATCH($B208,$B$36:$B$167,0),16)),"",INDEX($A$36:$U$167,MATCH($B208,$B$36:$B$167,0),16))</f>
        <v>7</v>
      </c>
      <c r="Q208" s="21">
        <f t="shared" ref="Q208:Q215" si="72">IF(ISNA(INDEX($A$36:$U$167,MATCH($B208,$B$36:$B$167,0),17)),"",INDEX($A$36:$U$167,MATCH($B208,$B$36:$B$167,0),17))</f>
        <v>11</v>
      </c>
      <c r="R208" s="34">
        <f t="shared" ref="R208:R215" si="73">IF(ISNA(INDEX($A$36:$U$167,MATCH($B208,$B$36:$B$167,0),18)),"",INDEX($A$36:$U$167,MATCH($B208,$B$36:$B$167,0),18))</f>
        <v>0</v>
      </c>
      <c r="S208" s="34">
        <f t="shared" ref="S208:S215" si="74">IF(ISNA(INDEX($A$36:$U$167,MATCH($B208,$B$36:$B$167,0),19)),"",INDEX($A$36:$U$167,MATCH($B208,$B$36:$B$167,0),19))</f>
        <v>0</v>
      </c>
      <c r="T208" s="34" t="str">
        <f t="shared" ref="T208:T215" si="75">IF(ISNA(INDEX($A$36:$U$167,MATCH($B208,$B$36:$B$167,0),20)),"",INDEX($A$36:$U$167,MATCH($B208,$B$36:$B$167,0),20))</f>
        <v>VP</v>
      </c>
      <c r="U208" s="20" t="s">
        <v>41</v>
      </c>
      <c r="V208" s="75"/>
      <c r="W208" s="75"/>
      <c r="X208" s="75"/>
      <c r="Y208" s="75"/>
      <c r="Z208" s="75"/>
      <c r="AA208" s="75"/>
      <c r="AB208" s="75"/>
      <c r="AC208" s="75"/>
      <c r="AD208" s="75"/>
      <c r="AE208" s="75"/>
      <c r="AF208" s="75"/>
      <c r="AG208" s="75"/>
      <c r="AH208" s="75"/>
      <c r="AI208" s="75"/>
      <c r="AJ208" s="75"/>
    </row>
    <row r="209" spans="1:36">
      <c r="A209" s="38" t="str">
        <f t="shared" si="64"/>
        <v>MLR0016</v>
      </c>
      <c r="B209" s="139" t="s">
        <v>113</v>
      </c>
      <c r="C209" s="140"/>
      <c r="D209" s="140"/>
      <c r="E209" s="140"/>
      <c r="F209" s="140"/>
      <c r="G209" s="140"/>
      <c r="H209" s="140"/>
      <c r="I209" s="141"/>
      <c r="J209" s="21">
        <f t="shared" si="65"/>
        <v>6</v>
      </c>
      <c r="K209" s="21">
        <f t="shared" si="66"/>
        <v>2</v>
      </c>
      <c r="L209" s="21">
        <f t="shared" si="67"/>
        <v>2</v>
      </c>
      <c r="M209" s="21">
        <f t="shared" si="68"/>
        <v>0</v>
      </c>
      <c r="N209" s="21">
        <f t="shared" si="69"/>
        <v>0</v>
      </c>
      <c r="O209" s="21">
        <f t="shared" si="70"/>
        <v>4</v>
      </c>
      <c r="P209" s="21">
        <f t="shared" si="71"/>
        <v>7</v>
      </c>
      <c r="Q209" s="21">
        <f t="shared" si="72"/>
        <v>11</v>
      </c>
      <c r="R209" s="34" t="str">
        <f t="shared" si="73"/>
        <v>E</v>
      </c>
      <c r="S209" s="34">
        <f t="shared" si="74"/>
        <v>0</v>
      </c>
      <c r="T209" s="34">
        <f t="shared" si="75"/>
        <v>0</v>
      </c>
      <c r="U209" s="20" t="s">
        <v>41</v>
      </c>
      <c r="V209" s="75"/>
      <c r="W209" s="75"/>
      <c r="X209" s="75"/>
      <c r="Y209" s="75"/>
      <c r="Z209" s="75"/>
      <c r="AA209" s="75"/>
      <c r="AB209" s="75"/>
      <c r="AC209" s="75"/>
      <c r="AD209" s="75"/>
      <c r="AE209" s="75"/>
      <c r="AF209" s="75"/>
      <c r="AG209" s="75"/>
      <c r="AH209" s="75"/>
      <c r="AI209" s="75"/>
      <c r="AJ209" s="75"/>
    </row>
    <row r="210" spans="1:36">
      <c r="A210" s="38" t="str">
        <f t="shared" si="64"/>
        <v>MLR0027</v>
      </c>
      <c r="B210" s="139" t="s">
        <v>121</v>
      </c>
      <c r="C210" s="140"/>
      <c r="D210" s="140"/>
      <c r="E210" s="140"/>
      <c r="F210" s="140"/>
      <c r="G210" s="140"/>
      <c r="H210" s="140"/>
      <c r="I210" s="141"/>
      <c r="J210" s="21">
        <f t="shared" si="65"/>
        <v>6</v>
      </c>
      <c r="K210" s="21">
        <f t="shared" si="66"/>
        <v>2</v>
      </c>
      <c r="L210" s="21">
        <f t="shared" si="67"/>
        <v>1</v>
      </c>
      <c r="M210" s="21">
        <f t="shared" si="68"/>
        <v>2</v>
      </c>
      <c r="N210" s="21">
        <f t="shared" si="69"/>
        <v>0</v>
      </c>
      <c r="O210" s="21">
        <f t="shared" si="70"/>
        <v>5</v>
      </c>
      <c r="P210" s="21">
        <f t="shared" si="71"/>
        <v>6</v>
      </c>
      <c r="Q210" s="21">
        <f t="shared" si="72"/>
        <v>11</v>
      </c>
      <c r="R210" s="34" t="str">
        <f t="shared" si="73"/>
        <v>E</v>
      </c>
      <c r="S210" s="34">
        <f t="shared" si="74"/>
        <v>0</v>
      </c>
      <c r="T210" s="34">
        <f t="shared" si="75"/>
        <v>0</v>
      </c>
      <c r="U210" s="20" t="s">
        <v>41</v>
      </c>
      <c r="V210" s="75"/>
      <c r="W210" s="75"/>
      <c r="X210" s="75"/>
      <c r="Y210" s="75"/>
      <c r="Z210" s="75"/>
      <c r="AA210" s="75"/>
      <c r="AB210" s="75"/>
      <c r="AC210" s="75"/>
      <c r="AD210" s="75"/>
      <c r="AE210" s="75"/>
      <c r="AF210" s="75"/>
      <c r="AG210" s="75"/>
      <c r="AH210" s="75"/>
      <c r="AI210" s="75"/>
      <c r="AJ210" s="75"/>
    </row>
    <row r="211" spans="1:36">
      <c r="A211" s="38" t="str">
        <f t="shared" si="64"/>
        <v>MLX2101</v>
      </c>
      <c r="B211" s="124" t="s">
        <v>129</v>
      </c>
      <c r="C211" s="125"/>
      <c r="D211" s="125"/>
      <c r="E211" s="125"/>
      <c r="F211" s="125"/>
      <c r="G211" s="125"/>
      <c r="H211" s="125"/>
      <c r="I211" s="126"/>
      <c r="J211" s="21">
        <f t="shared" si="65"/>
        <v>6</v>
      </c>
      <c r="K211" s="21">
        <f t="shared" si="66"/>
        <v>2</v>
      </c>
      <c r="L211" s="21">
        <f t="shared" si="67"/>
        <v>1</v>
      </c>
      <c r="M211" s="21">
        <f t="shared" si="68"/>
        <v>0</v>
      </c>
      <c r="N211" s="21">
        <f t="shared" si="69"/>
        <v>0</v>
      </c>
      <c r="O211" s="21">
        <f t="shared" si="70"/>
        <v>3</v>
      </c>
      <c r="P211" s="21">
        <f t="shared" si="71"/>
        <v>8</v>
      </c>
      <c r="Q211" s="21">
        <f t="shared" si="72"/>
        <v>11</v>
      </c>
      <c r="R211" s="34">
        <f t="shared" si="73"/>
        <v>0</v>
      </c>
      <c r="S211" s="34">
        <f t="shared" si="74"/>
        <v>0</v>
      </c>
      <c r="T211" s="34" t="str">
        <f t="shared" si="75"/>
        <v>VP</v>
      </c>
      <c r="U211" s="20" t="s">
        <v>41</v>
      </c>
      <c r="V211" s="75"/>
      <c r="W211" s="75"/>
      <c r="X211" s="75"/>
      <c r="Y211" s="75"/>
      <c r="Z211" s="75"/>
      <c r="AA211" s="75"/>
      <c r="AB211" s="75"/>
      <c r="AC211" s="75"/>
      <c r="AD211" s="75"/>
      <c r="AE211" s="75"/>
      <c r="AF211" s="75"/>
      <c r="AG211" s="75"/>
      <c r="AH211" s="75"/>
      <c r="AI211" s="75"/>
      <c r="AJ211" s="75"/>
    </row>
    <row r="212" spans="1:36">
      <c r="A212" s="38" t="str">
        <f t="shared" si="64"/>
        <v>MLR0004</v>
      </c>
      <c r="B212" s="124" t="s">
        <v>133</v>
      </c>
      <c r="C212" s="125"/>
      <c r="D212" s="125"/>
      <c r="E212" s="125"/>
      <c r="F212" s="125"/>
      <c r="G212" s="125"/>
      <c r="H212" s="125"/>
      <c r="I212" s="126"/>
      <c r="J212" s="21">
        <f t="shared" si="65"/>
        <v>5</v>
      </c>
      <c r="K212" s="21">
        <f t="shared" si="66"/>
        <v>2</v>
      </c>
      <c r="L212" s="21">
        <f t="shared" si="67"/>
        <v>2</v>
      </c>
      <c r="M212" s="21">
        <f t="shared" si="68"/>
        <v>0</v>
      </c>
      <c r="N212" s="21">
        <f t="shared" si="69"/>
        <v>0</v>
      </c>
      <c r="O212" s="21">
        <f t="shared" si="70"/>
        <v>4</v>
      </c>
      <c r="P212" s="21">
        <f t="shared" si="71"/>
        <v>5</v>
      </c>
      <c r="Q212" s="21">
        <f t="shared" si="72"/>
        <v>9</v>
      </c>
      <c r="R212" s="34" t="str">
        <f t="shared" si="73"/>
        <v>E</v>
      </c>
      <c r="S212" s="34">
        <f t="shared" si="74"/>
        <v>0</v>
      </c>
      <c r="T212" s="34">
        <f t="shared" si="75"/>
        <v>0</v>
      </c>
      <c r="U212" s="20" t="s">
        <v>41</v>
      </c>
      <c r="V212" s="75"/>
      <c r="W212" s="75"/>
      <c r="X212" s="75"/>
      <c r="Y212" s="75"/>
      <c r="Z212" s="75"/>
      <c r="AA212" s="75"/>
      <c r="AB212" s="75"/>
      <c r="AC212" s="75"/>
      <c r="AD212" s="75"/>
      <c r="AE212" s="75"/>
      <c r="AF212" s="75"/>
      <c r="AG212" s="75"/>
      <c r="AH212" s="75"/>
      <c r="AI212" s="75"/>
      <c r="AJ212" s="75"/>
    </row>
    <row r="213" spans="1:36">
      <c r="A213" s="38" t="str">
        <f t="shared" si="64"/>
        <v>MLR0030</v>
      </c>
      <c r="B213" s="124" t="s">
        <v>135</v>
      </c>
      <c r="C213" s="125"/>
      <c r="D213" s="125"/>
      <c r="E213" s="125"/>
      <c r="F213" s="125"/>
      <c r="G213" s="125"/>
      <c r="H213" s="125"/>
      <c r="I213" s="126"/>
      <c r="J213" s="21">
        <f t="shared" si="65"/>
        <v>5</v>
      </c>
      <c r="K213" s="21">
        <f t="shared" si="66"/>
        <v>2</v>
      </c>
      <c r="L213" s="21">
        <f t="shared" si="67"/>
        <v>2</v>
      </c>
      <c r="M213" s="21">
        <f t="shared" si="68"/>
        <v>1</v>
      </c>
      <c r="N213" s="21">
        <f t="shared" si="69"/>
        <v>0</v>
      </c>
      <c r="O213" s="21">
        <f t="shared" si="70"/>
        <v>5</v>
      </c>
      <c r="P213" s="21">
        <f t="shared" si="71"/>
        <v>4</v>
      </c>
      <c r="Q213" s="21">
        <f t="shared" si="72"/>
        <v>9</v>
      </c>
      <c r="R213" s="34" t="str">
        <f t="shared" si="73"/>
        <v>E</v>
      </c>
      <c r="S213" s="34">
        <f t="shared" si="74"/>
        <v>0</v>
      </c>
      <c r="T213" s="34">
        <f t="shared" si="75"/>
        <v>0</v>
      </c>
      <c r="U213" s="20" t="s">
        <v>41</v>
      </c>
      <c r="V213" s="75"/>
      <c r="W213" s="75"/>
      <c r="X213" s="75"/>
      <c r="Y213" s="75"/>
      <c r="Z213" s="75"/>
      <c r="AA213" s="75"/>
      <c r="AB213" s="75"/>
      <c r="AC213" s="75"/>
      <c r="AD213" s="75"/>
      <c r="AE213" s="75"/>
      <c r="AF213" s="75"/>
      <c r="AG213" s="75"/>
      <c r="AH213" s="75"/>
      <c r="AI213" s="75"/>
      <c r="AJ213" s="75"/>
    </row>
    <row r="214" spans="1:36">
      <c r="A214" s="38" t="str">
        <f t="shared" si="64"/>
        <v>MLR0011</v>
      </c>
      <c r="B214" s="124" t="s">
        <v>137</v>
      </c>
      <c r="C214" s="125"/>
      <c r="D214" s="125"/>
      <c r="E214" s="125"/>
      <c r="F214" s="125"/>
      <c r="G214" s="125"/>
      <c r="H214" s="125"/>
      <c r="I214" s="126"/>
      <c r="J214" s="21">
        <f t="shared" si="65"/>
        <v>5</v>
      </c>
      <c r="K214" s="21">
        <f t="shared" si="66"/>
        <v>2</v>
      </c>
      <c r="L214" s="21">
        <f t="shared" si="67"/>
        <v>2</v>
      </c>
      <c r="M214" s="21">
        <f t="shared" si="68"/>
        <v>0</v>
      </c>
      <c r="N214" s="21">
        <f t="shared" si="69"/>
        <v>0</v>
      </c>
      <c r="O214" s="21">
        <f t="shared" si="70"/>
        <v>4</v>
      </c>
      <c r="P214" s="21">
        <f t="shared" si="71"/>
        <v>5</v>
      </c>
      <c r="Q214" s="21">
        <f t="shared" si="72"/>
        <v>9</v>
      </c>
      <c r="R214" s="34" t="str">
        <f t="shared" si="73"/>
        <v>E</v>
      </c>
      <c r="S214" s="34">
        <f t="shared" si="74"/>
        <v>0</v>
      </c>
      <c r="T214" s="34">
        <f t="shared" si="75"/>
        <v>0</v>
      </c>
      <c r="U214" s="20" t="s">
        <v>41</v>
      </c>
      <c r="V214" s="75"/>
      <c r="W214" s="75"/>
      <c r="X214" s="75"/>
      <c r="Y214" s="75"/>
      <c r="Z214" s="75"/>
      <c r="AA214" s="75"/>
      <c r="AB214" s="75"/>
      <c r="AC214" s="75"/>
      <c r="AD214" s="75"/>
      <c r="AE214" s="75"/>
      <c r="AF214" s="75"/>
      <c r="AG214" s="75"/>
      <c r="AH214" s="75"/>
      <c r="AI214" s="75"/>
      <c r="AJ214" s="75"/>
    </row>
    <row r="215" spans="1:36">
      <c r="A215" s="38" t="str">
        <f t="shared" si="64"/>
        <v>MLR0024</v>
      </c>
      <c r="B215" s="150" t="s">
        <v>139</v>
      </c>
      <c r="C215" s="151"/>
      <c r="D215" s="151"/>
      <c r="E215" s="151"/>
      <c r="F215" s="151"/>
      <c r="G215" s="151"/>
      <c r="H215" s="151"/>
      <c r="I215" s="152"/>
      <c r="J215" s="21">
        <f t="shared" si="65"/>
        <v>5</v>
      </c>
      <c r="K215" s="21">
        <f t="shared" si="66"/>
        <v>2</v>
      </c>
      <c r="L215" s="21">
        <f t="shared" si="67"/>
        <v>2</v>
      </c>
      <c r="M215" s="21">
        <f t="shared" si="68"/>
        <v>1</v>
      </c>
      <c r="N215" s="21">
        <f t="shared" si="69"/>
        <v>0</v>
      </c>
      <c r="O215" s="21">
        <f t="shared" si="70"/>
        <v>5</v>
      </c>
      <c r="P215" s="21">
        <f t="shared" si="71"/>
        <v>4</v>
      </c>
      <c r="Q215" s="21">
        <f t="shared" si="72"/>
        <v>9</v>
      </c>
      <c r="R215" s="34">
        <f t="shared" si="73"/>
        <v>0</v>
      </c>
      <c r="S215" s="34" t="str">
        <f t="shared" si="74"/>
        <v>C</v>
      </c>
      <c r="T215" s="34">
        <f t="shared" si="75"/>
        <v>0</v>
      </c>
      <c r="U215" s="20" t="s">
        <v>41</v>
      </c>
      <c r="V215" s="75"/>
      <c r="W215" s="75"/>
      <c r="X215" s="75"/>
      <c r="Y215" s="75"/>
      <c r="Z215" s="75"/>
      <c r="AA215" s="75"/>
      <c r="AB215" s="75"/>
      <c r="AC215" s="75"/>
      <c r="AD215" s="75"/>
      <c r="AE215" s="75"/>
      <c r="AF215" s="75"/>
      <c r="AG215" s="75"/>
      <c r="AH215" s="75"/>
      <c r="AI215" s="75"/>
      <c r="AJ215" s="75"/>
    </row>
    <row r="216" spans="1:36">
      <c r="A216" s="24" t="s">
        <v>28</v>
      </c>
      <c r="B216" s="179"/>
      <c r="C216" s="180"/>
      <c r="D216" s="180"/>
      <c r="E216" s="180"/>
      <c r="F216" s="180"/>
      <c r="G216" s="180"/>
      <c r="H216" s="180"/>
      <c r="I216" s="181"/>
      <c r="J216" s="26">
        <f t="shared" ref="J216:Q216" si="76">SUM(J208:J215)</f>
        <v>44</v>
      </c>
      <c r="K216" s="26">
        <f t="shared" si="76"/>
        <v>16</v>
      </c>
      <c r="L216" s="26">
        <f t="shared" si="76"/>
        <v>14</v>
      </c>
      <c r="M216" s="26">
        <f t="shared" si="76"/>
        <v>4</v>
      </c>
      <c r="N216" s="26">
        <f t="shared" si="76"/>
        <v>0</v>
      </c>
      <c r="O216" s="26">
        <f t="shared" si="76"/>
        <v>34</v>
      </c>
      <c r="P216" s="26">
        <f t="shared" si="76"/>
        <v>46</v>
      </c>
      <c r="Q216" s="26">
        <f t="shared" si="76"/>
        <v>80</v>
      </c>
      <c r="R216" s="24">
        <f>COUNTIF(R208:R215,"E")</f>
        <v>5</v>
      </c>
      <c r="S216" s="24">
        <f>COUNTIF(S208:S215,"C")</f>
        <v>1</v>
      </c>
      <c r="T216" s="24">
        <f>COUNTIF(T208:T215,"VP")</f>
        <v>2</v>
      </c>
      <c r="U216" s="20"/>
      <c r="V216" s="75"/>
      <c r="W216" s="75"/>
      <c r="X216" s="75"/>
      <c r="Y216" s="75"/>
      <c r="Z216" s="75"/>
      <c r="AA216" s="75"/>
      <c r="AB216" s="75"/>
      <c r="AC216" s="75"/>
      <c r="AD216" s="75"/>
      <c r="AE216" s="75"/>
      <c r="AF216" s="75"/>
      <c r="AG216" s="75"/>
      <c r="AH216" s="75"/>
      <c r="AI216" s="75"/>
      <c r="AJ216" s="75"/>
    </row>
    <row r="217" spans="1:36" ht="18" customHeight="1">
      <c r="A217" s="135" t="s">
        <v>73</v>
      </c>
      <c r="B217" s="136"/>
      <c r="C217" s="136"/>
      <c r="D217" s="136"/>
      <c r="E217" s="136"/>
      <c r="F217" s="136"/>
      <c r="G217" s="136"/>
      <c r="H217" s="136"/>
      <c r="I217" s="136"/>
      <c r="J217" s="136"/>
      <c r="K217" s="136"/>
      <c r="L217" s="136"/>
      <c r="M217" s="136"/>
      <c r="N217" s="136"/>
      <c r="O217" s="136"/>
      <c r="P217" s="136"/>
      <c r="Q217" s="136"/>
      <c r="R217" s="136"/>
      <c r="S217" s="136"/>
      <c r="T217" s="136"/>
      <c r="U217" s="137"/>
      <c r="V217" s="75"/>
      <c r="W217" s="75"/>
      <c r="X217" s="75"/>
      <c r="Y217" s="75"/>
      <c r="Z217" s="75"/>
      <c r="AA217" s="75"/>
      <c r="AB217" s="75"/>
      <c r="AC217" s="75"/>
      <c r="AD217" s="75"/>
      <c r="AE217" s="75"/>
      <c r="AF217" s="75"/>
      <c r="AG217" s="75"/>
      <c r="AH217" s="75"/>
      <c r="AI217" s="75"/>
      <c r="AJ217" s="75"/>
    </row>
    <row r="218" spans="1:36">
      <c r="A218" s="38" t="str">
        <f>IF(ISNA(INDEX($A$36:$U$167,MATCH($B218,$B$36:$B$167,0),1)),"",INDEX($A$36:$U$167,MATCH($B218,$B$36:$B$167,0),1))</f>
        <v>MLR2001</v>
      </c>
      <c r="B218" s="139" t="s">
        <v>147</v>
      </c>
      <c r="C218" s="140"/>
      <c r="D218" s="140"/>
      <c r="E218" s="140"/>
      <c r="F218" s="140"/>
      <c r="G218" s="140"/>
      <c r="H218" s="140"/>
      <c r="I218" s="141"/>
      <c r="J218" s="21">
        <f>IF(ISNA(INDEX($A$36:$U$167,MATCH($B218,$B$36:$B$167,0),10)),"",INDEX($A$36:$U$167,MATCH($B218,$B$36:$B$167,0),10))</f>
        <v>6</v>
      </c>
      <c r="K218" s="21">
        <f>IF(ISNA(INDEX($A$36:$U$167,MATCH($B218,$B$36:$B$167,0),11)),"",INDEX($A$36:$U$167,MATCH($B218,$B$36:$B$167,0),11))</f>
        <v>0</v>
      </c>
      <c r="L218" s="21">
        <f>IF(ISNA(INDEX($A$36:$U$167,MATCH($B218,$B$36:$B$167,0),12)),"",INDEX($A$36:$U$167,MATCH($B218,$B$36:$B$167,0),12))</f>
        <v>0</v>
      </c>
      <c r="M218" s="21">
        <f>IF(ISNA(INDEX($A$36:$U$167,MATCH($B218,$B$36:$B$167,0),13)),"",INDEX($A$36:$U$167,MATCH($B218,$B$36:$B$167,0),13))</f>
        <v>0</v>
      </c>
      <c r="N218" s="21">
        <f>IF(ISNA(INDEX($A$36:$U$167,MATCH($B218,$B$36:$B$167,0),14)),"",INDEX($A$36:$U$167,MATCH($B218,$B$36:$B$167,0),14))</f>
        <v>2</v>
      </c>
      <c r="O218" s="21">
        <f>IF(ISNA(INDEX($A$36:$U$167,MATCH($B218,$B$36:$B$167,0),15)),"",INDEX($A$36:$U$167,MATCH($B218,$B$36:$B$167,0),15))</f>
        <v>2</v>
      </c>
      <c r="P218" s="21">
        <f>IF(ISNA(INDEX($A$36:$U$167,MATCH($B218,$B$36:$B$167,0),16)),"",INDEX($A$36:$U$167,MATCH($B218,$B$36:$B$167,0),16))</f>
        <v>11</v>
      </c>
      <c r="Q218" s="21">
        <f>IF(ISNA(INDEX($A$36:$U$167,MATCH($B218,$B$36:$B$167,0),17)),"",INDEX($A$36:$U$167,MATCH($B218,$B$36:$B$167,0),17))</f>
        <v>13</v>
      </c>
      <c r="R218" s="34">
        <f>IF(ISNA(INDEX($A$36:$U$167,MATCH($B218,$B$36:$B$167,0),18)),"",INDEX($A$36:$U$167,MATCH($B218,$B$36:$B$167,0),18))</f>
        <v>0</v>
      </c>
      <c r="S218" s="34" t="str">
        <f>IF(ISNA(INDEX($A$36:$U$167,MATCH($B218,$B$36:$B$167,0),19)),"",INDEX($A$36:$U$167,MATCH($B218,$B$36:$B$167,0),19))</f>
        <v>C</v>
      </c>
      <c r="T218" s="34">
        <f>IF(ISNA(INDEX($A$36:$U$167,MATCH($B218,$B$36:$B$167,0),20)),"",INDEX($A$36:$U$167,MATCH($B218,$B$36:$B$167,0),20))</f>
        <v>0</v>
      </c>
      <c r="U218" s="20" t="s">
        <v>41</v>
      </c>
      <c r="V218" s="75"/>
      <c r="W218" s="75"/>
      <c r="X218" s="75"/>
      <c r="Y218" s="75"/>
      <c r="Z218" s="75"/>
      <c r="AA218" s="75"/>
      <c r="AB218" s="75"/>
      <c r="AC218" s="75"/>
      <c r="AD218" s="75"/>
      <c r="AE218" s="75"/>
      <c r="AF218" s="75"/>
      <c r="AG218" s="75"/>
      <c r="AH218" s="75"/>
      <c r="AI218" s="75"/>
      <c r="AJ218" s="75"/>
    </row>
    <row r="219" spans="1:36">
      <c r="A219" s="24" t="s">
        <v>28</v>
      </c>
      <c r="B219" s="153"/>
      <c r="C219" s="153"/>
      <c r="D219" s="153"/>
      <c r="E219" s="153"/>
      <c r="F219" s="153"/>
      <c r="G219" s="153"/>
      <c r="H219" s="153"/>
      <c r="I219" s="153"/>
      <c r="J219" s="26">
        <f t="shared" ref="J219:Q219" si="77">SUM(J218:J218)</f>
        <v>6</v>
      </c>
      <c r="K219" s="26">
        <f t="shared" si="77"/>
        <v>0</v>
      </c>
      <c r="L219" s="26">
        <f t="shared" si="77"/>
        <v>0</v>
      </c>
      <c r="M219" s="26">
        <f t="shared" si="77"/>
        <v>0</v>
      </c>
      <c r="N219" s="26">
        <f t="shared" si="77"/>
        <v>2</v>
      </c>
      <c r="O219" s="26">
        <f t="shared" si="77"/>
        <v>2</v>
      </c>
      <c r="P219" s="26">
        <f t="shared" si="77"/>
        <v>11</v>
      </c>
      <c r="Q219" s="26">
        <f t="shared" si="77"/>
        <v>13</v>
      </c>
      <c r="R219" s="24">
        <f>COUNTIF(R218:R218,"E")</f>
        <v>0</v>
      </c>
      <c r="S219" s="24">
        <f>COUNTIF(S218:S218,"C")</f>
        <v>1</v>
      </c>
      <c r="T219" s="24">
        <f>COUNTIF(T218:T218,"VP")</f>
        <v>0</v>
      </c>
      <c r="U219" s="25"/>
      <c r="V219" s="75"/>
      <c r="W219" s="75"/>
      <c r="X219" s="75"/>
      <c r="Y219" s="75"/>
      <c r="Z219" s="75"/>
      <c r="AA219" s="75"/>
      <c r="AB219" s="75"/>
      <c r="AC219" s="75"/>
      <c r="AD219" s="75"/>
      <c r="AE219" s="75"/>
      <c r="AF219" s="75"/>
      <c r="AG219" s="75"/>
      <c r="AH219" s="75"/>
      <c r="AI219" s="75"/>
      <c r="AJ219" s="75"/>
    </row>
    <row r="220" spans="1:36" ht="25.5" customHeight="1">
      <c r="A220" s="228" t="s">
        <v>53</v>
      </c>
      <c r="B220" s="229"/>
      <c r="C220" s="229"/>
      <c r="D220" s="229"/>
      <c r="E220" s="229"/>
      <c r="F220" s="229"/>
      <c r="G220" s="229"/>
      <c r="H220" s="229"/>
      <c r="I220" s="230"/>
      <c r="J220" s="26">
        <f t="shared" ref="J220:T220" si="78">SUM(J216,J219)</f>
        <v>50</v>
      </c>
      <c r="K220" s="26">
        <f t="shared" si="78"/>
        <v>16</v>
      </c>
      <c r="L220" s="26">
        <f t="shared" si="78"/>
        <v>14</v>
      </c>
      <c r="M220" s="26">
        <f t="shared" si="78"/>
        <v>4</v>
      </c>
      <c r="N220" s="26">
        <f t="shared" si="78"/>
        <v>2</v>
      </c>
      <c r="O220" s="26">
        <f t="shared" si="78"/>
        <v>36</v>
      </c>
      <c r="P220" s="26">
        <f t="shared" si="78"/>
        <v>57</v>
      </c>
      <c r="Q220" s="26">
        <f t="shared" si="78"/>
        <v>93</v>
      </c>
      <c r="R220" s="26">
        <f t="shared" si="78"/>
        <v>5</v>
      </c>
      <c r="S220" s="26">
        <f t="shared" si="78"/>
        <v>2</v>
      </c>
      <c r="T220" s="26">
        <f t="shared" si="78"/>
        <v>2</v>
      </c>
      <c r="U220" s="65">
        <f>9/40</f>
        <v>0.22500000000000001</v>
      </c>
      <c r="V220" s="75"/>
      <c r="W220" s="75"/>
      <c r="X220" s="75"/>
      <c r="Y220" s="75"/>
      <c r="Z220" s="75"/>
      <c r="AA220" s="75"/>
      <c r="AB220" s="75"/>
      <c r="AC220" s="75"/>
      <c r="AD220" s="75"/>
      <c r="AE220" s="75"/>
      <c r="AF220" s="75"/>
      <c r="AG220" s="75"/>
      <c r="AH220" s="75"/>
      <c r="AI220" s="75"/>
      <c r="AJ220" s="75"/>
    </row>
    <row r="221" spans="1:36" ht="13.5" customHeight="1">
      <c r="A221" s="167" t="s">
        <v>54</v>
      </c>
      <c r="B221" s="168"/>
      <c r="C221" s="168"/>
      <c r="D221" s="168"/>
      <c r="E221" s="168"/>
      <c r="F221" s="168"/>
      <c r="G221" s="168"/>
      <c r="H221" s="168"/>
      <c r="I221" s="168"/>
      <c r="J221" s="169"/>
      <c r="K221" s="26">
        <f t="shared" ref="K221:Q221" si="79">K216*14+K219*12</f>
        <v>224</v>
      </c>
      <c r="L221" s="26">
        <f t="shared" si="79"/>
        <v>196</v>
      </c>
      <c r="M221" s="26">
        <f t="shared" si="79"/>
        <v>56</v>
      </c>
      <c r="N221" s="26">
        <f t="shared" si="79"/>
        <v>24</v>
      </c>
      <c r="O221" s="26">
        <f t="shared" si="79"/>
        <v>500</v>
      </c>
      <c r="P221" s="26">
        <f t="shared" si="79"/>
        <v>776</v>
      </c>
      <c r="Q221" s="26">
        <f t="shared" si="79"/>
        <v>1276</v>
      </c>
      <c r="R221" s="173"/>
      <c r="S221" s="174"/>
      <c r="T221" s="174"/>
      <c r="U221" s="175"/>
      <c r="V221" s="75"/>
      <c r="W221" s="75"/>
      <c r="X221" s="75"/>
      <c r="Y221" s="75"/>
      <c r="Z221" s="75"/>
      <c r="AA221" s="75"/>
      <c r="AB221" s="75"/>
      <c r="AC221" s="75"/>
      <c r="AD221" s="75"/>
      <c r="AE221" s="75"/>
      <c r="AF221" s="75"/>
      <c r="AG221" s="75"/>
      <c r="AH221" s="75"/>
      <c r="AI221" s="75"/>
      <c r="AJ221" s="75"/>
    </row>
    <row r="222" spans="1:36" ht="16.5" customHeight="1">
      <c r="A222" s="170"/>
      <c r="B222" s="171"/>
      <c r="C222" s="171"/>
      <c r="D222" s="171"/>
      <c r="E222" s="171"/>
      <c r="F222" s="171"/>
      <c r="G222" s="171"/>
      <c r="H222" s="171"/>
      <c r="I222" s="171"/>
      <c r="J222" s="172"/>
      <c r="K222" s="155">
        <f>SUM(K221:N221)</f>
        <v>500</v>
      </c>
      <c r="L222" s="156"/>
      <c r="M222" s="156"/>
      <c r="N222" s="157"/>
      <c r="O222" s="225">
        <f>SUM(O221:P221)</f>
        <v>1276</v>
      </c>
      <c r="P222" s="226"/>
      <c r="Q222" s="227"/>
      <c r="R222" s="176"/>
      <c r="S222" s="177"/>
      <c r="T222" s="177"/>
      <c r="U222" s="178"/>
      <c r="V222" s="75"/>
      <c r="W222" s="75"/>
      <c r="X222" s="75"/>
      <c r="Y222" s="75"/>
      <c r="Z222" s="75"/>
      <c r="AA222" s="75"/>
      <c r="AB222" s="75"/>
      <c r="AC222" s="75"/>
      <c r="AD222" s="75"/>
      <c r="AE222" s="75"/>
      <c r="AF222" s="75"/>
      <c r="AG222" s="75"/>
      <c r="AH222" s="75"/>
      <c r="AI222" s="75"/>
      <c r="AJ222" s="75"/>
    </row>
    <row r="223" spans="1:36" s="62" customFormat="1" ht="16.5" customHeight="1">
      <c r="A223" s="55"/>
      <c r="B223" s="55"/>
      <c r="C223" s="55"/>
      <c r="D223" s="55"/>
      <c r="E223" s="55"/>
      <c r="F223" s="55"/>
      <c r="G223" s="55"/>
      <c r="H223" s="55"/>
      <c r="I223" s="55"/>
      <c r="J223" s="55"/>
      <c r="K223" s="56"/>
      <c r="L223" s="56"/>
      <c r="M223" s="56"/>
      <c r="N223" s="56"/>
      <c r="O223" s="57"/>
      <c r="P223" s="57"/>
      <c r="Q223" s="57"/>
      <c r="R223" s="58"/>
      <c r="S223" s="58"/>
      <c r="T223" s="58"/>
      <c r="U223" s="58"/>
      <c r="V223" s="75"/>
      <c r="W223" s="75"/>
      <c r="X223" s="75"/>
      <c r="Y223" s="75"/>
      <c r="Z223" s="75"/>
      <c r="AA223" s="75"/>
      <c r="AB223" s="75"/>
      <c r="AC223" s="75"/>
      <c r="AD223" s="75"/>
      <c r="AE223" s="75"/>
      <c r="AF223" s="75"/>
      <c r="AG223" s="75"/>
      <c r="AH223" s="75"/>
      <c r="AI223" s="75"/>
      <c r="AJ223" s="75"/>
    </row>
    <row r="224" spans="1:36" s="62" customFormat="1" ht="16.5" customHeight="1">
      <c r="A224" s="55"/>
      <c r="B224" s="55"/>
      <c r="C224" s="55"/>
      <c r="D224" s="55"/>
      <c r="E224" s="55"/>
      <c r="F224" s="55"/>
      <c r="G224" s="55"/>
      <c r="H224" s="55"/>
      <c r="I224" s="55"/>
      <c r="J224" s="55"/>
      <c r="K224" s="56"/>
      <c r="L224" s="56"/>
      <c r="M224" s="56"/>
      <c r="N224" s="56"/>
      <c r="O224" s="57"/>
      <c r="P224" s="57"/>
      <c r="Q224" s="57"/>
      <c r="R224" s="58"/>
      <c r="S224" s="58"/>
      <c r="T224" s="58"/>
      <c r="U224" s="58"/>
      <c r="V224" s="75"/>
      <c r="W224" s="75"/>
      <c r="X224" s="75"/>
      <c r="Y224" s="75"/>
      <c r="Z224" s="75"/>
      <c r="AA224" s="75"/>
      <c r="AB224" s="75"/>
      <c r="AC224" s="75"/>
      <c r="AD224" s="75"/>
      <c r="AE224" s="75"/>
      <c r="AF224" s="75"/>
      <c r="AG224" s="75"/>
      <c r="AH224" s="75"/>
      <c r="AI224" s="75"/>
      <c r="AJ224" s="75"/>
    </row>
    <row r="225" spans="1:36" s="62" customFormat="1" ht="16.5" customHeight="1">
      <c r="A225" s="55"/>
      <c r="B225" s="55"/>
      <c r="C225" s="55"/>
      <c r="D225" s="55"/>
      <c r="E225" s="55"/>
      <c r="F225" s="55"/>
      <c r="G225" s="55"/>
      <c r="H225" s="55"/>
      <c r="I225" s="55"/>
      <c r="J225" s="55"/>
      <c r="K225" s="56"/>
      <c r="L225" s="56"/>
      <c r="M225" s="56"/>
      <c r="N225" s="56"/>
      <c r="O225" s="57"/>
      <c r="P225" s="57"/>
      <c r="Q225" s="57"/>
      <c r="R225" s="58"/>
      <c r="S225" s="58"/>
      <c r="T225" s="58"/>
      <c r="U225" s="58"/>
      <c r="V225" s="75"/>
      <c r="W225" s="75"/>
      <c r="X225" s="75"/>
      <c r="Y225" s="75"/>
      <c r="Z225" s="75"/>
      <c r="AA225" s="75"/>
      <c r="AB225" s="75"/>
      <c r="AC225" s="75"/>
      <c r="AD225" s="75"/>
      <c r="AE225" s="75"/>
      <c r="AF225" s="75"/>
      <c r="AG225" s="75"/>
      <c r="AH225" s="75"/>
      <c r="AI225" s="75"/>
      <c r="AJ225" s="75"/>
    </row>
    <row r="226" spans="1:36" s="62" customFormat="1" ht="16.5" customHeight="1">
      <c r="A226" s="55"/>
      <c r="B226" s="55"/>
      <c r="C226" s="55"/>
      <c r="D226" s="55"/>
      <c r="E226" s="55"/>
      <c r="F226" s="55"/>
      <c r="G226" s="55"/>
      <c r="H226" s="55"/>
      <c r="I226" s="55"/>
      <c r="J226" s="55"/>
      <c r="K226" s="56"/>
      <c r="L226" s="56"/>
      <c r="M226" s="56"/>
      <c r="N226" s="56"/>
      <c r="O226" s="57"/>
      <c r="P226" s="57"/>
      <c r="Q226" s="57"/>
      <c r="R226" s="58"/>
      <c r="S226" s="58"/>
      <c r="T226" s="58"/>
      <c r="U226" s="58"/>
      <c r="V226" s="75"/>
      <c r="W226" s="75"/>
      <c r="X226" s="75"/>
      <c r="Y226" s="75"/>
      <c r="Z226" s="75"/>
      <c r="AA226" s="75"/>
      <c r="AB226" s="75"/>
      <c r="AC226" s="75"/>
      <c r="AD226" s="75"/>
      <c r="AE226" s="75"/>
      <c r="AF226" s="75"/>
      <c r="AG226" s="75"/>
      <c r="AH226" s="75"/>
      <c r="AI226" s="75"/>
      <c r="AJ226" s="75"/>
    </row>
    <row r="227" spans="1:36" s="62" customFormat="1" ht="16.5" customHeight="1">
      <c r="A227" s="55"/>
      <c r="B227" s="55"/>
      <c r="C227" s="55"/>
      <c r="D227" s="55"/>
      <c r="E227" s="55"/>
      <c r="F227" s="55"/>
      <c r="G227" s="55"/>
      <c r="H227" s="55"/>
      <c r="I227" s="55"/>
      <c r="J227" s="55"/>
      <c r="K227" s="56"/>
      <c r="L227" s="56"/>
      <c r="M227" s="56"/>
      <c r="N227" s="56"/>
      <c r="O227" s="57"/>
      <c r="P227" s="57"/>
      <c r="Q227" s="57"/>
      <c r="R227" s="58"/>
      <c r="S227" s="58"/>
      <c r="T227" s="58"/>
      <c r="U227" s="58"/>
      <c r="V227" s="75"/>
      <c r="W227" s="75"/>
      <c r="X227" s="75"/>
      <c r="Y227" s="75"/>
      <c r="Z227" s="75"/>
      <c r="AA227" s="75"/>
      <c r="AB227" s="75"/>
      <c r="AC227" s="75"/>
      <c r="AD227" s="75"/>
      <c r="AE227" s="75"/>
      <c r="AF227" s="75"/>
      <c r="AG227" s="75"/>
      <c r="AH227" s="75"/>
      <c r="AI227" s="75"/>
      <c r="AJ227" s="75"/>
    </row>
    <row r="228" spans="1:36" s="62" customFormat="1" ht="16.5" customHeight="1">
      <c r="A228" s="55"/>
      <c r="B228" s="55"/>
      <c r="C228" s="55"/>
      <c r="D228" s="55"/>
      <c r="E228" s="55"/>
      <c r="F228" s="55"/>
      <c r="G228" s="55"/>
      <c r="H228" s="55"/>
      <c r="I228" s="55"/>
      <c r="J228" s="55"/>
      <c r="K228" s="56"/>
      <c r="L228" s="56"/>
      <c r="M228" s="56"/>
      <c r="N228" s="56"/>
      <c r="O228" s="57"/>
      <c r="P228" s="57"/>
      <c r="Q228" s="57"/>
      <c r="R228" s="58"/>
      <c r="S228" s="58"/>
      <c r="T228" s="58"/>
      <c r="U228" s="58"/>
      <c r="V228" s="75"/>
      <c r="W228" s="75"/>
      <c r="X228" s="75"/>
      <c r="Y228" s="75"/>
      <c r="Z228" s="75"/>
      <c r="AA228" s="75"/>
      <c r="AB228" s="75"/>
      <c r="AC228" s="75"/>
      <c r="AD228" s="75"/>
      <c r="AE228" s="75"/>
      <c r="AF228" s="75"/>
      <c r="AG228" s="75"/>
      <c r="AH228" s="75"/>
      <c r="AI228" s="75"/>
      <c r="AJ228" s="75"/>
    </row>
    <row r="229" spans="1:36" s="62" customFormat="1" ht="16.5" customHeight="1">
      <c r="A229" s="55"/>
      <c r="B229" s="55"/>
      <c r="C229" s="55"/>
      <c r="D229" s="55"/>
      <c r="E229" s="55"/>
      <c r="F229" s="55"/>
      <c r="G229" s="55"/>
      <c r="H229" s="55"/>
      <c r="I229" s="55"/>
      <c r="J229" s="55"/>
      <c r="K229" s="56"/>
      <c r="L229" s="56"/>
      <c r="M229" s="56"/>
      <c r="N229" s="56"/>
      <c r="O229" s="57"/>
      <c r="P229" s="57"/>
      <c r="Q229" s="57"/>
      <c r="R229" s="58"/>
      <c r="S229" s="58"/>
      <c r="T229" s="58"/>
      <c r="U229" s="58"/>
      <c r="V229" s="75"/>
      <c r="W229" s="75"/>
      <c r="X229" s="75"/>
      <c r="Y229" s="75"/>
      <c r="Z229" s="75"/>
      <c r="AA229" s="75"/>
      <c r="AB229" s="75"/>
      <c r="AC229" s="75"/>
      <c r="AD229" s="75"/>
      <c r="AE229" s="75"/>
      <c r="AF229" s="75"/>
      <c r="AG229" s="75"/>
      <c r="AH229" s="75"/>
      <c r="AI229" s="75"/>
      <c r="AJ229" s="75"/>
    </row>
    <row r="230" spans="1:36" s="62" customFormat="1" ht="16.5" customHeight="1">
      <c r="A230" s="55"/>
      <c r="B230" s="55"/>
      <c r="C230" s="55"/>
      <c r="D230" s="55"/>
      <c r="E230" s="55"/>
      <c r="F230" s="55"/>
      <c r="G230" s="55"/>
      <c r="H230" s="55"/>
      <c r="I230" s="55"/>
      <c r="J230" s="55"/>
      <c r="K230" s="56"/>
      <c r="L230" s="56"/>
      <c r="M230" s="56"/>
      <c r="N230" s="56"/>
      <c r="O230" s="57"/>
      <c r="P230" s="57"/>
      <c r="Q230" s="57"/>
      <c r="R230" s="58"/>
      <c r="S230" s="58"/>
      <c r="T230" s="58"/>
      <c r="U230" s="58"/>
      <c r="V230" s="75"/>
      <c r="W230" s="75"/>
      <c r="X230" s="75"/>
      <c r="Y230" s="75"/>
      <c r="Z230" s="75"/>
      <c r="AA230" s="75"/>
      <c r="AB230" s="75"/>
      <c r="AC230" s="75"/>
      <c r="AD230" s="75"/>
      <c r="AE230" s="75"/>
      <c r="AF230" s="75"/>
      <c r="AG230" s="75"/>
      <c r="AH230" s="75"/>
      <c r="AI230" s="75"/>
      <c r="AJ230" s="75"/>
    </row>
    <row r="231" spans="1:36" s="62" customFormat="1" ht="16.5" customHeight="1">
      <c r="A231" s="55"/>
      <c r="B231" s="55"/>
      <c r="C231" s="55"/>
      <c r="D231" s="55"/>
      <c r="E231" s="55"/>
      <c r="F231" s="55"/>
      <c r="G231" s="55"/>
      <c r="H231" s="55"/>
      <c r="I231" s="55"/>
      <c r="J231" s="55"/>
      <c r="K231" s="56"/>
      <c r="L231" s="56"/>
      <c r="M231" s="56"/>
      <c r="N231" s="56"/>
      <c r="O231" s="57"/>
      <c r="P231" s="57"/>
      <c r="Q231" s="57"/>
      <c r="R231" s="58"/>
      <c r="S231" s="58"/>
      <c r="T231" s="58"/>
      <c r="U231" s="58"/>
      <c r="V231" s="75"/>
      <c r="W231" s="75"/>
      <c r="X231" s="75"/>
      <c r="Y231" s="75"/>
      <c r="Z231" s="75"/>
      <c r="AA231" s="75"/>
      <c r="AB231" s="75"/>
      <c r="AC231" s="75"/>
      <c r="AD231" s="75"/>
      <c r="AE231" s="75"/>
      <c r="AF231" s="75"/>
      <c r="AG231" s="75"/>
      <c r="AH231" s="75"/>
      <c r="AI231" s="75"/>
      <c r="AJ231" s="75"/>
    </row>
    <row r="232" spans="1:36" s="62" customFormat="1" ht="16.5" customHeight="1">
      <c r="A232" s="55"/>
      <c r="B232" s="55"/>
      <c r="C232" s="55"/>
      <c r="D232" s="55"/>
      <c r="E232" s="55"/>
      <c r="F232" s="55"/>
      <c r="G232" s="55"/>
      <c r="H232" s="55"/>
      <c r="I232" s="55"/>
      <c r="J232" s="55"/>
      <c r="K232" s="56"/>
      <c r="L232" s="56"/>
      <c r="M232" s="56"/>
      <c r="N232" s="56"/>
      <c r="O232" s="57"/>
      <c r="P232" s="57"/>
      <c r="Q232" s="57"/>
      <c r="R232" s="58"/>
      <c r="S232" s="58"/>
      <c r="T232" s="58"/>
      <c r="U232" s="58"/>
      <c r="V232" s="75"/>
      <c r="W232" s="75"/>
      <c r="X232" s="75"/>
      <c r="Y232" s="75"/>
      <c r="Z232" s="75"/>
      <c r="AA232" s="75"/>
      <c r="AB232" s="75"/>
      <c r="AC232" s="75"/>
      <c r="AD232" s="75"/>
      <c r="AE232" s="75"/>
      <c r="AF232" s="75"/>
      <c r="AG232" s="75"/>
      <c r="AH232" s="75"/>
      <c r="AI232" s="75"/>
      <c r="AJ232" s="75"/>
    </row>
    <row r="233" spans="1:36" ht="11.25" customHeight="1">
      <c r="V233" s="75"/>
      <c r="W233" s="75"/>
      <c r="X233" s="75"/>
      <c r="Y233" s="75"/>
      <c r="Z233" s="75"/>
      <c r="AA233" s="75"/>
      <c r="AB233" s="75"/>
      <c r="AC233" s="75"/>
      <c r="AD233" s="75"/>
      <c r="AE233" s="75"/>
      <c r="AF233" s="75"/>
      <c r="AG233" s="75"/>
      <c r="AH233" s="75"/>
      <c r="AI233" s="75"/>
      <c r="AJ233" s="75"/>
    </row>
    <row r="234" spans="1:36" ht="12" customHeight="1">
      <c r="V234" s="75"/>
      <c r="W234" s="75"/>
      <c r="X234" s="75"/>
      <c r="Y234" s="75"/>
      <c r="Z234" s="75"/>
      <c r="AA234" s="75"/>
      <c r="AB234" s="75"/>
      <c r="AC234" s="75"/>
      <c r="AD234" s="75"/>
      <c r="AE234" s="75"/>
      <c r="AF234" s="75"/>
      <c r="AG234" s="75"/>
      <c r="AH234" s="75"/>
      <c r="AI234" s="75"/>
      <c r="AJ234" s="75"/>
    </row>
    <row r="235" spans="1:36" ht="22.5" customHeight="1">
      <c r="A235" s="153" t="s">
        <v>81</v>
      </c>
      <c r="B235" s="162"/>
      <c r="C235" s="162"/>
      <c r="D235" s="162"/>
      <c r="E235" s="162"/>
      <c r="F235" s="162"/>
      <c r="G235" s="162"/>
      <c r="H235" s="162"/>
      <c r="I235" s="162"/>
      <c r="J235" s="162"/>
      <c r="K235" s="162"/>
      <c r="L235" s="162"/>
      <c r="M235" s="162"/>
      <c r="N235" s="162"/>
      <c r="O235" s="162"/>
      <c r="P235" s="162"/>
      <c r="Q235" s="162"/>
      <c r="R235" s="162"/>
      <c r="S235" s="162"/>
      <c r="T235" s="162"/>
      <c r="U235" s="162"/>
      <c r="V235" s="75"/>
      <c r="W235" s="75"/>
      <c r="X235" s="75"/>
      <c r="Y235" s="75"/>
      <c r="Z235" s="75"/>
      <c r="AA235" s="75"/>
      <c r="AB235" s="75"/>
      <c r="AC235" s="75"/>
      <c r="AD235" s="75"/>
      <c r="AE235" s="75"/>
      <c r="AF235" s="75"/>
      <c r="AG235" s="75"/>
      <c r="AH235" s="75"/>
      <c r="AI235" s="75"/>
      <c r="AJ235" s="75"/>
    </row>
    <row r="236" spans="1:36" ht="25.5" customHeight="1">
      <c r="A236" s="153" t="s">
        <v>30</v>
      </c>
      <c r="B236" s="153" t="s">
        <v>29</v>
      </c>
      <c r="C236" s="153"/>
      <c r="D236" s="153"/>
      <c r="E236" s="153"/>
      <c r="F236" s="153"/>
      <c r="G236" s="153"/>
      <c r="H236" s="153"/>
      <c r="I236" s="153"/>
      <c r="J236" s="154" t="s">
        <v>43</v>
      </c>
      <c r="K236" s="154" t="s">
        <v>27</v>
      </c>
      <c r="L236" s="154"/>
      <c r="M236" s="154"/>
      <c r="N236" s="154"/>
      <c r="O236" s="154" t="s">
        <v>44</v>
      </c>
      <c r="P236" s="154"/>
      <c r="Q236" s="154"/>
      <c r="R236" s="154" t="s">
        <v>26</v>
      </c>
      <c r="S236" s="154"/>
      <c r="T236" s="154"/>
      <c r="U236" s="154" t="s">
        <v>25</v>
      </c>
      <c r="V236" s="75"/>
      <c r="W236" s="75"/>
      <c r="X236" s="75"/>
      <c r="Y236" s="75"/>
      <c r="Z236" s="75"/>
      <c r="AA236" s="75"/>
      <c r="AB236" s="75"/>
      <c r="AC236" s="75"/>
      <c r="AD236" s="75"/>
      <c r="AE236" s="75"/>
      <c r="AF236" s="75"/>
      <c r="AG236" s="75"/>
      <c r="AH236" s="75"/>
      <c r="AI236" s="75"/>
      <c r="AJ236" s="75"/>
    </row>
    <row r="237" spans="1:36" ht="18" customHeight="1">
      <c r="A237" s="153"/>
      <c r="B237" s="153"/>
      <c r="C237" s="153"/>
      <c r="D237" s="153"/>
      <c r="E237" s="153"/>
      <c r="F237" s="153"/>
      <c r="G237" s="153"/>
      <c r="H237" s="153"/>
      <c r="I237" s="153"/>
      <c r="J237" s="154"/>
      <c r="K237" s="35" t="s">
        <v>31</v>
      </c>
      <c r="L237" s="35" t="s">
        <v>32</v>
      </c>
      <c r="M237" s="44" t="s">
        <v>78</v>
      </c>
      <c r="N237" s="44" t="s">
        <v>79</v>
      </c>
      <c r="O237" s="35" t="s">
        <v>36</v>
      </c>
      <c r="P237" s="35" t="s">
        <v>8</v>
      </c>
      <c r="Q237" s="35" t="s">
        <v>33</v>
      </c>
      <c r="R237" s="35" t="s">
        <v>34</v>
      </c>
      <c r="S237" s="35" t="s">
        <v>31</v>
      </c>
      <c r="T237" s="35" t="s">
        <v>35</v>
      </c>
      <c r="U237" s="154"/>
      <c r="V237" s="75"/>
      <c r="W237" s="75"/>
      <c r="X237" s="75"/>
      <c r="Y237" s="75"/>
      <c r="Z237" s="75"/>
      <c r="AA237" s="75"/>
      <c r="AB237" s="75"/>
      <c r="AC237" s="75"/>
      <c r="AD237" s="75"/>
      <c r="AE237" s="75"/>
      <c r="AF237" s="75"/>
      <c r="AG237" s="75"/>
      <c r="AH237" s="75"/>
      <c r="AI237" s="75"/>
      <c r="AJ237" s="75"/>
    </row>
    <row r="238" spans="1:36" ht="19.5" customHeight="1">
      <c r="A238" s="135" t="s">
        <v>60</v>
      </c>
      <c r="B238" s="136"/>
      <c r="C238" s="136"/>
      <c r="D238" s="136"/>
      <c r="E238" s="136"/>
      <c r="F238" s="136"/>
      <c r="G238" s="136"/>
      <c r="H238" s="136"/>
      <c r="I238" s="136"/>
      <c r="J238" s="136"/>
      <c r="K238" s="136"/>
      <c r="L238" s="136"/>
      <c r="M238" s="136"/>
      <c r="N238" s="136"/>
      <c r="O238" s="136"/>
      <c r="P238" s="136"/>
      <c r="Q238" s="136"/>
      <c r="R238" s="136"/>
      <c r="S238" s="136"/>
      <c r="T238" s="136"/>
      <c r="U238" s="137"/>
      <c r="V238" s="75"/>
      <c r="W238" s="75"/>
      <c r="X238" s="75"/>
      <c r="Y238" s="75"/>
      <c r="Z238" s="75"/>
      <c r="AA238" s="75"/>
      <c r="AB238" s="75"/>
      <c r="AC238" s="75"/>
      <c r="AD238" s="75"/>
      <c r="AE238" s="75"/>
      <c r="AF238" s="75"/>
      <c r="AG238" s="75"/>
      <c r="AH238" s="75"/>
      <c r="AI238" s="75"/>
      <c r="AJ238" s="75"/>
    </row>
    <row r="239" spans="1:36">
      <c r="A239" s="38" t="str">
        <f t="shared" ref="A239:A249" si="80">IF(ISNA(INDEX($A$36:$U$167,MATCH($B239,$B$36:$B$167,0),1)),"",INDEX($A$36:$U$167,MATCH($B239,$B$36:$B$167,0),1))</f>
        <v>MLR5005</v>
      </c>
      <c r="B239" s="124" t="s">
        <v>93</v>
      </c>
      <c r="C239" s="125"/>
      <c r="D239" s="125"/>
      <c r="E239" s="125"/>
      <c r="F239" s="125"/>
      <c r="G239" s="125"/>
      <c r="H239" s="125"/>
      <c r="I239" s="126"/>
      <c r="J239" s="21">
        <f t="shared" ref="J239:J249" si="81">IF(ISNA(INDEX($A$36:$U$167,MATCH($B239,$B$36:$B$167,0),10)),"",INDEX($A$36:$U$167,MATCH($B239,$B$36:$B$167,0),10))</f>
        <v>6</v>
      </c>
      <c r="K239" s="21">
        <f t="shared" ref="K239:K249" si="82">IF(ISNA(INDEX($A$36:$U$167,MATCH($B239,$B$36:$B$167,0),11)),"",INDEX($A$36:$U$167,MATCH($B239,$B$36:$B$167,0),11))</f>
        <v>2</v>
      </c>
      <c r="L239" s="21">
        <f t="shared" ref="L239:L249" si="83">IF(ISNA(INDEX($A$36:$U$167,MATCH($B239,$B$36:$B$167,0),12)),"",INDEX($A$36:$U$167,MATCH($B239,$B$36:$B$167,0),12))</f>
        <v>2</v>
      </c>
      <c r="M239" s="21">
        <f t="shared" ref="M239:M249" si="84">IF(ISNA(INDEX($A$36:$U$167,MATCH($B239,$B$36:$B$167,0),13)),"",INDEX($A$36:$U$167,MATCH($B239,$B$36:$B$167,0),13))</f>
        <v>2</v>
      </c>
      <c r="N239" s="21">
        <f t="shared" ref="N239:N249" si="85">IF(ISNA(INDEX($A$36:$U$167,MATCH($B239,$B$36:$B$167,0),14)),"",INDEX($A$36:$U$167,MATCH($B239,$B$36:$B$167,0),14))</f>
        <v>0</v>
      </c>
      <c r="O239" s="21">
        <f t="shared" ref="O239:O249" si="86">IF(ISNA(INDEX($A$36:$U$167,MATCH($B239,$B$36:$B$167,0),15)),"",INDEX($A$36:$U$167,MATCH($B239,$B$36:$B$167,0),15))</f>
        <v>6</v>
      </c>
      <c r="P239" s="21">
        <f t="shared" ref="P239:P249" si="87">IF(ISNA(INDEX($A$36:$U$167,MATCH($B239,$B$36:$B$167,0),16)),"",INDEX($A$36:$U$167,MATCH($B239,$B$36:$B$167,0),16))</f>
        <v>5</v>
      </c>
      <c r="Q239" s="21">
        <f t="shared" ref="Q239:Q249" si="88">IF(ISNA(INDEX($A$36:$U$167,MATCH($B239,$B$36:$B$167,0),17)),"",INDEX($A$36:$U$167,MATCH($B239,$B$36:$B$167,0),17))</f>
        <v>11</v>
      </c>
      <c r="R239" s="34">
        <f t="shared" ref="R239:R249" si="89">IF(ISNA(INDEX($A$36:$U$167,MATCH($B239,$B$36:$B$167,0),18)),"",INDEX($A$36:$U$167,MATCH($B239,$B$36:$B$167,0),18))</f>
        <v>0</v>
      </c>
      <c r="S239" s="34" t="str">
        <f t="shared" ref="S239:S249" si="90">IF(ISNA(INDEX($A$36:$U$167,MATCH($B239,$B$36:$B$167,0),19)),"",INDEX($A$36:$U$167,MATCH($B239,$B$36:$B$167,0),19))</f>
        <v>C</v>
      </c>
      <c r="T239" s="34">
        <f t="shared" ref="T239:T249" si="91">IF(ISNA(INDEX($A$36:$U$167,MATCH($B239,$B$36:$B$167,0),20)),"",INDEX($A$36:$U$167,MATCH($B239,$B$36:$B$167,0),20))</f>
        <v>0</v>
      </c>
      <c r="U239" s="20" t="s">
        <v>42</v>
      </c>
      <c r="V239" s="75"/>
      <c r="W239" s="75"/>
      <c r="X239" s="75"/>
      <c r="Y239" s="75"/>
      <c r="Z239" s="75"/>
      <c r="AA239" s="75"/>
      <c r="AB239" s="75"/>
      <c r="AC239" s="75"/>
      <c r="AD239" s="75"/>
      <c r="AE239" s="75"/>
      <c r="AF239" s="75"/>
      <c r="AG239" s="75"/>
      <c r="AH239" s="75"/>
      <c r="AI239" s="75"/>
      <c r="AJ239" s="75"/>
    </row>
    <row r="240" spans="1:36">
      <c r="A240" s="38" t="str">
        <f t="shared" si="80"/>
        <v>YLU0011</v>
      </c>
      <c r="B240" s="124" t="s">
        <v>75</v>
      </c>
      <c r="C240" s="125"/>
      <c r="D240" s="125"/>
      <c r="E240" s="125"/>
      <c r="F240" s="125"/>
      <c r="G240" s="125"/>
      <c r="H240" s="125"/>
      <c r="I240" s="126"/>
      <c r="J240" s="21">
        <f t="shared" si="81"/>
        <v>0</v>
      </c>
      <c r="K240" s="21">
        <f t="shared" si="82"/>
        <v>0</v>
      </c>
      <c r="L240" s="21">
        <f t="shared" si="83"/>
        <v>2</v>
      </c>
      <c r="M240" s="21">
        <f t="shared" si="84"/>
        <v>0</v>
      </c>
      <c r="N240" s="21">
        <f t="shared" si="85"/>
        <v>0</v>
      </c>
      <c r="O240" s="21">
        <f t="shared" si="86"/>
        <v>2</v>
      </c>
      <c r="P240" s="21">
        <f t="shared" si="87"/>
        <v>0</v>
      </c>
      <c r="Q240" s="21">
        <f t="shared" si="88"/>
        <v>2</v>
      </c>
      <c r="R240" s="34">
        <f t="shared" si="89"/>
        <v>0</v>
      </c>
      <c r="S240" s="34" t="str">
        <f t="shared" si="90"/>
        <v>C</v>
      </c>
      <c r="T240" s="34">
        <f t="shared" si="91"/>
        <v>0</v>
      </c>
      <c r="U240" s="20" t="s">
        <v>42</v>
      </c>
      <c r="V240" s="75"/>
      <c r="W240" s="75"/>
      <c r="X240" s="75"/>
      <c r="Y240" s="75"/>
      <c r="Z240" s="75"/>
      <c r="AA240" s="75"/>
      <c r="AB240" s="75"/>
      <c r="AC240" s="75"/>
      <c r="AD240" s="75"/>
      <c r="AE240" s="75"/>
      <c r="AF240" s="75"/>
      <c r="AG240" s="75"/>
      <c r="AH240" s="75"/>
      <c r="AI240" s="75"/>
      <c r="AJ240" s="75"/>
    </row>
    <row r="241" spans="1:36">
      <c r="A241" s="38" t="str">
        <f t="shared" si="80"/>
        <v>MLR5006</v>
      </c>
      <c r="B241" s="124" t="s">
        <v>104</v>
      </c>
      <c r="C241" s="125"/>
      <c r="D241" s="125"/>
      <c r="E241" s="125"/>
      <c r="F241" s="125"/>
      <c r="G241" s="125"/>
      <c r="H241" s="125"/>
      <c r="I241" s="126"/>
      <c r="J241" s="21">
        <f t="shared" si="81"/>
        <v>6</v>
      </c>
      <c r="K241" s="21">
        <f t="shared" si="82"/>
        <v>2</v>
      </c>
      <c r="L241" s="21">
        <f t="shared" si="83"/>
        <v>1</v>
      </c>
      <c r="M241" s="21">
        <f t="shared" si="84"/>
        <v>2</v>
      </c>
      <c r="N241" s="21">
        <f t="shared" si="85"/>
        <v>0</v>
      </c>
      <c r="O241" s="21">
        <f t="shared" si="86"/>
        <v>5</v>
      </c>
      <c r="P241" s="21">
        <f t="shared" si="87"/>
        <v>6</v>
      </c>
      <c r="Q241" s="21">
        <f t="shared" si="88"/>
        <v>11</v>
      </c>
      <c r="R241" s="34" t="str">
        <f t="shared" si="89"/>
        <v>E</v>
      </c>
      <c r="S241" s="34">
        <f t="shared" si="90"/>
        <v>0</v>
      </c>
      <c r="T241" s="34">
        <f t="shared" si="91"/>
        <v>0</v>
      </c>
      <c r="U241" s="20" t="s">
        <v>42</v>
      </c>
      <c r="V241" s="75"/>
      <c r="W241" s="75"/>
      <c r="X241" s="75"/>
      <c r="Y241" s="75"/>
      <c r="Z241" s="75"/>
      <c r="AA241" s="75"/>
      <c r="AB241" s="75"/>
      <c r="AC241" s="75"/>
      <c r="AD241" s="75"/>
      <c r="AE241" s="75"/>
      <c r="AF241" s="75"/>
      <c r="AG241" s="75"/>
      <c r="AH241" s="75"/>
      <c r="AI241" s="75"/>
      <c r="AJ241" s="75"/>
    </row>
    <row r="242" spans="1:36">
      <c r="A242" s="38" t="str">
        <f t="shared" si="80"/>
        <v>MLR5022</v>
      </c>
      <c r="B242" s="124" t="s">
        <v>106</v>
      </c>
      <c r="C242" s="125"/>
      <c r="D242" s="125"/>
      <c r="E242" s="125"/>
      <c r="F242" s="125"/>
      <c r="G242" s="125"/>
      <c r="H242" s="125"/>
      <c r="I242" s="126"/>
      <c r="J242" s="21">
        <f t="shared" si="81"/>
        <v>4</v>
      </c>
      <c r="K242" s="21">
        <f t="shared" si="82"/>
        <v>2</v>
      </c>
      <c r="L242" s="21">
        <f t="shared" si="83"/>
        <v>1</v>
      </c>
      <c r="M242" s="21">
        <f t="shared" si="84"/>
        <v>0</v>
      </c>
      <c r="N242" s="21">
        <f t="shared" si="85"/>
        <v>0</v>
      </c>
      <c r="O242" s="21">
        <f t="shared" si="86"/>
        <v>3</v>
      </c>
      <c r="P242" s="21">
        <f t="shared" si="87"/>
        <v>4</v>
      </c>
      <c r="Q242" s="21">
        <f t="shared" si="88"/>
        <v>7</v>
      </c>
      <c r="R242" s="34">
        <f t="shared" si="89"/>
        <v>0</v>
      </c>
      <c r="S242" s="34" t="str">
        <f t="shared" si="90"/>
        <v>C</v>
      </c>
      <c r="T242" s="34">
        <f t="shared" si="91"/>
        <v>0</v>
      </c>
      <c r="U242" s="20" t="s">
        <v>42</v>
      </c>
      <c r="V242" s="75"/>
      <c r="W242" s="75"/>
      <c r="X242" s="75"/>
      <c r="Y242" s="75"/>
      <c r="Z242" s="75"/>
      <c r="AA242" s="75"/>
      <c r="AB242" s="75"/>
      <c r="AC242" s="75"/>
      <c r="AD242" s="75"/>
      <c r="AE242" s="75"/>
      <c r="AF242" s="75"/>
      <c r="AG242" s="75"/>
      <c r="AH242" s="75"/>
      <c r="AI242" s="75"/>
      <c r="AJ242" s="75"/>
    </row>
    <row r="243" spans="1:36">
      <c r="A243" s="38" t="str">
        <f t="shared" si="80"/>
        <v>YLU0012</v>
      </c>
      <c r="B243" s="124" t="s">
        <v>76</v>
      </c>
      <c r="C243" s="125"/>
      <c r="D243" s="125"/>
      <c r="E243" s="125"/>
      <c r="F243" s="125"/>
      <c r="G243" s="125"/>
      <c r="H243" s="125"/>
      <c r="I243" s="126"/>
      <c r="J243" s="21">
        <f t="shared" si="81"/>
        <v>0</v>
      </c>
      <c r="K243" s="21">
        <f t="shared" si="82"/>
        <v>0</v>
      </c>
      <c r="L243" s="21">
        <f t="shared" si="83"/>
        <v>2</v>
      </c>
      <c r="M243" s="21">
        <f t="shared" si="84"/>
        <v>0</v>
      </c>
      <c r="N243" s="21">
        <f t="shared" si="85"/>
        <v>0</v>
      </c>
      <c r="O243" s="21">
        <f t="shared" si="86"/>
        <v>2</v>
      </c>
      <c r="P243" s="21">
        <f t="shared" si="87"/>
        <v>0</v>
      </c>
      <c r="Q243" s="21">
        <f t="shared" si="88"/>
        <v>2</v>
      </c>
      <c r="R243" s="34">
        <f t="shared" si="89"/>
        <v>0</v>
      </c>
      <c r="S243" s="34" t="str">
        <f t="shared" si="90"/>
        <v>C</v>
      </c>
      <c r="T243" s="34">
        <f t="shared" si="91"/>
        <v>0</v>
      </c>
      <c r="U243" s="20" t="s">
        <v>42</v>
      </c>
      <c r="V243" s="75"/>
      <c r="W243" s="75"/>
      <c r="X243" s="75"/>
      <c r="Y243" s="75"/>
      <c r="Z243" s="75"/>
      <c r="AA243" s="75"/>
      <c r="AB243" s="75"/>
      <c r="AC243" s="75"/>
      <c r="AD243" s="75"/>
      <c r="AE243" s="75"/>
      <c r="AF243" s="75"/>
      <c r="AG243" s="75"/>
      <c r="AH243" s="75"/>
      <c r="AI243" s="75"/>
      <c r="AJ243" s="75"/>
    </row>
    <row r="244" spans="1:36">
      <c r="A244" s="38" t="str">
        <f t="shared" si="80"/>
        <v>MLR0026</v>
      </c>
      <c r="B244" s="124" t="s">
        <v>117</v>
      </c>
      <c r="C244" s="125"/>
      <c r="D244" s="125"/>
      <c r="E244" s="125"/>
      <c r="F244" s="125"/>
      <c r="G244" s="125"/>
      <c r="H244" s="125"/>
      <c r="I244" s="126"/>
      <c r="J244" s="21">
        <f t="shared" si="81"/>
        <v>6</v>
      </c>
      <c r="K244" s="21">
        <f t="shared" si="82"/>
        <v>2</v>
      </c>
      <c r="L244" s="21">
        <f t="shared" si="83"/>
        <v>0</v>
      </c>
      <c r="M244" s="21">
        <f t="shared" si="84"/>
        <v>1</v>
      </c>
      <c r="N244" s="21">
        <f t="shared" si="85"/>
        <v>0</v>
      </c>
      <c r="O244" s="21">
        <f t="shared" si="86"/>
        <v>3</v>
      </c>
      <c r="P244" s="21">
        <f t="shared" si="87"/>
        <v>8</v>
      </c>
      <c r="Q244" s="21">
        <f t="shared" si="88"/>
        <v>11</v>
      </c>
      <c r="R244" s="34">
        <f t="shared" si="89"/>
        <v>0</v>
      </c>
      <c r="S244" s="34" t="str">
        <f t="shared" si="90"/>
        <v>C</v>
      </c>
      <c r="T244" s="34">
        <f t="shared" si="91"/>
        <v>0</v>
      </c>
      <c r="U244" s="20" t="s">
        <v>42</v>
      </c>
      <c r="V244" s="75"/>
      <c r="W244" s="75"/>
      <c r="X244" s="75"/>
      <c r="Y244" s="75"/>
      <c r="Z244" s="75"/>
      <c r="AA244" s="75"/>
      <c r="AB244" s="75"/>
      <c r="AC244" s="75"/>
      <c r="AD244" s="75"/>
      <c r="AE244" s="75"/>
      <c r="AF244" s="75"/>
      <c r="AG244" s="75"/>
      <c r="AH244" s="75"/>
      <c r="AI244" s="75"/>
      <c r="AJ244" s="75"/>
    </row>
    <row r="245" spans="1:36">
      <c r="A245" s="38" t="str">
        <f t="shared" si="80"/>
        <v>MLX2081</v>
      </c>
      <c r="B245" s="124" t="s">
        <v>119</v>
      </c>
      <c r="C245" s="125"/>
      <c r="D245" s="125"/>
      <c r="E245" s="125"/>
      <c r="F245" s="125"/>
      <c r="G245" s="125"/>
      <c r="H245" s="125"/>
      <c r="I245" s="126"/>
      <c r="J245" s="21">
        <f t="shared" si="81"/>
        <v>3</v>
      </c>
      <c r="K245" s="21">
        <f t="shared" si="82"/>
        <v>0</v>
      </c>
      <c r="L245" s="21">
        <f t="shared" si="83"/>
        <v>2</v>
      </c>
      <c r="M245" s="21">
        <f t="shared" si="84"/>
        <v>0</v>
      </c>
      <c r="N245" s="21">
        <f t="shared" si="85"/>
        <v>0</v>
      </c>
      <c r="O245" s="21">
        <f t="shared" si="86"/>
        <v>2</v>
      </c>
      <c r="P245" s="21">
        <f t="shared" si="87"/>
        <v>3</v>
      </c>
      <c r="Q245" s="21">
        <f t="shared" si="88"/>
        <v>5</v>
      </c>
      <c r="R245" s="34">
        <f t="shared" si="89"/>
        <v>0</v>
      </c>
      <c r="S245" s="34" t="str">
        <f t="shared" si="90"/>
        <v>C</v>
      </c>
      <c r="T245" s="34">
        <f t="shared" si="91"/>
        <v>0</v>
      </c>
      <c r="U245" s="20" t="s">
        <v>42</v>
      </c>
      <c r="V245" s="75"/>
      <c r="W245" s="75"/>
      <c r="X245" s="75"/>
      <c r="Y245" s="75"/>
      <c r="Z245" s="75"/>
      <c r="AA245" s="75"/>
      <c r="AB245" s="75"/>
      <c r="AC245" s="75"/>
      <c r="AD245" s="75"/>
      <c r="AE245" s="75"/>
      <c r="AF245" s="75"/>
      <c r="AG245" s="75"/>
      <c r="AH245" s="75"/>
      <c r="AI245" s="75"/>
      <c r="AJ245" s="75"/>
    </row>
    <row r="246" spans="1:36">
      <c r="A246" s="38" t="str">
        <f t="shared" si="80"/>
        <v>MLX2082</v>
      </c>
      <c r="B246" s="139" t="s">
        <v>131</v>
      </c>
      <c r="C246" s="140"/>
      <c r="D246" s="140"/>
      <c r="E246" s="140"/>
      <c r="F246" s="140"/>
      <c r="G246" s="140"/>
      <c r="H246" s="140"/>
      <c r="I246" s="141"/>
      <c r="J246" s="21">
        <f t="shared" si="81"/>
        <v>3</v>
      </c>
      <c r="K246" s="21">
        <f t="shared" si="82"/>
        <v>0</v>
      </c>
      <c r="L246" s="21">
        <f t="shared" si="83"/>
        <v>2</v>
      </c>
      <c r="M246" s="21">
        <f t="shared" si="84"/>
        <v>0</v>
      </c>
      <c r="N246" s="21">
        <f t="shared" si="85"/>
        <v>0</v>
      </c>
      <c r="O246" s="21">
        <f t="shared" si="86"/>
        <v>2</v>
      </c>
      <c r="P246" s="21">
        <f t="shared" si="87"/>
        <v>3</v>
      </c>
      <c r="Q246" s="21">
        <f t="shared" si="88"/>
        <v>5</v>
      </c>
      <c r="R246" s="34">
        <f t="shared" si="89"/>
        <v>0</v>
      </c>
      <c r="S246" s="34" t="str">
        <f t="shared" si="90"/>
        <v>C</v>
      </c>
      <c r="T246" s="34">
        <f t="shared" si="91"/>
        <v>0</v>
      </c>
      <c r="U246" s="20" t="s">
        <v>42</v>
      </c>
      <c r="V246" s="75"/>
      <c r="W246" s="75"/>
      <c r="X246" s="75"/>
      <c r="Y246" s="75"/>
      <c r="Z246" s="75"/>
      <c r="AA246" s="75"/>
      <c r="AB246" s="75"/>
      <c r="AC246" s="75"/>
      <c r="AD246" s="75"/>
      <c r="AE246" s="75"/>
      <c r="AF246" s="75"/>
      <c r="AG246" s="75"/>
      <c r="AH246" s="75"/>
      <c r="AI246" s="75"/>
      <c r="AJ246" s="75"/>
    </row>
    <row r="247" spans="1:36">
      <c r="A247" s="38" t="str">
        <f t="shared" si="80"/>
        <v>MLR2007</v>
      </c>
      <c r="B247" s="232" t="s">
        <v>143</v>
      </c>
      <c r="C247" s="233"/>
      <c r="D247" s="233"/>
      <c r="E247" s="233"/>
      <c r="F247" s="233"/>
      <c r="G247" s="233"/>
      <c r="H247" s="233"/>
      <c r="I247" s="234"/>
      <c r="J247" s="21">
        <f t="shared" si="81"/>
        <v>4</v>
      </c>
      <c r="K247" s="21">
        <f t="shared" si="82"/>
        <v>0</v>
      </c>
      <c r="L247" s="21">
        <f t="shared" si="83"/>
        <v>0</v>
      </c>
      <c r="M247" s="21">
        <f t="shared" si="84"/>
        <v>1</v>
      </c>
      <c r="N247" s="21">
        <f t="shared" si="85"/>
        <v>0</v>
      </c>
      <c r="O247" s="21">
        <f t="shared" si="86"/>
        <v>1</v>
      </c>
      <c r="P247" s="21">
        <f t="shared" si="87"/>
        <v>6</v>
      </c>
      <c r="Q247" s="21">
        <f t="shared" si="88"/>
        <v>7</v>
      </c>
      <c r="R247" s="34">
        <f t="shared" si="89"/>
        <v>0</v>
      </c>
      <c r="S247" s="34" t="str">
        <f t="shared" si="90"/>
        <v>C</v>
      </c>
      <c r="T247" s="34">
        <f t="shared" si="91"/>
        <v>0</v>
      </c>
      <c r="U247" s="20" t="s">
        <v>42</v>
      </c>
      <c r="V247" s="75"/>
      <c r="W247" s="75"/>
      <c r="X247" s="75"/>
      <c r="Y247" s="75"/>
      <c r="Z247" s="75"/>
      <c r="AA247" s="75"/>
      <c r="AB247" s="75"/>
      <c r="AC247" s="75"/>
      <c r="AD247" s="75"/>
      <c r="AE247" s="75"/>
      <c r="AF247" s="75"/>
      <c r="AG247" s="75"/>
      <c r="AH247" s="75"/>
      <c r="AI247" s="75"/>
      <c r="AJ247" s="75"/>
    </row>
    <row r="248" spans="1:36" ht="27" customHeight="1">
      <c r="A248" s="38" t="str">
        <f t="shared" si="80"/>
        <v>MLE2008</v>
      </c>
      <c r="B248" s="232" t="s">
        <v>203</v>
      </c>
      <c r="C248" s="233"/>
      <c r="D248" s="233"/>
      <c r="E248" s="233"/>
      <c r="F248" s="233"/>
      <c r="G248" s="233"/>
      <c r="H248" s="233"/>
      <c r="I248" s="234"/>
      <c r="J248" s="21">
        <f t="shared" si="81"/>
        <v>3</v>
      </c>
      <c r="K248" s="21">
        <f t="shared" si="82"/>
        <v>0</v>
      </c>
      <c r="L248" s="21">
        <f t="shared" si="83"/>
        <v>2</v>
      </c>
      <c r="M248" s="21">
        <f t="shared" si="84"/>
        <v>0</v>
      </c>
      <c r="N248" s="21">
        <f t="shared" si="85"/>
        <v>1</v>
      </c>
      <c r="O248" s="21">
        <f t="shared" si="86"/>
        <v>3</v>
      </c>
      <c r="P248" s="21">
        <f t="shared" si="87"/>
        <v>2</v>
      </c>
      <c r="Q248" s="21">
        <f t="shared" si="88"/>
        <v>5</v>
      </c>
      <c r="R248" s="34">
        <f t="shared" si="89"/>
        <v>0</v>
      </c>
      <c r="S248" s="34" t="str">
        <f t="shared" si="90"/>
        <v>C</v>
      </c>
      <c r="T248" s="34">
        <f t="shared" si="91"/>
        <v>0</v>
      </c>
      <c r="U248" s="20" t="s">
        <v>42</v>
      </c>
      <c r="V248" s="75"/>
      <c r="W248" s="75"/>
      <c r="X248" s="75"/>
      <c r="Y248" s="75"/>
      <c r="Z248" s="75"/>
      <c r="AA248" s="75"/>
      <c r="AB248" s="75"/>
      <c r="AC248" s="75"/>
      <c r="AD248" s="75"/>
      <c r="AE248" s="75"/>
      <c r="AF248" s="75"/>
      <c r="AG248" s="75"/>
      <c r="AH248" s="75"/>
      <c r="AI248" s="75"/>
      <c r="AJ248" s="75"/>
    </row>
    <row r="249" spans="1:36">
      <c r="A249" s="38" t="str">
        <f t="shared" si="80"/>
        <v>MLE2008</v>
      </c>
      <c r="B249" s="139" t="s">
        <v>206</v>
      </c>
      <c r="C249" s="140"/>
      <c r="D249" s="140"/>
      <c r="E249" s="140"/>
      <c r="F249" s="140"/>
      <c r="G249" s="140"/>
      <c r="H249" s="140"/>
      <c r="I249" s="141"/>
      <c r="J249" s="21">
        <f t="shared" si="81"/>
        <v>3</v>
      </c>
      <c r="K249" s="21">
        <f t="shared" si="82"/>
        <v>1</v>
      </c>
      <c r="L249" s="21">
        <f t="shared" si="83"/>
        <v>0</v>
      </c>
      <c r="M249" s="21">
        <f t="shared" si="84"/>
        <v>1</v>
      </c>
      <c r="N249" s="21">
        <f t="shared" si="85"/>
        <v>0</v>
      </c>
      <c r="O249" s="21">
        <f t="shared" si="86"/>
        <v>2</v>
      </c>
      <c r="P249" s="21">
        <f t="shared" si="87"/>
        <v>3</v>
      </c>
      <c r="Q249" s="21">
        <f t="shared" si="88"/>
        <v>5</v>
      </c>
      <c r="R249" s="34">
        <f t="shared" si="89"/>
        <v>0</v>
      </c>
      <c r="S249" s="34" t="str">
        <f t="shared" si="90"/>
        <v>C</v>
      </c>
      <c r="T249" s="34">
        <f t="shared" si="91"/>
        <v>0</v>
      </c>
      <c r="U249" s="20" t="s">
        <v>42</v>
      </c>
      <c r="V249" s="75"/>
      <c r="W249" s="75"/>
      <c r="X249" s="75"/>
      <c r="Y249" s="75"/>
      <c r="Z249" s="75"/>
      <c r="AA249" s="75"/>
      <c r="AB249" s="75"/>
      <c r="AC249" s="75"/>
      <c r="AD249" s="75"/>
      <c r="AE249" s="75"/>
      <c r="AF249" s="75"/>
      <c r="AG249" s="75"/>
      <c r="AH249" s="75"/>
      <c r="AI249" s="75"/>
      <c r="AJ249" s="75"/>
    </row>
    <row r="250" spans="1:36">
      <c r="A250" s="24" t="s">
        <v>28</v>
      </c>
      <c r="B250" s="179"/>
      <c r="C250" s="180"/>
      <c r="D250" s="180"/>
      <c r="E250" s="180"/>
      <c r="F250" s="180"/>
      <c r="G250" s="180"/>
      <c r="H250" s="180"/>
      <c r="I250" s="181"/>
      <c r="J250" s="26">
        <f t="shared" ref="J250:Q250" si="92">SUM(J239:J249)</f>
        <v>38</v>
      </c>
      <c r="K250" s="26">
        <f t="shared" si="92"/>
        <v>9</v>
      </c>
      <c r="L250" s="26">
        <f t="shared" si="92"/>
        <v>14</v>
      </c>
      <c r="M250" s="26">
        <f t="shared" si="92"/>
        <v>7</v>
      </c>
      <c r="N250" s="26">
        <f t="shared" si="92"/>
        <v>1</v>
      </c>
      <c r="O250" s="26">
        <f t="shared" si="92"/>
        <v>31</v>
      </c>
      <c r="P250" s="26">
        <f t="shared" si="92"/>
        <v>40</v>
      </c>
      <c r="Q250" s="26">
        <f t="shared" si="92"/>
        <v>71</v>
      </c>
      <c r="R250" s="24">
        <f>COUNTIF(R239:R249,"E")</f>
        <v>1</v>
      </c>
      <c r="S250" s="24">
        <f>COUNTIF(S239:S249,"C")</f>
        <v>10</v>
      </c>
      <c r="T250" s="24">
        <f>COUNTIF(T239:T249,"VP")</f>
        <v>0</v>
      </c>
      <c r="U250" s="20"/>
      <c r="V250" s="75"/>
      <c r="W250" s="75"/>
      <c r="X250" s="75"/>
      <c r="Y250" s="75"/>
      <c r="Z250" s="75"/>
      <c r="AA250" s="75"/>
      <c r="AB250" s="75"/>
      <c r="AC250" s="75"/>
      <c r="AD250" s="75"/>
      <c r="AE250" s="75"/>
      <c r="AF250" s="75"/>
      <c r="AG250" s="75"/>
      <c r="AH250" s="75"/>
      <c r="AI250" s="75"/>
      <c r="AJ250" s="75"/>
    </row>
    <row r="251" spans="1:36" ht="19.5" customHeight="1">
      <c r="A251" s="135" t="s">
        <v>73</v>
      </c>
      <c r="B251" s="136"/>
      <c r="C251" s="136"/>
      <c r="D251" s="136"/>
      <c r="E251" s="136"/>
      <c r="F251" s="136"/>
      <c r="G251" s="136"/>
      <c r="H251" s="136"/>
      <c r="I251" s="136"/>
      <c r="J251" s="136"/>
      <c r="K251" s="136"/>
      <c r="L251" s="136"/>
      <c r="M251" s="136"/>
      <c r="N251" s="136"/>
      <c r="O251" s="136"/>
      <c r="P251" s="136"/>
      <c r="Q251" s="136"/>
      <c r="R251" s="136"/>
      <c r="S251" s="136"/>
      <c r="T251" s="136"/>
      <c r="U251" s="137"/>
      <c r="V251" s="75"/>
      <c r="W251" s="75"/>
      <c r="X251" s="75"/>
      <c r="Y251" s="75"/>
      <c r="Z251" s="75"/>
      <c r="AA251" s="75"/>
      <c r="AB251" s="75"/>
      <c r="AC251" s="75"/>
      <c r="AD251" s="75"/>
      <c r="AE251" s="75"/>
      <c r="AF251" s="75"/>
      <c r="AG251" s="75"/>
      <c r="AH251" s="75"/>
      <c r="AI251" s="75"/>
      <c r="AJ251" s="75"/>
    </row>
    <row r="252" spans="1:36">
      <c r="A252" s="38" t="str">
        <f>IF(ISNA(INDEX($A$36:$U$167,MATCH($B252,$B$36:$B$167,0),1)),"",INDEX($A$36:$U$167,MATCH($B252,$B$36:$B$167,0),1))</f>
        <v>MLX2104</v>
      </c>
      <c r="B252" s="124" t="s">
        <v>151</v>
      </c>
      <c r="C252" s="125"/>
      <c r="D252" s="125"/>
      <c r="E252" s="125"/>
      <c r="F252" s="125"/>
      <c r="G252" s="125"/>
      <c r="H252" s="125"/>
      <c r="I252" s="126"/>
      <c r="J252" s="21">
        <f>IF(ISNA(INDEX($A$36:$U$167,MATCH($B252,$B$36:$B$167,0),10)),"",INDEX($A$36:$U$167,MATCH($B252,$B$36:$B$167,0),10))</f>
        <v>7</v>
      </c>
      <c r="K252" s="21">
        <f>IF(ISNA(INDEX($A$36:$U$167,MATCH($B252,$B$36:$B$167,0),11)),"",INDEX($A$36:$U$167,MATCH($B252,$B$36:$B$167,0),11))</f>
        <v>2</v>
      </c>
      <c r="L252" s="21">
        <f>IF(ISNA(INDEX($A$36:$U$167,MATCH($B252,$B$36:$B$167,0),12)),"",INDEX($A$36:$U$167,MATCH($B252,$B$36:$B$167,0),12))</f>
        <v>1</v>
      </c>
      <c r="M252" s="21">
        <f>IF(ISNA(INDEX($A$36:$U$167,MATCH($B252,$B$36:$B$167,0),13)),"",INDEX($A$36:$U$167,MATCH($B252,$B$36:$B$167,0),13))</f>
        <v>0</v>
      </c>
      <c r="N252" s="21">
        <f>IF(ISNA(INDEX($A$36:$U$167,MATCH($B252,$B$36:$B$167,0),14)),"",INDEX($A$36:$U$167,MATCH($B252,$B$36:$B$167,0),14))</f>
        <v>2</v>
      </c>
      <c r="O252" s="21">
        <f>IF(ISNA(INDEX($A$36:$U$167,MATCH($B252,$B$36:$B$167,0),15)),"",INDEX($A$36:$U$167,MATCH($B252,$B$36:$B$167,0),15))</f>
        <v>5</v>
      </c>
      <c r="P252" s="21">
        <f>IF(ISNA(INDEX($A$36:$U$167,MATCH($B252,$B$36:$B$167,0),16)),"",INDEX($A$36:$U$167,MATCH($B252,$B$36:$B$167,0),16))</f>
        <v>10</v>
      </c>
      <c r="Q252" s="34">
        <f>IF(ISNA(INDEX($A$36:$U$167,MATCH($B252,$B$36:$B$167,0),17)),"",INDEX($A$36:$U$167,MATCH($B252,$B$36:$B$167,0),17))</f>
        <v>15</v>
      </c>
      <c r="R252" s="34" t="str">
        <f>IF(ISNA(INDEX($A$36:$U$167,MATCH($B252,$B$36:$B$167,0),18)),"",INDEX($A$36:$U$167,MATCH($B252,$B$36:$B$167,0),18))</f>
        <v>E</v>
      </c>
      <c r="S252" s="34">
        <f>IF(ISNA(INDEX($A$36:$U$167,MATCH($B252,$B$36:$B$167,0),19)),"",INDEX($A$36:$U$167,MATCH($B252,$B$36:$B$167,0),19))</f>
        <v>0</v>
      </c>
      <c r="T252" s="34">
        <f>IF(ISNA(INDEX($A$36:$U$167,MATCH($B252,$B$36:$B$167,0),20)),"",INDEX($A$36:$U$167,MATCH($B252,$B$36:$B$167,0),20))</f>
        <v>0</v>
      </c>
      <c r="U252" s="20" t="s">
        <v>42</v>
      </c>
      <c r="V252" s="75"/>
      <c r="W252" s="75"/>
      <c r="X252" s="75"/>
      <c r="Y252" s="75"/>
      <c r="Z252" s="75"/>
      <c r="AA252" s="75"/>
      <c r="AB252" s="75"/>
      <c r="AC252" s="75"/>
      <c r="AD252" s="75"/>
      <c r="AE252" s="75"/>
      <c r="AF252" s="75"/>
      <c r="AG252" s="75"/>
      <c r="AH252" s="75"/>
      <c r="AI252" s="75"/>
      <c r="AJ252" s="75"/>
    </row>
    <row r="253" spans="1:36">
      <c r="A253" s="38" t="str">
        <f>IF(ISNA(INDEX($A$36:$U$167,MATCH($B253,$B$36:$B$167,0),1)),"",INDEX($A$36:$U$167,MATCH($B253,$B$36:$B$167,0),1))</f>
        <v>MLX2105</v>
      </c>
      <c r="B253" s="124" t="s">
        <v>153</v>
      </c>
      <c r="C253" s="125"/>
      <c r="D253" s="125"/>
      <c r="E253" s="125"/>
      <c r="F253" s="125"/>
      <c r="G253" s="125"/>
      <c r="H253" s="125"/>
      <c r="I253" s="126"/>
      <c r="J253" s="21">
        <f>IF(ISNA(INDEX($A$36:$U$167,MATCH($B253,$B$36:$B$167,0),10)),"",INDEX($A$36:$U$167,MATCH($B253,$B$36:$B$167,0),10))</f>
        <v>4</v>
      </c>
      <c r="K253" s="21">
        <f>IF(ISNA(INDEX($A$36:$U$167,MATCH($B253,$B$36:$B$167,0),11)),"",INDEX($A$36:$U$167,MATCH($B253,$B$36:$B$167,0),11))</f>
        <v>2</v>
      </c>
      <c r="L253" s="21">
        <f>IF(ISNA(INDEX($A$36:$U$167,MATCH($B253,$B$36:$B$167,0),12)),"",INDEX($A$36:$U$167,MATCH($B253,$B$36:$B$167,0),12))</f>
        <v>0</v>
      </c>
      <c r="M253" s="21">
        <f>IF(ISNA(INDEX($A$36:$U$167,MATCH($B253,$B$36:$B$167,0),13)),"",INDEX($A$36:$U$167,MATCH($B253,$B$36:$B$167,0),13))</f>
        <v>0</v>
      </c>
      <c r="N253" s="21">
        <f>IF(ISNA(INDEX($A$36:$U$167,MATCH($B253,$B$36:$B$167,0),14)),"",INDEX($A$36:$U$167,MATCH($B253,$B$36:$B$167,0),14))</f>
        <v>1</v>
      </c>
      <c r="O253" s="21">
        <f>IF(ISNA(INDEX($A$36:$U$167,MATCH($B253,$B$36:$B$167,0),15)),"",INDEX($A$36:$U$167,MATCH($B253,$B$36:$B$167,0),15))</f>
        <v>3</v>
      </c>
      <c r="P253" s="21">
        <f>IF(ISNA(INDEX($A$36:$U$167,MATCH($B253,$B$36:$B$167,0),16)),"",INDEX($A$36:$U$167,MATCH($B253,$B$36:$B$167,0),16))</f>
        <v>5</v>
      </c>
      <c r="Q253" s="34">
        <f>IF(ISNA(INDEX($A$36:$U$167,MATCH($B253,$B$36:$B$167,0),17)),"",INDEX($A$36:$U$167,MATCH($B253,$B$36:$B$167,0),17))</f>
        <v>8</v>
      </c>
      <c r="R253" s="34">
        <f>IF(ISNA(INDEX($A$36:$U$167,MATCH($B253,$B$36:$B$167,0),18)),"",INDEX($A$36:$U$167,MATCH($B253,$B$36:$B$167,0),18))</f>
        <v>0</v>
      </c>
      <c r="S253" s="34" t="str">
        <f>IF(ISNA(INDEX($A$36:$U$167,MATCH($B253,$B$36:$B$167,0),19)),"",INDEX($A$36:$U$167,MATCH($B253,$B$36:$B$167,0),19))</f>
        <v>C</v>
      </c>
      <c r="T253" s="34">
        <f>IF(ISNA(INDEX($A$36:$U$167,MATCH($B253,$B$36:$B$167,0),20)),"",INDEX($A$36:$U$167,MATCH($B253,$B$36:$B$167,0),20))</f>
        <v>0</v>
      </c>
      <c r="U253" s="20" t="s">
        <v>42</v>
      </c>
      <c r="V253" s="75"/>
      <c r="W253" s="75"/>
      <c r="X253" s="75"/>
      <c r="Y253" s="75"/>
      <c r="Z253" s="75"/>
      <c r="AA253" s="75"/>
      <c r="AB253" s="75"/>
      <c r="AC253" s="75"/>
      <c r="AD253" s="75"/>
      <c r="AE253" s="75"/>
      <c r="AF253" s="75"/>
      <c r="AG253" s="75"/>
      <c r="AH253" s="75"/>
      <c r="AI253" s="75"/>
      <c r="AJ253" s="75"/>
    </row>
    <row r="254" spans="1:36">
      <c r="A254" s="24" t="s">
        <v>28</v>
      </c>
      <c r="B254" s="153"/>
      <c r="C254" s="153"/>
      <c r="D254" s="153"/>
      <c r="E254" s="153"/>
      <c r="F254" s="153"/>
      <c r="G254" s="153"/>
      <c r="H254" s="153"/>
      <c r="I254" s="153"/>
      <c r="J254" s="26">
        <f t="shared" ref="J254:Q254" si="93">SUM(J252:J253)</f>
        <v>11</v>
      </c>
      <c r="K254" s="26">
        <f t="shared" si="93"/>
        <v>4</v>
      </c>
      <c r="L254" s="26">
        <f t="shared" si="93"/>
        <v>1</v>
      </c>
      <c r="M254" s="26">
        <f t="shared" si="93"/>
        <v>0</v>
      </c>
      <c r="N254" s="26">
        <f t="shared" si="93"/>
        <v>3</v>
      </c>
      <c r="O254" s="26">
        <f t="shared" si="93"/>
        <v>8</v>
      </c>
      <c r="P254" s="26">
        <f t="shared" si="93"/>
        <v>15</v>
      </c>
      <c r="Q254" s="26">
        <f t="shared" si="93"/>
        <v>23</v>
      </c>
      <c r="R254" s="24">
        <f>COUNTIF(R252:R253,"E")</f>
        <v>1</v>
      </c>
      <c r="S254" s="24">
        <f>COUNTIF(S252:S253,"C")</f>
        <v>1</v>
      </c>
      <c r="T254" s="24">
        <f>COUNTIF(T252:T253,"VP")</f>
        <v>0</v>
      </c>
      <c r="U254" s="25"/>
      <c r="V254" s="75"/>
      <c r="W254" s="75"/>
      <c r="X254" s="75"/>
      <c r="Y254" s="75"/>
      <c r="Z254" s="75"/>
      <c r="AA254" s="75"/>
      <c r="AB254" s="75"/>
      <c r="AC254" s="75"/>
      <c r="AD254" s="75"/>
      <c r="AE254" s="75"/>
      <c r="AF254" s="75"/>
      <c r="AG254" s="75"/>
      <c r="AH254" s="75"/>
      <c r="AI254" s="75"/>
      <c r="AJ254" s="75"/>
    </row>
    <row r="255" spans="1:36" ht="27.75" customHeight="1">
      <c r="A255" s="228" t="s">
        <v>53</v>
      </c>
      <c r="B255" s="229"/>
      <c r="C255" s="229"/>
      <c r="D255" s="229"/>
      <c r="E255" s="229"/>
      <c r="F255" s="229"/>
      <c r="G255" s="229"/>
      <c r="H255" s="229"/>
      <c r="I255" s="230"/>
      <c r="J255" s="26">
        <f t="shared" ref="J255:T255" si="94">SUM(J250,J254)</f>
        <v>49</v>
      </c>
      <c r="K255" s="26">
        <f t="shared" si="94"/>
        <v>13</v>
      </c>
      <c r="L255" s="26">
        <f t="shared" si="94"/>
        <v>15</v>
      </c>
      <c r="M255" s="26">
        <f t="shared" si="94"/>
        <v>7</v>
      </c>
      <c r="N255" s="26">
        <f t="shared" si="94"/>
        <v>4</v>
      </c>
      <c r="O255" s="26">
        <f t="shared" si="94"/>
        <v>39</v>
      </c>
      <c r="P255" s="26">
        <f t="shared" si="94"/>
        <v>55</v>
      </c>
      <c r="Q255" s="26">
        <f t="shared" si="94"/>
        <v>94</v>
      </c>
      <c r="R255" s="26">
        <f t="shared" si="94"/>
        <v>2</v>
      </c>
      <c r="S255" s="26">
        <f t="shared" si="94"/>
        <v>11</v>
      </c>
      <c r="T255" s="26">
        <f t="shared" si="94"/>
        <v>0</v>
      </c>
      <c r="U255" s="65">
        <f>13/40</f>
        <v>0.32500000000000001</v>
      </c>
      <c r="V255" s="75"/>
      <c r="W255" s="75"/>
      <c r="X255" s="75"/>
      <c r="Y255" s="75"/>
      <c r="Z255" s="75"/>
      <c r="AA255" s="75"/>
      <c r="AB255" s="75"/>
      <c r="AC255" s="75"/>
      <c r="AD255" s="75"/>
      <c r="AE255" s="75"/>
      <c r="AF255" s="75"/>
      <c r="AG255" s="75"/>
      <c r="AH255" s="75"/>
      <c r="AI255" s="75"/>
      <c r="AJ255" s="75"/>
    </row>
    <row r="256" spans="1:36" ht="17.25" customHeight="1">
      <c r="A256" s="167" t="s">
        <v>54</v>
      </c>
      <c r="B256" s="168"/>
      <c r="C256" s="168"/>
      <c r="D256" s="168"/>
      <c r="E256" s="168"/>
      <c r="F256" s="168"/>
      <c r="G256" s="168"/>
      <c r="H256" s="168"/>
      <c r="I256" s="168"/>
      <c r="J256" s="169"/>
      <c r="K256" s="26">
        <f t="shared" ref="K256:Q256" si="95">K250*14+K254*12</f>
        <v>174</v>
      </c>
      <c r="L256" s="26">
        <f t="shared" si="95"/>
        <v>208</v>
      </c>
      <c r="M256" s="26">
        <f t="shared" si="95"/>
        <v>98</v>
      </c>
      <c r="N256" s="26">
        <f t="shared" si="95"/>
        <v>50</v>
      </c>
      <c r="O256" s="26">
        <f t="shared" si="95"/>
        <v>530</v>
      </c>
      <c r="P256" s="26">
        <f t="shared" si="95"/>
        <v>740</v>
      </c>
      <c r="Q256" s="26">
        <f t="shared" si="95"/>
        <v>1270</v>
      </c>
      <c r="R256" s="173"/>
      <c r="S256" s="174"/>
      <c r="T256" s="174"/>
      <c r="U256" s="175"/>
      <c r="V256" s="75"/>
      <c r="W256" s="75"/>
      <c r="X256" s="75"/>
      <c r="Y256" s="75"/>
      <c r="Z256" s="75"/>
      <c r="AA256" s="75"/>
      <c r="AB256" s="75"/>
      <c r="AC256" s="75"/>
      <c r="AD256" s="75"/>
      <c r="AE256" s="75"/>
      <c r="AF256" s="75"/>
      <c r="AG256" s="75"/>
      <c r="AH256" s="75"/>
      <c r="AI256" s="75"/>
      <c r="AJ256" s="75"/>
    </row>
    <row r="257" spans="1:36">
      <c r="A257" s="170"/>
      <c r="B257" s="171"/>
      <c r="C257" s="171"/>
      <c r="D257" s="171"/>
      <c r="E257" s="171"/>
      <c r="F257" s="171"/>
      <c r="G257" s="171"/>
      <c r="H257" s="171"/>
      <c r="I257" s="171"/>
      <c r="J257" s="172"/>
      <c r="K257" s="155">
        <f>SUM(K256:N256)</f>
        <v>530</v>
      </c>
      <c r="L257" s="156"/>
      <c r="M257" s="156"/>
      <c r="N257" s="157"/>
      <c r="O257" s="225">
        <f>SUM(O256:P256)</f>
        <v>1270</v>
      </c>
      <c r="P257" s="226"/>
      <c r="Q257" s="227"/>
      <c r="R257" s="176"/>
      <c r="S257" s="177"/>
      <c r="T257" s="177"/>
      <c r="U257" s="178"/>
      <c r="V257" s="75"/>
      <c r="W257" s="75"/>
      <c r="X257" s="75"/>
      <c r="Y257" s="75"/>
      <c r="Z257" s="75"/>
      <c r="AA257" s="75"/>
      <c r="AB257" s="75"/>
      <c r="AC257" s="75"/>
      <c r="AD257" s="75"/>
      <c r="AE257" s="75"/>
      <c r="AF257" s="75"/>
      <c r="AG257" s="75"/>
      <c r="AH257" s="75"/>
      <c r="AI257" s="75"/>
      <c r="AJ257" s="75"/>
    </row>
    <row r="258" spans="1:36" s="62" customFormat="1">
      <c r="A258" s="55"/>
      <c r="B258" s="55"/>
      <c r="C258" s="55"/>
      <c r="D258" s="55"/>
      <c r="E258" s="55"/>
      <c r="F258" s="55"/>
      <c r="G258" s="55"/>
      <c r="H258" s="55"/>
      <c r="I258" s="55"/>
      <c r="J258" s="55"/>
      <c r="K258" s="56"/>
      <c r="L258" s="56"/>
      <c r="M258" s="56"/>
      <c r="N258" s="56"/>
      <c r="O258" s="57"/>
      <c r="P258" s="57"/>
      <c r="Q258" s="57"/>
      <c r="R258" s="58"/>
      <c r="S258" s="58"/>
      <c r="T258" s="58"/>
      <c r="U258" s="58"/>
      <c r="V258" s="75"/>
      <c r="W258" s="75"/>
      <c r="X258" s="75"/>
      <c r="Y258" s="75"/>
      <c r="Z258" s="75"/>
      <c r="AA258" s="75"/>
      <c r="AB258" s="75"/>
      <c r="AC258" s="75"/>
      <c r="AD258" s="75"/>
      <c r="AE258" s="75"/>
      <c r="AF258" s="75"/>
      <c r="AG258" s="75"/>
      <c r="AH258" s="75"/>
      <c r="AI258" s="75"/>
      <c r="AJ258" s="75"/>
    </row>
    <row r="259" spans="1:36" s="62" customFormat="1">
      <c r="A259" s="55"/>
      <c r="B259" s="55"/>
      <c r="C259" s="55"/>
      <c r="D259" s="55"/>
      <c r="E259" s="55"/>
      <c r="F259" s="55"/>
      <c r="G259" s="55"/>
      <c r="H259" s="55"/>
      <c r="I259" s="55"/>
      <c r="J259" s="55"/>
      <c r="K259" s="56"/>
      <c r="L259" s="56"/>
      <c r="M259" s="56"/>
      <c r="N259" s="56"/>
      <c r="O259" s="57"/>
      <c r="P259" s="57"/>
      <c r="Q259" s="57"/>
      <c r="R259" s="58"/>
      <c r="S259" s="58"/>
      <c r="T259" s="58"/>
      <c r="U259" s="58"/>
      <c r="V259" s="75"/>
      <c r="W259" s="75"/>
      <c r="X259" s="75"/>
      <c r="Y259" s="75"/>
      <c r="Z259" s="75"/>
      <c r="AA259" s="75"/>
      <c r="AB259" s="75"/>
      <c r="AC259" s="75"/>
      <c r="AD259" s="75"/>
      <c r="AE259" s="75"/>
      <c r="AF259" s="75"/>
      <c r="AG259" s="75"/>
      <c r="AH259" s="75"/>
      <c r="AI259" s="75"/>
      <c r="AJ259" s="75"/>
    </row>
    <row r="260" spans="1:36" s="62" customFormat="1">
      <c r="A260" s="55"/>
      <c r="B260" s="55"/>
      <c r="C260" s="55"/>
      <c r="D260" s="55"/>
      <c r="E260" s="55"/>
      <c r="F260" s="55"/>
      <c r="G260" s="55"/>
      <c r="H260" s="55"/>
      <c r="I260" s="55"/>
      <c r="J260" s="55"/>
      <c r="K260" s="56"/>
      <c r="L260" s="56"/>
      <c r="M260" s="56"/>
      <c r="N260" s="56"/>
      <c r="O260" s="57"/>
      <c r="P260" s="57"/>
      <c r="Q260" s="57"/>
      <c r="R260" s="58"/>
      <c r="S260" s="58"/>
      <c r="T260" s="58"/>
      <c r="U260" s="58"/>
      <c r="V260" s="75"/>
      <c r="W260" s="75"/>
      <c r="X260" s="75"/>
      <c r="Y260" s="75"/>
      <c r="Z260" s="75"/>
      <c r="AA260" s="75"/>
      <c r="AB260" s="75"/>
      <c r="AC260" s="75"/>
      <c r="AD260" s="75"/>
      <c r="AE260" s="75"/>
      <c r="AF260" s="75"/>
      <c r="AG260" s="75"/>
      <c r="AH260" s="75"/>
      <c r="AI260" s="75"/>
      <c r="AJ260" s="75"/>
    </row>
    <row r="261" spans="1:36" s="62" customFormat="1">
      <c r="A261" s="55"/>
      <c r="B261" s="55"/>
      <c r="C261" s="55"/>
      <c r="D261" s="55"/>
      <c r="E261" s="55"/>
      <c r="F261" s="55"/>
      <c r="G261" s="55"/>
      <c r="H261" s="55"/>
      <c r="I261" s="55"/>
      <c r="J261" s="55"/>
      <c r="K261" s="56"/>
      <c r="L261" s="56"/>
      <c r="M261" s="56"/>
      <c r="N261" s="56"/>
      <c r="O261" s="57"/>
      <c r="P261" s="57"/>
      <c r="Q261" s="57"/>
      <c r="R261" s="58"/>
      <c r="S261" s="58"/>
      <c r="T261" s="58"/>
      <c r="U261" s="58"/>
      <c r="V261" s="75"/>
      <c r="W261" s="75"/>
      <c r="X261" s="75"/>
      <c r="Y261" s="75"/>
      <c r="Z261" s="75"/>
      <c r="AA261" s="75"/>
      <c r="AB261" s="75"/>
      <c r="AC261" s="75"/>
      <c r="AD261" s="75"/>
      <c r="AE261" s="75"/>
      <c r="AF261" s="75"/>
      <c r="AG261" s="75"/>
      <c r="AH261" s="75"/>
      <c r="AI261" s="75"/>
      <c r="AJ261" s="75"/>
    </row>
    <row r="262" spans="1:36" s="62" customFormat="1">
      <c r="A262" s="55"/>
      <c r="B262" s="55"/>
      <c r="C262" s="55"/>
      <c r="D262" s="55"/>
      <c r="E262" s="55"/>
      <c r="F262" s="55"/>
      <c r="G262" s="55"/>
      <c r="H262" s="55"/>
      <c r="I262" s="55"/>
      <c r="J262" s="55"/>
      <c r="K262" s="56"/>
      <c r="L262" s="56"/>
      <c r="M262" s="56"/>
      <c r="N262" s="56"/>
      <c r="O262" s="57"/>
      <c r="P262" s="57"/>
      <c r="Q262" s="57"/>
      <c r="R262" s="58"/>
      <c r="S262" s="58"/>
      <c r="T262" s="58"/>
      <c r="U262" s="58"/>
      <c r="V262" s="75"/>
      <c r="W262" s="75"/>
      <c r="X262" s="75"/>
      <c r="Y262" s="75"/>
      <c r="Z262" s="75"/>
      <c r="AA262" s="75"/>
      <c r="AB262" s="75"/>
      <c r="AC262" s="75"/>
      <c r="AD262" s="75"/>
      <c r="AE262" s="75"/>
      <c r="AF262" s="75"/>
      <c r="AG262" s="75"/>
      <c r="AH262" s="75"/>
      <c r="AI262" s="75"/>
      <c r="AJ262" s="75"/>
    </row>
    <row r="263" spans="1:36" s="62" customFormat="1">
      <c r="A263" s="55"/>
      <c r="B263" s="55"/>
      <c r="C263" s="55"/>
      <c r="D263" s="55"/>
      <c r="E263" s="55"/>
      <c r="F263" s="55"/>
      <c r="G263" s="55"/>
      <c r="H263" s="55"/>
      <c r="I263" s="55"/>
      <c r="J263" s="55"/>
      <c r="K263" s="56"/>
      <c r="L263" s="56"/>
      <c r="M263" s="56"/>
      <c r="N263" s="56"/>
      <c r="O263" s="57"/>
      <c r="P263" s="57"/>
      <c r="Q263" s="57"/>
      <c r="R263" s="58"/>
      <c r="S263" s="58"/>
      <c r="T263" s="58"/>
      <c r="U263" s="58"/>
      <c r="V263" s="75"/>
      <c r="W263" s="75"/>
      <c r="X263" s="75"/>
      <c r="Y263" s="75"/>
      <c r="Z263" s="75"/>
      <c r="AA263" s="75"/>
      <c r="AB263" s="75"/>
      <c r="AC263" s="75"/>
      <c r="AD263" s="75"/>
      <c r="AE263" s="75"/>
      <c r="AF263" s="75"/>
      <c r="AG263" s="75"/>
      <c r="AH263" s="75"/>
      <c r="AI263" s="75"/>
      <c r="AJ263" s="75"/>
    </row>
    <row r="264" spans="1:36" ht="8.25" customHeight="1">
      <c r="V264" s="75"/>
      <c r="W264" s="75"/>
      <c r="X264" s="75"/>
      <c r="Y264" s="75"/>
      <c r="Z264" s="75"/>
      <c r="AA264" s="75"/>
      <c r="AB264" s="75"/>
      <c r="AC264" s="75"/>
      <c r="AD264" s="75"/>
      <c r="AE264" s="75"/>
      <c r="AF264" s="75"/>
      <c r="AG264" s="75"/>
      <c r="AH264" s="75"/>
      <c r="AI264" s="75"/>
      <c r="AJ264" s="75"/>
    </row>
    <row r="265" spans="1:36">
      <c r="V265" s="75"/>
      <c r="W265" s="75"/>
      <c r="X265" s="75"/>
      <c r="Y265" s="75"/>
      <c r="Z265" s="75"/>
      <c r="AA265" s="75"/>
      <c r="AB265" s="75"/>
      <c r="AC265" s="75"/>
      <c r="AD265" s="75"/>
      <c r="AE265" s="75"/>
      <c r="AF265" s="75"/>
      <c r="AG265" s="75"/>
      <c r="AH265" s="75"/>
      <c r="AI265" s="75"/>
      <c r="AJ265" s="75"/>
    </row>
    <row r="266" spans="1:36" ht="22.5" customHeight="1">
      <c r="A266" s="127" t="s">
        <v>55</v>
      </c>
      <c r="B266" s="128"/>
      <c r="C266" s="128"/>
      <c r="D266" s="128"/>
      <c r="E266" s="128"/>
      <c r="F266" s="128"/>
      <c r="G266" s="128"/>
      <c r="H266" s="128"/>
      <c r="I266" s="128"/>
      <c r="J266" s="128"/>
      <c r="K266" s="128"/>
      <c r="L266" s="128"/>
      <c r="M266" s="128"/>
      <c r="N266" s="128"/>
      <c r="O266" s="128"/>
      <c r="P266" s="128"/>
      <c r="Q266" s="128"/>
      <c r="R266" s="128"/>
      <c r="S266" s="128"/>
      <c r="T266" s="128"/>
      <c r="U266" s="129"/>
      <c r="V266" s="75"/>
      <c r="W266" s="75"/>
      <c r="X266" s="75"/>
      <c r="Y266" s="75"/>
      <c r="Z266" s="75"/>
      <c r="AA266" s="75"/>
      <c r="AB266" s="75"/>
      <c r="AC266" s="75"/>
      <c r="AD266" s="75"/>
      <c r="AE266" s="75"/>
      <c r="AF266" s="75"/>
      <c r="AG266" s="75"/>
      <c r="AH266" s="75"/>
      <c r="AI266" s="75"/>
      <c r="AJ266" s="75"/>
    </row>
    <row r="267" spans="1:36" ht="27.75" customHeight="1">
      <c r="A267" s="112" t="s">
        <v>30</v>
      </c>
      <c r="B267" s="114" t="s">
        <v>29</v>
      </c>
      <c r="C267" s="115"/>
      <c r="D267" s="115"/>
      <c r="E267" s="115"/>
      <c r="F267" s="115"/>
      <c r="G267" s="115"/>
      <c r="H267" s="115"/>
      <c r="I267" s="116"/>
      <c r="J267" s="120" t="s">
        <v>43</v>
      </c>
      <c r="K267" s="122" t="s">
        <v>27</v>
      </c>
      <c r="L267" s="122"/>
      <c r="M267" s="122"/>
      <c r="N267" s="122"/>
      <c r="O267" s="122" t="s">
        <v>44</v>
      </c>
      <c r="P267" s="123"/>
      <c r="Q267" s="123"/>
      <c r="R267" s="122" t="s">
        <v>26</v>
      </c>
      <c r="S267" s="122"/>
      <c r="T267" s="122"/>
      <c r="U267" s="122" t="s">
        <v>25</v>
      </c>
      <c r="V267" s="75"/>
      <c r="W267" s="75"/>
      <c r="X267" s="75"/>
      <c r="Y267" s="75"/>
      <c r="Z267" s="75"/>
      <c r="AA267" s="75"/>
      <c r="AB267" s="75"/>
      <c r="AC267" s="75"/>
      <c r="AD267" s="75"/>
      <c r="AE267" s="75"/>
      <c r="AF267" s="75"/>
      <c r="AG267" s="75"/>
      <c r="AH267" s="75"/>
      <c r="AI267" s="75"/>
      <c r="AJ267" s="75"/>
    </row>
    <row r="268" spans="1:36">
      <c r="A268" s="113"/>
      <c r="B268" s="117"/>
      <c r="C268" s="118"/>
      <c r="D268" s="118"/>
      <c r="E268" s="118"/>
      <c r="F268" s="118"/>
      <c r="G268" s="118"/>
      <c r="H268" s="118"/>
      <c r="I268" s="119"/>
      <c r="J268" s="121"/>
      <c r="K268" s="13" t="s">
        <v>31</v>
      </c>
      <c r="L268" s="13" t="s">
        <v>32</v>
      </c>
      <c r="M268" s="45" t="s">
        <v>78</v>
      </c>
      <c r="N268" s="45" t="s">
        <v>79</v>
      </c>
      <c r="O268" s="13" t="s">
        <v>36</v>
      </c>
      <c r="P268" s="13" t="s">
        <v>8</v>
      </c>
      <c r="Q268" s="13" t="s">
        <v>33</v>
      </c>
      <c r="R268" s="13" t="s">
        <v>34</v>
      </c>
      <c r="S268" s="13" t="s">
        <v>31</v>
      </c>
      <c r="T268" s="13" t="s">
        <v>35</v>
      </c>
      <c r="U268" s="122"/>
      <c r="V268" s="75"/>
      <c r="W268" s="75"/>
      <c r="X268" s="75"/>
      <c r="Y268" s="75"/>
      <c r="Z268" s="75"/>
      <c r="AA268" s="75"/>
      <c r="AB268" s="75"/>
      <c r="AC268" s="75"/>
      <c r="AD268" s="75"/>
      <c r="AE268" s="75"/>
      <c r="AF268" s="75"/>
      <c r="AG268" s="75"/>
      <c r="AH268" s="75"/>
      <c r="AI268" s="75"/>
      <c r="AJ268" s="75"/>
    </row>
    <row r="269" spans="1:36">
      <c r="A269" s="104" t="s">
        <v>60</v>
      </c>
      <c r="B269" s="105"/>
      <c r="C269" s="105"/>
      <c r="D269" s="105"/>
      <c r="E269" s="105"/>
      <c r="F269" s="105"/>
      <c r="G269" s="105"/>
      <c r="H269" s="105"/>
      <c r="I269" s="105"/>
      <c r="J269" s="105"/>
      <c r="K269" s="105"/>
      <c r="L269" s="105"/>
      <c r="M269" s="105"/>
      <c r="N269" s="105"/>
      <c r="O269" s="105"/>
      <c r="P269" s="105"/>
      <c r="Q269" s="105"/>
      <c r="R269" s="105"/>
      <c r="S269" s="105"/>
      <c r="T269" s="105"/>
      <c r="U269" s="106"/>
      <c r="V269" s="75"/>
      <c r="W269" s="75"/>
      <c r="X269" s="75"/>
      <c r="Y269" s="75"/>
      <c r="Z269" s="75"/>
      <c r="AA269" s="75"/>
      <c r="AB269" s="75"/>
      <c r="AC269" s="75"/>
      <c r="AD269" s="75"/>
      <c r="AE269" s="75"/>
      <c r="AF269" s="75"/>
      <c r="AG269" s="75"/>
      <c r="AH269" s="75"/>
      <c r="AI269" s="75"/>
      <c r="AJ269" s="75"/>
    </row>
    <row r="270" spans="1:36">
      <c r="A270" s="52" t="s">
        <v>200</v>
      </c>
      <c r="B270" s="145" t="s">
        <v>201</v>
      </c>
      <c r="C270" s="146"/>
      <c r="D270" s="146"/>
      <c r="E270" s="146"/>
      <c r="F270" s="146"/>
      <c r="G270" s="146"/>
      <c r="H270" s="146"/>
      <c r="I270" s="147"/>
      <c r="J270" s="32">
        <v>3</v>
      </c>
      <c r="K270" s="32">
        <v>2</v>
      </c>
      <c r="L270" s="32">
        <v>1</v>
      </c>
      <c r="M270" s="32">
        <v>0</v>
      </c>
      <c r="N270" s="32">
        <v>0</v>
      </c>
      <c r="O270" s="21">
        <f>K270+L270+M270+N270</f>
        <v>3</v>
      </c>
      <c r="P270" s="21">
        <f>Q270-O270</f>
        <v>2</v>
      </c>
      <c r="Q270" s="21">
        <f>ROUND(PRODUCT(J270,25)/14,0)</f>
        <v>5</v>
      </c>
      <c r="R270" s="27"/>
      <c r="S270" s="12" t="s">
        <v>31</v>
      </c>
      <c r="T270" s="28"/>
      <c r="U270" s="12" t="s">
        <v>39</v>
      </c>
      <c r="V270" s="75"/>
      <c r="W270" s="75"/>
      <c r="X270" s="75"/>
      <c r="Y270" s="75"/>
      <c r="Z270" s="75"/>
      <c r="AA270" s="75"/>
      <c r="AB270" s="75"/>
      <c r="AC270" s="75"/>
      <c r="AD270" s="75"/>
      <c r="AE270" s="75"/>
      <c r="AF270" s="75"/>
      <c r="AG270" s="75"/>
      <c r="AH270" s="75"/>
      <c r="AI270" s="75"/>
      <c r="AJ270" s="75"/>
    </row>
    <row r="271" spans="1:36" ht="30.75" customHeight="1">
      <c r="A271" s="52" t="s">
        <v>202</v>
      </c>
      <c r="B271" s="142" t="s">
        <v>203</v>
      </c>
      <c r="C271" s="143"/>
      <c r="D271" s="143"/>
      <c r="E271" s="143"/>
      <c r="F271" s="143"/>
      <c r="G271" s="143"/>
      <c r="H271" s="143"/>
      <c r="I271" s="144"/>
      <c r="J271" s="32">
        <v>3</v>
      </c>
      <c r="K271" s="32">
        <v>0</v>
      </c>
      <c r="L271" s="32">
        <v>2</v>
      </c>
      <c r="M271" s="32">
        <v>0</v>
      </c>
      <c r="N271" s="32">
        <v>1</v>
      </c>
      <c r="O271" s="21">
        <f t="shared" ref="O271:O273" si="96">K271+L271+M271+N271</f>
        <v>3</v>
      </c>
      <c r="P271" s="21">
        <f>Q271-O271</f>
        <v>2</v>
      </c>
      <c r="Q271" s="21">
        <f>ROUND(PRODUCT(J271,25)/14,0)</f>
        <v>5</v>
      </c>
      <c r="R271" s="27"/>
      <c r="S271" s="12" t="s">
        <v>31</v>
      </c>
      <c r="T271" s="28"/>
      <c r="U271" s="12" t="s">
        <v>42</v>
      </c>
      <c r="V271" s="75"/>
      <c r="W271" s="75"/>
      <c r="X271" s="75"/>
      <c r="Y271" s="75"/>
      <c r="Z271" s="75"/>
      <c r="AA271" s="75"/>
      <c r="AB271" s="75"/>
      <c r="AC271" s="75"/>
      <c r="AD271" s="75"/>
      <c r="AE271" s="75"/>
      <c r="AF271" s="75"/>
      <c r="AG271" s="75"/>
      <c r="AH271" s="75"/>
      <c r="AI271" s="75"/>
      <c r="AJ271" s="75"/>
    </row>
    <row r="272" spans="1:36" ht="29.25" customHeight="1">
      <c r="A272" s="52" t="s">
        <v>204</v>
      </c>
      <c r="B272" s="142" t="s">
        <v>205</v>
      </c>
      <c r="C272" s="143"/>
      <c r="D272" s="143"/>
      <c r="E272" s="143"/>
      <c r="F272" s="143"/>
      <c r="G272" s="143"/>
      <c r="H272" s="143"/>
      <c r="I272" s="144"/>
      <c r="J272" s="32">
        <v>3</v>
      </c>
      <c r="K272" s="32">
        <v>0</v>
      </c>
      <c r="L272" s="32">
        <v>0</v>
      </c>
      <c r="M272" s="32">
        <v>2</v>
      </c>
      <c r="N272" s="32">
        <v>0</v>
      </c>
      <c r="O272" s="21">
        <f t="shared" si="96"/>
        <v>2</v>
      </c>
      <c r="P272" s="21">
        <f>Q272-O272</f>
        <v>3</v>
      </c>
      <c r="Q272" s="21">
        <f>ROUND(PRODUCT(J272,25)/14,0)</f>
        <v>5</v>
      </c>
      <c r="R272" s="27"/>
      <c r="S272" s="12" t="s">
        <v>31</v>
      </c>
      <c r="T272" s="28"/>
      <c r="U272" s="12" t="s">
        <v>39</v>
      </c>
      <c r="V272" s="75"/>
      <c r="W272" s="75"/>
      <c r="X272" s="75"/>
      <c r="Y272" s="75"/>
      <c r="Z272" s="75"/>
      <c r="AA272" s="75"/>
      <c r="AB272" s="75"/>
      <c r="AC272" s="75"/>
      <c r="AD272" s="75"/>
      <c r="AE272" s="75"/>
      <c r="AF272" s="75"/>
      <c r="AG272" s="75"/>
      <c r="AH272" s="75"/>
      <c r="AI272" s="75"/>
      <c r="AJ272" s="75"/>
    </row>
    <row r="273" spans="1:36">
      <c r="A273" s="52" t="s">
        <v>207</v>
      </c>
      <c r="B273" s="145" t="s">
        <v>206</v>
      </c>
      <c r="C273" s="146"/>
      <c r="D273" s="146"/>
      <c r="E273" s="146"/>
      <c r="F273" s="146"/>
      <c r="G273" s="146"/>
      <c r="H273" s="146"/>
      <c r="I273" s="147"/>
      <c r="J273" s="32">
        <v>3</v>
      </c>
      <c r="K273" s="32">
        <v>1</v>
      </c>
      <c r="L273" s="32">
        <v>0</v>
      </c>
      <c r="M273" s="32">
        <v>1</v>
      </c>
      <c r="N273" s="32">
        <v>0</v>
      </c>
      <c r="O273" s="21">
        <f t="shared" si="96"/>
        <v>2</v>
      </c>
      <c r="P273" s="21">
        <f>Q273-O273</f>
        <v>3</v>
      </c>
      <c r="Q273" s="21">
        <f>ROUND(PRODUCT(J273,25)/14,0)</f>
        <v>5</v>
      </c>
      <c r="R273" s="27"/>
      <c r="S273" s="12" t="s">
        <v>31</v>
      </c>
      <c r="T273" s="28"/>
      <c r="U273" s="12" t="s">
        <v>42</v>
      </c>
      <c r="V273" s="75"/>
      <c r="W273" s="75"/>
      <c r="X273" s="75"/>
      <c r="Y273" s="75"/>
      <c r="Z273" s="75"/>
      <c r="AA273" s="75"/>
      <c r="AB273" s="75"/>
      <c r="AC273" s="75"/>
      <c r="AD273" s="75"/>
      <c r="AE273" s="75"/>
      <c r="AF273" s="75"/>
      <c r="AG273" s="75"/>
      <c r="AH273" s="75"/>
      <c r="AI273" s="75"/>
      <c r="AJ273" s="75"/>
    </row>
    <row r="274" spans="1:36">
      <c r="A274" s="22" t="s">
        <v>28</v>
      </c>
      <c r="B274" s="235"/>
      <c r="C274" s="236"/>
      <c r="D274" s="236"/>
      <c r="E274" s="236"/>
      <c r="F274" s="236"/>
      <c r="G274" s="236"/>
      <c r="H274" s="236"/>
      <c r="I274" s="237"/>
      <c r="J274" s="36">
        <f t="shared" ref="J274:Q274" si="97">SUM(J270:J273)</f>
        <v>12</v>
      </c>
      <c r="K274" s="36">
        <f t="shared" si="97"/>
        <v>3</v>
      </c>
      <c r="L274" s="36">
        <f t="shared" si="97"/>
        <v>3</v>
      </c>
      <c r="M274" s="36">
        <f t="shared" si="97"/>
        <v>3</v>
      </c>
      <c r="N274" s="36">
        <f t="shared" si="97"/>
        <v>1</v>
      </c>
      <c r="O274" s="26">
        <f>SUM(O270:O273)</f>
        <v>10</v>
      </c>
      <c r="P274" s="26">
        <f t="shared" si="97"/>
        <v>10</v>
      </c>
      <c r="Q274" s="26">
        <f t="shared" si="97"/>
        <v>20</v>
      </c>
      <c r="R274" s="24">
        <f>COUNTIF(R270:R273,"E")</f>
        <v>0</v>
      </c>
      <c r="S274" s="24">
        <f>COUNTIF(S270:S273,"C")</f>
        <v>4</v>
      </c>
      <c r="T274" s="24">
        <f>COUNTIF(T270:T273,"VP")</f>
        <v>0</v>
      </c>
      <c r="U274" s="20"/>
      <c r="V274" s="75"/>
      <c r="W274" s="75"/>
      <c r="X274" s="75"/>
      <c r="Y274" s="75"/>
      <c r="Z274" s="75"/>
      <c r="AA274" s="75"/>
      <c r="AB274" s="75"/>
      <c r="AC274" s="75"/>
      <c r="AD274" s="75"/>
      <c r="AE274" s="75"/>
      <c r="AF274" s="75"/>
      <c r="AG274" s="75"/>
      <c r="AH274" s="75"/>
      <c r="AI274" s="75"/>
      <c r="AJ274" s="75"/>
    </row>
    <row r="275" spans="1:36">
      <c r="A275" s="127" t="s">
        <v>73</v>
      </c>
      <c r="B275" s="128"/>
      <c r="C275" s="128"/>
      <c r="D275" s="128"/>
      <c r="E275" s="128"/>
      <c r="F275" s="128"/>
      <c r="G275" s="128"/>
      <c r="H275" s="128"/>
      <c r="I275" s="128"/>
      <c r="J275" s="128"/>
      <c r="K275" s="128"/>
      <c r="L275" s="128"/>
      <c r="M275" s="128"/>
      <c r="N275" s="128"/>
      <c r="O275" s="128"/>
      <c r="P275" s="128"/>
      <c r="Q275" s="128"/>
      <c r="R275" s="128"/>
      <c r="S275" s="128"/>
      <c r="T275" s="128"/>
      <c r="U275" s="129"/>
      <c r="V275" s="75"/>
      <c r="W275" s="75"/>
      <c r="X275" s="75"/>
      <c r="Y275" s="75"/>
      <c r="Z275" s="75"/>
      <c r="AA275" s="75"/>
      <c r="AB275" s="75"/>
      <c r="AC275" s="75"/>
      <c r="AD275" s="75"/>
      <c r="AE275" s="75"/>
      <c r="AF275" s="75"/>
      <c r="AG275" s="75"/>
      <c r="AH275" s="75"/>
      <c r="AI275" s="75"/>
      <c r="AJ275" s="75"/>
    </row>
    <row r="276" spans="1:36">
      <c r="A276" s="37"/>
      <c r="B276" s="150"/>
      <c r="C276" s="151"/>
      <c r="D276" s="151"/>
      <c r="E276" s="151"/>
      <c r="F276" s="151"/>
      <c r="G276" s="151"/>
      <c r="H276" s="151"/>
      <c r="I276" s="152"/>
      <c r="J276" s="32">
        <v>0</v>
      </c>
      <c r="K276" s="32">
        <v>0</v>
      </c>
      <c r="L276" s="32">
        <v>0</v>
      </c>
      <c r="M276" s="32">
        <v>0</v>
      </c>
      <c r="N276" s="32">
        <v>0</v>
      </c>
      <c r="O276" s="21">
        <f>K276+L276+M276+N276</f>
        <v>0</v>
      </c>
      <c r="P276" s="21">
        <f>Q276-O276</f>
        <v>0</v>
      </c>
      <c r="Q276" s="21">
        <f>ROUND(PRODUCT(J276,25)/12,0)</f>
        <v>0</v>
      </c>
      <c r="R276" s="27"/>
      <c r="S276" s="12"/>
      <c r="T276" s="28"/>
      <c r="U276" s="12"/>
      <c r="V276" s="75"/>
      <c r="W276" s="75"/>
      <c r="X276" s="75"/>
      <c r="Y276" s="75"/>
      <c r="Z276" s="75"/>
      <c r="AA276" s="75"/>
      <c r="AB276" s="75"/>
      <c r="AC276" s="75"/>
      <c r="AD276" s="75"/>
      <c r="AE276" s="75"/>
      <c r="AF276" s="75"/>
      <c r="AG276" s="75"/>
      <c r="AH276" s="75"/>
      <c r="AI276" s="75"/>
      <c r="AJ276" s="75"/>
    </row>
    <row r="277" spans="1:36">
      <c r="A277" s="24" t="s">
        <v>28</v>
      </c>
      <c r="B277" s="135"/>
      <c r="C277" s="136"/>
      <c r="D277" s="136"/>
      <c r="E277" s="136"/>
      <c r="F277" s="136"/>
      <c r="G277" s="136"/>
      <c r="H277" s="136"/>
      <c r="I277" s="137"/>
      <c r="J277" s="26">
        <f t="shared" ref="J277:Q277" si="98">SUM(J276:J276)</f>
        <v>0</v>
      </c>
      <c r="K277" s="26">
        <f t="shared" si="98"/>
        <v>0</v>
      </c>
      <c r="L277" s="26">
        <f t="shared" si="98"/>
        <v>0</v>
      </c>
      <c r="M277" s="26">
        <f t="shared" si="98"/>
        <v>0</v>
      </c>
      <c r="N277" s="26">
        <f t="shared" si="98"/>
        <v>0</v>
      </c>
      <c r="O277" s="26">
        <f t="shared" si="98"/>
        <v>0</v>
      </c>
      <c r="P277" s="26">
        <f t="shared" si="98"/>
        <v>0</v>
      </c>
      <c r="Q277" s="26">
        <f t="shared" si="98"/>
        <v>0</v>
      </c>
      <c r="R277" s="24">
        <f>COUNTIF(R276:R276,"E")</f>
        <v>0</v>
      </c>
      <c r="S277" s="24">
        <f>COUNTIF(S276:S276,"C")</f>
        <v>0</v>
      </c>
      <c r="T277" s="24">
        <f>COUNTIF(T276:T276,"VP")</f>
        <v>0</v>
      </c>
      <c r="U277" s="25"/>
      <c r="V277" s="75"/>
      <c r="W277" s="75"/>
      <c r="X277" s="75"/>
      <c r="Y277" s="75"/>
      <c r="Z277" s="75"/>
      <c r="AA277" s="75"/>
      <c r="AB277" s="75"/>
      <c r="AC277" s="75"/>
      <c r="AD277" s="75"/>
      <c r="AE277" s="75"/>
      <c r="AF277" s="75"/>
      <c r="AG277" s="75"/>
      <c r="AH277" s="75"/>
      <c r="AI277" s="75"/>
      <c r="AJ277" s="75"/>
    </row>
    <row r="278" spans="1:36" ht="30.75" customHeight="1">
      <c r="A278" s="228" t="s">
        <v>53</v>
      </c>
      <c r="B278" s="229"/>
      <c r="C278" s="229"/>
      <c r="D278" s="229"/>
      <c r="E278" s="229"/>
      <c r="F278" s="229"/>
      <c r="G278" s="229"/>
      <c r="H278" s="229"/>
      <c r="I278" s="230"/>
      <c r="J278" s="26">
        <f t="shared" ref="J278:T278" si="99">SUM(J274,J277)</f>
        <v>12</v>
      </c>
      <c r="K278" s="26">
        <f t="shared" si="99"/>
        <v>3</v>
      </c>
      <c r="L278" s="26">
        <f t="shared" si="99"/>
        <v>3</v>
      </c>
      <c r="M278" s="26">
        <f t="shared" si="99"/>
        <v>3</v>
      </c>
      <c r="N278" s="26">
        <f t="shared" si="99"/>
        <v>1</v>
      </c>
      <c r="O278" s="26">
        <f t="shared" si="99"/>
        <v>10</v>
      </c>
      <c r="P278" s="26">
        <f t="shared" si="99"/>
        <v>10</v>
      </c>
      <c r="Q278" s="26">
        <f t="shared" si="99"/>
        <v>20</v>
      </c>
      <c r="R278" s="26">
        <f t="shared" si="99"/>
        <v>0</v>
      </c>
      <c r="S278" s="26">
        <f t="shared" si="99"/>
        <v>4</v>
      </c>
      <c r="T278" s="26">
        <f t="shared" si="99"/>
        <v>0</v>
      </c>
      <c r="U278" s="65">
        <f>4/40</f>
        <v>0.1</v>
      </c>
      <c r="V278" s="75"/>
      <c r="W278" s="75"/>
      <c r="X278" s="75"/>
      <c r="Y278" s="75"/>
      <c r="Z278" s="75"/>
      <c r="AA278" s="75"/>
      <c r="AB278" s="75"/>
      <c r="AC278" s="75"/>
      <c r="AD278" s="75"/>
      <c r="AE278" s="75"/>
      <c r="AF278" s="75"/>
      <c r="AG278" s="75"/>
      <c r="AH278" s="75"/>
      <c r="AI278" s="75"/>
      <c r="AJ278" s="75"/>
    </row>
    <row r="279" spans="1:36">
      <c r="A279" s="167" t="s">
        <v>54</v>
      </c>
      <c r="B279" s="168"/>
      <c r="C279" s="168"/>
      <c r="D279" s="168"/>
      <c r="E279" s="168"/>
      <c r="F279" s="168"/>
      <c r="G279" s="168"/>
      <c r="H279" s="168"/>
      <c r="I279" s="168"/>
      <c r="J279" s="169"/>
      <c r="K279" s="26">
        <f t="shared" ref="K279:Q279" si="100">K274*14+K277*12</f>
        <v>42</v>
      </c>
      <c r="L279" s="26">
        <f t="shared" si="100"/>
        <v>42</v>
      </c>
      <c r="M279" s="26">
        <f t="shared" si="100"/>
        <v>42</v>
      </c>
      <c r="N279" s="26">
        <f t="shared" si="100"/>
        <v>14</v>
      </c>
      <c r="O279" s="26">
        <f t="shared" si="100"/>
        <v>140</v>
      </c>
      <c r="P279" s="26">
        <f t="shared" si="100"/>
        <v>140</v>
      </c>
      <c r="Q279" s="26">
        <f t="shared" si="100"/>
        <v>280</v>
      </c>
      <c r="R279" s="173"/>
      <c r="S279" s="174"/>
      <c r="T279" s="174"/>
      <c r="U279" s="175"/>
      <c r="V279" s="75"/>
      <c r="W279" s="75"/>
      <c r="X279" s="75"/>
      <c r="Y279" s="75"/>
      <c r="Z279" s="75"/>
      <c r="AA279" s="75"/>
      <c r="AB279" s="75"/>
      <c r="AC279" s="75"/>
      <c r="AD279" s="75"/>
      <c r="AE279" s="75"/>
      <c r="AF279" s="75"/>
      <c r="AG279" s="75"/>
      <c r="AH279" s="75"/>
      <c r="AI279" s="75"/>
      <c r="AJ279" s="75"/>
    </row>
    <row r="280" spans="1:36">
      <c r="A280" s="170"/>
      <c r="B280" s="171"/>
      <c r="C280" s="171"/>
      <c r="D280" s="171"/>
      <c r="E280" s="171"/>
      <c r="F280" s="171"/>
      <c r="G280" s="171"/>
      <c r="H280" s="171"/>
      <c r="I280" s="171"/>
      <c r="J280" s="172"/>
      <c r="K280" s="155">
        <f>SUM(K279:N279)</f>
        <v>140</v>
      </c>
      <c r="L280" s="156"/>
      <c r="M280" s="156"/>
      <c r="N280" s="157"/>
      <c r="O280" s="225">
        <f>SUM(O279:P279)</f>
        <v>280</v>
      </c>
      <c r="P280" s="226"/>
      <c r="Q280" s="227"/>
      <c r="R280" s="176"/>
      <c r="S280" s="177"/>
      <c r="T280" s="177"/>
      <c r="U280" s="178"/>
      <c r="V280" s="75"/>
      <c r="W280" s="75"/>
      <c r="X280" s="75"/>
      <c r="Y280" s="75"/>
      <c r="Z280" s="75"/>
      <c r="AA280" s="75"/>
      <c r="AB280" s="75"/>
      <c r="AC280" s="75"/>
      <c r="AD280" s="75"/>
      <c r="AE280" s="75"/>
      <c r="AF280" s="75"/>
      <c r="AG280" s="75"/>
      <c r="AH280" s="75"/>
      <c r="AI280" s="75"/>
      <c r="AJ280" s="75"/>
    </row>
    <row r="281" spans="1:36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5"/>
      <c r="L281" s="15"/>
      <c r="M281" s="15"/>
      <c r="N281" s="15"/>
      <c r="O281" s="16"/>
      <c r="P281" s="16"/>
      <c r="Q281" s="16"/>
      <c r="R281" s="17"/>
      <c r="S281" s="17"/>
      <c r="T281" s="17"/>
      <c r="U281" s="17"/>
      <c r="V281" s="75"/>
      <c r="W281" s="75"/>
      <c r="X281" s="75"/>
      <c r="Y281" s="75"/>
      <c r="Z281" s="75"/>
      <c r="AA281" s="75"/>
      <c r="AB281" s="75"/>
      <c r="AC281" s="75"/>
      <c r="AD281" s="75"/>
      <c r="AE281" s="75"/>
      <c r="AF281" s="75"/>
      <c r="AG281" s="75"/>
      <c r="AH281" s="75"/>
      <c r="AI281" s="75"/>
      <c r="AJ281" s="75"/>
    </row>
    <row r="282" spans="1:36">
      <c r="V282" s="75"/>
      <c r="W282" s="75"/>
      <c r="X282" s="75"/>
      <c r="Y282" s="75"/>
      <c r="Z282" s="75"/>
      <c r="AA282" s="75"/>
      <c r="AB282" s="75"/>
      <c r="AC282" s="75"/>
      <c r="AD282" s="75"/>
      <c r="AE282" s="75"/>
      <c r="AF282" s="75"/>
      <c r="AG282" s="75"/>
      <c r="AH282" s="75"/>
      <c r="AI282" s="75"/>
      <c r="AJ282" s="75"/>
    </row>
    <row r="283" spans="1:36">
      <c r="A283" s="190" t="s">
        <v>74</v>
      </c>
      <c r="B283" s="190"/>
      <c r="V283" s="75"/>
      <c r="W283" s="75"/>
      <c r="X283" s="75"/>
      <c r="Y283" s="75"/>
      <c r="Z283" s="75"/>
      <c r="AA283" s="75"/>
      <c r="AB283" s="75"/>
      <c r="AC283" s="75"/>
      <c r="AD283" s="75"/>
      <c r="AE283" s="75"/>
      <c r="AF283" s="75"/>
      <c r="AG283" s="75"/>
      <c r="AH283" s="75"/>
      <c r="AI283" s="75"/>
      <c r="AJ283" s="75"/>
    </row>
    <row r="284" spans="1:36">
      <c r="A284" s="154" t="s">
        <v>30</v>
      </c>
      <c r="B284" s="192" t="s">
        <v>63</v>
      </c>
      <c r="C284" s="206"/>
      <c r="D284" s="206"/>
      <c r="E284" s="206"/>
      <c r="F284" s="206"/>
      <c r="G284" s="193"/>
      <c r="H284" s="192" t="s">
        <v>66</v>
      </c>
      <c r="I284" s="193"/>
      <c r="J284" s="159" t="s">
        <v>67</v>
      </c>
      <c r="K284" s="160"/>
      <c r="L284" s="160"/>
      <c r="M284" s="160"/>
      <c r="N284" s="160"/>
      <c r="O284" s="160"/>
      <c r="P284" s="161"/>
      <c r="Q284" s="192" t="s">
        <v>52</v>
      </c>
      <c r="R284" s="193"/>
      <c r="S284" s="159" t="s">
        <v>68</v>
      </c>
      <c r="T284" s="160"/>
      <c r="U284" s="161"/>
      <c r="V284" s="75"/>
      <c r="W284" s="75"/>
      <c r="X284" s="75"/>
      <c r="Y284" s="75"/>
      <c r="Z284" s="75"/>
      <c r="AA284" s="75"/>
      <c r="AB284" s="75"/>
      <c r="AC284" s="75"/>
      <c r="AD284" s="75"/>
      <c r="AE284" s="75"/>
      <c r="AF284" s="75"/>
      <c r="AG284" s="75"/>
      <c r="AH284" s="75"/>
      <c r="AI284" s="75"/>
      <c r="AJ284" s="75"/>
    </row>
    <row r="285" spans="1:36">
      <c r="A285" s="154"/>
      <c r="B285" s="194"/>
      <c r="C285" s="207"/>
      <c r="D285" s="207"/>
      <c r="E285" s="207"/>
      <c r="F285" s="207"/>
      <c r="G285" s="195"/>
      <c r="H285" s="194"/>
      <c r="I285" s="195"/>
      <c r="J285" s="159" t="s">
        <v>36</v>
      </c>
      <c r="K285" s="161"/>
      <c r="L285" s="159" t="s">
        <v>8</v>
      </c>
      <c r="M285" s="160"/>
      <c r="N285" s="161"/>
      <c r="O285" s="159" t="s">
        <v>33</v>
      </c>
      <c r="P285" s="161"/>
      <c r="Q285" s="194"/>
      <c r="R285" s="195"/>
      <c r="S285" s="35" t="s">
        <v>69</v>
      </c>
      <c r="T285" s="35" t="s">
        <v>70</v>
      </c>
      <c r="U285" s="35" t="s">
        <v>71</v>
      </c>
      <c r="V285" s="75"/>
      <c r="W285" s="75"/>
      <c r="X285" s="75"/>
      <c r="Y285" s="75"/>
      <c r="Z285" s="75"/>
      <c r="AA285" s="75"/>
      <c r="AB285" s="75"/>
      <c r="AC285" s="75"/>
      <c r="AD285" s="75"/>
      <c r="AE285" s="75"/>
      <c r="AF285" s="75"/>
      <c r="AG285" s="75"/>
      <c r="AH285" s="75"/>
      <c r="AI285" s="75"/>
      <c r="AJ285" s="75"/>
    </row>
    <row r="286" spans="1:36">
      <c r="A286" s="35">
        <v>1</v>
      </c>
      <c r="B286" s="159" t="s">
        <v>64</v>
      </c>
      <c r="C286" s="160"/>
      <c r="D286" s="160"/>
      <c r="E286" s="160"/>
      <c r="F286" s="160"/>
      <c r="G286" s="161"/>
      <c r="H286" s="196">
        <f>J286</f>
        <v>118</v>
      </c>
      <c r="I286" s="196"/>
      <c r="J286" s="201">
        <f>O45+O57+O69+O80+O92+O102-J287</f>
        <v>118</v>
      </c>
      <c r="K286" s="202"/>
      <c r="L286" s="201">
        <f>P45+P57+P69+P80+P92+P102-L287</f>
        <v>173</v>
      </c>
      <c r="M286" s="203"/>
      <c r="N286" s="202"/>
      <c r="O286" s="197">
        <f>SUM(J286:N286)</f>
        <v>291</v>
      </c>
      <c r="P286" s="198"/>
      <c r="Q286" s="199">
        <f>H286/H288</f>
        <v>0.84892086330935257</v>
      </c>
      <c r="R286" s="200"/>
      <c r="S286" s="20">
        <f>J45+J57-S287</f>
        <v>60</v>
      </c>
      <c r="T286" s="20">
        <f>J69+J80-T287</f>
        <v>60</v>
      </c>
      <c r="U286" s="20">
        <f>J92+J102-U287</f>
        <v>36</v>
      </c>
      <c r="V286" s="75"/>
      <c r="W286" s="75"/>
      <c r="X286" s="75"/>
      <c r="Y286" s="75"/>
      <c r="Z286" s="75"/>
      <c r="AA286" s="75"/>
      <c r="AB286" s="75"/>
      <c r="AC286" s="75"/>
      <c r="AD286" s="75"/>
      <c r="AE286" s="75"/>
      <c r="AF286" s="75"/>
      <c r="AG286" s="75"/>
      <c r="AH286" s="75"/>
      <c r="AI286" s="75"/>
      <c r="AJ286" s="75"/>
    </row>
    <row r="287" spans="1:36" ht="12.75" customHeight="1">
      <c r="A287" s="35">
        <v>2</v>
      </c>
      <c r="B287" s="159" t="s">
        <v>65</v>
      </c>
      <c r="C287" s="160"/>
      <c r="D287" s="160"/>
      <c r="E287" s="160"/>
      <c r="F287" s="160"/>
      <c r="G287" s="161"/>
      <c r="H287" s="196">
        <f>J287</f>
        <v>21</v>
      </c>
      <c r="I287" s="196"/>
      <c r="J287" s="163">
        <f>O125</f>
        <v>21</v>
      </c>
      <c r="K287" s="164"/>
      <c r="L287" s="163">
        <f>P125</f>
        <v>39</v>
      </c>
      <c r="M287" s="165"/>
      <c r="N287" s="164"/>
      <c r="O287" s="197">
        <f>SUM(J287:N287)</f>
        <v>60</v>
      </c>
      <c r="P287" s="198"/>
      <c r="Q287" s="199">
        <f>H287/H288</f>
        <v>0.15107913669064749</v>
      </c>
      <c r="R287" s="200"/>
      <c r="S287" s="19">
        <v>0</v>
      </c>
      <c r="T287" s="19">
        <v>6</v>
      </c>
      <c r="U287" s="19">
        <v>24</v>
      </c>
      <c r="V287" s="75"/>
      <c r="W287" s="75"/>
      <c r="X287" s="75"/>
      <c r="Y287" s="75"/>
      <c r="Z287" s="75"/>
      <c r="AA287" s="75"/>
      <c r="AB287" s="75"/>
      <c r="AC287" s="75"/>
      <c r="AD287" s="75"/>
      <c r="AE287" s="75"/>
      <c r="AF287" s="75"/>
      <c r="AG287" s="75"/>
      <c r="AH287" s="75"/>
      <c r="AI287" s="75"/>
      <c r="AJ287" s="75"/>
    </row>
    <row r="288" spans="1:36">
      <c r="A288" s="159" t="s">
        <v>28</v>
      </c>
      <c r="B288" s="160"/>
      <c r="C288" s="160"/>
      <c r="D288" s="160"/>
      <c r="E288" s="160"/>
      <c r="F288" s="160"/>
      <c r="G288" s="161"/>
      <c r="H288" s="154">
        <f>SUM(H286:I287)</f>
        <v>139</v>
      </c>
      <c r="I288" s="154"/>
      <c r="J288" s="154">
        <f>SUM(J286:K287)</f>
        <v>139</v>
      </c>
      <c r="K288" s="154"/>
      <c r="L288" s="135">
        <f>SUM(L286:N287)</f>
        <v>212</v>
      </c>
      <c r="M288" s="136"/>
      <c r="N288" s="137"/>
      <c r="O288" s="135">
        <f>SUM(O286:P287)</f>
        <v>351</v>
      </c>
      <c r="P288" s="137"/>
      <c r="Q288" s="204">
        <f>SUM(Q286:R287)</f>
        <v>1</v>
      </c>
      <c r="R288" s="205"/>
      <c r="S288" s="24">
        <f>SUM(S286:S287)</f>
        <v>60</v>
      </c>
      <c r="T288" s="24">
        <f>SUM(T286:T287)</f>
        <v>66</v>
      </c>
      <c r="U288" s="24">
        <f>SUM(U286:U287)</f>
        <v>60</v>
      </c>
      <c r="V288" s="75"/>
      <c r="W288" s="75"/>
      <c r="X288" s="75"/>
      <c r="Y288" s="75"/>
      <c r="Z288" s="75"/>
      <c r="AA288" s="75"/>
      <c r="AB288" s="75"/>
      <c r="AC288" s="75"/>
      <c r="AD288" s="75"/>
      <c r="AE288" s="75"/>
      <c r="AF288" s="75"/>
      <c r="AG288" s="75"/>
      <c r="AH288" s="75"/>
      <c r="AI288" s="75"/>
      <c r="AJ288" s="75"/>
    </row>
    <row r="289" spans="1:36">
      <c r="V289" s="75"/>
      <c r="W289" s="75"/>
      <c r="X289" s="75"/>
      <c r="Y289" s="75"/>
      <c r="Z289" s="75"/>
      <c r="AA289" s="75"/>
      <c r="AB289" s="75"/>
      <c r="AC289" s="75"/>
      <c r="AD289" s="75"/>
      <c r="AE289" s="75"/>
      <c r="AF289" s="75"/>
      <c r="AG289" s="75"/>
      <c r="AH289" s="75"/>
      <c r="AI289" s="75"/>
      <c r="AJ289" s="75"/>
    </row>
    <row r="290" spans="1:36">
      <c r="V290" s="75"/>
      <c r="W290" s="75"/>
      <c r="X290" s="75"/>
      <c r="Y290" s="75"/>
      <c r="Z290" s="75"/>
      <c r="AA290" s="75"/>
      <c r="AB290" s="75"/>
      <c r="AC290" s="75"/>
      <c r="AD290" s="75"/>
      <c r="AE290" s="75"/>
      <c r="AF290" s="75"/>
      <c r="AG290" s="75"/>
      <c r="AH290" s="75"/>
      <c r="AI290" s="75"/>
      <c r="AJ290" s="75"/>
    </row>
    <row r="291" spans="1:36">
      <c r="V291" s="75"/>
      <c r="W291" s="75"/>
      <c r="X291" s="75"/>
      <c r="Y291" s="75"/>
      <c r="Z291" s="75"/>
      <c r="AA291" s="75"/>
      <c r="AB291" s="75"/>
      <c r="AC291" s="75"/>
      <c r="AD291" s="75"/>
      <c r="AE291" s="75"/>
      <c r="AF291" s="75"/>
      <c r="AG291" s="75"/>
      <c r="AH291" s="75"/>
      <c r="AI291" s="75"/>
      <c r="AJ291" s="75"/>
    </row>
    <row r="292" spans="1:36">
      <c r="V292" s="75"/>
      <c r="W292" s="75"/>
      <c r="X292" s="75"/>
      <c r="Y292" s="75"/>
      <c r="Z292" s="75"/>
      <c r="AA292" s="75"/>
      <c r="AB292" s="75"/>
      <c r="AC292" s="75"/>
      <c r="AD292" s="75"/>
      <c r="AE292" s="75"/>
      <c r="AF292" s="75"/>
      <c r="AG292" s="75"/>
      <c r="AH292" s="75"/>
      <c r="AI292" s="75"/>
      <c r="AJ292" s="75"/>
    </row>
    <row r="293" spans="1:36">
      <c r="V293" s="75"/>
      <c r="W293" s="75"/>
      <c r="X293" s="75"/>
      <c r="Y293" s="75"/>
      <c r="Z293" s="75"/>
      <c r="AA293" s="75"/>
      <c r="AB293" s="75"/>
      <c r="AC293" s="75"/>
      <c r="AD293" s="75"/>
      <c r="AE293" s="75"/>
      <c r="AF293" s="75"/>
      <c r="AG293" s="75"/>
      <c r="AH293" s="75"/>
      <c r="AI293" s="75"/>
      <c r="AJ293" s="75"/>
    </row>
    <row r="294" spans="1:36">
      <c r="V294" s="75"/>
      <c r="W294" s="75"/>
      <c r="X294" s="75"/>
      <c r="Y294" s="75"/>
      <c r="Z294" s="75"/>
      <c r="AA294" s="75"/>
      <c r="AB294" s="75"/>
      <c r="AC294" s="75"/>
      <c r="AD294" s="75"/>
      <c r="AE294" s="75"/>
      <c r="AF294" s="75"/>
      <c r="AG294" s="75"/>
      <c r="AH294" s="75"/>
      <c r="AI294" s="75"/>
      <c r="AJ294" s="75"/>
    </row>
    <row r="295" spans="1:36">
      <c r="V295" s="75"/>
      <c r="W295" s="75"/>
      <c r="X295" s="75"/>
      <c r="Y295" s="75"/>
      <c r="Z295" s="75"/>
      <c r="AA295" s="75"/>
      <c r="AB295" s="75"/>
      <c r="AC295" s="75"/>
      <c r="AD295" s="75"/>
      <c r="AE295" s="75"/>
      <c r="AF295" s="75"/>
      <c r="AG295" s="75"/>
      <c r="AH295" s="75"/>
      <c r="AI295" s="75"/>
      <c r="AJ295" s="75"/>
    </row>
    <row r="296" spans="1:36">
      <c r="V296" s="75"/>
      <c r="W296" s="75"/>
      <c r="X296" s="75"/>
      <c r="Y296" s="75"/>
      <c r="Z296" s="75"/>
      <c r="AA296" s="75"/>
      <c r="AB296" s="75"/>
      <c r="AC296" s="75"/>
      <c r="AD296" s="75"/>
      <c r="AE296" s="75"/>
      <c r="AF296" s="75"/>
      <c r="AG296" s="75"/>
      <c r="AH296" s="75"/>
      <c r="AI296" s="75"/>
      <c r="AJ296" s="75"/>
    </row>
    <row r="297" spans="1:36">
      <c r="V297" s="75"/>
      <c r="W297" s="75"/>
      <c r="X297" s="75"/>
      <c r="Y297" s="75"/>
      <c r="Z297" s="75"/>
      <c r="AA297" s="75"/>
      <c r="AB297" s="75"/>
      <c r="AC297" s="75"/>
      <c r="AD297" s="75"/>
      <c r="AE297" s="75"/>
      <c r="AF297" s="75"/>
      <c r="AG297" s="75"/>
      <c r="AH297" s="75"/>
      <c r="AI297" s="75"/>
      <c r="AJ297" s="75"/>
    </row>
    <row r="298" spans="1:36">
      <c r="B298" s="2"/>
      <c r="C298" s="2"/>
      <c r="D298" s="2"/>
      <c r="E298" s="2"/>
      <c r="F298" s="2"/>
      <c r="G298" s="2"/>
      <c r="N298" s="9"/>
      <c r="O298" s="9"/>
      <c r="P298" s="9"/>
      <c r="Q298" s="9"/>
      <c r="R298" s="9"/>
      <c r="S298" s="9"/>
      <c r="T298" s="9"/>
      <c r="V298" s="75"/>
      <c r="W298" s="75"/>
      <c r="X298" s="75"/>
      <c r="Y298" s="75"/>
      <c r="Z298" s="75"/>
      <c r="AA298" s="75"/>
      <c r="AB298" s="75"/>
      <c r="AC298" s="75"/>
      <c r="AD298" s="75"/>
      <c r="AE298" s="75"/>
      <c r="AF298" s="75"/>
      <c r="AG298" s="75"/>
      <c r="AH298" s="75"/>
      <c r="AI298" s="75"/>
      <c r="AJ298" s="75"/>
    </row>
    <row r="299" spans="1:36">
      <c r="A299" s="110" t="s">
        <v>235</v>
      </c>
      <c r="B299" s="110"/>
      <c r="C299" s="110"/>
      <c r="D299" s="110"/>
      <c r="E299" s="110"/>
      <c r="F299" s="110"/>
      <c r="G299" s="110"/>
      <c r="H299" s="110"/>
      <c r="I299" s="110"/>
      <c r="J299" s="110"/>
      <c r="K299" s="110"/>
      <c r="L299" s="110"/>
      <c r="M299" s="110"/>
      <c r="N299" s="110"/>
      <c r="O299" s="110"/>
      <c r="P299" s="110"/>
      <c r="Q299" s="110"/>
      <c r="R299" s="110"/>
      <c r="S299" s="110"/>
      <c r="T299" s="110"/>
      <c r="V299" s="75"/>
      <c r="W299" s="75"/>
      <c r="X299" s="75"/>
      <c r="Y299" s="75"/>
      <c r="Z299" s="75"/>
      <c r="AA299" s="75"/>
      <c r="AB299" s="75"/>
      <c r="AC299" s="75"/>
      <c r="AD299" s="75"/>
      <c r="AE299" s="75"/>
      <c r="AF299" s="75"/>
      <c r="AG299" s="75"/>
      <c r="AH299" s="75"/>
      <c r="AI299" s="75"/>
      <c r="AJ299" s="75"/>
    </row>
    <row r="300" spans="1:36">
      <c r="A300" s="66"/>
      <c r="B300" s="66"/>
      <c r="C300" s="66"/>
      <c r="D300" s="66"/>
      <c r="E300" s="66"/>
      <c r="F300" s="66"/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  <c r="S300" s="66"/>
      <c r="T300" s="66"/>
      <c r="V300" s="75"/>
      <c r="W300" s="75"/>
      <c r="X300" s="75"/>
      <c r="Y300" s="75"/>
      <c r="Z300" s="75"/>
      <c r="AA300" s="75"/>
      <c r="AB300" s="75"/>
      <c r="AC300" s="75"/>
      <c r="AD300" s="75"/>
      <c r="AE300" s="75"/>
      <c r="AF300" s="75"/>
      <c r="AG300" s="75"/>
      <c r="AH300" s="75"/>
      <c r="AI300" s="75"/>
      <c r="AJ300" s="75"/>
    </row>
    <row r="301" spans="1:36">
      <c r="A301" s="111" t="s">
        <v>236</v>
      </c>
      <c r="B301" s="111"/>
      <c r="C301" s="111"/>
      <c r="D301" s="111"/>
      <c r="E301" s="111"/>
      <c r="F301" s="111"/>
      <c r="G301" s="111"/>
      <c r="H301" s="111"/>
      <c r="I301" s="111"/>
      <c r="J301" s="111"/>
      <c r="K301" s="111"/>
      <c r="L301" s="111"/>
      <c r="M301" s="111"/>
      <c r="N301" s="111"/>
      <c r="O301" s="111"/>
      <c r="P301" s="111"/>
      <c r="Q301" s="111"/>
      <c r="R301" s="111"/>
      <c r="S301" s="111"/>
      <c r="T301" s="111"/>
      <c r="V301" s="75"/>
      <c r="W301" s="75"/>
      <c r="X301" s="75"/>
      <c r="Y301" s="75"/>
      <c r="Z301" s="75"/>
      <c r="AA301" s="75"/>
      <c r="AB301" s="75"/>
      <c r="AC301" s="75"/>
      <c r="AD301" s="75"/>
      <c r="AE301" s="75"/>
      <c r="AF301" s="75"/>
      <c r="AG301" s="75"/>
      <c r="AH301" s="75"/>
      <c r="AI301" s="75"/>
      <c r="AJ301" s="75"/>
    </row>
    <row r="302" spans="1:36">
      <c r="A302" s="112" t="s">
        <v>30</v>
      </c>
      <c r="B302" s="114" t="s">
        <v>29</v>
      </c>
      <c r="C302" s="115"/>
      <c r="D302" s="115"/>
      <c r="E302" s="115"/>
      <c r="F302" s="115"/>
      <c r="G302" s="115"/>
      <c r="H302" s="115"/>
      <c r="I302" s="116"/>
      <c r="J302" s="120" t="s">
        <v>43</v>
      </c>
      <c r="K302" s="122" t="s">
        <v>27</v>
      </c>
      <c r="L302" s="122"/>
      <c r="M302" s="122"/>
      <c r="N302" s="122" t="s">
        <v>44</v>
      </c>
      <c r="O302" s="123"/>
      <c r="P302" s="123"/>
      <c r="Q302" s="122" t="s">
        <v>26</v>
      </c>
      <c r="R302" s="122"/>
      <c r="S302" s="122"/>
      <c r="T302" s="122" t="s">
        <v>25</v>
      </c>
      <c r="V302" s="75"/>
      <c r="W302" s="75"/>
      <c r="X302" s="75"/>
      <c r="Y302" s="75"/>
      <c r="Z302" s="75"/>
      <c r="AA302" s="75"/>
      <c r="AB302" s="75"/>
      <c r="AC302" s="75"/>
      <c r="AD302" s="75"/>
      <c r="AE302" s="75"/>
      <c r="AF302" s="75"/>
      <c r="AG302" s="75"/>
      <c r="AH302" s="75"/>
      <c r="AI302" s="75"/>
      <c r="AJ302" s="75"/>
    </row>
    <row r="303" spans="1:36">
      <c r="A303" s="113"/>
      <c r="B303" s="117"/>
      <c r="C303" s="118"/>
      <c r="D303" s="118"/>
      <c r="E303" s="118"/>
      <c r="F303" s="118"/>
      <c r="G303" s="118"/>
      <c r="H303" s="118"/>
      <c r="I303" s="119"/>
      <c r="J303" s="121"/>
      <c r="K303" s="67" t="s">
        <v>31</v>
      </c>
      <c r="L303" s="67" t="s">
        <v>32</v>
      </c>
      <c r="M303" s="67" t="s">
        <v>237</v>
      </c>
      <c r="N303" s="67" t="s">
        <v>36</v>
      </c>
      <c r="O303" s="67" t="s">
        <v>8</v>
      </c>
      <c r="P303" s="67" t="s">
        <v>33</v>
      </c>
      <c r="Q303" s="67" t="s">
        <v>34</v>
      </c>
      <c r="R303" s="67" t="s">
        <v>31</v>
      </c>
      <c r="S303" s="67" t="s">
        <v>35</v>
      </c>
      <c r="T303" s="122"/>
      <c r="V303" s="75"/>
      <c r="W303" s="75"/>
      <c r="X303" s="75"/>
      <c r="Y303" s="75"/>
      <c r="Z303" s="75"/>
      <c r="AA303" s="75"/>
      <c r="AB303" s="75"/>
      <c r="AC303" s="75"/>
      <c r="AD303" s="75"/>
      <c r="AE303" s="75"/>
      <c r="AF303" s="75"/>
      <c r="AG303" s="75"/>
      <c r="AH303" s="75"/>
      <c r="AI303" s="75"/>
      <c r="AJ303" s="75"/>
    </row>
    <row r="304" spans="1:36">
      <c r="A304" s="101" t="s">
        <v>56</v>
      </c>
      <c r="B304" s="101"/>
      <c r="C304" s="101"/>
      <c r="D304" s="101"/>
      <c r="E304" s="101"/>
      <c r="F304" s="101"/>
      <c r="G304" s="101"/>
      <c r="H304" s="101"/>
      <c r="I304" s="101"/>
      <c r="J304" s="101"/>
      <c r="K304" s="101"/>
      <c r="L304" s="101"/>
      <c r="M304" s="101"/>
      <c r="N304" s="101"/>
      <c r="O304" s="101"/>
      <c r="P304" s="101"/>
      <c r="Q304" s="101"/>
      <c r="R304" s="101"/>
      <c r="S304" s="101"/>
      <c r="T304" s="101"/>
      <c r="V304" s="75"/>
      <c r="W304" s="75"/>
      <c r="X304" s="75"/>
      <c r="Y304" s="75"/>
      <c r="Z304" s="75"/>
      <c r="AA304" s="75"/>
      <c r="AB304" s="75"/>
      <c r="AC304" s="75"/>
      <c r="AD304" s="75"/>
      <c r="AE304" s="75"/>
      <c r="AF304" s="75"/>
      <c r="AG304" s="75"/>
      <c r="AH304" s="75"/>
      <c r="AI304" s="75"/>
      <c r="AJ304" s="75"/>
    </row>
    <row r="305" spans="1:36">
      <c r="A305" s="68" t="s">
        <v>238</v>
      </c>
      <c r="B305" s="102" t="s">
        <v>239</v>
      </c>
      <c r="C305" s="102"/>
      <c r="D305" s="102"/>
      <c r="E305" s="102"/>
      <c r="F305" s="102"/>
      <c r="G305" s="102"/>
      <c r="H305" s="102"/>
      <c r="I305" s="102"/>
      <c r="J305" s="69">
        <v>5</v>
      </c>
      <c r="K305" s="69">
        <v>2</v>
      </c>
      <c r="L305" s="69">
        <v>2</v>
      </c>
      <c r="M305" s="69">
        <v>0</v>
      </c>
      <c r="N305" s="70">
        <f>K305+L305+M305</f>
        <v>4</v>
      </c>
      <c r="O305" s="70">
        <f>P305-N305</f>
        <v>5</v>
      </c>
      <c r="P305" s="70">
        <f>ROUND(PRODUCT(J305,25)/14,0)</f>
        <v>9</v>
      </c>
      <c r="Q305" s="69" t="s">
        <v>34</v>
      </c>
      <c r="R305" s="69"/>
      <c r="S305" s="71"/>
      <c r="T305" s="71" t="s">
        <v>240</v>
      </c>
      <c r="V305" s="75"/>
      <c r="W305" s="75"/>
      <c r="X305" s="75"/>
      <c r="Y305" s="75"/>
      <c r="Z305" s="75"/>
      <c r="AA305" s="75"/>
      <c r="AB305" s="75"/>
      <c r="AC305" s="75"/>
      <c r="AD305" s="75"/>
      <c r="AE305" s="75"/>
      <c r="AF305" s="75"/>
      <c r="AG305" s="75"/>
      <c r="AH305" s="75"/>
      <c r="AI305" s="75"/>
      <c r="AJ305" s="75"/>
    </row>
    <row r="306" spans="1:36">
      <c r="A306" s="80" t="s">
        <v>57</v>
      </c>
      <c r="B306" s="81"/>
      <c r="C306" s="81"/>
      <c r="D306" s="81"/>
      <c r="E306" s="81"/>
      <c r="F306" s="81"/>
      <c r="G306" s="81"/>
      <c r="H306" s="81"/>
      <c r="I306" s="81"/>
      <c r="J306" s="81"/>
      <c r="K306" s="81"/>
      <c r="L306" s="81"/>
      <c r="M306" s="81"/>
      <c r="N306" s="81"/>
      <c r="O306" s="81"/>
      <c r="P306" s="81"/>
      <c r="Q306" s="81"/>
      <c r="R306" s="81"/>
      <c r="S306" s="81"/>
      <c r="T306" s="82"/>
      <c r="V306" s="75"/>
      <c r="W306" s="75"/>
      <c r="X306" s="75"/>
      <c r="Y306" s="75"/>
      <c r="Z306" s="75"/>
      <c r="AA306" s="75"/>
      <c r="AB306" s="75"/>
      <c r="AC306" s="75"/>
      <c r="AD306" s="75"/>
      <c r="AE306" s="75"/>
      <c r="AF306" s="75"/>
      <c r="AG306" s="75"/>
      <c r="AH306" s="75"/>
      <c r="AI306" s="75"/>
      <c r="AJ306" s="75"/>
    </row>
    <row r="307" spans="1:36">
      <c r="A307" s="68" t="s">
        <v>241</v>
      </c>
      <c r="B307" s="103" t="s">
        <v>242</v>
      </c>
      <c r="C307" s="78"/>
      <c r="D307" s="78"/>
      <c r="E307" s="78"/>
      <c r="F307" s="78"/>
      <c r="G307" s="78"/>
      <c r="H307" s="78"/>
      <c r="I307" s="79"/>
      <c r="J307" s="69">
        <v>5</v>
      </c>
      <c r="K307" s="69">
        <v>2</v>
      </c>
      <c r="L307" s="69">
        <v>2</v>
      </c>
      <c r="M307" s="69">
        <v>0</v>
      </c>
      <c r="N307" s="70">
        <f>K307+L307+M307</f>
        <v>4</v>
      </c>
      <c r="O307" s="70">
        <f>P307-N307</f>
        <v>5</v>
      </c>
      <c r="P307" s="70">
        <f>ROUND(PRODUCT(J307,25)/14,0)</f>
        <v>9</v>
      </c>
      <c r="Q307" s="69" t="s">
        <v>34</v>
      </c>
      <c r="R307" s="69"/>
      <c r="S307" s="71"/>
      <c r="T307" s="71" t="s">
        <v>240</v>
      </c>
      <c r="V307" s="75"/>
      <c r="W307" s="75"/>
      <c r="X307" s="75"/>
      <c r="Y307" s="75"/>
      <c r="Z307" s="75"/>
      <c r="AA307" s="75"/>
      <c r="AB307" s="75"/>
      <c r="AC307" s="75"/>
      <c r="AD307" s="75"/>
      <c r="AE307" s="75"/>
      <c r="AF307" s="75"/>
      <c r="AG307" s="75"/>
      <c r="AH307" s="75"/>
      <c r="AI307" s="75"/>
      <c r="AJ307" s="75"/>
    </row>
    <row r="308" spans="1:36">
      <c r="A308" s="80" t="s">
        <v>243</v>
      </c>
      <c r="B308" s="81"/>
      <c r="C308" s="81"/>
      <c r="D308" s="81"/>
      <c r="E308" s="81"/>
      <c r="F308" s="81"/>
      <c r="G308" s="81"/>
      <c r="H308" s="81"/>
      <c r="I308" s="81"/>
      <c r="J308" s="81"/>
      <c r="K308" s="81"/>
      <c r="L308" s="81"/>
      <c r="M308" s="81"/>
      <c r="N308" s="81"/>
      <c r="O308" s="81"/>
      <c r="P308" s="81"/>
      <c r="Q308" s="81"/>
      <c r="R308" s="81"/>
      <c r="S308" s="81"/>
      <c r="T308" s="82"/>
      <c r="V308" s="75"/>
      <c r="W308" s="75"/>
      <c r="X308" s="75"/>
      <c r="Y308" s="75"/>
      <c r="Z308" s="75"/>
      <c r="AA308" s="75"/>
      <c r="AB308" s="75"/>
      <c r="AC308" s="75"/>
      <c r="AD308" s="75"/>
      <c r="AE308" s="75"/>
      <c r="AF308" s="75"/>
      <c r="AG308" s="75"/>
      <c r="AH308" s="75"/>
      <c r="AI308" s="75"/>
      <c r="AJ308" s="75"/>
    </row>
    <row r="309" spans="1:36">
      <c r="A309" s="68" t="s">
        <v>244</v>
      </c>
      <c r="B309" s="103" t="s">
        <v>245</v>
      </c>
      <c r="C309" s="78"/>
      <c r="D309" s="78"/>
      <c r="E309" s="78"/>
      <c r="F309" s="78"/>
      <c r="G309" s="78"/>
      <c r="H309" s="78"/>
      <c r="I309" s="79"/>
      <c r="J309" s="69">
        <v>5</v>
      </c>
      <c r="K309" s="69">
        <v>2</v>
      </c>
      <c r="L309" s="69">
        <v>2</v>
      </c>
      <c r="M309" s="69">
        <v>0</v>
      </c>
      <c r="N309" s="70">
        <f>K309+L309+M309</f>
        <v>4</v>
      </c>
      <c r="O309" s="70">
        <f>P309-N309</f>
        <v>5</v>
      </c>
      <c r="P309" s="70">
        <f>ROUND(PRODUCT(J309,25)/14,0)</f>
        <v>9</v>
      </c>
      <c r="Q309" s="69" t="s">
        <v>34</v>
      </c>
      <c r="R309" s="69"/>
      <c r="S309" s="71"/>
      <c r="T309" s="71" t="s">
        <v>240</v>
      </c>
      <c r="V309" s="75"/>
      <c r="W309" s="75"/>
      <c r="X309" s="75"/>
      <c r="Y309" s="75"/>
      <c r="Z309" s="75"/>
      <c r="AA309" s="75"/>
      <c r="AB309" s="75"/>
      <c r="AC309" s="75"/>
      <c r="AD309" s="75"/>
      <c r="AE309" s="75"/>
      <c r="AF309" s="75"/>
      <c r="AG309" s="75"/>
      <c r="AH309" s="75"/>
      <c r="AI309" s="75"/>
      <c r="AJ309" s="75"/>
    </row>
    <row r="310" spans="1:36">
      <c r="A310" s="104" t="s">
        <v>246</v>
      </c>
      <c r="B310" s="105"/>
      <c r="C310" s="105"/>
      <c r="D310" s="105"/>
      <c r="E310" s="105"/>
      <c r="F310" s="105"/>
      <c r="G310" s="105"/>
      <c r="H310" s="105"/>
      <c r="I310" s="105"/>
      <c r="J310" s="105"/>
      <c r="K310" s="105"/>
      <c r="L310" s="105"/>
      <c r="M310" s="105"/>
      <c r="N310" s="105"/>
      <c r="O310" s="105"/>
      <c r="P310" s="105"/>
      <c r="Q310" s="105"/>
      <c r="R310" s="105"/>
      <c r="S310" s="105"/>
      <c r="T310" s="106"/>
      <c r="V310" s="75"/>
      <c r="W310" s="75"/>
      <c r="X310" s="75"/>
      <c r="Y310" s="75"/>
      <c r="Z310" s="75"/>
      <c r="AA310" s="75"/>
      <c r="AB310" s="75"/>
      <c r="AC310" s="75"/>
      <c r="AD310" s="75"/>
      <c r="AE310" s="75"/>
      <c r="AF310" s="75"/>
      <c r="AG310" s="75"/>
      <c r="AH310" s="75"/>
      <c r="AI310" s="75"/>
      <c r="AJ310" s="75"/>
    </row>
    <row r="311" spans="1:36">
      <c r="A311" s="68" t="s">
        <v>247</v>
      </c>
      <c r="B311" s="107" t="s">
        <v>260</v>
      </c>
      <c r="C311" s="108"/>
      <c r="D311" s="108"/>
      <c r="E311" s="108"/>
      <c r="F311" s="108"/>
      <c r="G311" s="108"/>
      <c r="H311" s="108"/>
      <c r="I311" s="109"/>
      <c r="J311" s="69">
        <v>5</v>
      </c>
      <c r="K311" s="69">
        <v>2</v>
      </c>
      <c r="L311" s="69">
        <v>2</v>
      </c>
      <c r="M311" s="69">
        <v>0</v>
      </c>
      <c r="N311" s="70">
        <f>K311+L311+M311</f>
        <v>4</v>
      </c>
      <c r="O311" s="70">
        <f>P311-N311</f>
        <v>5</v>
      </c>
      <c r="P311" s="70">
        <f>ROUND(PRODUCT(J311,25)/14,0)</f>
        <v>9</v>
      </c>
      <c r="Q311" s="69" t="s">
        <v>34</v>
      </c>
      <c r="R311" s="69"/>
      <c r="S311" s="71"/>
      <c r="T311" s="72" t="s">
        <v>248</v>
      </c>
      <c r="V311" s="75"/>
      <c r="W311" s="75"/>
      <c r="X311" s="75"/>
      <c r="Y311" s="75"/>
      <c r="Z311" s="75"/>
      <c r="AA311" s="75"/>
      <c r="AB311" s="75"/>
      <c r="AC311" s="75"/>
      <c r="AD311" s="75"/>
      <c r="AE311" s="75"/>
      <c r="AF311" s="75"/>
      <c r="AG311" s="75"/>
      <c r="AH311" s="75"/>
      <c r="AI311" s="75"/>
      <c r="AJ311" s="75"/>
    </row>
    <row r="312" spans="1:36">
      <c r="A312" s="104" t="s">
        <v>58</v>
      </c>
      <c r="B312" s="105"/>
      <c r="C312" s="105"/>
      <c r="D312" s="105"/>
      <c r="E312" s="105"/>
      <c r="F312" s="105"/>
      <c r="G312" s="105"/>
      <c r="H312" s="105"/>
      <c r="I312" s="105"/>
      <c r="J312" s="105"/>
      <c r="K312" s="105"/>
      <c r="L312" s="105"/>
      <c r="M312" s="105"/>
      <c r="N312" s="105"/>
      <c r="O312" s="105"/>
      <c r="P312" s="105"/>
      <c r="Q312" s="105"/>
      <c r="R312" s="105"/>
      <c r="S312" s="105"/>
      <c r="T312" s="106"/>
      <c r="V312" s="75"/>
      <c r="W312" s="75"/>
      <c r="X312" s="75"/>
      <c r="Y312" s="75"/>
      <c r="Z312" s="75"/>
      <c r="AA312" s="75"/>
      <c r="AB312" s="75"/>
      <c r="AC312" s="75"/>
      <c r="AD312" s="75"/>
      <c r="AE312" s="75"/>
      <c r="AF312" s="75"/>
      <c r="AG312" s="75"/>
      <c r="AH312" s="75"/>
      <c r="AI312" s="75"/>
      <c r="AJ312" s="75"/>
    </row>
    <row r="313" spans="1:36">
      <c r="A313" s="68" t="s">
        <v>249</v>
      </c>
      <c r="B313" s="77" t="s">
        <v>250</v>
      </c>
      <c r="C313" s="78"/>
      <c r="D313" s="78"/>
      <c r="E313" s="78"/>
      <c r="F313" s="78"/>
      <c r="G313" s="78"/>
      <c r="H313" s="78"/>
      <c r="I313" s="79"/>
      <c r="J313" s="69">
        <v>2</v>
      </c>
      <c r="K313" s="69">
        <v>1</v>
      </c>
      <c r="L313" s="69">
        <v>1</v>
      </c>
      <c r="M313" s="69">
        <v>0</v>
      </c>
      <c r="N313" s="70">
        <f>K313+L313+M313</f>
        <v>2</v>
      </c>
      <c r="O313" s="70">
        <f>P313-N313</f>
        <v>2</v>
      </c>
      <c r="P313" s="70">
        <f>ROUND(PRODUCT(J313,25)/14,0)</f>
        <v>4</v>
      </c>
      <c r="Q313" s="69"/>
      <c r="R313" s="69" t="s">
        <v>31</v>
      </c>
      <c r="S313" s="71"/>
      <c r="T313" s="72" t="s">
        <v>248</v>
      </c>
      <c r="V313" s="75"/>
      <c r="W313" s="75"/>
      <c r="X313" s="75"/>
      <c r="Y313" s="75"/>
      <c r="Z313" s="75"/>
      <c r="AA313" s="75"/>
      <c r="AB313" s="75"/>
      <c r="AC313" s="75"/>
      <c r="AD313" s="75"/>
      <c r="AE313" s="75"/>
      <c r="AF313" s="75"/>
      <c r="AG313" s="75"/>
      <c r="AH313" s="75"/>
      <c r="AI313" s="75"/>
      <c r="AJ313" s="75"/>
    </row>
    <row r="314" spans="1:36">
      <c r="A314" s="68" t="s">
        <v>251</v>
      </c>
      <c r="B314" s="77" t="s">
        <v>252</v>
      </c>
      <c r="C314" s="78"/>
      <c r="D314" s="78"/>
      <c r="E314" s="78"/>
      <c r="F314" s="78"/>
      <c r="G314" s="78"/>
      <c r="H314" s="78"/>
      <c r="I314" s="79"/>
      <c r="J314" s="69">
        <v>3</v>
      </c>
      <c r="K314" s="69">
        <v>0</v>
      </c>
      <c r="L314" s="69">
        <v>0</v>
      </c>
      <c r="M314" s="69">
        <v>3</v>
      </c>
      <c r="N314" s="70">
        <f t="shared" ref="N314" si="101">K314+L314+M314</f>
        <v>3</v>
      </c>
      <c r="O314" s="70">
        <f t="shared" ref="O314" si="102">P314-N314</f>
        <v>2</v>
      </c>
      <c r="P314" s="70">
        <f t="shared" ref="P314" si="103">ROUND(PRODUCT(J314,25)/14,0)</f>
        <v>5</v>
      </c>
      <c r="Q314" s="69"/>
      <c r="R314" s="69" t="s">
        <v>31</v>
      </c>
      <c r="S314" s="71"/>
      <c r="T314" s="72" t="s">
        <v>248</v>
      </c>
      <c r="V314" s="75"/>
      <c r="W314" s="75"/>
      <c r="X314" s="75"/>
      <c r="Y314" s="75"/>
      <c r="Z314" s="75"/>
      <c r="AA314" s="75"/>
      <c r="AB314" s="75"/>
      <c r="AC314" s="75"/>
      <c r="AD314" s="75"/>
      <c r="AE314" s="75"/>
      <c r="AF314" s="75"/>
      <c r="AG314" s="75"/>
      <c r="AH314" s="75"/>
      <c r="AI314" s="75"/>
      <c r="AJ314" s="75"/>
    </row>
    <row r="315" spans="1:36">
      <c r="A315" s="80" t="s">
        <v>253</v>
      </c>
      <c r="B315" s="81"/>
      <c r="C315" s="81"/>
      <c r="D315" s="81"/>
      <c r="E315" s="81"/>
      <c r="F315" s="81"/>
      <c r="G315" s="81"/>
      <c r="H315" s="81"/>
      <c r="I315" s="81"/>
      <c r="J315" s="81"/>
      <c r="K315" s="81"/>
      <c r="L315" s="81"/>
      <c r="M315" s="81"/>
      <c r="N315" s="81"/>
      <c r="O315" s="81"/>
      <c r="P315" s="81"/>
      <c r="Q315" s="81"/>
      <c r="R315" s="81"/>
      <c r="S315" s="81"/>
      <c r="T315" s="82"/>
      <c r="V315" s="75"/>
      <c r="W315" s="75"/>
      <c r="X315" s="75"/>
      <c r="Y315" s="75"/>
      <c r="Z315" s="75"/>
      <c r="AA315" s="75"/>
      <c r="AB315" s="75"/>
      <c r="AC315" s="75"/>
      <c r="AD315" s="75"/>
      <c r="AE315" s="75"/>
      <c r="AF315" s="75"/>
      <c r="AG315" s="75"/>
      <c r="AH315" s="75"/>
      <c r="AI315" s="75"/>
      <c r="AJ315" s="75"/>
    </row>
    <row r="316" spans="1:36">
      <c r="A316" s="68" t="s">
        <v>254</v>
      </c>
      <c r="B316" s="77" t="s">
        <v>255</v>
      </c>
      <c r="C316" s="78"/>
      <c r="D316" s="78"/>
      <c r="E316" s="78"/>
      <c r="F316" s="78"/>
      <c r="G316" s="78"/>
      <c r="H316" s="78"/>
      <c r="I316" s="79"/>
      <c r="J316" s="69">
        <v>3</v>
      </c>
      <c r="K316" s="69">
        <v>1</v>
      </c>
      <c r="L316" s="69">
        <v>1</v>
      </c>
      <c r="M316" s="69">
        <v>0</v>
      </c>
      <c r="N316" s="70">
        <f>K316+L316+M316</f>
        <v>2</v>
      </c>
      <c r="O316" s="70">
        <f>P316-N316</f>
        <v>4</v>
      </c>
      <c r="P316" s="70">
        <f>ROUND(PRODUCT(J316,25)/12,0)</f>
        <v>6</v>
      </c>
      <c r="Q316" s="69" t="s">
        <v>34</v>
      </c>
      <c r="R316" s="69"/>
      <c r="S316" s="71"/>
      <c r="T316" s="71" t="s">
        <v>240</v>
      </c>
      <c r="V316" s="75"/>
      <c r="W316" s="75"/>
      <c r="X316" s="75"/>
      <c r="Y316" s="75"/>
      <c r="Z316" s="75"/>
      <c r="AA316" s="75"/>
      <c r="AB316" s="75"/>
      <c r="AC316" s="75"/>
      <c r="AD316" s="75"/>
      <c r="AE316" s="75"/>
      <c r="AF316" s="75"/>
      <c r="AG316" s="75"/>
      <c r="AH316" s="75"/>
      <c r="AI316" s="75"/>
      <c r="AJ316" s="75"/>
    </row>
    <row r="317" spans="1:36">
      <c r="A317" s="68" t="s">
        <v>256</v>
      </c>
      <c r="B317" s="77" t="s">
        <v>257</v>
      </c>
      <c r="C317" s="78"/>
      <c r="D317" s="78"/>
      <c r="E317" s="78"/>
      <c r="F317" s="78"/>
      <c r="G317" s="78"/>
      <c r="H317" s="78"/>
      <c r="I317" s="79"/>
      <c r="J317" s="69">
        <v>2</v>
      </c>
      <c r="K317" s="69">
        <v>0</v>
      </c>
      <c r="L317" s="69">
        <v>0</v>
      </c>
      <c r="M317" s="69">
        <v>3</v>
      </c>
      <c r="N317" s="70">
        <f t="shared" ref="N317" si="104">K317+L317+M317</f>
        <v>3</v>
      </c>
      <c r="O317" s="70">
        <f t="shared" ref="O317" si="105">P317-N317</f>
        <v>1</v>
      </c>
      <c r="P317" s="70">
        <f t="shared" ref="P317" si="106">ROUND(PRODUCT(J317,25)/12,0)</f>
        <v>4</v>
      </c>
      <c r="Q317" s="69"/>
      <c r="R317" s="69" t="s">
        <v>31</v>
      </c>
      <c r="S317" s="71"/>
      <c r="T317" s="72" t="s">
        <v>248</v>
      </c>
      <c r="V317" s="75"/>
      <c r="W317" s="75"/>
      <c r="X317" s="75"/>
      <c r="Y317" s="75"/>
      <c r="Z317" s="75"/>
      <c r="AA317" s="75"/>
      <c r="AB317" s="75"/>
      <c r="AC317" s="75"/>
      <c r="AD317" s="75"/>
      <c r="AE317" s="75"/>
      <c r="AF317" s="75"/>
      <c r="AG317" s="75"/>
      <c r="AH317" s="75"/>
      <c r="AI317" s="75"/>
      <c r="AJ317" s="75"/>
    </row>
    <row r="318" spans="1:36">
      <c r="A318" s="83" t="s">
        <v>258</v>
      </c>
      <c r="B318" s="84"/>
      <c r="C318" s="84"/>
      <c r="D318" s="84"/>
      <c r="E318" s="84"/>
      <c r="F318" s="84"/>
      <c r="G318" s="84"/>
      <c r="H318" s="84"/>
      <c r="I318" s="85"/>
      <c r="J318" s="73">
        <f>SUM(J305,J307,J309,J311,J313:J314,J316:J317)</f>
        <v>30</v>
      </c>
      <c r="K318" s="73">
        <f t="shared" ref="K318:P318" si="107">SUM(K305,K307,K309,K311,K313:K314,K316:K317)</f>
        <v>10</v>
      </c>
      <c r="L318" s="73">
        <f t="shared" si="107"/>
        <v>10</v>
      </c>
      <c r="M318" s="73">
        <f t="shared" si="107"/>
        <v>6</v>
      </c>
      <c r="N318" s="73">
        <f t="shared" si="107"/>
        <v>26</v>
      </c>
      <c r="O318" s="73">
        <f t="shared" si="107"/>
        <v>29</v>
      </c>
      <c r="P318" s="73">
        <f t="shared" si="107"/>
        <v>55</v>
      </c>
      <c r="Q318" s="73">
        <f>COUNTIF(Q305,"E")+COUNTIF(Q307,"E")+COUNTIF(Q309,"E")+COUNTIF(Q311,"E")+COUNTIF(Q313:Q314,"E")+COUNTIF(Q316:Q317,"E")</f>
        <v>5</v>
      </c>
      <c r="R318" s="73">
        <f>COUNTIF(R305,"C")+COUNTIF(R307,"C")+COUNTIF(R309,"C")+COUNTIF(R311,"C")+COUNTIF(R313:R314,"C")+COUNTIF(R316:R317,"C")</f>
        <v>3</v>
      </c>
      <c r="S318" s="73">
        <f>COUNTIF(S305,"VP")+COUNTIF(S307,"VP")+COUNTIF(S309,"VP")+COUNTIF(S311,"VP")+COUNTIF(S313:S314,"VP")+COUNTIF(S316:S317,"VP")</f>
        <v>0</v>
      </c>
      <c r="T318" s="74"/>
      <c r="V318" s="75"/>
      <c r="W318" s="75"/>
      <c r="X318" s="75"/>
      <c r="Y318" s="75"/>
      <c r="Z318" s="75"/>
      <c r="AA318" s="75"/>
      <c r="AB318" s="75"/>
      <c r="AC318" s="75"/>
      <c r="AD318" s="75"/>
      <c r="AE318" s="75"/>
      <c r="AF318" s="75"/>
      <c r="AG318" s="75"/>
      <c r="AH318" s="75"/>
      <c r="AI318" s="75"/>
      <c r="AJ318" s="75"/>
    </row>
    <row r="319" spans="1:36">
      <c r="A319" s="86" t="s">
        <v>54</v>
      </c>
      <c r="B319" s="87"/>
      <c r="C319" s="87"/>
      <c r="D319" s="87"/>
      <c r="E319" s="87"/>
      <c r="F319" s="87"/>
      <c r="G319" s="87"/>
      <c r="H319" s="87"/>
      <c r="I319" s="87"/>
      <c r="J319" s="88"/>
      <c r="K319" s="73">
        <f>SUM(K305,K307,K309,K311,K313,K314)*14+SUM(K316,K317)*12</f>
        <v>138</v>
      </c>
      <c r="L319" s="73">
        <f t="shared" ref="L319:P319" si="108">SUM(L305,L307,L309,L311,L313,L314)*14+SUM(L316,L317)*12</f>
        <v>138</v>
      </c>
      <c r="M319" s="73">
        <f t="shared" si="108"/>
        <v>78</v>
      </c>
      <c r="N319" s="73">
        <f t="shared" si="108"/>
        <v>354</v>
      </c>
      <c r="O319" s="73">
        <f t="shared" si="108"/>
        <v>396</v>
      </c>
      <c r="P319" s="73">
        <f t="shared" si="108"/>
        <v>750</v>
      </c>
      <c r="Q319" s="92"/>
      <c r="R319" s="93"/>
      <c r="S319" s="93"/>
      <c r="T319" s="94"/>
      <c r="V319" s="75"/>
      <c r="W319" s="75"/>
      <c r="X319" s="75"/>
      <c r="Y319" s="75"/>
      <c r="Z319" s="75"/>
      <c r="AA319" s="75"/>
      <c r="AB319" s="75"/>
      <c r="AC319" s="75"/>
      <c r="AD319" s="75"/>
      <c r="AE319" s="75"/>
      <c r="AF319" s="75"/>
      <c r="AG319" s="75"/>
      <c r="AH319" s="75"/>
      <c r="AI319" s="75"/>
      <c r="AJ319" s="75"/>
    </row>
    <row r="320" spans="1:36">
      <c r="A320" s="89"/>
      <c r="B320" s="90"/>
      <c r="C320" s="90"/>
      <c r="D320" s="90"/>
      <c r="E320" s="90"/>
      <c r="F320" s="90"/>
      <c r="G320" s="90"/>
      <c r="H320" s="90"/>
      <c r="I320" s="90"/>
      <c r="J320" s="91"/>
      <c r="K320" s="98">
        <f>SUM(K319:M319)</f>
        <v>354</v>
      </c>
      <c r="L320" s="99"/>
      <c r="M320" s="100"/>
      <c r="N320" s="98">
        <f>SUM(N319:O319)</f>
        <v>750</v>
      </c>
      <c r="O320" s="99"/>
      <c r="P320" s="100"/>
      <c r="Q320" s="95"/>
      <c r="R320" s="96"/>
      <c r="S320" s="96"/>
      <c r="T320" s="97"/>
      <c r="V320" s="75"/>
      <c r="W320" s="75"/>
      <c r="X320" s="75"/>
      <c r="Y320" s="75"/>
      <c r="Z320" s="75"/>
      <c r="AA320" s="75"/>
      <c r="AB320" s="75"/>
      <c r="AC320" s="75"/>
      <c r="AD320" s="75"/>
      <c r="AE320" s="75"/>
      <c r="AF320" s="75"/>
      <c r="AG320" s="75"/>
      <c r="AH320" s="75"/>
      <c r="AI320" s="75"/>
      <c r="AJ320" s="75"/>
    </row>
    <row r="321" spans="1:36">
      <c r="A321" s="66"/>
      <c r="B321" s="66"/>
      <c r="C321" s="66"/>
      <c r="D321" s="66"/>
      <c r="E321" s="66"/>
      <c r="F321" s="66"/>
      <c r="G321" s="66"/>
      <c r="H321" s="66"/>
      <c r="I321" s="66"/>
      <c r="J321" s="66"/>
      <c r="K321" s="66"/>
      <c r="L321" s="66"/>
      <c r="M321" s="66"/>
      <c r="N321" s="66"/>
      <c r="O321" s="66"/>
      <c r="P321" s="66"/>
      <c r="Q321" s="66"/>
      <c r="R321" s="66"/>
      <c r="S321" s="66"/>
      <c r="T321" s="66"/>
      <c r="V321" s="75"/>
      <c r="W321" s="75"/>
      <c r="X321" s="75"/>
      <c r="Y321" s="75"/>
      <c r="Z321" s="75"/>
      <c r="AA321" s="75"/>
      <c r="AB321" s="75"/>
      <c r="AC321" s="75"/>
      <c r="AD321" s="75"/>
      <c r="AE321" s="75"/>
      <c r="AF321" s="75"/>
      <c r="AG321" s="75"/>
      <c r="AH321" s="75"/>
      <c r="AI321" s="75"/>
      <c r="AJ321" s="75"/>
    </row>
    <row r="322" spans="1:36">
      <c r="A322" s="76" t="s">
        <v>259</v>
      </c>
      <c r="B322" s="76"/>
      <c r="C322" s="76"/>
      <c r="D322" s="76"/>
      <c r="E322" s="76"/>
      <c r="F322" s="76"/>
      <c r="G322" s="76"/>
      <c r="H322" s="76"/>
      <c r="I322" s="76"/>
      <c r="J322" s="76"/>
      <c r="K322" s="76"/>
      <c r="L322" s="76"/>
      <c r="M322" s="76"/>
      <c r="N322" s="76"/>
      <c r="O322" s="76"/>
      <c r="P322" s="76"/>
      <c r="Q322" s="76"/>
      <c r="R322" s="76"/>
      <c r="S322" s="76"/>
      <c r="T322" s="76"/>
      <c r="V322" s="75"/>
      <c r="W322" s="75"/>
      <c r="X322" s="75"/>
      <c r="Y322" s="75"/>
      <c r="Z322" s="75"/>
      <c r="AA322" s="75"/>
      <c r="AB322" s="75"/>
      <c r="AC322" s="75"/>
      <c r="AD322" s="75"/>
      <c r="AE322" s="75"/>
      <c r="AF322" s="75"/>
      <c r="AG322" s="75"/>
      <c r="AH322" s="75"/>
      <c r="AI322" s="75"/>
      <c r="AJ322" s="75"/>
    </row>
    <row r="323" spans="1:36">
      <c r="V323" s="75"/>
      <c r="W323" s="75"/>
      <c r="X323" s="75"/>
      <c r="Y323" s="75"/>
      <c r="Z323" s="75"/>
      <c r="AA323" s="75"/>
      <c r="AB323" s="75"/>
      <c r="AC323" s="75"/>
      <c r="AD323" s="75"/>
      <c r="AE323" s="75"/>
      <c r="AF323" s="75"/>
      <c r="AG323" s="75"/>
      <c r="AH323" s="75"/>
      <c r="AI323" s="75"/>
      <c r="AJ323" s="75"/>
    </row>
    <row r="324" spans="1:36">
      <c r="V324" s="75"/>
      <c r="W324" s="75"/>
      <c r="X324" s="75"/>
      <c r="Y324" s="75"/>
      <c r="Z324" s="75"/>
      <c r="AA324" s="75"/>
      <c r="AB324" s="75"/>
      <c r="AC324" s="75"/>
      <c r="AD324" s="75"/>
      <c r="AE324" s="75"/>
      <c r="AF324" s="75"/>
      <c r="AG324" s="75"/>
      <c r="AH324" s="75"/>
      <c r="AI324" s="75"/>
      <c r="AJ324" s="75"/>
    </row>
    <row r="325" spans="1:36">
      <c r="V325" s="75"/>
      <c r="W325" s="75"/>
      <c r="X325" s="75"/>
      <c r="Y325" s="75"/>
      <c r="Z325" s="75"/>
      <c r="AA325" s="75"/>
      <c r="AB325" s="75"/>
      <c r="AC325" s="75"/>
      <c r="AD325" s="75"/>
      <c r="AE325" s="75"/>
      <c r="AF325" s="75"/>
      <c r="AG325" s="75"/>
      <c r="AH325" s="75"/>
      <c r="AI325" s="75"/>
      <c r="AJ325" s="75"/>
    </row>
    <row r="326" spans="1:36">
      <c r="V326" s="75"/>
      <c r="W326" s="75"/>
      <c r="X326" s="75"/>
      <c r="Y326" s="75"/>
      <c r="Z326" s="75"/>
      <c r="AA326" s="75"/>
      <c r="AB326" s="75"/>
      <c r="AC326" s="75"/>
      <c r="AD326" s="75"/>
      <c r="AE326" s="75"/>
      <c r="AF326" s="75"/>
      <c r="AG326" s="75"/>
      <c r="AH326" s="75"/>
      <c r="AI326" s="75"/>
      <c r="AJ326" s="75"/>
    </row>
    <row r="327" spans="1:36">
      <c r="V327" s="75"/>
      <c r="W327" s="75"/>
      <c r="X327" s="75"/>
      <c r="Y327" s="75"/>
      <c r="Z327" s="75"/>
      <c r="AA327" s="75"/>
      <c r="AB327" s="75"/>
      <c r="AC327" s="75"/>
      <c r="AD327" s="75"/>
      <c r="AE327" s="75"/>
      <c r="AF327" s="75"/>
      <c r="AG327" s="75"/>
      <c r="AH327" s="75"/>
      <c r="AI327" s="75"/>
      <c r="AJ327" s="75"/>
    </row>
    <row r="328" spans="1:36">
      <c r="V328" s="75"/>
      <c r="W328" s="75"/>
      <c r="X328" s="75"/>
      <c r="Y328" s="75"/>
      <c r="Z328" s="75"/>
      <c r="AA328" s="75"/>
      <c r="AB328" s="75"/>
      <c r="AC328" s="75"/>
      <c r="AD328" s="75"/>
      <c r="AE328" s="75"/>
      <c r="AF328" s="75"/>
      <c r="AG328" s="75"/>
      <c r="AH328" s="75"/>
      <c r="AI328" s="75"/>
      <c r="AJ328" s="75"/>
    </row>
    <row r="329" spans="1:36">
      <c r="V329" s="75"/>
      <c r="W329" s="75"/>
      <c r="X329" s="75"/>
      <c r="Y329" s="75"/>
      <c r="Z329" s="75"/>
      <c r="AA329" s="75"/>
      <c r="AB329" s="75"/>
      <c r="AC329" s="75"/>
      <c r="AD329" s="75"/>
      <c r="AE329" s="75"/>
      <c r="AF329" s="75"/>
      <c r="AG329" s="75"/>
      <c r="AH329" s="75"/>
      <c r="AI329" s="75"/>
      <c r="AJ329" s="75"/>
    </row>
    <row r="330" spans="1:36">
      <c r="V330" s="75"/>
      <c r="W330" s="75"/>
      <c r="X330" s="75"/>
      <c r="Y330" s="75"/>
      <c r="Z330" s="75"/>
      <c r="AA330" s="75"/>
      <c r="AB330" s="75"/>
      <c r="AC330" s="75"/>
      <c r="AD330" s="75"/>
      <c r="AE330" s="75"/>
      <c r="AF330" s="75"/>
      <c r="AG330" s="75"/>
      <c r="AH330" s="75"/>
      <c r="AI330" s="75"/>
      <c r="AJ330" s="75"/>
    </row>
    <row r="331" spans="1:36">
      <c r="V331" s="75"/>
      <c r="W331" s="75"/>
      <c r="X331" s="75"/>
      <c r="Y331" s="75"/>
      <c r="Z331" s="75"/>
      <c r="AA331" s="75"/>
      <c r="AB331" s="75"/>
      <c r="AC331" s="75"/>
      <c r="AD331" s="75"/>
      <c r="AE331" s="75"/>
      <c r="AF331" s="75"/>
      <c r="AG331" s="75"/>
      <c r="AH331" s="75"/>
      <c r="AI331" s="75"/>
      <c r="AJ331" s="75"/>
    </row>
    <row r="332" spans="1:36">
      <c r="V332" s="75"/>
      <c r="W332" s="75"/>
      <c r="X332" s="75"/>
      <c r="Y332" s="75"/>
      <c r="Z332" s="75"/>
      <c r="AA332" s="75"/>
      <c r="AB332" s="75"/>
      <c r="AC332" s="75"/>
      <c r="AD332" s="75"/>
      <c r="AE332" s="75"/>
      <c r="AF332" s="75"/>
      <c r="AG332" s="75"/>
      <c r="AH332" s="75"/>
      <c r="AI332" s="75"/>
      <c r="AJ332" s="75"/>
    </row>
    <row r="333" spans="1:36">
      <c r="V333" s="75"/>
      <c r="W333" s="75"/>
      <c r="X333" s="75"/>
      <c r="Y333" s="75"/>
      <c r="Z333" s="75"/>
      <c r="AA333" s="75"/>
      <c r="AB333" s="75"/>
      <c r="AC333" s="75"/>
      <c r="AD333" s="75"/>
      <c r="AE333" s="75"/>
      <c r="AF333" s="75"/>
      <c r="AG333" s="75"/>
      <c r="AH333" s="75"/>
      <c r="AI333" s="75"/>
      <c r="AJ333" s="75"/>
    </row>
    <row r="334" spans="1:36">
      <c r="V334" s="75"/>
      <c r="W334" s="75"/>
      <c r="X334" s="75"/>
      <c r="Y334" s="75"/>
      <c r="Z334" s="75"/>
      <c r="AA334" s="75"/>
      <c r="AB334" s="75"/>
      <c r="AC334" s="75"/>
      <c r="AD334" s="75"/>
      <c r="AE334" s="75"/>
      <c r="AF334" s="75"/>
      <c r="AG334" s="75"/>
      <c r="AH334" s="75"/>
      <c r="AI334" s="75"/>
      <c r="AJ334" s="75"/>
    </row>
    <row r="335" spans="1:36">
      <c r="V335" s="75"/>
      <c r="W335" s="75"/>
      <c r="X335" s="75"/>
      <c r="Y335" s="75"/>
      <c r="Z335" s="75"/>
      <c r="AA335" s="75"/>
      <c r="AB335" s="75"/>
      <c r="AC335" s="75"/>
      <c r="AD335" s="75"/>
      <c r="AE335" s="75"/>
      <c r="AF335" s="75"/>
      <c r="AG335" s="75"/>
      <c r="AH335" s="75"/>
      <c r="AI335" s="75"/>
      <c r="AJ335" s="75"/>
    </row>
    <row r="336" spans="1:36">
      <c r="V336" s="75"/>
      <c r="W336" s="75"/>
      <c r="X336" s="75"/>
      <c r="Y336" s="75"/>
      <c r="Z336" s="75"/>
      <c r="AA336" s="75"/>
      <c r="AB336" s="75"/>
      <c r="AC336" s="75"/>
      <c r="AD336" s="75"/>
      <c r="AE336" s="75"/>
      <c r="AF336" s="75"/>
      <c r="AG336" s="75"/>
      <c r="AH336" s="75"/>
      <c r="AI336" s="75"/>
      <c r="AJ336" s="75"/>
    </row>
    <row r="337" spans="22:36">
      <c r="V337" s="75"/>
      <c r="W337" s="75"/>
      <c r="X337" s="75"/>
      <c r="Y337" s="75"/>
      <c r="Z337" s="75"/>
      <c r="AA337" s="75"/>
      <c r="AB337" s="75"/>
      <c r="AC337" s="75"/>
      <c r="AD337" s="75"/>
      <c r="AE337" s="75"/>
      <c r="AF337" s="75"/>
      <c r="AG337" s="75"/>
      <c r="AH337" s="75"/>
      <c r="AI337" s="75"/>
      <c r="AJ337" s="75"/>
    </row>
  </sheetData>
  <sheetProtection deleteColumns="0" deleteRows="0" selectLockedCells="1" selectUnlockedCells="1"/>
  <mergeCells count="395">
    <mergeCell ref="A266:U266"/>
    <mergeCell ref="R279:U280"/>
    <mergeCell ref="K280:N280"/>
    <mergeCell ref="O280:Q280"/>
    <mergeCell ref="A269:U269"/>
    <mergeCell ref="J267:J268"/>
    <mergeCell ref="K267:N267"/>
    <mergeCell ref="O267:Q267"/>
    <mergeCell ref="R267:T267"/>
    <mergeCell ref="A267:A268"/>
    <mergeCell ref="A275:U275"/>
    <mergeCell ref="U267:U268"/>
    <mergeCell ref="B267:I268"/>
    <mergeCell ref="B270:I270"/>
    <mergeCell ref="A283:B283"/>
    <mergeCell ref="B274:I274"/>
    <mergeCell ref="B276:I276"/>
    <mergeCell ref="B271:I271"/>
    <mergeCell ref="B272:I272"/>
    <mergeCell ref="B273:I273"/>
    <mergeCell ref="B277:I277"/>
    <mergeCell ref="A278:I278"/>
    <mergeCell ref="A279:J280"/>
    <mergeCell ref="B243:I243"/>
    <mergeCell ref="B244:I244"/>
    <mergeCell ref="B245:I245"/>
    <mergeCell ref="U236:U237"/>
    <mergeCell ref="A251:U251"/>
    <mergeCell ref="B254:I254"/>
    <mergeCell ref="A255:I255"/>
    <mergeCell ref="A256:J257"/>
    <mergeCell ref="B252:I252"/>
    <mergeCell ref="B246:I246"/>
    <mergeCell ref="B247:I247"/>
    <mergeCell ref="B248:I248"/>
    <mergeCell ref="B249:I249"/>
    <mergeCell ref="B253:I253"/>
    <mergeCell ref="R256:U257"/>
    <mergeCell ref="K257:N257"/>
    <mergeCell ref="O257:Q257"/>
    <mergeCell ref="B250:I250"/>
    <mergeCell ref="O236:Q236"/>
    <mergeCell ref="A238:U238"/>
    <mergeCell ref="B239:I239"/>
    <mergeCell ref="B240:I240"/>
    <mergeCell ref="B241:I241"/>
    <mergeCell ref="B236:I237"/>
    <mergeCell ref="J236:J237"/>
    <mergeCell ref="K236:N236"/>
    <mergeCell ref="B219:I219"/>
    <mergeCell ref="B218:I218"/>
    <mergeCell ref="A220:I220"/>
    <mergeCell ref="K222:N222"/>
    <mergeCell ref="O222:Q222"/>
    <mergeCell ref="O200:Q200"/>
    <mergeCell ref="K200:N200"/>
    <mergeCell ref="B215:I215"/>
    <mergeCell ref="B213:I213"/>
    <mergeCell ref="B214:I214"/>
    <mergeCell ref="A207:U207"/>
    <mergeCell ref="B208:I208"/>
    <mergeCell ref="B209:I209"/>
    <mergeCell ref="B212:I212"/>
    <mergeCell ref="A205:A206"/>
    <mergeCell ref="A204:U204"/>
    <mergeCell ref="J205:J206"/>
    <mergeCell ref="K205:N205"/>
    <mergeCell ref="O205:Q205"/>
    <mergeCell ref="B205:I206"/>
    <mergeCell ref="R205:T205"/>
    <mergeCell ref="U205:U206"/>
    <mergeCell ref="B187:I187"/>
    <mergeCell ref="B188:I188"/>
    <mergeCell ref="B159:I159"/>
    <mergeCell ref="A199:J200"/>
    <mergeCell ref="B181:I181"/>
    <mergeCell ref="B189:I189"/>
    <mergeCell ref="B191:I191"/>
    <mergeCell ref="B192:I192"/>
    <mergeCell ref="B195:I195"/>
    <mergeCell ref="A166:J167"/>
    <mergeCell ref="A165:I165"/>
    <mergeCell ref="A194:U194"/>
    <mergeCell ref="B193:I193"/>
    <mergeCell ref="A198:I198"/>
    <mergeCell ref="B197:I197"/>
    <mergeCell ref="K167:N167"/>
    <mergeCell ref="B196:I196"/>
    <mergeCell ref="R199:U200"/>
    <mergeCell ref="K174:N174"/>
    <mergeCell ref="U156:U157"/>
    <mergeCell ref="B161:I161"/>
    <mergeCell ref="B162:I162"/>
    <mergeCell ref="A160:U160"/>
    <mergeCell ref="B182:I182"/>
    <mergeCell ref="B183:I183"/>
    <mergeCell ref="B185:I185"/>
    <mergeCell ref="B184:I184"/>
    <mergeCell ref="B186:I186"/>
    <mergeCell ref="O174:Q174"/>
    <mergeCell ref="B190:I190"/>
    <mergeCell ref="O127:Q127"/>
    <mergeCell ref="R126:U127"/>
    <mergeCell ref="A125:I125"/>
    <mergeCell ref="A126:J127"/>
    <mergeCell ref="B148:I148"/>
    <mergeCell ref="B149:I149"/>
    <mergeCell ref="B150:I150"/>
    <mergeCell ref="A151:I151"/>
    <mergeCell ref="A152:J153"/>
    <mergeCell ref="A155:U155"/>
    <mergeCell ref="J156:J157"/>
    <mergeCell ref="A158:U158"/>
    <mergeCell ref="R152:U153"/>
    <mergeCell ref="K153:N153"/>
    <mergeCell ref="O153:Q153"/>
    <mergeCell ref="K156:N156"/>
    <mergeCell ref="R166:U167"/>
    <mergeCell ref="O167:Q167"/>
    <mergeCell ref="A156:A157"/>
    <mergeCell ref="B156:I157"/>
    <mergeCell ref="O156:Q156"/>
    <mergeCell ref="R156:T156"/>
    <mergeCell ref="B99:I99"/>
    <mergeCell ref="U105:U106"/>
    <mergeCell ref="A95:A96"/>
    <mergeCell ref="U95:U96"/>
    <mergeCell ref="B91:I91"/>
    <mergeCell ref="B97:I97"/>
    <mergeCell ref="B92:I92"/>
    <mergeCell ref="R95:T95"/>
    <mergeCell ref="B100:I100"/>
    <mergeCell ref="B101:I101"/>
    <mergeCell ref="B102:I102"/>
    <mergeCell ref="A104:U104"/>
    <mergeCell ref="J105:J106"/>
    <mergeCell ref="K105:N105"/>
    <mergeCell ref="O105:Q105"/>
    <mergeCell ref="A105:A106"/>
    <mergeCell ref="R105:T105"/>
    <mergeCell ref="K37:N37"/>
    <mergeCell ref="U48:U49"/>
    <mergeCell ref="R37:T37"/>
    <mergeCell ref="A47:U47"/>
    <mergeCell ref="S3:U3"/>
    <mergeCell ref="S4:U4"/>
    <mergeCell ref="A22:K22"/>
    <mergeCell ref="B90:I90"/>
    <mergeCell ref="A94:U94"/>
    <mergeCell ref="B45:I45"/>
    <mergeCell ref="A61:A62"/>
    <mergeCell ref="B61:I62"/>
    <mergeCell ref="B50:I50"/>
    <mergeCell ref="B51:I51"/>
    <mergeCell ref="B56:I56"/>
    <mergeCell ref="B42:I42"/>
    <mergeCell ref="A71:U71"/>
    <mergeCell ref="J72:J73"/>
    <mergeCell ref="K72:N72"/>
    <mergeCell ref="O72:Q72"/>
    <mergeCell ref="R72:T72"/>
    <mergeCell ref="A72:A73"/>
    <mergeCell ref="B55:I55"/>
    <mergeCell ref="P4:R4"/>
    <mergeCell ref="A1:K1"/>
    <mergeCell ref="A3:K3"/>
    <mergeCell ref="K48:N48"/>
    <mergeCell ref="N22:U22"/>
    <mergeCell ref="N1:U1"/>
    <mergeCell ref="N14:U14"/>
    <mergeCell ref="A4:K5"/>
    <mergeCell ref="A34:U34"/>
    <mergeCell ref="A17:K17"/>
    <mergeCell ref="N3:O3"/>
    <mergeCell ref="N5:O5"/>
    <mergeCell ref="D28:F28"/>
    <mergeCell ref="A19:K19"/>
    <mergeCell ref="O48:Q48"/>
    <mergeCell ref="R48:T48"/>
    <mergeCell ref="U37:U38"/>
    <mergeCell ref="O37:Q37"/>
    <mergeCell ref="J48:J49"/>
    <mergeCell ref="A48:A49"/>
    <mergeCell ref="A2:K2"/>
    <mergeCell ref="A6:K6"/>
    <mergeCell ref="P5:R5"/>
    <mergeCell ref="P6:R6"/>
    <mergeCell ref="P3:R3"/>
    <mergeCell ref="N4:O4"/>
    <mergeCell ref="A10:K10"/>
    <mergeCell ref="N6:O6"/>
    <mergeCell ref="A7:K7"/>
    <mergeCell ref="A8:K8"/>
    <mergeCell ref="A9:K9"/>
    <mergeCell ref="N8:U11"/>
    <mergeCell ref="A11:K11"/>
    <mergeCell ref="S6:U6"/>
    <mergeCell ref="S5:U5"/>
    <mergeCell ref="A16:K16"/>
    <mergeCell ref="A15:K15"/>
    <mergeCell ref="J37:J38"/>
    <mergeCell ref="A36:U36"/>
    <mergeCell ref="A25:L25"/>
    <mergeCell ref="B43:I43"/>
    <mergeCell ref="B48:I49"/>
    <mergeCell ref="B44:I44"/>
    <mergeCell ref="B54:I54"/>
    <mergeCell ref="B52:I52"/>
    <mergeCell ref="B53:I53"/>
    <mergeCell ref="B37:I38"/>
    <mergeCell ref="N27:U27"/>
    <mergeCell ref="N31:U33"/>
    <mergeCell ref="N28:U29"/>
    <mergeCell ref="N17:U17"/>
    <mergeCell ref="N19:U19"/>
    <mergeCell ref="A24:K24"/>
    <mergeCell ref="A26:K26"/>
    <mergeCell ref="N20:U20"/>
    <mergeCell ref="N21:U21"/>
    <mergeCell ref="N23:U23"/>
    <mergeCell ref="N24:U24"/>
    <mergeCell ref="N25:U25"/>
    <mergeCell ref="A288:G288"/>
    <mergeCell ref="H284:I285"/>
    <mergeCell ref="A284:A285"/>
    <mergeCell ref="H286:I286"/>
    <mergeCell ref="O287:P287"/>
    <mergeCell ref="Q287:R287"/>
    <mergeCell ref="Q284:R285"/>
    <mergeCell ref="J285:K285"/>
    <mergeCell ref="L285:N285"/>
    <mergeCell ref="O285:P285"/>
    <mergeCell ref="J284:P284"/>
    <mergeCell ref="J286:K286"/>
    <mergeCell ref="L286:N286"/>
    <mergeCell ref="O286:P286"/>
    <mergeCell ref="Q286:R286"/>
    <mergeCell ref="J288:K288"/>
    <mergeCell ref="L288:N288"/>
    <mergeCell ref="O288:P288"/>
    <mergeCell ref="Q288:R288"/>
    <mergeCell ref="H287:I287"/>
    <mergeCell ref="H288:I288"/>
    <mergeCell ref="B287:G287"/>
    <mergeCell ref="B284:G285"/>
    <mergeCell ref="B286:G286"/>
    <mergeCell ref="A12:K12"/>
    <mergeCell ref="A60:U60"/>
    <mergeCell ref="J61:J62"/>
    <mergeCell ref="K61:N61"/>
    <mergeCell ref="O61:Q61"/>
    <mergeCell ref="R61:T61"/>
    <mergeCell ref="U61:U62"/>
    <mergeCell ref="B63:I63"/>
    <mergeCell ref="N15:U15"/>
    <mergeCell ref="N13:U13"/>
    <mergeCell ref="N16:U16"/>
    <mergeCell ref="B57:I57"/>
    <mergeCell ref="N26:U26"/>
    <mergeCell ref="N18:U18"/>
    <mergeCell ref="B41:I41"/>
    <mergeCell ref="B39:I39"/>
    <mergeCell ref="B40:I40"/>
    <mergeCell ref="I28:K28"/>
    <mergeCell ref="B28:C28"/>
    <mergeCell ref="H28:H29"/>
    <mergeCell ref="A27:G27"/>
    <mergeCell ref="G28:G29"/>
    <mergeCell ref="A13:K13"/>
    <mergeCell ref="A14:K14"/>
    <mergeCell ref="S284:U284"/>
    <mergeCell ref="A173:U173"/>
    <mergeCell ref="B179:I179"/>
    <mergeCell ref="B180:I180"/>
    <mergeCell ref="R174:T174"/>
    <mergeCell ref="J287:K287"/>
    <mergeCell ref="L287:N287"/>
    <mergeCell ref="A172:U172"/>
    <mergeCell ref="B111:I111"/>
    <mergeCell ref="B210:I210"/>
    <mergeCell ref="B211:I211"/>
    <mergeCell ref="B242:I242"/>
    <mergeCell ref="A235:U235"/>
    <mergeCell ref="A221:J222"/>
    <mergeCell ref="R221:U222"/>
    <mergeCell ref="B216:I216"/>
    <mergeCell ref="A217:U217"/>
    <mergeCell ref="R236:T236"/>
    <mergeCell ref="A236:A237"/>
    <mergeCell ref="R141:T141"/>
    <mergeCell ref="U141:U142"/>
    <mergeCell ref="A143:U143"/>
    <mergeCell ref="B144:I144"/>
    <mergeCell ref="B145:I145"/>
    <mergeCell ref="A110:U110"/>
    <mergeCell ref="B108:I108"/>
    <mergeCell ref="A174:A175"/>
    <mergeCell ref="A114:U114"/>
    <mergeCell ref="B109:I109"/>
    <mergeCell ref="B113:I113"/>
    <mergeCell ref="A121:U121"/>
    <mergeCell ref="B116:I116"/>
    <mergeCell ref="B117:I117"/>
    <mergeCell ref="A118:U118"/>
    <mergeCell ref="U174:U175"/>
    <mergeCell ref="B174:I175"/>
    <mergeCell ref="J174:J175"/>
    <mergeCell ref="B146:I146"/>
    <mergeCell ref="A147:U147"/>
    <mergeCell ref="B124:I124"/>
    <mergeCell ref="B122:I122"/>
    <mergeCell ref="K127:N127"/>
    <mergeCell ref="A140:U140"/>
    <mergeCell ref="A141:A142"/>
    <mergeCell ref="B141:I142"/>
    <mergeCell ref="J141:J142"/>
    <mergeCell ref="K141:N141"/>
    <mergeCell ref="O141:Q141"/>
    <mergeCell ref="B86:I86"/>
    <mergeCell ref="B178:I178"/>
    <mergeCell ref="B177:I177"/>
    <mergeCell ref="A176:U176"/>
    <mergeCell ref="A84:A85"/>
    <mergeCell ref="U84:U85"/>
    <mergeCell ref="B84:I85"/>
    <mergeCell ref="A163:U163"/>
    <mergeCell ref="B164:I164"/>
    <mergeCell ref="J95:J96"/>
    <mergeCell ref="K95:N95"/>
    <mergeCell ref="O95:Q95"/>
    <mergeCell ref="B112:I112"/>
    <mergeCell ref="A107:U107"/>
    <mergeCell ref="B115:I115"/>
    <mergeCell ref="B119:I119"/>
    <mergeCell ref="B120:I120"/>
    <mergeCell ref="B123:I123"/>
    <mergeCell ref="B89:I89"/>
    <mergeCell ref="B87:I87"/>
    <mergeCell ref="B88:I88"/>
    <mergeCell ref="B105:I106"/>
    <mergeCell ref="B95:I96"/>
    <mergeCell ref="B98:I98"/>
    <mergeCell ref="B64:I64"/>
    <mergeCell ref="A83:U83"/>
    <mergeCell ref="J84:J85"/>
    <mergeCell ref="K84:N84"/>
    <mergeCell ref="O84:Q84"/>
    <mergeCell ref="R84:T84"/>
    <mergeCell ref="A18:K18"/>
    <mergeCell ref="A20:K20"/>
    <mergeCell ref="A21:K21"/>
    <mergeCell ref="B74:I74"/>
    <mergeCell ref="B75:I75"/>
    <mergeCell ref="B76:I76"/>
    <mergeCell ref="B77:I77"/>
    <mergeCell ref="B78:I78"/>
    <mergeCell ref="B79:I79"/>
    <mergeCell ref="B80:I80"/>
    <mergeCell ref="A37:A38"/>
    <mergeCell ref="U72:U73"/>
    <mergeCell ref="B69:I69"/>
    <mergeCell ref="B72:I73"/>
    <mergeCell ref="B65:I65"/>
    <mergeCell ref="B66:I66"/>
    <mergeCell ref="B67:I67"/>
    <mergeCell ref="B68:I68"/>
    <mergeCell ref="A299:T299"/>
    <mergeCell ref="A301:T301"/>
    <mergeCell ref="A302:A303"/>
    <mergeCell ref="B302:I303"/>
    <mergeCell ref="J302:J303"/>
    <mergeCell ref="K302:M302"/>
    <mergeCell ref="N302:P302"/>
    <mergeCell ref="Q302:S302"/>
    <mergeCell ref="T302:T303"/>
    <mergeCell ref="A304:T304"/>
    <mergeCell ref="B305:I305"/>
    <mergeCell ref="A306:T306"/>
    <mergeCell ref="B307:I307"/>
    <mergeCell ref="A308:T308"/>
    <mergeCell ref="B309:I309"/>
    <mergeCell ref="A310:T310"/>
    <mergeCell ref="B311:I311"/>
    <mergeCell ref="A312:T312"/>
    <mergeCell ref="A322:T322"/>
    <mergeCell ref="B313:I313"/>
    <mergeCell ref="B314:I314"/>
    <mergeCell ref="A315:T315"/>
    <mergeCell ref="B316:I316"/>
    <mergeCell ref="B317:I317"/>
    <mergeCell ref="A318:I318"/>
    <mergeCell ref="A319:J320"/>
    <mergeCell ref="Q319:T320"/>
    <mergeCell ref="K320:M320"/>
    <mergeCell ref="N320:P320"/>
  </mergeCells>
  <phoneticPr fontId="6" type="noConversion"/>
  <conditionalFormatting sqref="L31:M32">
    <cfRule type="cellIs" dxfId="0" priority="149" operator="equal">
      <formula>"E bine"</formula>
    </cfRule>
  </conditionalFormatting>
  <dataValidations count="10">
    <dataValidation type="list" allowBlank="1" showInputMessage="1" showErrorMessage="1" sqref="S276 S270:S273 S161:S162 S159 S164 S144:S146 S148:S150 S39:S44 S50:S56 S74:S79 S63:S68 S97:S101 S86:S91 S119:S120 S108:S109 S115:S117 S111:S113 S122:S124">
      <formula1>$S$38</formula1>
    </dataValidation>
    <dataValidation type="list" allowBlank="1" showInputMessage="1" showErrorMessage="1" sqref="R276 R270:R273 R161:R162 R159 R164 R144:R146 R148:R150 R39:R44 R50:R56 R74:R79 R63:R68 R97:R101 R86:R91 R119:R120 R108:R109 R115:R117 R111:R113 R122:R124">
      <formula1>$R$38</formula1>
    </dataValidation>
    <dataValidation type="list" allowBlank="1" showInputMessage="1" showErrorMessage="1" sqref="T276 T270:T273 T161:T162 T159 T164 T148:T150 T144:T146 T39:T44 T50:T56 T74:T79 T63:T68 T97:T101 T86:T91 T119:T120 T108:T109 T115:T117 T111:T113 T122:T124">
      <formula1>$T$38</formula1>
    </dataValidation>
    <dataValidation type="list" allowBlank="1" showInputMessage="1" showErrorMessage="1" sqref="U276 U239:U249 U252:U253 U218 U208:U215 U195:U196 U177:U192 U270:U273 U161:U162 U159 U164 U144:U146 U148:U150 U39:U44 U50:U56 U74:U79 U63:U68 U97:U101 U86:U91 U119:U120 U108:U109 U111:U113 U115:U117 U122:U124">
      <formula1>$P$35:$T$35</formula1>
    </dataValidation>
    <dataValidation type="list" allowBlank="1" showInputMessage="1" showErrorMessage="1" sqref="U274 U250 U216 U193">
      <formula1>$Q$35:$T$35</formula1>
    </dataValidation>
    <dataValidation type="list" allowBlank="1" showInputMessage="1" showErrorMessage="1" sqref="C249:I249 B246:B249 C246:I246 B218:I218 B208:I210">
      <formula1>$B$38:$B$154</formula1>
    </dataValidation>
    <dataValidation type="list" allowBlank="1" showInputMessage="1" showErrorMessage="1" sqref="C178:I191 B177:B192 B195:I196">
      <formula1>$B$38:$B$152</formula1>
    </dataValidation>
    <dataValidation type="list" allowBlank="1" showInputMessage="1" showErrorMessage="1" sqref="Q316:Q317 Q311 Q307 Q305 Q309 Q313:Q314">
      <formula1>$Q$39</formula1>
    </dataValidation>
    <dataValidation type="list" allowBlank="1" showInputMessage="1" showErrorMessage="1" sqref="R313:R314 R316:R317 R311 R307 R305 R309">
      <formula1>$R$39</formula1>
    </dataValidation>
    <dataValidation type="list" allowBlank="1" showInputMessage="1" showErrorMessage="1" sqref="S313:S314 S316:S317 S311 S307 S305 S309">
      <formula1>$S$39</formula1>
    </dataValidation>
  </dataValidations>
  <pageMargins left="0.1181091426071741" right="0.1181091426071741" top="0.74803040244969377" bottom="0.74803040244969377" header="0.31496062992125984" footer="0.31496062992125984"/>
  <pageSetup paperSize="9" orientation="landscape" blackAndWhite="1" r:id="rId1"/>
  <headerFooter>
    <oddFooter>&amp;LRECTOR,
Acad.Prof.univ.dr. Ioan Aurel POP&amp;CPag. &amp;P/&amp;N&amp;RDECAN,
Prof. univ. dr. Adrian Olimpiu PETRUȘEL</oddFooter>
  </headerFooter>
  <ignoredErrors>
    <ignoredError sqref="N286:N287 L286:L28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A436C8AF41D44994AA64A6708AB5AD" ma:contentTypeVersion="0" ma:contentTypeDescription="Create a new document." ma:contentTypeScope="" ma:versionID="1e145a0201785cf80eb881b8ccf1c556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35257A-1A99-45D3-A57D-404D63B3E5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2D35E6D2-11FC-4E2E-A84B-38964ECB503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F8AD8D6-358F-470D-AA02-60001DD3AE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Gelu</dc:creator>
  <cp:lastModifiedBy>APetrusel</cp:lastModifiedBy>
  <cp:lastPrinted>2014-11-07T08:07:03Z</cp:lastPrinted>
  <dcterms:created xsi:type="dcterms:W3CDTF">2013-06-27T08:19:59Z</dcterms:created>
  <dcterms:modified xsi:type="dcterms:W3CDTF">2016-05-19T06:56:23Z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0x010100DBA436C8AF41D44994AA64A6708AB5AD</vt:lpwstr>
  </property>
</Properties>
</file>