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<sst xmlns="http://schemas.openxmlformats.org/spreadsheetml/2006/main" count="860" uniqueCount="280">
  <si>
    <t>PROIECT PLAN DE ÎNVĂŢĂMÂNT  valabil începând din anul universitar 2016-2017</t>
  </si>
  <si>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</si>
  <si>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</si>
  <si>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</si>
  <si>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</si>
  <si>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ŞI INFORMATICĂ</t>
  </si>
  <si>
    <t>Anul I</t>
  </si>
  <si>
    <t>Anul II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</si>
  <si>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</si>
  <si>
    <t>Anul III</t>
  </si>
  <si>
    <r>
      <t xml:space="preserve">Specializarea/Programul de studiu: </t>
    </r>
    <r>
      <rPr>
        <b/>
        <sz val="10"/>
        <color indexed="8"/>
        <rFont val="Times New Roman"/>
        <family val="1"/>
      </rPr>
      <t xml:space="preserve">Matematică Informatică </t>
    </r>
  </si>
  <si>
    <r>
      <t xml:space="preserve">Limba de predare: </t>
    </r>
    <r>
      <rPr>
        <b/>
        <sz val="10"/>
        <color indexed="8"/>
        <rFont val="Times New Roman"/>
        <family val="1"/>
      </rPr>
      <t>engleza</t>
    </r>
  </si>
  <si>
    <r>
      <t xml:space="preserve">Titlul absolventului:  </t>
    </r>
    <r>
      <rPr>
        <b/>
        <sz val="10"/>
        <color indexed="8"/>
        <rFont val="Times New Roman"/>
        <family val="1"/>
      </rPr>
      <t>Licenţiat în Matematică</t>
    </r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</si>
  <si>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</si>
  <si>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</si>
  <si>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I. CERINŢE PENTRU OBŢINEREA DIPLOMEI DE LICENŢĂ</t>
  </si>
  <si>
    <t>V. MODUL DE ALEGERE A DISCIPLINELOR OPŢIONALE</t>
  </si>
  <si>
    <t>180 de credite din care:</t>
  </si>
  <si>
    <r>
      <t xml:space="preserve">   </t>
    </r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</si>
  <si>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 xml:space="preserve">   Promovarea disciplinei de Educaţie fizică (cu calificativ admis) fără credite (2 semestre).</t>
  </si>
  <si>
    <t>NOTA</t>
  </si>
  <si>
    <t xml:space="preserve">2) Pentru încadrarea în învăţământul preuniversitar, este necesară absolvirea modulului psiho-pedagogic </t>
  </si>
  <si>
    <t>3) Studentii pot urma discipline facultative</t>
  </si>
  <si>
    <t xml:space="preserve">           MLE2006, MLE7007, MLE2005</t>
  </si>
  <si>
    <t xml:space="preserve">     în finalul semestrului  (6 ore/zi, 5 zile/săptămână)</t>
  </si>
  <si>
    <t>În contul a cel mult 2 discipline opţionale generale, studentul are dreptul să aleagă 2 discipline de la alte specializări ale facultăţilor din Universitatea „Babeş-Bolyai”.</t>
  </si>
  <si>
    <t>II. DESFĂŞURAREA STUDIILOR (în număr de săptămani)</t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</si>
  <si>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</si>
  <si>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</si>
  <si>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</si>
  <si>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</si>
  <si>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</si>
  <si>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</si>
  <si>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</si>
  <si>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</si>
  <si>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</si>
  <si>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</si>
  <si>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</si>
  <si>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</si>
  <si>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</si>
  <si>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r>
      <t xml:space="preserve">VI.  UNIVERSITĂŢI EUROPENE DE REFERINŢĂ: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Planul de învăţământ urmează în proporţie de 80% planurile de învăţământ ale Univ. Munchen, Univ. "Tor Vergata" Roma si Univ. Milano.                                                                                </t>
    </r>
  </si>
  <si>
    <t>VII. TABELUL DISCIPLINELOR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</si>
  <si>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</si>
  <si>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</si>
  <si>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</si>
  <si>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</si>
  <si>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</si>
  <si>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</si>
  <si>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</si>
  <si>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</si>
  <si>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</si>
  <si>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</si>
  <si>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</si>
  <si>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</si>
  <si>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</si>
  <si>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</si>
  <si>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</si>
  <si>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</t>
  </si>
  <si>
    <t>P</t>
  </si>
  <si>
    <t>F</t>
  </si>
  <si>
    <t>T</t>
  </si>
  <si>
    <t>E</t>
  </si>
  <si>
    <t>VP</t>
  </si>
  <si>
    <t>MLE0019</t>
  </si>
  <si>
    <t xml:space="preserve">Algebra 1 (Algebră liniară) / Linear Algebra </t>
  </si>
  <si>
    <t>MLE0023</t>
  </si>
  <si>
    <t>MLE0001</t>
  </si>
  <si>
    <t>MLE0013</t>
  </si>
  <si>
    <t>Geometrie 1 (Geometrie analitică) / Analytical Geometry</t>
  </si>
  <si>
    <t>MLE5005</t>
  </si>
  <si>
    <t>Fundamentele programării / Fundamentals of Programming</t>
  </si>
  <si>
    <t>YLU0011</t>
  </si>
  <si>
    <t>Educație fizică 1</t>
  </si>
  <si>
    <t>TOTAL</t>
  </si>
  <si>
    <t>ANUL I, SEMESTRUL 2</t>
  </si>
  <si>
    <t>MLE0021</t>
  </si>
  <si>
    <t>Algebra 2 (Structuri algebrice de bază)/Basic Algebraic Structures</t>
  </si>
  <si>
    <t>MLE0006</t>
  </si>
  <si>
    <t>MLE0015</t>
  </si>
  <si>
    <t>Geometrie 2 (Geometrie afină) / Affine Geometry</t>
  </si>
  <si>
    <t>MLE5006</t>
  </si>
  <si>
    <t>Programare orientată obiect / Object Oriented Programming</t>
  </si>
  <si>
    <t>MLE5022</t>
  </si>
  <si>
    <t>Structuri de date şi algoritmi / Data Structures and Algorithms</t>
  </si>
  <si>
    <t>YLU0012</t>
  </si>
  <si>
    <t>Educație fizică 2</t>
  </si>
  <si>
    <t>ANUL II, SEMESTRUL 3</t>
  </si>
  <si>
    <t>MLE5008</t>
  </si>
  <si>
    <t>MLX2201</t>
  </si>
  <si>
    <t>Curs optional 1 / Optional 1</t>
  </si>
  <si>
    <t>MLE0009</t>
  </si>
  <si>
    <t>Ecuaţii diferenţiale / Differential Equations</t>
  </si>
  <si>
    <t>MLE5027</t>
  </si>
  <si>
    <t>Baze de date / Databases</t>
  </si>
  <si>
    <t>MLE5004</t>
  </si>
  <si>
    <t>Arhitectura sistemelor de calcul / Computer Systems Architecture</t>
  </si>
  <si>
    <t>MLX2081</t>
  </si>
  <si>
    <t>Limba străină (1)</t>
  </si>
  <si>
    <t>ANUL II, SEMESTRUL 4</t>
  </si>
  <si>
    <t>MLE0003</t>
  </si>
  <si>
    <t>Analiza reala / Real Analysis</t>
  </si>
  <si>
    <t>MLE0027</t>
  </si>
  <si>
    <t>Analiză numerică / Numerical Analysis</t>
  </si>
  <si>
    <t>MLE0025</t>
  </si>
  <si>
    <t>Mecanică teoretică / Theoretical Mechanics</t>
  </si>
  <si>
    <t>MLE0029</t>
  </si>
  <si>
    <t>Probabilităţi / Probability Theory</t>
  </si>
  <si>
    <t>MLE5007</t>
  </si>
  <si>
    <t>Sisteme de operare / Operating Systems</t>
  </si>
  <si>
    <t>MLX2202</t>
  </si>
  <si>
    <t>Curs optional 2 / Optional 2</t>
  </si>
  <si>
    <t>MLX2082</t>
  </si>
  <si>
    <t>Limba străină (2)</t>
  </si>
  <si>
    <t>ANUL III, SEMESTRUL 5</t>
  </si>
  <si>
    <t>MLE0024</t>
  </si>
  <si>
    <t>Modelare matematica / Mathematical Modelling</t>
  </si>
  <si>
    <t>MLE5023</t>
  </si>
  <si>
    <t>MLE0008</t>
  </si>
  <si>
    <t>Analiză complexă / Complex Analysis</t>
  </si>
  <si>
    <t>MLE0011</t>
  </si>
  <si>
    <t>Ecuaţii cu derivate parţiale / Partial Differential Equations</t>
  </si>
  <si>
    <t>MLX2203</t>
  </si>
  <si>
    <t>Curs optional 3 / Optional 3</t>
  </si>
  <si>
    <t>MLX2204</t>
  </si>
  <si>
    <t>Curs optional 4 / Optional 4</t>
  </si>
  <si>
    <t>MLE2007</t>
  </si>
  <si>
    <t>Practică  de specialitate / Internship</t>
  </si>
  <si>
    <t>ANUL III, SEMESTRUL 6</t>
  </si>
  <si>
    <t>MLE0005</t>
  </si>
  <si>
    <t>Tehnici de optimizare / Optimization Techniques</t>
  </si>
  <si>
    <t>MLX2205</t>
  </si>
  <si>
    <t>Curs optional 5 / Optional 5</t>
  </si>
  <si>
    <t>MLE5002</t>
  </si>
  <si>
    <t>Reţele de calculatoare / Computer Networks</t>
  </si>
  <si>
    <t>MLE5012</t>
  </si>
  <si>
    <t>Proiect colectiv / Team Project</t>
  </si>
  <si>
    <t>MLE2001</t>
  </si>
  <si>
    <t>MLX2206</t>
  </si>
  <si>
    <t>Curs optional 6 / Optional 6</t>
  </si>
  <si>
    <t>DISCIPLINE OPȚIONALE</t>
  </si>
  <si>
    <t>CURS OPȚIONAL 1 (An II, Semestrul 3)</t>
  </si>
  <si>
    <t>MLE0007</t>
  </si>
  <si>
    <t>MLE0016</t>
  </si>
  <si>
    <t>CURS OPȚIONAL 2 (An II, Semestrul 4)</t>
  </si>
  <si>
    <t>MLE0038</t>
  </si>
  <si>
    <t>MLE5038</t>
  </si>
  <si>
    <t>MLE8117</t>
  </si>
  <si>
    <t>CURS OPȚIONAL 3 (An III, Semestrul 5)</t>
  </si>
  <si>
    <t>MLE0004</t>
  </si>
  <si>
    <t>Analiza functionala / Functional Analysis</t>
  </si>
  <si>
    <t>MLE8113</t>
  </si>
  <si>
    <t>Introduction to Big Data Analytics</t>
  </si>
  <si>
    <t>MLE0049</t>
  </si>
  <si>
    <t>Criptografie cu cheie publica / Public-Key Cryptography</t>
  </si>
  <si>
    <t>CURS OPȚIONAL 4 (An III, Semestrul 5)</t>
  </si>
  <si>
    <t>MLE0050</t>
  </si>
  <si>
    <t>Grafuri si combinatorica / Graphs and Combinatorics</t>
  </si>
  <si>
    <t>MLE0030</t>
  </si>
  <si>
    <t>Statistică matematică / Mathematical Statistics</t>
  </si>
  <si>
    <t>MLE0026</t>
  </si>
  <si>
    <t>Software matematic / Mathematical Software</t>
  </si>
  <si>
    <t>MLE8115</t>
  </si>
  <si>
    <t>Design Patterns</t>
  </si>
  <si>
    <t>CURS OPȚIONAL 5 (An III, Semestrul 6)</t>
  </si>
  <si>
    <t>MLE5011</t>
  </si>
  <si>
    <t>Ingineria sistemelor soft / Software Engineering</t>
  </si>
  <si>
    <t>MLE5029</t>
  </si>
  <si>
    <t>Inteligenţă artificială / Artificial Intelligence</t>
  </si>
  <si>
    <t>CURS OPȚIONAL 6 (An III, Semestrul 6)</t>
  </si>
  <si>
    <t>MLE2006</t>
  </si>
  <si>
    <t>Istoria matematicii</t>
  </si>
  <si>
    <t>MLE7007</t>
  </si>
  <si>
    <t>Istoria informaticii</t>
  </si>
  <si>
    <t>MLE2005</t>
  </si>
  <si>
    <t>Metodologia documentării şi elaborării unei lucrări ştiinţifice</t>
  </si>
  <si>
    <t>TOTAL CREDITE / ORE PE SĂPTĂMÂNĂ / EVALUĂRI / PROCENT DIN TOTAL DISCIPLINE</t>
  </si>
  <si>
    <t xml:space="preserve">TOTAL ORE FIZICE / TOTAL ORE ALOCATE STUDIULUI </t>
  </si>
  <si>
    <t>DISCIPLINE LA ALEGERE PENTRU LIMBA STRAINA 1 SI 2</t>
  </si>
  <si>
    <t>Pachetul cu discipline pentru limba străină (1) (Anul II, Semestrul 3 )</t>
  </si>
  <si>
    <t>LLU0011</t>
  </si>
  <si>
    <t>Limba engleză (1)</t>
  </si>
  <si>
    <t>LLU0021</t>
  </si>
  <si>
    <t>Limba franceză (1)</t>
  </si>
  <si>
    <t>LLU0031</t>
  </si>
  <si>
    <t>Limba germană (1)</t>
  </si>
  <si>
    <t>Pachetul cu discipline pentru limba străină (2) (Anul II, Semestrul 4 )</t>
  </si>
  <si>
    <t>LLU0012</t>
  </si>
  <si>
    <t>Limba engleză (2)</t>
  </si>
  <si>
    <t>LLU0022</t>
  </si>
  <si>
    <t>Limba franceză (2)</t>
  </si>
  <si>
    <t>LLU0032</t>
  </si>
  <si>
    <t>Limba germană (2)</t>
  </si>
  <si>
    <t>DISCIPLINE FACULTATIVE</t>
  </si>
  <si>
    <t>An I, Semestrul 1</t>
  </si>
  <si>
    <t>MLE0018</t>
  </si>
  <si>
    <t>Matematica de bază / Basic Mathematics</t>
  </si>
  <si>
    <t>MLE7005</t>
  </si>
  <si>
    <t>Comunicare şi dezvoltare profesională în informatică</t>
  </si>
  <si>
    <t>An I, Semestrul 2</t>
  </si>
  <si>
    <t>MLE2008</t>
  </si>
  <si>
    <t>Limba engleza-formare si informare academica (curs pentru incepatori)</t>
  </si>
  <si>
    <t>MLE2002</t>
  </si>
  <si>
    <t>Metode avansate de rezolvare a problemelor de matematică şi informatică / Advanced Problem Solving Techniques in Mathematics and Computer Science</t>
  </si>
  <si>
    <t>An III, Semestrul 5</t>
  </si>
  <si>
    <t>MLE2003</t>
  </si>
  <si>
    <t>Redactarea documentelor matematice în LaTeX /                     LaTeX Typesetting of Mathematical Documents</t>
  </si>
  <si>
    <t xml:space="preserve">Anexă la Planul de Învățământ specializarea / programul de studiu: </t>
  </si>
  <si>
    <t>DISCIPLINE DE PREGĂTIRE FUNDAMENTALĂ (DF)</t>
  </si>
  <si>
    <t>Semestrele 1 - 5 (14 săptămâni)</t>
  </si>
  <si>
    <t>Semestrul 6 (12 săptămâni)</t>
  </si>
  <si>
    <t>DISCIPLINE DE SPECIALITATE (DS)</t>
  </si>
  <si>
    <t>Semestrul  6 (12 săptămâni)</t>
  </si>
  <si>
    <t>DISCIPLINE COMPLEMENTARE (DC)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</si>
  <si>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</si>
  <si>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</si>
  <si>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</si>
  <si>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</si>
  <si>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</si>
  <si>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</si>
  <si>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</si>
  <si>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</si>
  <si>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AN III</t>
  </si>
  <si>
    <t>OBLIGATORII</t>
  </si>
  <si>
    <t>OPȚIONALE</t>
  </si>
  <si>
    <r>
      <t xml:space="preserve">   150 </t>
    </r>
    <r>
      <rPr>
        <sz val="10"/>
        <color indexed="8"/>
        <rFont val="Times New Roman"/>
        <family val="1"/>
      </rPr>
      <t>de credite la disciplinele obligatorii;</t>
    </r>
  </si>
  <si>
    <t xml:space="preserve">   10 de credite la examenul de licenţă </t>
  </si>
  <si>
    <r>
      <t>IV.EXAMENUL DE LICENŢĂ</t>
    </r>
    <r>
      <rPr>
        <sz val="10"/>
        <color indexed="8"/>
        <rFont val="Times New Roman"/>
        <family val="1"/>
      </rPr>
      <t xml:space="preserve"> - perioada 25 iunie - 10 iulie
Proba 1: Evaluarea cunoştinţelor fundamentale şi de specialitate - 5 credite
Proba 2: Prezentarea şi susţinerea lucrării de licenţă - 5 credite
</t>
    </r>
  </si>
  <si>
    <r>
      <t xml:space="preserve">Analiză matematică 1 (Analiza pe </t>
    </r>
    <r>
      <rPr>
        <b/>
        <sz val="10"/>
        <rFont val="Times New Roman"/>
        <family val="1"/>
      </rPr>
      <t>R</t>
    </r>
    <r>
      <rPr>
        <sz val="10"/>
        <rFont val="Times New Roman"/>
        <family val="1"/>
      </rPr>
      <t xml:space="preserve">) / Calculus on </t>
    </r>
    <r>
      <rPr>
        <b/>
        <sz val="10"/>
        <rFont val="Times New Roman"/>
        <family val="1"/>
      </rPr>
      <t>R</t>
    </r>
  </si>
  <si>
    <t xml:space="preserve">Sem. 6: Pentru cursul optional 6 care se adreseaza tuturor studentilor facultatii se alege  o disciplină din pachetul: </t>
  </si>
  <si>
    <t xml:space="preserve">Sem. 6: Pentru cursul optional 5 se alege o disciplina din pachetul: </t>
  </si>
  <si>
    <t xml:space="preserve">Sem. 5: Pentru cursul optional 3 se alege  o disciplina din pachetul: </t>
  </si>
  <si>
    <t xml:space="preserve">Sem. 5: Pentru cursul optional 4 se alege o disciplina din pachetul: </t>
  </si>
  <si>
    <t xml:space="preserve">Sem. 4: Pentru cursul optional 2 se alege o disciplina din pachetul: </t>
  </si>
  <si>
    <t xml:space="preserve">Sem. 3: Pentru cursul optional 1 se alege o disciplina din pachetul: </t>
  </si>
  <si>
    <t>4) Disciplina Elaborarea lucrării de licenţă se desfășoară pe parcursul semestrului 6 si 2 săptămâni comasate</t>
  </si>
  <si>
    <t>si</t>
  </si>
  <si>
    <t>Elaborarea lucrării de licenţă / Work for Graduation Project</t>
  </si>
  <si>
    <t>Metode avansate de programare / Advanced Programming Methods</t>
  </si>
  <si>
    <t>Limbaje formale şi tehnici de compilare /                                               Formal Languages and Compiler Design Methods</t>
  </si>
  <si>
    <t>Logică matematică si teoria numerelor /                                     Mathematical Logic and Number Theory</t>
  </si>
  <si>
    <t>Analiză matematică 2 (Calcul diferenţial în R^n) /                             Calculus 2 (Differential calculus in R^n)</t>
  </si>
  <si>
    <t>Analiză matematică 3 (Calcul integral în R^n) /                                  Calculus 3 (Integral calculus in R^n)</t>
  </si>
  <si>
    <t>Geometrie 3 (Geometria diferenţială a curbelor şi suprafeţelor) /             The Differential Geometry of Curves and Surfaces</t>
  </si>
  <si>
    <t>Capitole speciale de ecuaţii diferenţiale ordinare /                              Special Chapters of Ordinary Differential Equations</t>
  </si>
  <si>
    <t>Redactarea documentelor matematice în LaTeX /                                LaTeX Typesetting of Mathematical Documents</t>
  </si>
  <si>
    <t xml:space="preserve">1) Practica de specialitate se desfasoara 4 săptămâni, 5 zile/săpt., 6 ore/zi. </t>
  </si>
  <si>
    <t xml:space="preserve">           MLE0007, MLE0050, MLE0016</t>
  </si>
  <si>
    <t xml:space="preserve">           MLE5029, MLE5038, MLE8117</t>
  </si>
  <si>
    <t xml:space="preserve">           MLE0004, MLE0026, MLE8113, MLE0049</t>
  </si>
  <si>
    <t xml:space="preserve">           MLE0030, MLE8115</t>
  </si>
  <si>
    <t xml:space="preserve">           MLE5011, MLE0038</t>
  </si>
  <si>
    <t>Proiectare web si optimizare/ Web design and optimization</t>
  </si>
  <si>
    <t>Procesarea datelor audio - video/Audio-video Data Processing</t>
  </si>
  <si>
    <t>MODUL PEDAGOCIC - Nivelul I: 30 de credite ECTS  + 5 credite ECTS aferente examenului de absolvire</t>
  </si>
  <si>
    <t xml:space="preserve">PROGRAM DE STUDII PSIHOPEDAGOGICE </t>
  </si>
  <si>
    <t>LP</t>
  </si>
  <si>
    <t>VDP 1101</t>
  </si>
  <si>
    <t>Psihologia educaţiei</t>
  </si>
  <si>
    <t>DPPF</t>
  </si>
  <si>
    <t>VDP 1202</t>
  </si>
  <si>
    <t xml:space="preserve">Pedagogie I: 
- Fundamentele pedagogiei 
- Teoria şi metodologia curriculumului
</t>
  </si>
  <si>
    <t>An II, Semestrul 3</t>
  </si>
  <si>
    <t>VDP 2303</t>
  </si>
  <si>
    <t xml:space="preserve">Pedagogie II:
- Teoria şi metodologia instruirii 
- Teoria şi metodologia evaluării
</t>
  </si>
  <si>
    <t>An II, Semestrul 4</t>
  </si>
  <si>
    <t>VDP 2404</t>
  </si>
  <si>
    <r>
      <t xml:space="preserve">Didactica specialităţii: </t>
    </r>
    <r>
      <rPr>
        <i/>
        <sz val="10"/>
        <color indexed="10"/>
        <rFont val="Times New Roman"/>
        <family val="1"/>
      </rPr>
      <t>Didactica matematicii</t>
    </r>
  </si>
  <si>
    <t>DPDPS</t>
  </si>
  <si>
    <t>VDP 3505</t>
  </si>
  <si>
    <t>Instruire asistată de calculator</t>
  </si>
  <si>
    <t>VDP 3506</t>
  </si>
  <si>
    <t>Practică pedagogică  în învăţământul preuniversitar obligatoriu (1)</t>
  </si>
  <si>
    <t>An III, Semestrul 6</t>
  </si>
  <si>
    <t>VDP 3607</t>
  </si>
  <si>
    <t>Managementul clasei de elevi</t>
  </si>
  <si>
    <t>VDP 3608</t>
  </si>
  <si>
    <t>Practică pedagogică  în învăţământul preuniversitar obligatoriu (2)</t>
  </si>
  <si>
    <t xml:space="preserve">TOTAL CREDITE / ORE PE SĂPTĂMÂNĂ / EVALUĂRI </t>
  </si>
  <si>
    <t>DPPF – Discipline de pregătire psihopedagogică fundamentală (obligatorii)                                       DPDPS – Discipline de pregătire didactică şi practică de specialitate (obligatorii)</t>
  </si>
  <si>
    <r>
      <t xml:space="preserve">   </t>
    </r>
    <r>
      <rPr>
        <b/>
        <sz val="10"/>
        <color indexed="8"/>
        <rFont val="Times New Roman"/>
        <family val="1"/>
      </rPr>
      <t xml:space="preserve">30 </t>
    </r>
    <r>
      <rPr>
        <sz val="10"/>
        <color indexed="8"/>
        <rFont val="Times New Roman"/>
        <family val="1"/>
      </rPr>
      <t>credite la disciplinele opţionale;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</si>
</sst>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&quot;&quot;;@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46" applyFont="1" applyProtection="1">
      <alignment/>
      <protection locked="0"/>
    </xf>
    <xf numFmtId="0" fontId="3" fillId="0" borderId="0" xfId="46" applyFont="1" applyBorder="1" applyAlignment="1" applyProtection="1">
      <alignment horizontal="left" vertical="center" wrapText="1"/>
      <protection locked="0"/>
    </xf>
    <xf numFmtId="0" fontId="3" fillId="0" borderId="10" xfId="46" applyFont="1" applyBorder="1" applyAlignment="1" applyProtection="1">
      <alignment horizontal="center" vertical="center" wrapText="1"/>
      <protection locked="0"/>
    </xf>
    <xf numFmtId="0" fontId="2" fillId="33" borderId="10" xfId="46" applyFont="1" applyFill="1" applyBorder="1" applyAlignment="1" applyProtection="1">
      <alignment horizontal="center" vertical="center" wrapText="1"/>
      <protection locked="0"/>
    </xf>
    <xf numFmtId="0" fontId="4" fillId="33" borderId="10" xfId="46" applyFont="1" applyFill="1" applyBorder="1" applyAlignment="1" applyProtection="1">
      <alignment horizontal="center" vertical="center" wrapText="1"/>
      <protection locked="0"/>
    </xf>
    <xf numFmtId="0" fontId="2" fillId="0" borderId="0" xfId="46" applyFont="1" applyAlignment="1" applyProtection="1">
      <alignment vertical="center" wrapText="1"/>
      <protection locked="0"/>
    </xf>
    <xf numFmtId="0" fontId="2" fillId="0" borderId="11" xfId="46" applyFont="1" applyBorder="1" applyAlignment="1" applyProtection="1">
      <alignment horizontal="center" vertical="center"/>
      <protection locked="0"/>
    </xf>
    <xf numFmtId="0" fontId="3" fillId="0" borderId="11" xfId="46" applyFont="1" applyBorder="1" applyProtection="1">
      <alignment/>
      <protection locked="0"/>
    </xf>
    <xf numFmtId="0" fontId="2" fillId="0" borderId="10" xfId="46" applyFont="1" applyBorder="1" applyAlignment="1" applyProtection="1">
      <alignment horizontal="center" wrapText="1"/>
      <protection locked="0"/>
    </xf>
    <xf numFmtId="49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Font="1" applyProtection="1">
      <alignment/>
      <protection locked="0"/>
    </xf>
    <xf numFmtId="0" fontId="2" fillId="0" borderId="10" xfId="46" applyNumberFormat="1" applyFont="1" applyBorder="1" applyAlignment="1" applyProtection="1">
      <alignment horizontal="center" wrapText="1"/>
      <protection locked="0"/>
    </xf>
    <xf numFmtId="0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6" applyFont="1" applyBorder="1" applyProtection="1">
      <alignment/>
      <protection locked="0"/>
    </xf>
    <xf numFmtId="0" fontId="2" fillId="0" borderId="0" xfId="46" applyFont="1" applyAlignment="1" applyProtection="1">
      <alignment vertical="center"/>
      <protection locked="0"/>
    </xf>
    <xf numFmtId="0" fontId="7" fillId="0" borderId="0" xfId="46" applyFont="1" applyProtection="1">
      <alignment/>
      <protection locked="0"/>
    </xf>
    <xf numFmtId="0" fontId="8" fillId="0" borderId="0" xfId="46" applyFont="1" applyProtection="1">
      <alignment/>
      <protection locked="0"/>
    </xf>
    <xf numFmtId="0" fontId="2" fillId="33" borderId="10" xfId="46" applyFont="1" applyFill="1" applyBorder="1" applyAlignment="1" applyProtection="1">
      <alignment horizontal="left" vertical="center"/>
      <protection locked="0"/>
    </xf>
    <xf numFmtId="0" fontId="2" fillId="33" borderId="10" xfId="46" applyFont="1" applyFill="1" applyBorder="1" applyAlignment="1" applyProtection="1">
      <alignment horizontal="center" vertical="center"/>
      <protection locked="0"/>
    </xf>
    <xf numFmtId="0" fontId="2" fillId="0" borderId="10" xfId="46" applyFont="1" applyBorder="1" applyAlignment="1" applyProtection="1">
      <alignment horizontal="center" vertical="center"/>
      <protection/>
    </xf>
    <xf numFmtId="1" fontId="2" fillId="0" borderId="10" xfId="46" applyNumberFormat="1" applyFont="1" applyBorder="1" applyAlignment="1" applyProtection="1">
      <alignment horizontal="center" vertical="center"/>
      <protection/>
    </xf>
    <xf numFmtId="2" fontId="2" fillId="33" borderId="10" xfId="46" applyNumberFormat="1" applyFont="1" applyFill="1" applyBorder="1" applyAlignment="1" applyProtection="1">
      <alignment horizontal="center" vertical="center"/>
      <protection locked="0"/>
    </xf>
    <xf numFmtId="0" fontId="7" fillId="33" borderId="10" xfId="46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/>
    </xf>
    <xf numFmtId="2" fontId="2" fillId="33" borderId="10" xfId="46" applyNumberFormat="1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/>
      <protection/>
    </xf>
    <xf numFmtId="1" fontId="3" fillId="0" borderId="10" xfId="46" applyNumberFormat="1" applyFont="1" applyBorder="1" applyAlignment="1" applyProtection="1">
      <alignment horizontal="center" vertical="center"/>
      <protection/>
    </xf>
    <xf numFmtId="0" fontId="2" fillId="0" borderId="10" xfId="46" applyFont="1" applyBorder="1" applyProtection="1">
      <alignment/>
      <protection/>
    </xf>
    <xf numFmtId="0" fontId="3" fillId="0" borderId="0" xfId="46" applyFont="1" applyBorder="1" applyAlignment="1" applyProtection="1">
      <alignment horizontal="center" vertical="center"/>
      <protection/>
    </xf>
    <xf numFmtId="1" fontId="3" fillId="0" borderId="0" xfId="46" applyNumberFormat="1" applyFont="1" applyBorder="1" applyAlignment="1" applyProtection="1">
      <alignment horizontal="center" vertical="center"/>
      <protection/>
    </xf>
    <xf numFmtId="0" fontId="2" fillId="0" borderId="0" xfId="46" applyFont="1" applyBorder="1" applyProtection="1">
      <alignment/>
      <protection/>
    </xf>
    <xf numFmtId="0" fontId="7" fillId="33" borderId="10" xfId="46" applyFont="1" applyFill="1" applyBorder="1" applyAlignment="1" applyProtection="1">
      <alignment horizontal="center" vertical="center" wrapText="1"/>
      <protection locked="0"/>
    </xf>
    <xf numFmtId="0" fontId="4" fillId="33" borderId="10" xfId="46" applyFont="1" applyFill="1" applyBorder="1" applyAlignment="1" applyProtection="1">
      <alignment horizontal="left" vertical="center"/>
      <protection locked="0"/>
    </xf>
    <xf numFmtId="0" fontId="4" fillId="33" borderId="10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Border="1" applyAlignment="1" applyProtection="1">
      <alignment horizontal="center" vertical="center"/>
      <protection/>
    </xf>
    <xf numFmtId="1" fontId="4" fillId="0" borderId="10" xfId="46" applyNumberFormat="1" applyFont="1" applyBorder="1" applyAlignment="1" applyProtection="1">
      <alignment horizontal="center" vertical="center"/>
      <protection/>
    </xf>
    <xf numFmtId="2" fontId="4" fillId="33" borderId="10" xfId="46" applyNumberFormat="1" applyFont="1" applyFill="1" applyBorder="1" applyAlignment="1" applyProtection="1">
      <alignment horizontal="center" vertical="center"/>
      <protection locked="0"/>
    </xf>
    <xf numFmtId="0" fontId="4" fillId="0" borderId="0" xfId="46" applyFont="1" applyProtection="1">
      <alignment/>
      <protection locked="0"/>
    </xf>
    <xf numFmtId="1" fontId="2" fillId="33" borderId="10" xfId="46" applyNumberFormat="1" applyFont="1" applyFill="1" applyBorder="1" applyAlignment="1" applyProtection="1">
      <alignment horizontal="left" vertical="center"/>
      <protection locked="0"/>
    </xf>
    <xf numFmtId="1" fontId="2" fillId="33" borderId="10" xfId="46" applyNumberFormat="1" applyFont="1" applyFill="1" applyBorder="1" applyAlignment="1" applyProtection="1">
      <alignment horizontal="center" vertical="center"/>
      <protection locked="0"/>
    </xf>
    <xf numFmtId="1" fontId="2" fillId="33" borderId="10" xfId="46" applyNumberFormat="1" applyFont="1" applyFill="1" applyBorder="1" applyAlignment="1" applyProtection="1">
      <alignment horizontal="center" vertical="center" wrapText="1"/>
      <protection locked="0"/>
    </xf>
    <xf numFmtId="10" fontId="3" fillId="33" borderId="12" xfId="46" applyNumberFormat="1" applyFont="1" applyFill="1" applyBorder="1" applyAlignment="1" applyProtection="1">
      <alignment horizontal="center" vertical="center"/>
      <protection locked="0"/>
    </xf>
    <xf numFmtId="1" fontId="3" fillId="0" borderId="0" xfId="46" applyNumberFormat="1" applyFont="1" applyBorder="1" applyAlignment="1" applyProtection="1">
      <alignment horizontal="center" vertical="center"/>
      <protection locked="0"/>
    </xf>
    <xf numFmtId="1" fontId="3" fillId="0" borderId="0" xfId="46" applyNumberFormat="1" applyFont="1" applyBorder="1" applyAlignment="1" applyProtection="1">
      <alignment horizontal="center"/>
      <protection locked="0"/>
    </xf>
    <xf numFmtId="2" fontId="2" fillId="0" borderId="0" xfId="46" applyNumberFormat="1" applyFont="1" applyBorder="1" applyAlignment="1" applyProtection="1">
      <alignment horizontal="center" vertical="center"/>
      <protection locked="0"/>
    </xf>
    <xf numFmtId="0" fontId="2" fillId="0" borderId="0" xfId="46" applyFont="1" applyBorder="1" applyAlignment="1" applyProtection="1">
      <alignment horizontal="center" vertical="center"/>
      <protection locked="0"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0" xfId="46" applyFont="1" applyFill="1" applyBorder="1" applyAlignment="1" applyProtection="1">
      <alignment horizontal="center" vertical="center"/>
      <protection/>
    </xf>
    <xf numFmtId="1" fontId="3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0" xfId="46" applyFont="1" applyBorder="1" applyAlignment="1" applyProtection="1">
      <alignment vertical="center"/>
      <protection locked="0"/>
    </xf>
    <xf numFmtId="0" fontId="3" fillId="0" borderId="0" xfId="46" applyFont="1" applyBorder="1" applyAlignment="1" applyProtection="1">
      <alignment vertical="center"/>
      <protection locked="0"/>
    </xf>
    <xf numFmtId="0" fontId="2" fillId="0" borderId="0" xfId="46" applyFont="1" applyBorder="1" applyAlignment="1" applyProtection="1">
      <alignment horizontal="left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left" vertical="center"/>
      <protection locked="0"/>
    </xf>
    <xf numFmtId="1" fontId="2" fillId="0" borderId="10" xfId="46" applyNumberFormat="1" applyFont="1" applyFill="1" applyBorder="1" applyAlignment="1" applyProtection="1">
      <alignment horizontal="center" vertical="center"/>
      <protection/>
    </xf>
    <xf numFmtId="2" fontId="2" fillId="0" borderId="10" xfId="46" applyNumberFormat="1" applyFont="1" applyFill="1" applyBorder="1" applyAlignment="1" applyProtection="1">
      <alignment horizontal="center" vertical="center"/>
      <protection locked="0"/>
    </xf>
    <xf numFmtId="0" fontId="2" fillId="0" borderId="10" xfId="46" applyFont="1" applyFill="1" applyBorder="1" applyAlignment="1" applyProtection="1">
      <alignment horizontal="center" vertical="center" wrapText="1"/>
      <protection locked="0"/>
    </xf>
    <xf numFmtId="0" fontId="4" fillId="0" borderId="10" xfId="46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>
      <alignment horizontal="center" vertical="center"/>
      <protection/>
    </xf>
    <xf numFmtId="1" fontId="4" fillId="0" borderId="10" xfId="46" applyNumberFormat="1" applyFont="1" applyFill="1" applyBorder="1" applyAlignment="1" applyProtection="1">
      <alignment horizontal="center" vertical="center"/>
      <protection/>
    </xf>
    <xf numFmtId="2" fontId="4" fillId="0" borderId="10" xfId="46" applyNumberFormat="1" applyFont="1" applyFill="1" applyBorder="1" applyAlignment="1" applyProtection="1">
      <alignment horizontal="center" vertical="center"/>
      <protection locked="0"/>
    </xf>
    <xf numFmtId="0" fontId="4" fillId="0" borderId="10" xfId="46" applyFont="1" applyFill="1" applyBorder="1" applyAlignment="1" applyProtection="1">
      <alignment horizontal="center" vertical="center" wrapText="1"/>
      <protection locked="0"/>
    </xf>
    <xf numFmtId="0" fontId="4" fillId="0" borderId="10" xfId="46" applyFont="1" applyFill="1" applyBorder="1" applyAlignment="1" applyProtection="1">
      <alignment horizontal="left" vertical="center"/>
      <protection locked="0"/>
    </xf>
    <xf numFmtId="0" fontId="4" fillId="0" borderId="10" xfId="46" applyFont="1" applyFill="1" applyBorder="1" applyAlignment="1" applyProtection="1">
      <alignment horizontal="left" vertical="center"/>
      <protection/>
    </xf>
    <xf numFmtId="2" fontId="2" fillId="0" borderId="10" xfId="46" applyNumberFormat="1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 wrapText="1"/>
      <protection/>
    </xf>
    <xf numFmtId="0" fontId="4" fillId="33" borderId="10" xfId="46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left" vertical="center"/>
      <protection locked="0"/>
    </xf>
    <xf numFmtId="0" fontId="3" fillId="0" borderId="0" xfId="46" applyFont="1" applyBorder="1" applyAlignment="1" applyProtection="1">
      <alignment horizontal="left" vertical="center" wrapText="1"/>
      <protection/>
    </xf>
    <xf numFmtId="1" fontId="3" fillId="0" borderId="0" xfId="46" applyNumberFormat="1" applyFont="1" applyBorder="1" applyAlignment="1" applyProtection="1">
      <alignment horizontal="center"/>
      <protection/>
    </xf>
    <xf numFmtId="2" fontId="2" fillId="0" borderId="0" xfId="46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" fontId="2" fillId="34" borderId="13" xfId="0" applyNumberFormat="1" applyFont="1" applyFill="1" applyBorder="1" applyAlignment="1" applyProtection="1">
      <alignment horizontal="left" vertical="center"/>
      <protection locked="0"/>
    </xf>
    <xf numFmtId="1" fontId="2" fillId="34" borderId="13" xfId="0" applyNumberFormat="1" applyFont="1" applyFill="1" applyBorder="1" applyAlignment="1" applyProtection="1">
      <alignment horizontal="center" vertical="center"/>
      <protection locked="0"/>
    </xf>
    <xf numFmtId="1" fontId="2" fillId="34" borderId="13" xfId="0" applyNumberFormat="1" applyFont="1" applyFill="1" applyBorder="1" applyAlignment="1" applyProtection="1">
      <alignment horizontal="center" vertical="center"/>
      <protection/>
    </xf>
    <xf numFmtId="1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>
      <alignment horizontal="center" vertical="center"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" fontId="2" fillId="34" borderId="15" xfId="0" applyNumberFormat="1" applyFont="1" applyFill="1" applyBorder="1" applyAlignment="1" applyProtection="1">
      <alignment horizontal="left" vertical="center"/>
      <protection locked="0"/>
    </xf>
    <xf numFmtId="1" fontId="2" fillId="34" borderId="16" xfId="0" applyNumberFormat="1" applyFont="1" applyFill="1" applyBorder="1" applyAlignment="1" applyProtection="1">
      <alignment horizontal="left" vertical="center"/>
      <protection locked="0"/>
    </xf>
    <xf numFmtId="1" fontId="2" fillId="34" borderId="17" xfId="0" applyNumberFormat="1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left" vertical="center" wrapText="1"/>
      <protection/>
    </xf>
    <xf numFmtId="0" fontId="3" fillId="34" borderId="19" xfId="0" applyFont="1" applyFill="1" applyBorder="1" applyAlignment="1" applyProtection="1">
      <alignment horizontal="left" vertical="center" wrapText="1"/>
      <protection/>
    </xf>
    <xf numFmtId="0" fontId="3" fillId="34" borderId="20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3" fillId="34" borderId="23" xfId="0" applyFont="1" applyFill="1" applyBorder="1" applyAlignment="1" applyProtection="1">
      <alignment horizontal="left" vertical="center" wrapText="1"/>
      <protection/>
    </xf>
    <xf numFmtId="2" fontId="2" fillId="34" borderId="18" xfId="0" applyNumberFormat="1" applyFont="1" applyFill="1" applyBorder="1" applyAlignment="1" applyProtection="1">
      <alignment horizontal="center" vertical="center"/>
      <protection/>
    </xf>
    <xf numFmtId="2" fontId="2" fillId="34" borderId="19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 applyProtection="1">
      <alignment horizontal="center" vertical="center"/>
      <protection/>
    </xf>
    <xf numFmtId="2" fontId="2" fillId="34" borderId="21" xfId="0" applyNumberFormat="1" applyFont="1" applyFill="1" applyBorder="1" applyAlignment="1" applyProtection="1">
      <alignment horizontal="center" vertical="center"/>
      <protection/>
    </xf>
    <xf numFmtId="2" fontId="2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23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16" xfId="0" applyNumberFormat="1" applyFont="1" applyFill="1" applyBorder="1" applyAlignment="1" applyProtection="1">
      <alignment horizontal="center" vertical="center"/>
      <protection/>
    </xf>
    <xf numFmtId="1" fontId="3" fillId="34" borderId="17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35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35" borderId="16" xfId="0" applyNumberFormat="1" applyFont="1" applyFill="1" applyBorder="1" applyAlignment="1" applyProtection="1">
      <alignment horizontal="left" vertical="center"/>
      <protection locked="0"/>
    </xf>
    <xf numFmtId="1" fontId="2" fillId="35" borderId="17" xfId="0" applyNumberFormat="1" applyFont="1" applyFill="1" applyBorder="1" applyAlignment="1" applyProtection="1">
      <alignment horizontal="left" vertical="center"/>
      <protection locked="0"/>
    </xf>
    <xf numFmtId="1" fontId="3" fillId="34" borderId="15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>
      <alignment horizontal="center" vertical="center"/>
      <protection locked="0"/>
    </xf>
    <xf numFmtId="1" fontId="3" fillId="34" borderId="17" xfId="0" applyNumberFormat="1" applyFont="1" applyFill="1" applyBorder="1" applyAlignment="1" applyProtection="1">
      <alignment horizontal="center" vertical="center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 locked="0"/>
    </xf>
    <xf numFmtId="1" fontId="2" fillId="34" borderId="13" xfId="0" applyNumberFormat="1" applyFont="1" applyFill="1" applyBorder="1" applyAlignment="1" applyProtection="1">
      <alignment horizontal="left" vertical="center"/>
      <protection locked="0"/>
    </xf>
    <xf numFmtId="1" fontId="2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center" vertical="center"/>
      <protection/>
    </xf>
    <xf numFmtId="1" fontId="3" fillId="0" borderId="11" xfId="46" applyNumberFormat="1" applyFont="1" applyBorder="1" applyAlignment="1" applyProtection="1">
      <alignment horizontal="center" vertical="center"/>
      <protection locked="0"/>
    </xf>
    <xf numFmtId="1" fontId="3" fillId="0" borderId="25" xfId="46" applyNumberFormat="1" applyFont="1" applyBorder="1" applyAlignment="1" applyProtection="1">
      <alignment horizontal="center" vertical="center"/>
      <protection locked="0"/>
    </xf>
    <xf numFmtId="1" fontId="3" fillId="0" borderId="26" xfId="46" applyNumberFormat="1" applyFont="1" applyBorder="1" applyAlignment="1" applyProtection="1">
      <alignment horizontal="center" vertical="center"/>
      <protection locked="0"/>
    </xf>
    <xf numFmtId="9" fontId="2" fillId="0" borderId="10" xfId="46" applyNumberFormat="1" applyFont="1" applyBorder="1" applyAlignment="1" applyProtection="1">
      <alignment horizontal="center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/>
      <protection/>
    </xf>
    <xf numFmtId="2" fontId="2" fillId="0" borderId="10" xfId="46" applyNumberFormat="1" applyFont="1" applyBorder="1" applyAlignment="1" applyProtection="1">
      <alignment horizontal="center" vertical="center"/>
      <protection/>
    </xf>
    <xf numFmtId="9" fontId="3" fillId="0" borderId="10" xfId="46" applyNumberFormat="1" applyFont="1" applyBorder="1" applyAlignment="1" applyProtection="1">
      <alignment horizontal="center" vertical="center"/>
      <protection/>
    </xf>
    <xf numFmtId="0" fontId="4" fillId="33" borderId="10" xfId="46" applyFont="1" applyFill="1" applyBorder="1" applyAlignment="1" applyProtection="1">
      <alignment horizontal="left" vertical="center"/>
      <protection locked="0"/>
    </xf>
    <xf numFmtId="0" fontId="2" fillId="0" borderId="10" xfId="46" applyFont="1" applyFill="1" applyBorder="1" applyAlignment="1" applyProtection="1">
      <alignment horizontal="center" vertical="center"/>
      <protection locked="0"/>
    </xf>
    <xf numFmtId="1" fontId="2" fillId="0" borderId="10" xfId="46" applyNumberFormat="1" applyFont="1" applyFill="1" applyBorder="1" applyAlignment="1" applyProtection="1">
      <alignment horizontal="center" vertical="center"/>
      <protection locked="0"/>
    </xf>
    <xf numFmtId="0" fontId="2" fillId="33" borderId="10" xfId="46" applyFont="1" applyFill="1" applyBorder="1" applyAlignment="1" applyProtection="1">
      <alignment horizontal="left" vertical="top"/>
      <protection locked="0"/>
    </xf>
    <xf numFmtId="1" fontId="3" fillId="0" borderId="10" xfId="46" applyNumberFormat="1" applyFont="1" applyBorder="1" applyAlignment="1" applyProtection="1">
      <alignment horizontal="center" vertical="center"/>
      <protection/>
    </xf>
    <xf numFmtId="1" fontId="3" fillId="0" borderId="10" xfId="46" applyNumberFormat="1" applyFont="1" applyBorder="1" applyAlignment="1" applyProtection="1">
      <alignment horizontal="center"/>
      <protection/>
    </xf>
    <xf numFmtId="0" fontId="3" fillId="0" borderId="27" xfId="46" applyFont="1" applyBorder="1" applyProtection="1">
      <alignment/>
      <protection locked="0"/>
    </xf>
    <xf numFmtId="0" fontId="3" fillId="0" borderId="10" xfId="46" applyFont="1" applyBorder="1" applyAlignment="1" applyProtection="1">
      <alignment horizontal="left" vertical="center" wrapText="1"/>
      <protection/>
    </xf>
    <xf numFmtId="1" fontId="3" fillId="0" borderId="10" xfId="46" applyNumberFormat="1" applyFont="1" applyBorder="1" applyAlignment="1" applyProtection="1">
      <alignment horizontal="center" vertical="center"/>
      <protection locked="0"/>
    </xf>
    <xf numFmtId="1" fontId="2" fillId="33" borderId="10" xfId="46" applyNumberFormat="1" applyFont="1" applyFill="1" applyBorder="1" applyAlignment="1" applyProtection="1">
      <alignment horizontal="left" vertical="center"/>
      <protection locked="0"/>
    </xf>
    <xf numFmtId="1" fontId="2" fillId="33" borderId="10" xfId="46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46" applyFont="1" applyFill="1" applyBorder="1" applyAlignment="1" applyProtection="1">
      <alignment horizontal="left" vertical="top"/>
      <protection/>
    </xf>
    <xf numFmtId="0" fontId="3" fillId="0" borderId="10" xfId="46" applyFont="1" applyBorder="1" applyAlignment="1" applyProtection="1">
      <alignment horizontal="center" vertical="center"/>
      <protection locked="0"/>
    </xf>
    <xf numFmtId="0" fontId="3" fillId="0" borderId="10" xfId="46" applyFont="1" applyBorder="1" applyAlignment="1" applyProtection="1">
      <alignment horizontal="center" vertical="center" wrapText="1"/>
      <protection locked="0"/>
    </xf>
    <xf numFmtId="0" fontId="2" fillId="33" borderId="10" xfId="46" applyFont="1" applyFill="1" applyBorder="1" applyAlignment="1" applyProtection="1">
      <alignment horizontal="left" vertical="center"/>
      <protection locked="0"/>
    </xf>
    <xf numFmtId="0" fontId="2" fillId="0" borderId="10" xfId="46" applyFont="1" applyBorder="1" applyAlignment="1" applyProtection="1">
      <alignment horizontal="left" vertical="top"/>
      <protection/>
    </xf>
    <xf numFmtId="0" fontId="2" fillId="36" borderId="10" xfId="46" applyFont="1" applyFill="1" applyBorder="1" applyAlignment="1" applyProtection="1">
      <alignment horizontal="left" vertical="center"/>
      <protection/>
    </xf>
    <xf numFmtId="0" fontId="2" fillId="36" borderId="10" xfId="46" applyFont="1" applyFill="1" applyBorder="1" applyAlignment="1" applyProtection="1">
      <alignment horizontal="left" vertical="top"/>
      <protection/>
    </xf>
    <xf numFmtId="0" fontId="4" fillId="33" borderId="10" xfId="46" applyFont="1" applyFill="1" applyBorder="1" applyAlignment="1" applyProtection="1">
      <alignment horizontal="left" vertical="center" wrapText="1"/>
      <protection locked="0"/>
    </xf>
    <xf numFmtId="0" fontId="4" fillId="33" borderId="10" xfId="46" applyFont="1" applyFill="1" applyBorder="1" applyAlignment="1" applyProtection="1">
      <alignment horizontal="left" vertical="top"/>
      <protection locked="0"/>
    </xf>
    <xf numFmtId="0" fontId="4" fillId="36" borderId="10" xfId="46" applyFont="1" applyFill="1" applyBorder="1" applyAlignment="1" applyProtection="1">
      <alignment horizontal="left" vertical="center"/>
      <protection locked="0"/>
    </xf>
    <xf numFmtId="0" fontId="3" fillId="0" borderId="0" xfId="46" applyFont="1" applyBorder="1" applyAlignment="1" applyProtection="1">
      <alignment horizontal="center" vertical="center"/>
      <protection locked="0"/>
    </xf>
    <xf numFmtId="0" fontId="3" fillId="0" borderId="10" xfId="46" applyNumberFormat="1" applyFont="1" applyBorder="1" applyAlignment="1" applyProtection="1">
      <alignment horizontal="center" vertical="center"/>
      <protection locked="0"/>
    </xf>
    <xf numFmtId="1" fontId="4" fillId="33" borderId="10" xfId="46" applyNumberFormat="1" applyFont="1" applyFill="1" applyBorder="1" applyAlignment="1" applyProtection="1">
      <alignment horizontal="left" vertical="center"/>
      <protection locked="0"/>
    </xf>
    <xf numFmtId="1" fontId="2" fillId="33" borderId="11" xfId="46" applyNumberFormat="1" applyFont="1" applyFill="1" applyBorder="1" applyAlignment="1" applyProtection="1">
      <alignment horizontal="left" vertical="center"/>
      <protection locked="0"/>
    </xf>
    <xf numFmtId="1" fontId="2" fillId="33" borderId="25" xfId="46" applyNumberFormat="1" applyFont="1" applyFill="1" applyBorder="1" applyAlignment="1" applyProtection="1">
      <alignment horizontal="left" vertical="center"/>
      <protection locked="0"/>
    </xf>
    <xf numFmtId="1" fontId="2" fillId="33" borderId="26" xfId="46" applyNumberFormat="1" applyFont="1" applyFill="1" applyBorder="1" applyAlignment="1" applyProtection="1">
      <alignment horizontal="left" vertical="center"/>
      <protection locked="0"/>
    </xf>
    <xf numFmtId="0" fontId="2" fillId="33" borderId="10" xfId="46" applyFont="1" applyFill="1" applyBorder="1" applyAlignment="1" applyProtection="1">
      <alignment horizontal="left" vertical="center" wrapText="1"/>
      <protection locked="0"/>
    </xf>
    <xf numFmtId="0" fontId="3" fillId="0" borderId="28" xfId="46" applyFont="1" applyBorder="1" applyAlignment="1" applyProtection="1">
      <alignment horizontal="center" vertical="center" wrapText="1"/>
      <protection locked="0"/>
    </xf>
    <xf numFmtId="0" fontId="2" fillId="0" borderId="10" xfId="46" applyFont="1" applyFill="1" applyBorder="1" applyAlignment="1" applyProtection="1">
      <alignment horizontal="left" vertical="center"/>
      <protection/>
    </xf>
    <xf numFmtId="0" fontId="2" fillId="0" borderId="0" xfId="46" applyFont="1" applyBorder="1" applyAlignment="1" applyProtection="1">
      <alignment horizontal="left" vertical="top" wrapText="1"/>
      <protection locked="0"/>
    </xf>
    <xf numFmtId="0" fontId="6" fillId="0" borderId="0" xfId="46" applyFont="1" applyBorder="1" applyAlignment="1" applyProtection="1">
      <alignment horizontal="center" vertical="center"/>
      <protection locked="0"/>
    </xf>
    <xf numFmtId="0" fontId="4" fillId="0" borderId="0" xfId="46" applyFont="1" applyFill="1" applyBorder="1" applyAlignment="1" applyProtection="1">
      <alignment horizontal="left" vertical="top" wrapText="1"/>
      <protection locked="0"/>
    </xf>
    <xf numFmtId="0" fontId="3" fillId="0" borderId="0" xfId="4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3" fillId="0" borderId="11" xfId="46" applyFont="1" applyBorder="1" applyAlignment="1" applyProtection="1">
      <alignment horizontal="center" vertical="center" wrapText="1"/>
      <protection locked="0"/>
    </xf>
    <xf numFmtId="0" fontId="3" fillId="0" borderId="25" xfId="46" applyFont="1" applyBorder="1" applyAlignment="1" applyProtection="1">
      <alignment horizontal="center" vertical="center" wrapText="1"/>
      <protection locked="0"/>
    </xf>
    <xf numFmtId="0" fontId="3" fillId="0" borderId="26" xfId="46" applyFont="1" applyBorder="1" applyAlignment="1" applyProtection="1">
      <alignment horizontal="center" vertical="center" wrapText="1"/>
      <protection locked="0"/>
    </xf>
    <xf numFmtId="0" fontId="2" fillId="0" borderId="0" xfId="46" applyFont="1" applyAlignment="1" applyProtection="1">
      <alignment horizontal="left" vertical="center"/>
      <protection locked="0"/>
    </xf>
    <xf numFmtId="0" fontId="2" fillId="0" borderId="0" xfId="46" applyFont="1" applyBorder="1" applyAlignment="1" applyProtection="1">
      <alignment horizontal="left" vertical="center" wrapText="1"/>
      <protection locked="0"/>
    </xf>
    <xf numFmtId="0" fontId="3" fillId="0" borderId="0" xfId="46" applyFont="1" applyBorder="1" applyAlignment="1" applyProtection="1">
      <alignment vertical="center"/>
      <protection locked="0"/>
    </xf>
    <xf numFmtId="0" fontId="2" fillId="0" borderId="0" xfId="46" applyFont="1" applyBorder="1" applyAlignment="1" applyProtection="1">
      <alignment vertical="center"/>
      <protection locked="0"/>
    </xf>
    <xf numFmtId="0" fontId="2" fillId="0" borderId="0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vertical="center" wrapText="1"/>
      <protection locked="0"/>
    </xf>
    <xf numFmtId="0" fontId="4" fillId="0" borderId="0" xfId="46" applyFont="1" applyFill="1" applyBorder="1" applyAlignment="1" applyProtection="1">
      <alignment horizontal="left" vertical="center" wrapText="1"/>
      <protection locked="0"/>
    </xf>
    <xf numFmtId="0" fontId="3" fillId="0" borderId="0" xfId="46" applyFont="1" applyFill="1" applyBorder="1" applyAlignment="1" applyProtection="1">
      <alignment vertical="center" wrapText="1"/>
      <protection locked="0"/>
    </xf>
    <xf numFmtId="0" fontId="3" fillId="0" borderId="10" xfId="46" applyFont="1" applyBorder="1" applyAlignment="1" applyProtection="1">
      <alignment horizontal="left" vertical="center" wrapText="1"/>
      <protection locked="0"/>
    </xf>
    <xf numFmtId="0" fontId="2" fillId="0" borderId="0" xfId="46" applyFont="1" applyFill="1" applyBorder="1" applyAlignment="1" applyProtection="1">
      <alignment vertical="center" wrapText="1"/>
      <protection locked="0"/>
    </xf>
    <xf numFmtId="0" fontId="2" fillId="0" borderId="0" xfId="46" applyFont="1" applyBorder="1" applyAlignment="1" applyProtection="1">
      <alignment vertical="center" wrapText="1"/>
      <protection locked="0"/>
    </xf>
    <xf numFmtId="0" fontId="3" fillId="0" borderId="0" xfId="46" applyFont="1" applyBorder="1" applyAlignment="1" applyProtection="1">
      <alignment vertical="center" wrapText="1"/>
      <protection locked="0"/>
    </xf>
    <xf numFmtId="0" fontId="2" fillId="33" borderId="10" xfId="46" applyFont="1" applyFill="1" applyBorder="1" applyAlignment="1" applyProtection="1">
      <alignment horizontal="center" vertical="center" wrapText="1"/>
      <protection locked="0"/>
    </xf>
    <xf numFmtId="0" fontId="4" fillId="33" borderId="10" xfId="46" applyFont="1" applyFill="1" applyBorder="1" applyAlignment="1" applyProtection="1">
      <alignment horizontal="center" vertical="center" wrapText="1"/>
      <protection locked="0"/>
    </xf>
    <xf numFmtId="0" fontId="3" fillId="0" borderId="0" xfId="46" applyFont="1" applyBorder="1" applyAlignment="1" applyProtection="1">
      <alignment horizontal="left" vertical="center"/>
      <protection locked="0"/>
    </xf>
    <xf numFmtId="0" fontId="3" fillId="0" borderId="0" xfId="46" applyFont="1" applyBorder="1" applyProtection="1">
      <alignment/>
      <protection locked="0"/>
    </xf>
    <xf numFmtId="0" fontId="3" fillId="0" borderId="0" xfId="46" applyFont="1" applyBorder="1" applyAlignment="1" applyProtection="1">
      <alignment horizontal="left" vertical="center" wrapText="1"/>
      <protection locked="0"/>
    </xf>
    <xf numFmtId="0" fontId="2" fillId="0" borderId="10" xfId="46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 patternType="solid">
          <fgColor indexed="21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9"/>
  <sheetViews>
    <sheetView tabSelected="1" view="pageLayout" workbookViewId="0" topLeftCell="A303">
      <selection activeCell="U316" sqref="U316"/>
    </sheetView>
  </sheetViews>
  <sheetFormatPr defaultColWidth="10.140625" defaultRowHeight="12.75" customHeight="1"/>
  <cols>
    <col min="1" max="1" width="10.28125" style="1" customWidth="1"/>
    <col min="2" max="2" width="7.8515625" style="1" customWidth="1"/>
    <col min="3" max="3" width="8.00390625" style="1" customWidth="1"/>
    <col min="4" max="5" width="5.140625" style="1" customWidth="1"/>
    <col min="6" max="6" width="5.00390625" style="1" customWidth="1"/>
    <col min="7" max="7" width="9.00390625" style="1" customWidth="1"/>
    <col min="8" max="8" width="9.140625" style="1" customWidth="1"/>
    <col min="9" max="9" width="6.421875" style="1" customWidth="1"/>
    <col min="10" max="10" width="8.00390625" style="1" customWidth="1"/>
    <col min="11" max="11" width="6.28125" style="1" customWidth="1"/>
    <col min="12" max="13" width="6.7109375" style="1" customWidth="1"/>
    <col min="14" max="14" width="6.140625" style="1" customWidth="1"/>
    <col min="15" max="19" width="6.57421875" style="1" customWidth="1"/>
    <col min="20" max="20" width="6.7109375" style="1" customWidth="1"/>
    <col min="21" max="21" width="10.28125" style="1" customWidth="1"/>
    <col min="22" max="16384" width="10.140625" style="1" customWidth="1"/>
  </cols>
  <sheetData>
    <row r="1" spans="1:21" ht="14.2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N1" s="195" t="s">
        <v>1</v>
      </c>
      <c r="O1" s="195"/>
      <c r="P1" s="195"/>
      <c r="Q1" s="195"/>
      <c r="R1" s="195"/>
      <c r="S1" s="195"/>
      <c r="T1" s="195"/>
      <c r="U1" s="195"/>
    </row>
    <row r="2" spans="1:11" ht="6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21" ht="18" customHeight="1">
      <c r="A3" s="196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N3" s="197"/>
      <c r="O3" s="197"/>
      <c r="P3" s="155" t="s">
        <v>3</v>
      </c>
      <c r="Q3" s="155"/>
      <c r="R3" s="155"/>
      <c r="S3" s="155" t="s">
        <v>4</v>
      </c>
      <c r="T3" s="155"/>
      <c r="U3" s="155"/>
    </row>
    <row r="4" spans="1:21" ht="17.25" customHeight="1">
      <c r="A4" s="196" t="s">
        <v>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N4" s="188" t="s">
        <v>6</v>
      </c>
      <c r="O4" s="188"/>
      <c r="P4" s="192">
        <f>O50</f>
        <v>24</v>
      </c>
      <c r="Q4" s="192"/>
      <c r="R4" s="192"/>
      <c r="S4" s="193">
        <f>O62</f>
        <v>22</v>
      </c>
      <c r="T4" s="193"/>
      <c r="U4" s="193"/>
    </row>
    <row r="5" spans="1:21" ht="16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N5" s="188" t="s">
        <v>7</v>
      </c>
      <c r="O5" s="188"/>
      <c r="P5" s="192">
        <f>O79</f>
        <v>23</v>
      </c>
      <c r="Q5" s="192"/>
      <c r="R5" s="192"/>
      <c r="S5" s="192">
        <f>O94</f>
        <v>26</v>
      </c>
      <c r="T5" s="192"/>
      <c r="U5" s="192"/>
    </row>
    <row r="6" spans="1:21" ht="15" customHeight="1">
      <c r="A6" s="181" t="s">
        <v>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N6" s="188" t="s">
        <v>9</v>
      </c>
      <c r="O6" s="188"/>
      <c r="P6" s="193">
        <f>O106</f>
        <v>23</v>
      </c>
      <c r="Q6" s="193"/>
      <c r="R6" s="193"/>
      <c r="S6" s="192">
        <f>O118</f>
        <v>20</v>
      </c>
      <c r="T6" s="192"/>
      <c r="U6" s="192"/>
    </row>
    <row r="7" spans="1:11" ht="18" customHeight="1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21" ht="18.75" customHeight="1">
      <c r="A8" s="183" t="s">
        <v>11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N8" s="191" t="s">
        <v>226</v>
      </c>
      <c r="O8" s="191"/>
      <c r="P8" s="191"/>
      <c r="Q8" s="191"/>
      <c r="R8" s="191"/>
      <c r="S8" s="191"/>
      <c r="T8" s="191"/>
      <c r="U8" s="191"/>
    </row>
    <row r="9" spans="1:21" ht="15" customHeight="1">
      <c r="A9" s="183" t="s">
        <v>12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N9" s="191"/>
      <c r="O9" s="191"/>
      <c r="P9" s="191"/>
      <c r="Q9" s="191"/>
      <c r="R9" s="191"/>
      <c r="S9" s="191"/>
      <c r="T9" s="191"/>
      <c r="U9" s="191"/>
    </row>
    <row r="10" spans="1:21" ht="16.5" customHeight="1">
      <c r="A10" s="183" t="s">
        <v>13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N10" s="191"/>
      <c r="O10" s="191"/>
      <c r="P10" s="191"/>
      <c r="Q10" s="191"/>
      <c r="R10" s="191"/>
      <c r="S10" s="191"/>
      <c r="T10" s="191"/>
      <c r="U10" s="191"/>
    </row>
    <row r="11" spans="1:21" ht="12.75">
      <c r="A11" s="183" t="s">
        <v>14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N11" s="191"/>
      <c r="O11" s="191"/>
      <c r="P11" s="191"/>
      <c r="Q11" s="191"/>
      <c r="R11" s="191"/>
      <c r="S11" s="191"/>
      <c r="T11" s="191"/>
      <c r="U11" s="191"/>
    </row>
    <row r="12" spans="1:19" ht="8.25" customHeigh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N12" s="6"/>
      <c r="O12" s="6"/>
      <c r="P12" s="6"/>
      <c r="Q12" s="6"/>
      <c r="R12" s="6"/>
      <c r="S12" s="6"/>
    </row>
    <row r="13" spans="1:21" ht="12.75" customHeight="1">
      <c r="A13" s="182" t="s">
        <v>15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N13" s="187"/>
      <c r="O13" s="187"/>
      <c r="P13" s="187"/>
      <c r="Q13" s="187"/>
      <c r="R13" s="187"/>
      <c r="S13" s="187"/>
      <c r="T13" s="187"/>
      <c r="U13" s="187"/>
    </row>
    <row r="14" spans="1:21" ht="12.75" customHeight="1">
      <c r="A14" s="182" t="s">
        <v>17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N14" s="184"/>
      <c r="O14" s="184"/>
      <c r="P14" s="184"/>
      <c r="Q14" s="184"/>
      <c r="R14" s="184"/>
      <c r="S14" s="184"/>
      <c r="T14" s="184"/>
      <c r="U14" s="184"/>
    </row>
    <row r="15" spans="1:21" ht="15" customHeight="1">
      <c r="A15" s="182" t="s">
        <v>224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N15" s="184"/>
      <c r="O15" s="184"/>
      <c r="P15" s="184"/>
      <c r="Q15" s="184"/>
      <c r="R15" s="184"/>
      <c r="S15" s="184"/>
      <c r="T15" s="184"/>
      <c r="U15" s="184"/>
    </row>
    <row r="16" spans="1:21" ht="15" customHeight="1">
      <c r="A16" s="183" t="s">
        <v>279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N16" s="187" t="s">
        <v>16</v>
      </c>
      <c r="O16" s="189"/>
      <c r="P16" s="189"/>
      <c r="Q16" s="189"/>
      <c r="R16" s="189"/>
      <c r="S16" s="189"/>
      <c r="T16" s="189"/>
      <c r="U16" s="189"/>
    </row>
    <row r="17" spans="1:21" ht="15" customHeight="1">
      <c r="A17" s="183" t="s">
        <v>235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N17" s="184"/>
      <c r="O17" s="184"/>
      <c r="P17" s="184"/>
      <c r="Q17" s="184"/>
      <c r="R17" s="184"/>
      <c r="S17" s="184"/>
      <c r="T17" s="184"/>
      <c r="U17" s="184"/>
    </row>
    <row r="18" spans="1:21" ht="15" customHeight="1">
      <c r="A18" s="183" t="s">
        <v>18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N18" s="185" t="s">
        <v>233</v>
      </c>
      <c r="O18" s="185"/>
      <c r="P18" s="185"/>
      <c r="Q18" s="185"/>
      <c r="R18" s="185"/>
      <c r="S18" s="185"/>
      <c r="T18" s="185"/>
      <c r="U18" s="185"/>
    </row>
    <row r="19" spans="1:21" ht="15" customHeight="1">
      <c r="A19" s="54" t="s">
        <v>225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N19" s="186" t="s">
        <v>246</v>
      </c>
      <c r="O19" s="186"/>
      <c r="P19" s="186"/>
      <c r="Q19" s="186"/>
      <c r="R19" s="186"/>
      <c r="S19" s="186"/>
      <c r="T19" s="186"/>
      <c r="U19" s="186"/>
    </row>
    <row r="20" spans="1:21" ht="14.25" customHeight="1">
      <c r="A20" s="54" t="s">
        <v>19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N20" s="185" t="s">
        <v>232</v>
      </c>
      <c r="O20" s="185"/>
      <c r="P20" s="185"/>
      <c r="Q20" s="185"/>
      <c r="R20" s="185"/>
      <c r="S20" s="185"/>
      <c r="T20" s="185"/>
      <c r="U20" s="185"/>
    </row>
    <row r="21" spans="1:21" ht="14.25" customHeight="1">
      <c r="A21" s="53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N21" s="186" t="s">
        <v>247</v>
      </c>
      <c r="O21" s="186"/>
      <c r="P21" s="186"/>
      <c r="Q21" s="186"/>
      <c r="R21" s="186"/>
      <c r="S21" s="186"/>
      <c r="T21" s="186"/>
      <c r="U21" s="186"/>
    </row>
    <row r="22" spans="1:21" ht="14.25" customHeight="1">
      <c r="A22" s="52" t="s">
        <v>245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N22" s="174" t="s">
        <v>230</v>
      </c>
      <c r="O22" s="174"/>
      <c r="P22" s="174"/>
      <c r="Q22" s="174"/>
      <c r="R22" s="174"/>
      <c r="S22" s="174"/>
      <c r="T22" s="174"/>
      <c r="U22" s="174"/>
    </row>
    <row r="23" spans="1:21" ht="14.25" customHeight="1">
      <c r="A23" s="180" t="s">
        <v>21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N23" s="174" t="s">
        <v>248</v>
      </c>
      <c r="O23" s="174"/>
      <c r="P23" s="174"/>
      <c r="Q23" s="174"/>
      <c r="R23" s="174"/>
      <c r="S23" s="174"/>
      <c r="T23" s="174"/>
      <c r="U23" s="174"/>
    </row>
    <row r="24" spans="1:21" ht="14.2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N24" s="174" t="s">
        <v>231</v>
      </c>
      <c r="O24" s="174"/>
      <c r="P24" s="174"/>
      <c r="Q24" s="174"/>
      <c r="R24" s="174"/>
      <c r="S24" s="174"/>
      <c r="T24" s="174"/>
      <c r="U24" s="174"/>
    </row>
    <row r="25" spans="1:21" ht="12.75" customHeight="1">
      <c r="A25" s="181" t="s">
        <v>22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N25" s="174" t="s">
        <v>249</v>
      </c>
      <c r="O25" s="174"/>
      <c r="P25" s="174"/>
      <c r="Q25" s="174"/>
      <c r="R25" s="174"/>
      <c r="S25" s="174"/>
      <c r="T25" s="174"/>
      <c r="U25" s="174"/>
    </row>
    <row r="26" spans="1:21" ht="12.75" customHeight="1">
      <c r="A26" s="181" t="s">
        <v>234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N26" s="174" t="s">
        <v>229</v>
      </c>
      <c r="O26" s="174"/>
      <c r="P26" s="174"/>
      <c r="Q26" s="174"/>
      <c r="R26" s="174"/>
      <c r="S26" s="174"/>
      <c r="T26" s="174"/>
      <c r="U26" s="174"/>
    </row>
    <row r="27" spans="1:21" ht="12.75" customHeight="1">
      <c r="A27" s="181" t="s">
        <v>24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N27" s="174" t="s">
        <v>250</v>
      </c>
      <c r="O27" s="174"/>
      <c r="P27" s="174"/>
      <c r="Q27" s="174"/>
      <c r="R27" s="174"/>
      <c r="S27" s="174"/>
      <c r="T27" s="174"/>
      <c r="U27" s="174"/>
    </row>
    <row r="28" spans="1:21" ht="29.25" customHeight="1">
      <c r="A28" s="148" t="s">
        <v>26</v>
      </c>
      <c r="B28" s="148"/>
      <c r="C28" s="148"/>
      <c r="D28" s="148"/>
      <c r="E28" s="148"/>
      <c r="F28" s="148"/>
      <c r="G28" s="148"/>
      <c r="N28" s="174" t="s">
        <v>228</v>
      </c>
      <c r="O28" s="174"/>
      <c r="P28" s="174"/>
      <c r="Q28" s="174"/>
      <c r="R28" s="174"/>
      <c r="S28" s="174"/>
      <c r="T28" s="174"/>
      <c r="U28" s="174"/>
    </row>
    <row r="29" spans="14:21" ht="12.75" customHeight="1">
      <c r="N29" s="174" t="s">
        <v>23</v>
      </c>
      <c r="O29" s="174"/>
      <c r="P29" s="174"/>
      <c r="Q29" s="174"/>
      <c r="R29" s="174"/>
      <c r="S29" s="174"/>
      <c r="T29" s="174"/>
      <c r="U29" s="174"/>
    </row>
    <row r="30" spans="1:21" ht="26.25" customHeight="1">
      <c r="A30" s="7"/>
      <c r="B30" s="3" t="s">
        <v>27</v>
      </c>
      <c r="C30" s="3"/>
      <c r="D30" s="177" t="s">
        <v>28</v>
      </c>
      <c r="E30" s="178"/>
      <c r="F30" s="179"/>
      <c r="G30" s="3" t="s">
        <v>29</v>
      </c>
      <c r="H30" s="3" t="s">
        <v>30</v>
      </c>
      <c r="I30" s="177" t="s">
        <v>31</v>
      </c>
      <c r="J30" s="178"/>
      <c r="K30" s="179"/>
      <c r="N30" s="172" t="s">
        <v>25</v>
      </c>
      <c r="O30" s="172"/>
      <c r="P30" s="172"/>
      <c r="Q30" s="172"/>
      <c r="R30" s="172"/>
      <c r="S30" s="172"/>
      <c r="T30" s="172"/>
      <c r="U30" s="172"/>
    </row>
    <row r="31" spans="1:21" ht="17.25" customHeight="1">
      <c r="A31" s="7"/>
      <c r="B31" s="3" t="s">
        <v>32</v>
      </c>
      <c r="C31" s="3" t="s">
        <v>33</v>
      </c>
      <c r="D31" s="3" t="s">
        <v>34</v>
      </c>
      <c r="E31" s="3" t="s">
        <v>35</v>
      </c>
      <c r="F31" s="3" t="s">
        <v>36</v>
      </c>
      <c r="G31" s="3"/>
      <c r="H31" s="3"/>
      <c r="I31" s="3" t="s">
        <v>37</v>
      </c>
      <c r="J31" s="3" t="s">
        <v>38</v>
      </c>
      <c r="K31" s="3" t="s">
        <v>39</v>
      </c>
      <c r="N31" s="172"/>
      <c r="O31" s="172"/>
      <c r="P31" s="172"/>
      <c r="Q31" s="172"/>
      <c r="R31" s="172"/>
      <c r="S31" s="172"/>
      <c r="T31" s="172"/>
      <c r="U31" s="172"/>
    </row>
    <row r="32" spans="1:21" ht="12.75" customHeight="1">
      <c r="A32" s="8" t="s">
        <v>6</v>
      </c>
      <c r="B32" s="9">
        <v>14</v>
      </c>
      <c r="C32" s="9">
        <v>14</v>
      </c>
      <c r="D32" s="4">
        <v>3</v>
      </c>
      <c r="E32" s="4">
        <v>3</v>
      </c>
      <c r="F32" s="4">
        <v>2</v>
      </c>
      <c r="G32" s="4"/>
      <c r="H32" s="10"/>
      <c r="I32" s="4">
        <v>3</v>
      </c>
      <c r="J32" s="4">
        <v>1</v>
      </c>
      <c r="K32" s="4">
        <v>12</v>
      </c>
      <c r="N32" s="175" t="s">
        <v>40</v>
      </c>
      <c r="O32" s="176"/>
      <c r="P32" s="176"/>
      <c r="Q32" s="176"/>
      <c r="R32" s="176"/>
      <c r="S32" s="176"/>
      <c r="T32" s="176"/>
      <c r="U32" s="176"/>
    </row>
    <row r="33" spans="1:21" ht="25.5" customHeight="1">
      <c r="A33" s="8" t="s">
        <v>7</v>
      </c>
      <c r="B33" s="12">
        <v>14</v>
      </c>
      <c r="C33" s="12">
        <v>14</v>
      </c>
      <c r="D33" s="13">
        <v>3</v>
      </c>
      <c r="E33" s="13">
        <v>3</v>
      </c>
      <c r="F33" s="13">
        <v>2</v>
      </c>
      <c r="G33" s="13"/>
      <c r="H33" s="13">
        <v>3</v>
      </c>
      <c r="I33" s="13">
        <v>3</v>
      </c>
      <c r="J33" s="13">
        <v>1</v>
      </c>
      <c r="K33" s="13">
        <v>9</v>
      </c>
      <c r="N33" s="176"/>
      <c r="O33" s="176"/>
      <c r="P33" s="176"/>
      <c r="Q33" s="176"/>
      <c r="R33" s="176"/>
      <c r="S33" s="176"/>
      <c r="T33" s="176"/>
      <c r="U33" s="176"/>
    </row>
    <row r="34" spans="1:21" ht="14.25" customHeight="1">
      <c r="A34" s="14" t="s">
        <v>9</v>
      </c>
      <c r="B34" s="9">
        <v>14</v>
      </c>
      <c r="C34" s="9">
        <v>12</v>
      </c>
      <c r="D34" s="4">
        <v>3</v>
      </c>
      <c r="E34" s="4">
        <v>3</v>
      </c>
      <c r="F34" s="4">
        <v>2</v>
      </c>
      <c r="G34" s="4">
        <v>2</v>
      </c>
      <c r="H34" s="10"/>
      <c r="I34" s="4">
        <v>3</v>
      </c>
      <c r="J34" s="4">
        <v>1</v>
      </c>
      <c r="K34" s="4">
        <v>12</v>
      </c>
      <c r="N34" s="176"/>
      <c r="O34" s="176"/>
      <c r="P34" s="176"/>
      <c r="Q34" s="176"/>
      <c r="R34" s="176"/>
      <c r="S34" s="176"/>
      <c r="T34" s="176"/>
      <c r="U34" s="176"/>
    </row>
    <row r="35" spans="12:21" ht="17.25" customHeight="1">
      <c r="L35" s="11"/>
      <c r="M35" s="11"/>
      <c r="N35" s="176"/>
      <c r="O35" s="176"/>
      <c r="P35" s="176"/>
      <c r="Q35" s="176"/>
      <c r="R35" s="176"/>
      <c r="S35" s="176"/>
      <c r="T35" s="176"/>
      <c r="U35" s="176"/>
    </row>
    <row r="36" spans="14:21" ht="15" customHeight="1">
      <c r="N36" s="176"/>
      <c r="O36" s="176"/>
      <c r="P36" s="176"/>
      <c r="Q36" s="176"/>
      <c r="R36" s="176"/>
      <c r="S36" s="176"/>
      <c r="T36" s="176"/>
      <c r="U36" s="176"/>
    </row>
    <row r="37" spans="14:21" ht="15.75" customHeight="1">
      <c r="N37" s="176"/>
      <c r="O37" s="176"/>
      <c r="P37" s="176"/>
      <c r="Q37" s="176"/>
      <c r="R37" s="176"/>
      <c r="S37" s="176"/>
      <c r="T37" s="176"/>
      <c r="U37" s="176"/>
    </row>
    <row r="39" spans="1:21" ht="16.5" customHeight="1">
      <c r="A39" s="173" t="s">
        <v>41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</row>
    <row r="40" spans="15:21" ht="8.25" customHeight="1" hidden="1">
      <c r="O40" s="16"/>
      <c r="P40" s="17" t="s">
        <v>42</v>
      </c>
      <c r="Q40" s="17" t="s">
        <v>43</v>
      </c>
      <c r="R40" s="17" t="s">
        <v>44</v>
      </c>
      <c r="S40" s="17" t="s">
        <v>45</v>
      </c>
      <c r="T40" s="17" t="s">
        <v>46</v>
      </c>
      <c r="U40" s="17"/>
    </row>
    <row r="41" spans="1:21" ht="17.25" customHeight="1">
      <c r="A41" s="154" t="s">
        <v>47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</row>
    <row r="42" spans="1:21" ht="25.5" customHeight="1">
      <c r="A42" s="154" t="s">
        <v>48</v>
      </c>
      <c r="B42" s="154" t="s">
        <v>49</v>
      </c>
      <c r="C42" s="154"/>
      <c r="D42" s="154"/>
      <c r="E42" s="154"/>
      <c r="F42" s="154"/>
      <c r="G42" s="154"/>
      <c r="H42" s="154"/>
      <c r="I42" s="154"/>
      <c r="J42" s="155" t="s">
        <v>50</v>
      </c>
      <c r="K42" s="170" t="s">
        <v>51</v>
      </c>
      <c r="L42" s="170"/>
      <c r="M42" s="170"/>
      <c r="N42" s="170"/>
      <c r="O42" s="170" t="s">
        <v>52</v>
      </c>
      <c r="P42" s="170"/>
      <c r="Q42" s="170"/>
      <c r="R42" s="170" t="s">
        <v>53</v>
      </c>
      <c r="S42" s="170"/>
      <c r="T42" s="170"/>
      <c r="U42" s="170" t="s">
        <v>54</v>
      </c>
    </row>
    <row r="43" spans="1:21" ht="13.5" customHeight="1">
      <c r="A43" s="154"/>
      <c r="B43" s="154"/>
      <c r="C43" s="154"/>
      <c r="D43" s="154"/>
      <c r="E43" s="154"/>
      <c r="F43" s="154"/>
      <c r="G43" s="154"/>
      <c r="H43" s="154"/>
      <c r="I43" s="154"/>
      <c r="J43" s="155"/>
      <c r="K43" s="3" t="s">
        <v>55</v>
      </c>
      <c r="L43" s="3" t="s">
        <v>56</v>
      </c>
      <c r="M43" s="3" t="s">
        <v>57</v>
      </c>
      <c r="N43" s="3" t="s">
        <v>58</v>
      </c>
      <c r="O43" s="3" t="s">
        <v>59</v>
      </c>
      <c r="P43" s="3" t="s">
        <v>34</v>
      </c>
      <c r="Q43" s="3" t="s">
        <v>60</v>
      </c>
      <c r="R43" s="3" t="s">
        <v>61</v>
      </c>
      <c r="S43" s="3" t="s">
        <v>55</v>
      </c>
      <c r="T43" s="3" t="s">
        <v>62</v>
      </c>
      <c r="U43" s="170"/>
    </row>
    <row r="44" spans="1:21" ht="12.75">
      <c r="A44" s="18" t="s">
        <v>63</v>
      </c>
      <c r="B44" s="156" t="s">
        <v>64</v>
      </c>
      <c r="C44" s="156"/>
      <c r="D44" s="156"/>
      <c r="E44" s="156"/>
      <c r="F44" s="156"/>
      <c r="G44" s="156"/>
      <c r="H44" s="156"/>
      <c r="I44" s="156"/>
      <c r="J44" s="19">
        <v>6</v>
      </c>
      <c r="K44" s="19">
        <v>2</v>
      </c>
      <c r="L44" s="19">
        <v>2</v>
      </c>
      <c r="M44" s="19">
        <v>0</v>
      </c>
      <c r="N44" s="19">
        <v>0</v>
      </c>
      <c r="O44" s="20">
        <f aca="true" t="shared" si="0" ref="O44:O49">K44+L44+M44+N44</f>
        <v>4</v>
      </c>
      <c r="P44" s="21">
        <f aca="true" t="shared" si="1" ref="P44:P49">Q44-O44</f>
        <v>7</v>
      </c>
      <c r="Q44" s="21">
        <f>ROUND(PRODUCT(J44,25)/14,0)</f>
        <v>11</v>
      </c>
      <c r="R44" s="22" t="s">
        <v>61</v>
      </c>
      <c r="S44" s="19"/>
      <c r="T44" s="4"/>
      <c r="U44" s="36" t="s">
        <v>42</v>
      </c>
    </row>
    <row r="45" spans="1:21" ht="28.5" customHeight="1">
      <c r="A45" s="18" t="s">
        <v>65</v>
      </c>
      <c r="B45" s="160" t="s">
        <v>239</v>
      </c>
      <c r="C45" s="160"/>
      <c r="D45" s="160"/>
      <c r="E45" s="160"/>
      <c r="F45" s="160"/>
      <c r="G45" s="160"/>
      <c r="H45" s="160"/>
      <c r="I45" s="160"/>
      <c r="J45" s="19">
        <v>6</v>
      </c>
      <c r="K45" s="19">
        <v>2</v>
      </c>
      <c r="L45" s="19">
        <v>2</v>
      </c>
      <c r="M45" s="19">
        <v>0</v>
      </c>
      <c r="N45" s="19">
        <v>0</v>
      </c>
      <c r="O45" s="20">
        <f t="shared" si="0"/>
        <v>4</v>
      </c>
      <c r="P45" s="21">
        <f t="shared" si="1"/>
        <v>7</v>
      </c>
      <c r="Q45" s="21">
        <f>ROUND(PRODUCT(J45,25)/14,0)</f>
        <v>11</v>
      </c>
      <c r="R45" s="22"/>
      <c r="S45" s="19"/>
      <c r="T45" s="4" t="s">
        <v>62</v>
      </c>
      <c r="U45" s="36" t="s">
        <v>44</v>
      </c>
    </row>
    <row r="46" spans="1:21" ht="12.75">
      <c r="A46" s="18" t="s">
        <v>66</v>
      </c>
      <c r="B46" s="142" t="s">
        <v>227</v>
      </c>
      <c r="C46" s="142"/>
      <c r="D46" s="142"/>
      <c r="E46" s="142"/>
      <c r="F46" s="142"/>
      <c r="G46" s="142"/>
      <c r="H46" s="142"/>
      <c r="I46" s="142"/>
      <c r="J46" s="19">
        <v>6</v>
      </c>
      <c r="K46" s="19">
        <v>2</v>
      </c>
      <c r="L46" s="19">
        <v>2</v>
      </c>
      <c r="M46" s="19">
        <v>0</v>
      </c>
      <c r="N46" s="19">
        <v>0</v>
      </c>
      <c r="O46" s="20">
        <f t="shared" si="0"/>
        <v>4</v>
      </c>
      <c r="P46" s="21">
        <f t="shared" si="1"/>
        <v>7</v>
      </c>
      <c r="Q46" s="21">
        <f>ROUND(PRODUCT(J46,25)/14,0)</f>
        <v>11</v>
      </c>
      <c r="R46" s="22" t="s">
        <v>61</v>
      </c>
      <c r="S46" s="19"/>
      <c r="T46" s="4"/>
      <c r="U46" s="36" t="s">
        <v>42</v>
      </c>
    </row>
    <row r="47" spans="1:21" ht="12.75">
      <c r="A47" s="18" t="s">
        <v>67</v>
      </c>
      <c r="B47" s="142" t="s">
        <v>68</v>
      </c>
      <c r="C47" s="142"/>
      <c r="D47" s="142"/>
      <c r="E47" s="142"/>
      <c r="F47" s="142"/>
      <c r="G47" s="142"/>
      <c r="H47" s="142"/>
      <c r="I47" s="142"/>
      <c r="J47" s="19">
        <v>6</v>
      </c>
      <c r="K47" s="19">
        <v>2</v>
      </c>
      <c r="L47" s="19">
        <v>2</v>
      </c>
      <c r="M47" s="19">
        <v>0</v>
      </c>
      <c r="N47" s="19">
        <v>0</v>
      </c>
      <c r="O47" s="20">
        <f t="shared" si="0"/>
        <v>4</v>
      </c>
      <c r="P47" s="21">
        <f t="shared" si="1"/>
        <v>7</v>
      </c>
      <c r="Q47" s="21">
        <f>ROUND(PRODUCT(J47,25)/14,0)</f>
        <v>11</v>
      </c>
      <c r="R47" s="22" t="s">
        <v>61</v>
      </c>
      <c r="S47" s="19"/>
      <c r="T47" s="4"/>
      <c r="U47" s="36" t="s">
        <v>42</v>
      </c>
    </row>
    <row r="48" spans="1:21" ht="12.75">
      <c r="A48" s="18" t="s">
        <v>69</v>
      </c>
      <c r="B48" s="142" t="s">
        <v>70</v>
      </c>
      <c r="C48" s="142"/>
      <c r="D48" s="142"/>
      <c r="E48" s="142"/>
      <c r="F48" s="142"/>
      <c r="G48" s="142"/>
      <c r="H48" s="142"/>
      <c r="I48" s="142"/>
      <c r="J48" s="19">
        <v>6</v>
      </c>
      <c r="K48" s="19">
        <v>2</v>
      </c>
      <c r="L48" s="19">
        <v>2</v>
      </c>
      <c r="M48" s="19">
        <v>2</v>
      </c>
      <c r="N48" s="19">
        <v>0</v>
      </c>
      <c r="O48" s="20">
        <f t="shared" si="0"/>
        <v>6</v>
      </c>
      <c r="P48" s="21">
        <f t="shared" si="1"/>
        <v>5</v>
      </c>
      <c r="Q48" s="21">
        <f>ROUND(PRODUCT(J48,25)/14,0)</f>
        <v>11</v>
      </c>
      <c r="R48" s="22"/>
      <c r="S48" s="19" t="s">
        <v>55</v>
      </c>
      <c r="T48" s="4"/>
      <c r="U48" s="36" t="s">
        <v>42</v>
      </c>
    </row>
    <row r="49" spans="1:21" ht="12.75">
      <c r="A49" s="24" t="s">
        <v>71</v>
      </c>
      <c r="B49" s="171" t="s">
        <v>72</v>
      </c>
      <c r="C49" s="171"/>
      <c r="D49" s="171"/>
      <c r="E49" s="171"/>
      <c r="F49" s="171"/>
      <c r="G49" s="171"/>
      <c r="H49" s="171"/>
      <c r="I49" s="171"/>
      <c r="J49" s="24">
        <v>0</v>
      </c>
      <c r="K49" s="24">
        <v>0</v>
      </c>
      <c r="L49" s="24">
        <v>2</v>
      </c>
      <c r="M49" s="24">
        <v>0</v>
      </c>
      <c r="N49" s="24">
        <v>0</v>
      </c>
      <c r="O49" s="20">
        <f t="shared" si="0"/>
        <v>2</v>
      </c>
      <c r="P49" s="21">
        <f t="shared" si="1"/>
        <v>0</v>
      </c>
      <c r="Q49" s="21">
        <v>2</v>
      </c>
      <c r="R49" s="25"/>
      <c r="S49" s="26" t="s">
        <v>55</v>
      </c>
      <c r="T49" s="27"/>
      <c r="U49" s="69" t="s">
        <v>45</v>
      </c>
    </row>
    <row r="50" spans="1:21" ht="12.75">
      <c r="A50" s="28" t="s">
        <v>73</v>
      </c>
      <c r="B50" s="133"/>
      <c r="C50" s="133"/>
      <c r="D50" s="133"/>
      <c r="E50" s="133"/>
      <c r="F50" s="133"/>
      <c r="G50" s="133"/>
      <c r="H50" s="133"/>
      <c r="I50" s="133"/>
      <c r="J50" s="28">
        <f aca="true" t="shared" si="2" ref="J50:Q50">SUM(J44:J49)</f>
        <v>30</v>
      </c>
      <c r="K50" s="28">
        <f t="shared" si="2"/>
        <v>10</v>
      </c>
      <c r="L50" s="28">
        <f t="shared" si="2"/>
        <v>12</v>
      </c>
      <c r="M50" s="28">
        <f t="shared" si="2"/>
        <v>2</v>
      </c>
      <c r="N50" s="28">
        <f t="shared" si="2"/>
        <v>0</v>
      </c>
      <c r="O50" s="28">
        <f t="shared" si="2"/>
        <v>24</v>
      </c>
      <c r="P50" s="28">
        <f t="shared" si="2"/>
        <v>33</v>
      </c>
      <c r="Q50" s="29">
        <f t="shared" si="2"/>
        <v>57</v>
      </c>
      <c r="R50" s="28">
        <f>COUNTIF(R44:R49,"E")</f>
        <v>3</v>
      </c>
      <c r="S50" s="28">
        <f>COUNTIF(S44:S49,"C")</f>
        <v>2</v>
      </c>
      <c r="T50" s="28">
        <f>COUNTIF(T44:T49,"VP")</f>
        <v>1</v>
      </c>
      <c r="U50" s="30"/>
    </row>
    <row r="51" spans="1:2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1"/>
      <c r="S51" s="31"/>
      <c r="T51" s="31"/>
      <c r="U51" s="33"/>
    </row>
    <row r="52" ht="19.5" customHeight="1"/>
    <row r="53" spans="1:21" ht="16.5" customHeight="1">
      <c r="A53" s="154" t="s">
        <v>74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</row>
    <row r="54" spans="1:21" ht="26.25" customHeight="1">
      <c r="A54" s="154" t="s">
        <v>48</v>
      </c>
      <c r="B54" s="154" t="s">
        <v>49</v>
      </c>
      <c r="C54" s="154"/>
      <c r="D54" s="154"/>
      <c r="E54" s="154"/>
      <c r="F54" s="154"/>
      <c r="G54" s="154"/>
      <c r="H54" s="154"/>
      <c r="I54" s="154"/>
      <c r="J54" s="155" t="s">
        <v>50</v>
      </c>
      <c r="K54" s="170" t="s">
        <v>51</v>
      </c>
      <c r="L54" s="170"/>
      <c r="M54" s="170"/>
      <c r="N54" s="170"/>
      <c r="O54" s="170" t="s">
        <v>52</v>
      </c>
      <c r="P54" s="170"/>
      <c r="Q54" s="170"/>
      <c r="R54" s="170" t="s">
        <v>53</v>
      </c>
      <c r="S54" s="170"/>
      <c r="T54" s="170"/>
      <c r="U54" s="170" t="s">
        <v>54</v>
      </c>
    </row>
    <row r="55" spans="1:21" ht="12.75" customHeight="1">
      <c r="A55" s="154"/>
      <c r="B55" s="154"/>
      <c r="C55" s="154"/>
      <c r="D55" s="154"/>
      <c r="E55" s="154"/>
      <c r="F55" s="154"/>
      <c r="G55" s="154"/>
      <c r="H55" s="154"/>
      <c r="I55" s="154"/>
      <c r="J55" s="155"/>
      <c r="K55" s="3" t="s">
        <v>55</v>
      </c>
      <c r="L55" s="3" t="s">
        <v>56</v>
      </c>
      <c r="M55" s="3" t="s">
        <v>57</v>
      </c>
      <c r="N55" s="3" t="s">
        <v>58</v>
      </c>
      <c r="O55" s="3" t="s">
        <v>59</v>
      </c>
      <c r="P55" s="3" t="s">
        <v>34</v>
      </c>
      <c r="Q55" s="3" t="s">
        <v>60</v>
      </c>
      <c r="R55" s="3" t="s">
        <v>61</v>
      </c>
      <c r="S55" s="3" t="s">
        <v>55</v>
      </c>
      <c r="T55" s="3" t="s">
        <v>62</v>
      </c>
      <c r="U55" s="170"/>
    </row>
    <row r="56" spans="1:21" ht="15" customHeight="1">
      <c r="A56" s="18" t="s">
        <v>75</v>
      </c>
      <c r="B56" s="156" t="s">
        <v>76</v>
      </c>
      <c r="C56" s="156"/>
      <c r="D56" s="156"/>
      <c r="E56" s="156"/>
      <c r="F56" s="156"/>
      <c r="G56" s="156"/>
      <c r="H56" s="156"/>
      <c r="I56" s="156"/>
      <c r="J56" s="36">
        <v>6</v>
      </c>
      <c r="K56" s="19">
        <v>2</v>
      </c>
      <c r="L56" s="19">
        <v>2</v>
      </c>
      <c r="M56" s="19">
        <v>0</v>
      </c>
      <c r="N56" s="19">
        <v>0</v>
      </c>
      <c r="O56" s="20">
        <f aca="true" t="shared" si="3" ref="O56:O61">K56+L56+M56+N56</f>
        <v>4</v>
      </c>
      <c r="P56" s="21">
        <f aca="true" t="shared" si="4" ref="P56:P61">Q56-O56</f>
        <v>7</v>
      </c>
      <c r="Q56" s="21">
        <f>ROUND(PRODUCT(J56,25)/14,0)</f>
        <v>11</v>
      </c>
      <c r="R56" s="22" t="s">
        <v>61</v>
      </c>
      <c r="S56" s="19"/>
      <c r="T56" s="4"/>
      <c r="U56" s="36" t="s">
        <v>42</v>
      </c>
    </row>
    <row r="57" spans="1:21" ht="30" customHeight="1">
      <c r="A57" s="18" t="s">
        <v>77</v>
      </c>
      <c r="B57" s="169" t="s">
        <v>240</v>
      </c>
      <c r="C57" s="169"/>
      <c r="D57" s="169"/>
      <c r="E57" s="169"/>
      <c r="F57" s="169"/>
      <c r="G57" s="169"/>
      <c r="H57" s="169"/>
      <c r="I57" s="169"/>
      <c r="J57" s="36">
        <v>6</v>
      </c>
      <c r="K57" s="19">
        <v>2</v>
      </c>
      <c r="L57" s="19">
        <v>2</v>
      </c>
      <c r="M57" s="19">
        <v>0</v>
      </c>
      <c r="N57" s="19">
        <v>0</v>
      </c>
      <c r="O57" s="20">
        <f t="shared" si="3"/>
        <v>4</v>
      </c>
      <c r="P57" s="21">
        <f t="shared" si="4"/>
        <v>7</v>
      </c>
      <c r="Q57" s="21">
        <f>ROUND(PRODUCT(J57,25)/14,0)</f>
        <v>11</v>
      </c>
      <c r="R57" s="22" t="s">
        <v>61</v>
      </c>
      <c r="S57" s="19"/>
      <c r="T57" s="4"/>
      <c r="U57" s="36" t="s">
        <v>42</v>
      </c>
    </row>
    <row r="58" spans="1:21" ht="12.75">
      <c r="A58" s="18" t="s">
        <v>78</v>
      </c>
      <c r="B58" s="156" t="s">
        <v>79</v>
      </c>
      <c r="C58" s="156"/>
      <c r="D58" s="156"/>
      <c r="E58" s="156"/>
      <c r="F58" s="156"/>
      <c r="G58" s="156"/>
      <c r="H58" s="156"/>
      <c r="I58" s="156"/>
      <c r="J58" s="36">
        <v>6</v>
      </c>
      <c r="K58" s="19">
        <v>2</v>
      </c>
      <c r="L58" s="19">
        <v>2</v>
      </c>
      <c r="M58" s="19">
        <v>0</v>
      </c>
      <c r="N58" s="19">
        <v>0</v>
      </c>
      <c r="O58" s="20">
        <f t="shared" si="3"/>
        <v>4</v>
      </c>
      <c r="P58" s="21">
        <f t="shared" si="4"/>
        <v>7</v>
      </c>
      <c r="Q58" s="21">
        <f>ROUND(PRODUCT(J58,25)/14,0)</f>
        <v>11</v>
      </c>
      <c r="R58" s="22"/>
      <c r="S58" s="19"/>
      <c r="T58" s="4" t="s">
        <v>62</v>
      </c>
      <c r="U58" s="36" t="s">
        <v>42</v>
      </c>
    </row>
    <row r="59" spans="1:21" ht="12.75">
      <c r="A59" s="18" t="s">
        <v>80</v>
      </c>
      <c r="B59" s="156" t="s">
        <v>81</v>
      </c>
      <c r="C59" s="156"/>
      <c r="D59" s="156"/>
      <c r="E59" s="156"/>
      <c r="F59" s="156"/>
      <c r="G59" s="156"/>
      <c r="H59" s="156"/>
      <c r="I59" s="156"/>
      <c r="J59" s="36">
        <v>6</v>
      </c>
      <c r="K59" s="19">
        <v>2</v>
      </c>
      <c r="L59" s="19">
        <v>1</v>
      </c>
      <c r="M59" s="19">
        <v>2</v>
      </c>
      <c r="N59" s="19">
        <v>0</v>
      </c>
      <c r="O59" s="20">
        <f t="shared" si="3"/>
        <v>5</v>
      </c>
      <c r="P59" s="21">
        <f t="shared" si="4"/>
        <v>6</v>
      </c>
      <c r="Q59" s="21">
        <f>ROUND(PRODUCT(J59,25)/14,0)</f>
        <v>11</v>
      </c>
      <c r="R59" s="22" t="s">
        <v>61</v>
      </c>
      <c r="S59" s="19"/>
      <c r="T59" s="4"/>
      <c r="U59" s="36" t="s">
        <v>44</v>
      </c>
    </row>
    <row r="60" spans="1:21" ht="12.75">
      <c r="A60" s="18" t="s">
        <v>82</v>
      </c>
      <c r="B60" s="156" t="s">
        <v>83</v>
      </c>
      <c r="C60" s="156"/>
      <c r="D60" s="156"/>
      <c r="E60" s="156"/>
      <c r="F60" s="156"/>
      <c r="G60" s="156"/>
      <c r="H60" s="156"/>
      <c r="I60" s="156"/>
      <c r="J60" s="36">
        <v>6</v>
      </c>
      <c r="K60" s="19">
        <v>2</v>
      </c>
      <c r="L60" s="19">
        <v>1</v>
      </c>
      <c r="M60" s="19">
        <v>0</v>
      </c>
      <c r="N60" s="19">
        <v>0</v>
      </c>
      <c r="O60" s="20">
        <f t="shared" si="3"/>
        <v>3</v>
      </c>
      <c r="P60" s="21">
        <f t="shared" si="4"/>
        <v>8</v>
      </c>
      <c r="Q60" s="21">
        <f>ROUND(PRODUCT(J60,25)/14,0)</f>
        <v>11</v>
      </c>
      <c r="R60" s="22"/>
      <c r="S60" s="19" t="s">
        <v>55</v>
      </c>
      <c r="T60" s="4"/>
      <c r="U60" s="36" t="s">
        <v>44</v>
      </c>
    </row>
    <row r="61" spans="1:21" ht="12.75">
      <c r="A61" s="20" t="s">
        <v>84</v>
      </c>
      <c r="B61" s="157" t="s">
        <v>85</v>
      </c>
      <c r="C61" s="157"/>
      <c r="D61" s="157"/>
      <c r="E61" s="157"/>
      <c r="F61" s="157"/>
      <c r="G61" s="157"/>
      <c r="H61" s="157"/>
      <c r="I61" s="157"/>
      <c r="J61" s="20">
        <v>0</v>
      </c>
      <c r="K61" s="20">
        <v>0</v>
      </c>
      <c r="L61" s="20">
        <v>2</v>
      </c>
      <c r="M61" s="20">
        <v>0</v>
      </c>
      <c r="N61" s="20">
        <v>0</v>
      </c>
      <c r="O61" s="20">
        <f t="shared" si="3"/>
        <v>2</v>
      </c>
      <c r="P61" s="21">
        <f t="shared" si="4"/>
        <v>0</v>
      </c>
      <c r="Q61" s="21">
        <v>2</v>
      </c>
      <c r="R61" s="25"/>
      <c r="S61" s="26" t="s">
        <v>55</v>
      </c>
      <c r="T61" s="27"/>
      <c r="U61" s="69" t="s">
        <v>45</v>
      </c>
    </row>
    <row r="62" spans="1:21" ht="18.75" customHeight="1">
      <c r="A62" s="28" t="s">
        <v>73</v>
      </c>
      <c r="B62" s="133"/>
      <c r="C62" s="133"/>
      <c r="D62" s="133"/>
      <c r="E62" s="133"/>
      <c r="F62" s="133"/>
      <c r="G62" s="133"/>
      <c r="H62" s="133"/>
      <c r="I62" s="133"/>
      <c r="J62" s="28">
        <f aca="true" t="shared" si="5" ref="J62:Q62">SUM(J56:J61)</f>
        <v>30</v>
      </c>
      <c r="K62" s="28">
        <f t="shared" si="5"/>
        <v>10</v>
      </c>
      <c r="L62" s="28">
        <f t="shared" si="5"/>
        <v>10</v>
      </c>
      <c r="M62" s="28">
        <f t="shared" si="5"/>
        <v>2</v>
      </c>
      <c r="N62" s="28">
        <f t="shared" si="5"/>
        <v>0</v>
      </c>
      <c r="O62" s="28">
        <f t="shared" si="5"/>
        <v>22</v>
      </c>
      <c r="P62" s="28">
        <f t="shared" si="5"/>
        <v>35</v>
      </c>
      <c r="Q62" s="28">
        <f t="shared" si="5"/>
        <v>57</v>
      </c>
      <c r="R62" s="28">
        <f>COUNTIF(R56:R61,"E")</f>
        <v>3</v>
      </c>
      <c r="S62" s="28">
        <f>COUNTIF(S56:S61,"C")</f>
        <v>2</v>
      </c>
      <c r="T62" s="28">
        <f>COUNTIF(T56:T61,"VP")</f>
        <v>1</v>
      </c>
      <c r="U62" s="30"/>
    </row>
    <row r="63" ht="13.5" customHeight="1"/>
    <row r="64" ht="11.25" customHeight="1"/>
    <row r="65" ht="11.25" customHeight="1"/>
    <row r="66" ht="11.25" customHeight="1"/>
    <row r="67" ht="11.25" customHeight="1"/>
    <row r="68" spans="2:20" ht="12.75">
      <c r="B68" s="15"/>
      <c r="C68" s="15"/>
      <c r="D68" s="15"/>
      <c r="E68" s="15"/>
      <c r="F68" s="15"/>
      <c r="G68" s="15"/>
      <c r="N68" s="15"/>
      <c r="O68" s="15"/>
      <c r="P68" s="15"/>
      <c r="Q68" s="15"/>
      <c r="R68" s="15"/>
      <c r="S68" s="15"/>
      <c r="T68" s="15"/>
    </row>
    <row r="70" spans="1:21" ht="18" customHeight="1">
      <c r="A70" s="154" t="s">
        <v>86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</row>
    <row r="71" spans="1:21" ht="25.5" customHeight="1">
      <c r="A71" s="154" t="s">
        <v>48</v>
      </c>
      <c r="B71" s="154" t="s">
        <v>49</v>
      </c>
      <c r="C71" s="154"/>
      <c r="D71" s="154"/>
      <c r="E71" s="154"/>
      <c r="F71" s="154"/>
      <c r="G71" s="154"/>
      <c r="H71" s="154"/>
      <c r="I71" s="154"/>
      <c r="J71" s="155" t="s">
        <v>50</v>
      </c>
      <c r="K71" s="170" t="s">
        <v>51</v>
      </c>
      <c r="L71" s="170"/>
      <c r="M71" s="170"/>
      <c r="N71" s="170"/>
      <c r="O71" s="170" t="s">
        <v>52</v>
      </c>
      <c r="P71" s="170"/>
      <c r="Q71" s="170"/>
      <c r="R71" s="170" t="s">
        <v>53</v>
      </c>
      <c r="S71" s="170"/>
      <c r="T71" s="170"/>
      <c r="U71" s="170" t="s">
        <v>54</v>
      </c>
    </row>
    <row r="72" spans="1:21" ht="16.5" customHeight="1">
      <c r="A72" s="154"/>
      <c r="B72" s="154"/>
      <c r="C72" s="154"/>
      <c r="D72" s="154"/>
      <c r="E72" s="154"/>
      <c r="F72" s="154"/>
      <c r="G72" s="154"/>
      <c r="H72" s="154"/>
      <c r="I72" s="154"/>
      <c r="J72" s="155"/>
      <c r="K72" s="3" t="s">
        <v>55</v>
      </c>
      <c r="L72" s="3" t="s">
        <v>56</v>
      </c>
      <c r="M72" s="3" t="s">
        <v>57</v>
      </c>
      <c r="N72" s="3" t="s">
        <v>58</v>
      </c>
      <c r="O72" s="3" t="s">
        <v>59</v>
      </c>
      <c r="P72" s="3" t="s">
        <v>34</v>
      </c>
      <c r="Q72" s="3" t="s">
        <v>60</v>
      </c>
      <c r="R72" s="3" t="s">
        <v>61</v>
      </c>
      <c r="S72" s="3" t="s">
        <v>55</v>
      </c>
      <c r="T72" s="3" t="s">
        <v>62</v>
      </c>
      <c r="U72" s="170"/>
    </row>
    <row r="73" spans="1:21" ht="12.75">
      <c r="A73" s="18" t="s">
        <v>87</v>
      </c>
      <c r="B73" s="156" t="s">
        <v>237</v>
      </c>
      <c r="C73" s="156"/>
      <c r="D73" s="156"/>
      <c r="E73" s="156"/>
      <c r="F73" s="156"/>
      <c r="G73" s="156"/>
      <c r="H73" s="156"/>
      <c r="I73" s="156"/>
      <c r="J73" s="19">
        <v>6</v>
      </c>
      <c r="K73" s="19">
        <v>2</v>
      </c>
      <c r="L73" s="19">
        <v>1</v>
      </c>
      <c r="M73" s="19">
        <v>1</v>
      </c>
      <c r="N73" s="19">
        <v>0</v>
      </c>
      <c r="O73" s="20">
        <f aca="true" t="shared" si="6" ref="O73:O78">K73+L73+M73+N73</f>
        <v>4</v>
      </c>
      <c r="P73" s="21">
        <f aca="true" t="shared" si="7" ref="P73:P78">Q73-O73</f>
        <v>7</v>
      </c>
      <c r="Q73" s="21">
        <f aca="true" t="shared" si="8" ref="Q73:Q78">ROUND(PRODUCT(J73,25)/14,0)</f>
        <v>11</v>
      </c>
      <c r="R73" s="22"/>
      <c r="S73" s="19" t="s">
        <v>55</v>
      </c>
      <c r="T73" s="4"/>
      <c r="U73" s="36" t="s">
        <v>42</v>
      </c>
    </row>
    <row r="74" spans="1:21" ht="21" customHeight="1">
      <c r="A74" s="18" t="s">
        <v>88</v>
      </c>
      <c r="B74" s="169" t="s">
        <v>89</v>
      </c>
      <c r="C74" s="169"/>
      <c r="D74" s="169"/>
      <c r="E74" s="169"/>
      <c r="F74" s="169"/>
      <c r="G74" s="169"/>
      <c r="H74" s="169"/>
      <c r="I74" s="169"/>
      <c r="J74" s="19">
        <v>6</v>
      </c>
      <c r="K74" s="19">
        <v>2</v>
      </c>
      <c r="L74" s="19">
        <v>2</v>
      </c>
      <c r="M74" s="19">
        <v>0</v>
      </c>
      <c r="N74" s="19">
        <v>0</v>
      </c>
      <c r="O74" s="20">
        <f t="shared" si="6"/>
        <v>4</v>
      </c>
      <c r="P74" s="21">
        <f t="shared" si="7"/>
        <v>7</v>
      </c>
      <c r="Q74" s="21">
        <f t="shared" si="8"/>
        <v>11</v>
      </c>
      <c r="R74" s="22"/>
      <c r="S74" s="19"/>
      <c r="T74" s="4" t="s">
        <v>62</v>
      </c>
      <c r="U74" s="36" t="s">
        <v>44</v>
      </c>
    </row>
    <row r="75" spans="1:21" ht="12.75">
      <c r="A75" s="18" t="s">
        <v>90</v>
      </c>
      <c r="B75" s="156" t="s">
        <v>91</v>
      </c>
      <c r="C75" s="156"/>
      <c r="D75" s="156"/>
      <c r="E75" s="156"/>
      <c r="F75" s="156"/>
      <c r="G75" s="156"/>
      <c r="H75" s="156"/>
      <c r="I75" s="156"/>
      <c r="J75" s="19">
        <v>7</v>
      </c>
      <c r="K75" s="19">
        <v>2</v>
      </c>
      <c r="L75" s="19">
        <v>2</v>
      </c>
      <c r="M75" s="19">
        <v>1</v>
      </c>
      <c r="N75" s="19">
        <v>0</v>
      </c>
      <c r="O75" s="20">
        <f t="shared" si="6"/>
        <v>5</v>
      </c>
      <c r="P75" s="21">
        <f t="shared" si="7"/>
        <v>8</v>
      </c>
      <c r="Q75" s="21">
        <f t="shared" si="8"/>
        <v>13</v>
      </c>
      <c r="R75" s="22" t="s">
        <v>61</v>
      </c>
      <c r="S75" s="19"/>
      <c r="T75" s="4"/>
      <c r="U75" s="36" t="s">
        <v>42</v>
      </c>
    </row>
    <row r="76" spans="1:21" ht="12.75">
      <c r="A76" s="18" t="s">
        <v>92</v>
      </c>
      <c r="B76" s="156" t="s">
        <v>93</v>
      </c>
      <c r="C76" s="156"/>
      <c r="D76" s="156"/>
      <c r="E76" s="156"/>
      <c r="F76" s="156"/>
      <c r="G76" s="156"/>
      <c r="H76" s="156"/>
      <c r="I76" s="156"/>
      <c r="J76" s="19">
        <v>6</v>
      </c>
      <c r="K76" s="19">
        <v>2</v>
      </c>
      <c r="L76" s="19">
        <v>1</v>
      </c>
      <c r="M76" s="19">
        <v>1</v>
      </c>
      <c r="N76" s="19">
        <v>0</v>
      </c>
      <c r="O76" s="20">
        <f t="shared" si="6"/>
        <v>4</v>
      </c>
      <c r="P76" s="21">
        <f t="shared" si="7"/>
        <v>7</v>
      </c>
      <c r="Q76" s="21">
        <f t="shared" si="8"/>
        <v>11</v>
      </c>
      <c r="R76" s="22" t="s">
        <v>61</v>
      </c>
      <c r="S76" s="19"/>
      <c r="T76" s="4"/>
      <c r="U76" s="36" t="s">
        <v>44</v>
      </c>
    </row>
    <row r="77" spans="1:21" ht="12.75">
      <c r="A77" s="18" t="s">
        <v>94</v>
      </c>
      <c r="B77" s="156" t="s">
        <v>95</v>
      </c>
      <c r="C77" s="156"/>
      <c r="D77" s="156"/>
      <c r="E77" s="156"/>
      <c r="F77" s="156"/>
      <c r="G77" s="156"/>
      <c r="H77" s="156"/>
      <c r="I77" s="156"/>
      <c r="J77" s="19">
        <v>5</v>
      </c>
      <c r="K77" s="19">
        <v>2</v>
      </c>
      <c r="L77" s="19">
        <v>1</v>
      </c>
      <c r="M77" s="19">
        <v>1</v>
      </c>
      <c r="N77" s="19">
        <v>0</v>
      </c>
      <c r="O77" s="20">
        <f t="shared" si="6"/>
        <v>4</v>
      </c>
      <c r="P77" s="21">
        <f t="shared" si="7"/>
        <v>5</v>
      </c>
      <c r="Q77" s="21">
        <f t="shared" si="8"/>
        <v>9</v>
      </c>
      <c r="R77" s="22" t="s">
        <v>61</v>
      </c>
      <c r="S77" s="19"/>
      <c r="T77" s="4"/>
      <c r="U77" s="36" t="s">
        <v>44</v>
      </c>
    </row>
    <row r="78" spans="1:21" ht="12.75">
      <c r="A78" s="18" t="s">
        <v>96</v>
      </c>
      <c r="B78" s="156" t="s">
        <v>97</v>
      </c>
      <c r="C78" s="156"/>
      <c r="D78" s="156"/>
      <c r="E78" s="156"/>
      <c r="F78" s="156"/>
      <c r="G78" s="156"/>
      <c r="H78" s="156"/>
      <c r="I78" s="156"/>
      <c r="J78" s="19">
        <v>3</v>
      </c>
      <c r="K78" s="19">
        <v>0</v>
      </c>
      <c r="L78" s="19">
        <v>2</v>
      </c>
      <c r="M78" s="19">
        <v>0</v>
      </c>
      <c r="N78" s="19">
        <v>0</v>
      </c>
      <c r="O78" s="20">
        <f t="shared" si="6"/>
        <v>2</v>
      </c>
      <c r="P78" s="21">
        <f t="shared" si="7"/>
        <v>3</v>
      </c>
      <c r="Q78" s="21">
        <f t="shared" si="8"/>
        <v>5</v>
      </c>
      <c r="R78" s="22"/>
      <c r="S78" s="19" t="s">
        <v>55</v>
      </c>
      <c r="T78" s="4"/>
      <c r="U78" s="36" t="s">
        <v>45</v>
      </c>
    </row>
    <row r="79" spans="1:21" ht="12.75">
      <c r="A79" s="28" t="s">
        <v>73</v>
      </c>
      <c r="B79" s="133"/>
      <c r="C79" s="133"/>
      <c r="D79" s="133"/>
      <c r="E79" s="133"/>
      <c r="F79" s="133"/>
      <c r="G79" s="133"/>
      <c r="H79" s="133"/>
      <c r="I79" s="133"/>
      <c r="J79" s="28">
        <f aca="true" t="shared" si="9" ref="J79:Q79">SUM(J73:J78)</f>
        <v>33</v>
      </c>
      <c r="K79" s="28">
        <f t="shared" si="9"/>
        <v>10</v>
      </c>
      <c r="L79" s="28">
        <f t="shared" si="9"/>
        <v>9</v>
      </c>
      <c r="M79" s="28">
        <f t="shared" si="9"/>
        <v>4</v>
      </c>
      <c r="N79" s="28">
        <f t="shared" si="9"/>
        <v>0</v>
      </c>
      <c r="O79" s="28">
        <f t="shared" si="9"/>
        <v>23</v>
      </c>
      <c r="P79" s="28">
        <f t="shared" si="9"/>
        <v>37</v>
      </c>
      <c r="Q79" s="28">
        <f t="shared" si="9"/>
        <v>60</v>
      </c>
      <c r="R79" s="28">
        <f>COUNTIF(R73:R78,"E")</f>
        <v>3</v>
      </c>
      <c r="S79" s="28">
        <f>COUNTIF(S73:S78,"C")</f>
        <v>2</v>
      </c>
      <c r="T79" s="28">
        <f>COUNTIF(T73:T78,"VP")</f>
        <v>1</v>
      </c>
      <c r="U79" s="30"/>
    </row>
    <row r="80" spans="1:21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3"/>
    </row>
    <row r="81" spans="1:21" ht="12.75" hidden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3"/>
    </row>
    <row r="82" spans="1:21" ht="12.75" hidden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3"/>
    </row>
    <row r="83" ht="21.75" customHeight="1" hidden="1"/>
    <row r="84" spans="1:21" ht="18.75" customHeight="1">
      <c r="A84" s="154" t="s">
        <v>98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</row>
    <row r="85" spans="1:21" ht="24.75" customHeight="1">
      <c r="A85" s="154" t="s">
        <v>48</v>
      </c>
      <c r="B85" s="154" t="s">
        <v>49</v>
      </c>
      <c r="C85" s="154"/>
      <c r="D85" s="154"/>
      <c r="E85" s="154"/>
      <c r="F85" s="154"/>
      <c r="G85" s="154"/>
      <c r="H85" s="154"/>
      <c r="I85" s="154"/>
      <c r="J85" s="155" t="s">
        <v>50</v>
      </c>
      <c r="K85" s="170" t="s">
        <v>51</v>
      </c>
      <c r="L85" s="170"/>
      <c r="M85" s="170"/>
      <c r="N85" s="170"/>
      <c r="O85" s="170" t="s">
        <v>52</v>
      </c>
      <c r="P85" s="170"/>
      <c r="Q85" s="170"/>
      <c r="R85" s="170" t="s">
        <v>53</v>
      </c>
      <c r="S85" s="170"/>
      <c r="T85" s="170"/>
      <c r="U85" s="170" t="s">
        <v>54</v>
      </c>
    </row>
    <row r="86" spans="1:21" ht="12.75">
      <c r="A86" s="154"/>
      <c r="B86" s="154"/>
      <c r="C86" s="154"/>
      <c r="D86" s="154"/>
      <c r="E86" s="154"/>
      <c r="F86" s="154"/>
      <c r="G86" s="154"/>
      <c r="H86" s="154"/>
      <c r="I86" s="154"/>
      <c r="J86" s="155"/>
      <c r="K86" s="3" t="s">
        <v>55</v>
      </c>
      <c r="L86" s="3" t="s">
        <v>56</v>
      </c>
      <c r="M86" s="3" t="s">
        <v>57</v>
      </c>
      <c r="N86" s="3" t="s">
        <v>58</v>
      </c>
      <c r="O86" s="3" t="s">
        <v>59</v>
      </c>
      <c r="P86" s="3" t="s">
        <v>34</v>
      </c>
      <c r="Q86" s="3" t="s">
        <v>60</v>
      </c>
      <c r="R86" s="3" t="s">
        <v>61</v>
      </c>
      <c r="S86" s="3" t="s">
        <v>55</v>
      </c>
      <c r="T86" s="3" t="s">
        <v>62</v>
      </c>
      <c r="U86" s="170"/>
    </row>
    <row r="87" spans="1:21" ht="12.75">
      <c r="A87" s="18" t="s">
        <v>99</v>
      </c>
      <c r="B87" s="142" t="s">
        <v>100</v>
      </c>
      <c r="C87" s="142"/>
      <c r="D87" s="142"/>
      <c r="E87" s="142"/>
      <c r="F87" s="142"/>
      <c r="G87" s="142"/>
      <c r="H87" s="142"/>
      <c r="I87" s="142"/>
      <c r="J87" s="19">
        <v>5</v>
      </c>
      <c r="K87" s="19">
        <v>2</v>
      </c>
      <c r="L87" s="19">
        <v>2</v>
      </c>
      <c r="M87" s="19">
        <v>0</v>
      </c>
      <c r="N87" s="19">
        <v>0</v>
      </c>
      <c r="O87" s="20">
        <f aca="true" t="shared" si="10" ref="O87:O93">K87+L87+M87+N87</f>
        <v>4</v>
      </c>
      <c r="P87" s="21">
        <f aca="true" t="shared" si="11" ref="P87:P93">Q87-O87</f>
        <v>5</v>
      </c>
      <c r="Q87" s="21">
        <f aca="true" t="shared" si="12" ref="Q87:Q93">ROUND(PRODUCT(J87,25)/14,0)</f>
        <v>9</v>
      </c>
      <c r="R87" s="22"/>
      <c r="S87" s="19" t="s">
        <v>55</v>
      </c>
      <c r="T87" s="4"/>
      <c r="U87" s="36" t="s">
        <v>42</v>
      </c>
    </row>
    <row r="88" spans="1:21" ht="12.75">
      <c r="A88" s="18" t="s">
        <v>101</v>
      </c>
      <c r="B88" s="156" t="s">
        <v>102</v>
      </c>
      <c r="C88" s="156"/>
      <c r="D88" s="156"/>
      <c r="E88" s="156"/>
      <c r="F88" s="156"/>
      <c r="G88" s="156"/>
      <c r="H88" s="156"/>
      <c r="I88" s="156"/>
      <c r="J88" s="19">
        <v>5</v>
      </c>
      <c r="K88" s="19">
        <v>2</v>
      </c>
      <c r="L88" s="19">
        <v>1</v>
      </c>
      <c r="M88" s="19">
        <v>2</v>
      </c>
      <c r="N88" s="19">
        <v>0</v>
      </c>
      <c r="O88" s="20">
        <f t="shared" si="10"/>
        <v>5</v>
      </c>
      <c r="P88" s="21">
        <f t="shared" si="11"/>
        <v>4</v>
      </c>
      <c r="Q88" s="21">
        <f t="shared" si="12"/>
        <v>9</v>
      </c>
      <c r="R88" s="22" t="s">
        <v>61</v>
      </c>
      <c r="S88" s="19"/>
      <c r="T88" s="4"/>
      <c r="U88" s="36" t="s">
        <v>44</v>
      </c>
    </row>
    <row r="89" spans="1:21" ht="12.75">
      <c r="A89" s="18" t="s">
        <v>103</v>
      </c>
      <c r="B89" s="156" t="s">
        <v>104</v>
      </c>
      <c r="C89" s="156"/>
      <c r="D89" s="156"/>
      <c r="E89" s="156"/>
      <c r="F89" s="156"/>
      <c r="G89" s="156"/>
      <c r="H89" s="156"/>
      <c r="I89" s="156"/>
      <c r="J89" s="19">
        <v>5</v>
      </c>
      <c r="K89" s="19">
        <v>2</v>
      </c>
      <c r="L89" s="19">
        <v>2</v>
      </c>
      <c r="M89" s="19">
        <v>0</v>
      </c>
      <c r="N89" s="19">
        <v>0</v>
      </c>
      <c r="O89" s="20">
        <f t="shared" si="10"/>
        <v>4</v>
      </c>
      <c r="P89" s="21">
        <f t="shared" si="11"/>
        <v>5</v>
      </c>
      <c r="Q89" s="21">
        <f t="shared" si="12"/>
        <v>9</v>
      </c>
      <c r="R89" s="22" t="s">
        <v>61</v>
      </c>
      <c r="S89" s="19"/>
      <c r="T89" s="4"/>
      <c r="U89" s="36" t="s">
        <v>42</v>
      </c>
    </row>
    <row r="90" spans="1:21" ht="12.75">
      <c r="A90" s="18" t="s">
        <v>105</v>
      </c>
      <c r="B90" s="156" t="s">
        <v>106</v>
      </c>
      <c r="C90" s="156"/>
      <c r="D90" s="156"/>
      <c r="E90" s="156"/>
      <c r="F90" s="156"/>
      <c r="G90" s="156"/>
      <c r="H90" s="156"/>
      <c r="I90" s="156"/>
      <c r="J90" s="19">
        <v>5</v>
      </c>
      <c r="K90" s="19">
        <v>2</v>
      </c>
      <c r="L90" s="19">
        <v>2</v>
      </c>
      <c r="M90" s="19">
        <v>0</v>
      </c>
      <c r="N90" s="19">
        <v>0</v>
      </c>
      <c r="O90" s="20">
        <f t="shared" si="10"/>
        <v>4</v>
      </c>
      <c r="P90" s="21">
        <f t="shared" si="11"/>
        <v>5</v>
      </c>
      <c r="Q90" s="21">
        <f t="shared" si="12"/>
        <v>9</v>
      </c>
      <c r="R90" s="22" t="s">
        <v>61</v>
      </c>
      <c r="S90" s="19"/>
      <c r="T90" s="4"/>
      <c r="U90" s="36" t="s">
        <v>42</v>
      </c>
    </row>
    <row r="91" spans="1:21" ht="12.75">
      <c r="A91" s="18" t="s">
        <v>107</v>
      </c>
      <c r="B91" s="156" t="s">
        <v>108</v>
      </c>
      <c r="C91" s="156"/>
      <c r="D91" s="156"/>
      <c r="E91" s="156"/>
      <c r="F91" s="156"/>
      <c r="G91" s="156"/>
      <c r="H91" s="156"/>
      <c r="I91" s="156"/>
      <c r="J91" s="19">
        <v>5</v>
      </c>
      <c r="K91" s="19">
        <v>2</v>
      </c>
      <c r="L91" s="19">
        <v>0</v>
      </c>
      <c r="M91" s="19">
        <v>2</v>
      </c>
      <c r="N91" s="19">
        <v>0</v>
      </c>
      <c r="O91" s="20">
        <f t="shared" si="10"/>
        <v>4</v>
      </c>
      <c r="P91" s="21">
        <f t="shared" si="11"/>
        <v>5</v>
      </c>
      <c r="Q91" s="21">
        <f t="shared" si="12"/>
        <v>9</v>
      </c>
      <c r="R91" s="22" t="s">
        <v>61</v>
      </c>
      <c r="S91" s="19"/>
      <c r="T91" s="4"/>
      <c r="U91" s="36" t="s">
        <v>44</v>
      </c>
    </row>
    <row r="92" spans="1:21" ht="12.75">
      <c r="A92" s="18" t="s">
        <v>109</v>
      </c>
      <c r="B92" s="156" t="s">
        <v>110</v>
      </c>
      <c r="C92" s="156"/>
      <c r="D92" s="156"/>
      <c r="E92" s="156"/>
      <c r="F92" s="156"/>
      <c r="G92" s="156"/>
      <c r="H92" s="156"/>
      <c r="I92" s="156"/>
      <c r="J92" s="19">
        <v>5</v>
      </c>
      <c r="K92" s="19">
        <v>2</v>
      </c>
      <c r="L92" s="19">
        <v>1</v>
      </c>
      <c r="M92" s="19">
        <v>0</v>
      </c>
      <c r="N92" s="19">
        <v>0</v>
      </c>
      <c r="O92" s="20">
        <f t="shared" si="10"/>
        <v>3</v>
      </c>
      <c r="P92" s="21">
        <f t="shared" si="11"/>
        <v>6</v>
      </c>
      <c r="Q92" s="21">
        <f t="shared" si="12"/>
        <v>9</v>
      </c>
      <c r="R92" s="22"/>
      <c r="S92" s="19"/>
      <c r="T92" s="4" t="s">
        <v>62</v>
      </c>
      <c r="U92" s="36" t="s">
        <v>42</v>
      </c>
    </row>
    <row r="93" spans="1:21" ht="12.75">
      <c r="A93" s="18" t="s">
        <v>111</v>
      </c>
      <c r="B93" s="156" t="s">
        <v>112</v>
      </c>
      <c r="C93" s="156"/>
      <c r="D93" s="156"/>
      <c r="E93" s="156"/>
      <c r="F93" s="156"/>
      <c r="G93" s="156"/>
      <c r="H93" s="156"/>
      <c r="I93" s="156"/>
      <c r="J93" s="19">
        <v>3</v>
      </c>
      <c r="K93" s="19">
        <v>0</v>
      </c>
      <c r="L93" s="19">
        <v>2</v>
      </c>
      <c r="M93" s="19">
        <v>0</v>
      </c>
      <c r="N93" s="19">
        <v>0</v>
      </c>
      <c r="O93" s="20">
        <f t="shared" si="10"/>
        <v>2</v>
      </c>
      <c r="P93" s="21">
        <f t="shared" si="11"/>
        <v>3</v>
      </c>
      <c r="Q93" s="21">
        <f t="shared" si="12"/>
        <v>5</v>
      </c>
      <c r="R93" s="22"/>
      <c r="S93" s="19" t="s">
        <v>55</v>
      </c>
      <c r="T93" s="4"/>
      <c r="U93" s="36" t="s">
        <v>45</v>
      </c>
    </row>
    <row r="94" spans="1:21" ht="12.75">
      <c r="A94" s="28" t="s">
        <v>73</v>
      </c>
      <c r="B94" s="133"/>
      <c r="C94" s="133"/>
      <c r="D94" s="133"/>
      <c r="E94" s="133"/>
      <c r="F94" s="133"/>
      <c r="G94" s="133"/>
      <c r="H94" s="133"/>
      <c r="I94" s="133"/>
      <c r="J94" s="28">
        <f aca="true" t="shared" si="13" ref="J94:Q94">SUM(J87:J93)</f>
        <v>33</v>
      </c>
      <c r="K94" s="28">
        <f t="shared" si="13"/>
        <v>12</v>
      </c>
      <c r="L94" s="28">
        <f t="shared" si="13"/>
        <v>10</v>
      </c>
      <c r="M94" s="28">
        <f t="shared" si="13"/>
        <v>4</v>
      </c>
      <c r="N94" s="28">
        <f t="shared" si="13"/>
        <v>0</v>
      </c>
      <c r="O94" s="28">
        <f t="shared" si="13"/>
        <v>26</v>
      </c>
      <c r="P94" s="28">
        <f t="shared" si="13"/>
        <v>33</v>
      </c>
      <c r="Q94" s="28">
        <f t="shared" si="13"/>
        <v>59</v>
      </c>
      <c r="R94" s="28">
        <f>COUNTIF(R87:R93,"E")</f>
        <v>4</v>
      </c>
      <c r="S94" s="28">
        <f>COUNTIF(S87:S93,"C")</f>
        <v>2</v>
      </c>
      <c r="T94" s="28">
        <f>COUNTIF(T87:T93,"VP")</f>
        <v>1</v>
      </c>
      <c r="U94" s="30"/>
    </row>
    <row r="95" ht="15.75" customHeight="1"/>
    <row r="96" spans="1:21" ht="18" customHeight="1">
      <c r="A96" s="154" t="s">
        <v>113</v>
      </c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</row>
    <row r="97" spans="1:21" ht="25.5" customHeight="1">
      <c r="A97" s="154" t="s">
        <v>48</v>
      </c>
      <c r="B97" s="154" t="s">
        <v>49</v>
      </c>
      <c r="C97" s="154"/>
      <c r="D97" s="154"/>
      <c r="E97" s="154"/>
      <c r="F97" s="154"/>
      <c r="G97" s="154"/>
      <c r="H97" s="154"/>
      <c r="I97" s="154"/>
      <c r="J97" s="155" t="s">
        <v>50</v>
      </c>
      <c r="K97" s="155" t="s">
        <v>51</v>
      </c>
      <c r="L97" s="155"/>
      <c r="M97" s="155"/>
      <c r="N97" s="155"/>
      <c r="O97" s="155" t="s">
        <v>52</v>
      </c>
      <c r="P97" s="155"/>
      <c r="Q97" s="155"/>
      <c r="R97" s="155" t="s">
        <v>53</v>
      </c>
      <c r="S97" s="155"/>
      <c r="T97" s="155"/>
      <c r="U97" s="155" t="s">
        <v>54</v>
      </c>
    </row>
    <row r="98" spans="1:21" ht="12.75">
      <c r="A98" s="154"/>
      <c r="B98" s="154"/>
      <c r="C98" s="154"/>
      <c r="D98" s="154"/>
      <c r="E98" s="154"/>
      <c r="F98" s="154"/>
      <c r="G98" s="154"/>
      <c r="H98" s="154"/>
      <c r="I98" s="154"/>
      <c r="J98" s="155"/>
      <c r="K98" s="3" t="s">
        <v>55</v>
      </c>
      <c r="L98" s="3" t="s">
        <v>56</v>
      </c>
      <c r="M98" s="3" t="s">
        <v>57</v>
      </c>
      <c r="N98" s="3" t="s">
        <v>58</v>
      </c>
      <c r="O98" s="3" t="s">
        <v>59</v>
      </c>
      <c r="P98" s="3" t="s">
        <v>34</v>
      </c>
      <c r="Q98" s="3" t="s">
        <v>60</v>
      </c>
      <c r="R98" s="3" t="s">
        <v>61</v>
      </c>
      <c r="S98" s="3" t="s">
        <v>55</v>
      </c>
      <c r="T98" s="3" t="s">
        <v>62</v>
      </c>
      <c r="U98" s="155"/>
    </row>
    <row r="99" spans="1:21" s="16" customFormat="1" ht="12.75">
      <c r="A99" s="35" t="s">
        <v>114</v>
      </c>
      <c r="B99" s="142" t="s">
        <v>115</v>
      </c>
      <c r="C99" s="142"/>
      <c r="D99" s="142"/>
      <c r="E99" s="142"/>
      <c r="F99" s="142"/>
      <c r="G99" s="142"/>
      <c r="H99" s="142"/>
      <c r="I99" s="142"/>
      <c r="J99" s="36">
        <v>4</v>
      </c>
      <c r="K99" s="36">
        <v>2</v>
      </c>
      <c r="L99" s="36">
        <v>1</v>
      </c>
      <c r="M99" s="36">
        <v>1</v>
      </c>
      <c r="N99" s="36">
        <v>0</v>
      </c>
      <c r="O99" s="37">
        <f aca="true" t="shared" si="14" ref="O99:O105">K99+L99+M99+N99</f>
        <v>4</v>
      </c>
      <c r="P99" s="38">
        <f aca="true" t="shared" si="15" ref="P99:P105">Q99-O99</f>
        <v>3</v>
      </c>
      <c r="Q99" s="38">
        <f aca="true" t="shared" si="16" ref="Q99:Q105">ROUND(PRODUCT(J99,25)/14,0)</f>
        <v>7</v>
      </c>
      <c r="R99" s="39" t="s">
        <v>61</v>
      </c>
      <c r="S99" s="23"/>
      <c r="T99" s="34"/>
      <c r="U99" s="36" t="s">
        <v>42</v>
      </c>
    </row>
    <row r="100" spans="1:21" ht="28.5" customHeight="1">
      <c r="A100" s="18" t="s">
        <v>116</v>
      </c>
      <c r="B100" s="169" t="s">
        <v>238</v>
      </c>
      <c r="C100" s="169"/>
      <c r="D100" s="169"/>
      <c r="E100" s="169"/>
      <c r="F100" s="169"/>
      <c r="G100" s="169"/>
      <c r="H100" s="169"/>
      <c r="I100" s="169"/>
      <c r="J100" s="19">
        <v>4</v>
      </c>
      <c r="K100" s="19">
        <v>2</v>
      </c>
      <c r="L100" s="19">
        <v>1</v>
      </c>
      <c r="M100" s="19">
        <v>1</v>
      </c>
      <c r="N100" s="19">
        <v>0</v>
      </c>
      <c r="O100" s="20">
        <f t="shared" si="14"/>
        <v>4</v>
      </c>
      <c r="P100" s="21">
        <f t="shared" si="15"/>
        <v>3</v>
      </c>
      <c r="Q100" s="21">
        <f t="shared" si="16"/>
        <v>7</v>
      </c>
      <c r="R100" s="22" t="s">
        <v>61</v>
      </c>
      <c r="S100" s="19"/>
      <c r="T100" s="4"/>
      <c r="U100" s="36" t="s">
        <v>44</v>
      </c>
    </row>
    <row r="101" spans="1:21" ht="12.75">
      <c r="A101" s="18" t="s">
        <v>117</v>
      </c>
      <c r="B101" s="156" t="s">
        <v>118</v>
      </c>
      <c r="C101" s="156"/>
      <c r="D101" s="156"/>
      <c r="E101" s="156"/>
      <c r="F101" s="156"/>
      <c r="G101" s="156"/>
      <c r="H101" s="156"/>
      <c r="I101" s="156"/>
      <c r="J101" s="19">
        <v>4</v>
      </c>
      <c r="K101" s="19">
        <v>2</v>
      </c>
      <c r="L101" s="19">
        <v>2</v>
      </c>
      <c r="M101" s="19">
        <v>0</v>
      </c>
      <c r="N101" s="19">
        <v>0</v>
      </c>
      <c r="O101" s="20">
        <f t="shared" si="14"/>
        <v>4</v>
      </c>
      <c r="P101" s="21">
        <f t="shared" si="15"/>
        <v>3</v>
      </c>
      <c r="Q101" s="21">
        <f t="shared" si="16"/>
        <v>7</v>
      </c>
      <c r="R101" s="22" t="s">
        <v>61</v>
      </c>
      <c r="S101" s="19"/>
      <c r="T101" s="4"/>
      <c r="U101" s="36" t="s">
        <v>42</v>
      </c>
    </row>
    <row r="102" spans="1:21" ht="12.75">
      <c r="A102" s="18" t="s">
        <v>119</v>
      </c>
      <c r="B102" s="145" t="s">
        <v>120</v>
      </c>
      <c r="C102" s="145"/>
      <c r="D102" s="145"/>
      <c r="E102" s="145"/>
      <c r="F102" s="145"/>
      <c r="G102" s="145"/>
      <c r="H102" s="145"/>
      <c r="I102" s="145"/>
      <c r="J102" s="19">
        <v>4</v>
      </c>
      <c r="K102" s="19">
        <v>2</v>
      </c>
      <c r="L102" s="19">
        <v>2</v>
      </c>
      <c r="M102" s="19">
        <v>0</v>
      </c>
      <c r="N102" s="19">
        <v>0</v>
      </c>
      <c r="O102" s="20">
        <f t="shared" si="14"/>
        <v>4</v>
      </c>
      <c r="P102" s="21">
        <f t="shared" si="15"/>
        <v>3</v>
      </c>
      <c r="Q102" s="21">
        <f t="shared" si="16"/>
        <v>7</v>
      </c>
      <c r="R102" s="22" t="s">
        <v>61</v>
      </c>
      <c r="S102" s="19"/>
      <c r="T102" s="4"/>
      <c r="U102" s="36" t="s">
        <v>44</v>
      </c>
    </row>
    <row r="103" spans="1:21" ht="12.75">
      <c r="A103" s="18" t="s">
        <v>121</v>
      </c>
      <c r="B103" s="156" t="s">
        <v>122</v>
      </c>
      <c r="C103" s="156"/>
      <c r="D103" s="156"/>
      <c r="E103" s="156"/>
      <c r="F103" s="156"/>
      <c r="G103" s="156"/>
      <c r="H103" s="156"/>
      <c r="I103" s="156"/>
      <c r="J103" s="19">
        <v>5</v>
      </c>
      <c r="K103" s="19">
        <v>2</v>
      </c>
      <c r="L103" s="19">
        <v>0</v>
      </c>
      <c r="M103" s="19">
        <v>1</v>
      </c>
      <c r="N103" s="19">
        <v>0</v>
      </c>
      <c r="O103" s="20">
        <f t="shared" si="14"/>
        <v>3</v>
      </c>
      <c r="P103" s="21">
        <f t="shared" si="15"/>
        <v>6</v>
      </c>
      <c r="Q103" s="21">
        <f t="shared" si="16"/>
        <v>9</v>
      </c>
      <c r="R103" s="22"/>
      <c r="S103" s="19" t="s">
        <v>55</v>
      </c>
      <c r="T103" s="4"/>
      <c r="U103" s="36" t="s">
        <v>44</v>
      </c>
    </row>
    <row r="104" spans="1:21" ht="12.75">
      <c r="A104" s="18" t="s">
        <v>123</v>
      </c>
      <c r="B104" s="156" t="s">
        <v>124</v>
      </c>
      <c r="C104" s="156"/>
      <c r="D104" s="156"/>
      <c r="E104" s="156"/>
      <c r="F104" s="156"/>
      <c r="G104" s="156"/>
      <c r="H104" s="156"/>
      <c r="I104" s="156"/>
      <c r="J104" s="19">
        <v>5</v>
      </c>
      <c r="K104" s="19">
        <v>2</v>
      </c>
      <c r="L104" s="19">
        <v>0</v>
      </c>
      <c r="M104" s="19">
        <v>1</v>
      </c>
      <c r="N104" s="19">
        <v>0</v>
      </c>
      <c r="O104" s="20">
        <f t="shared" si="14"/>
        <v>3</v>
      </c>
      <c r="P104" s="21">
        <f t="shared" si="15"/>
        <v>6</v>
      </c>
      <c r="Q104" s="21">
        <f t="shared" si="16"/>
        <v>9</v>
      </c>
      <c r="R104" s="22"/>
      <c r="S104" s="19"/>
      <c r="T104" s="4" t="s">
        <v>62</v>
      </c>
      <c r="U104" s="36" t="s">
        <v>44</v>
      </c>
    </row>
    <row r="105" spans="1:21" s="40" customFormat="1" ht="12.75">
      <c r="A105" s="35" t="s">
        <v>125</v>
      </c>
      <c r="B105" s="142" t="s">
        <v>126</v>
      </c>
      <c r="C105" s="142"/>
      <c r="D105" s="142"/>
      <c r="E105" s="142"/>
      <c r="F105" s="142"/>
      <c r="G105" s="142"/>
      <c r="H105" s="142"/>
      <c r="I105" s="142"/>
      <c r="J105" s="36">
        <v>4</v>
      </c>
      <c r="K105" s="36">
        <v>0</v>
      </c>
      <c r="L105" s="36">
        <v>0</v>
      </c>
      <c r="M105" s="36">
        <v>1</v>
      </c>
      <c r="N105" s="36">
        <v>0</v>
      </c>
      <c r="O105" s="37">
        <f t="shared" si="14"/>
        <v>1</v>
      </c>
      <c r="P105" s="38">
        <f t="shared" si="15"/>
        <v>6</v>
      </c>
      <c r="Q105" s="38">
        <f t="shared" si="16"/>
        <v>7</v>
      </c>
      <c r="R105" s="39"/>
      <c r="S105" s="36" t="s">
        <v>55</v>
      </c>
      <c r="T105" s="5"/>
      <c r="U105" s="36" t="s">
        <v>42</v>
      </c>
    </row>
    <row r="106" spans="1:21" ht="12.75">
      <c r="A106" s="28" t="s">
        <v>73</v>
      </c>
      <c r="B106" s="133"/>
      <c r="C106" s="133"/>
      <c r="D106" s="133"/>
      <c r="E106" s="133"/>
      <c r="F106" s="133"/>
      <c r="G106" s="133"/>
      <c r="H106" s="133"/>
      <c r="I106" s="133"/>
      <c r="J106" s="28">
        <f aca="true" t="shared" si="17" ref="J106:Q106">SUM(J99:J105)</f>
        <v>30</v>
      </c>
      <c r="K106" s="28">
        <f t="shared" si="17"/>
        <v>12</v>
      </c>
      <c r="L106" s="28">
        <f t="shared" si="17"/>
        <v>6</v>
      </c>
      <c r="M106" s="28">
        <f t="shared" si="17"/>
        <v>5</v>
      </c>
      <c r="N106" s="28">
        <f t="shared" si="17"/>
        <v>0</v>
      </c>
      <c r="O106" s="28">
        <f t="shared" si="17"/>
        <v>23</v>
      </c>
      <c r="P106" s="28">
        <f t="shared" si="17"/>
        <v>30</v>
      </c>
      <c r="Q106" s="28">
        <f t="shared" si="17"/>
        <v>53</v>
      </c>
      <c r="R106" s="28">
        <f>COUNTIF(R99:R105,"E")</f>
        <v>4</v>
      </c>
      <c r="S106" s="28">
        <f>COUNTIF(S99:S105,"C")</f>
        <v>2</v>
      </c>
      <c r="T106" s="28">
        <f>COUNTIF(T99:T105,"VP")</f>
        <v>1</v>
      </c>
      <c r="U106" s="30"/>
    </row>
    <row r="107" spans="1:21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3"/>
    </row>
    <row r="108" ht="21.75" customHeight="1"/>
    <row r="109" spans="1:21" ht="19.5" customHeight="1">
      <c r="A109" s="154" t="s">
        <v>127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</row>
    <row r="110" spans="1:21" ht="25.5" customHeight="1">
      <c r="A110" s="154" t="s">
        <v>48</v>
      </c>
      <c r="B110" s="154" t="s">
        <v>49</v>
      </c>
      <c r="C110" s="154"/>
      <c r="D110" s="154"/>
      <c r="E110" s="154"/>
      <c r="F110" s="154"/>
      <c r="G110" s="154"/>
      <c r="H110" s="154"/>
      <c r="I110" s="154"/>
      <c r="J110" s="155" t="s">
        <v>50</v>
      </c>
      <c r="K110" s="155" t="s">
        <v>51</v>
      </c>
      <c r="L110" s="155"/>
      <c r="M110" s="155"/>
      <c r="N110" s="155"/>
      <c r="O110" s="155" t="s">
        <v>52</v>
      </c>
      <c r="P110" s="155"/>
      <c r="Q110" s="155"/>
      <c r="R110" s="155" t="s">
        <v>53</v>
      </c>
      <c r="S110" s="155"/>
      <c r="T110" s="155"/>
      <c r="U110" s="155" t="s">
        <v>54</v>
      </c>
    </row>
    <row r="111" spans="1:21" ht="12.75">
      <c r="A111" s="154"/>
      <c r="B111" s="154"/>
      <c r="C111" s="154"/>
      <c r="D111" s="154"/>
      <c r="E111" s="154"/>
      <c r="F111" s="154"/>
      <c r="G111" s="154"/>
      <c r="H111" s="154"/>
      <c r="I111" s="154"/>
      <c r="J111" s="155"/>
      <c r="K111" s="3" t="s">
        <v>55</v>
      </c>
      <c r="L111" s="3" t="s">
        <v>56</v>
      </c>
      <c r="M111" s="3" t="s">
        <v>57</v>
      </c>
      <c r="N111" s="3" t="s">
        <v>58</v>
      </c>
      <c r="O111" s="3" t="s">
        <v>59</v>
      </c>
      <c r="P111" s="3" t="s">
        <v>34</v>
      </c>
      <c r="Q111" s="3" t="s">
        <v>60</v>
      </c>
      <c r="R111" s="3" t="s">
        <v>61</v>
      </c>
      <c r="S111" s="3" t="s">
        <v>55</v>
      </c>
      <c r="T111" s="3" t="s">
        <v>62</v>
      </c>
      <c r="U111" s="155"/>
    </row>
    <row r="112" spans="1:21" ht="12.75">
      <c r="A112" s="18" t="s">
        <v>128</v>
      </c>
      <c r="B112" s="156" t="s">
        <v>129</v>
      </c>
      <c r="C112" s="156"/>
      <c r="D112" s="156"/>
      <c r="E112" s="156"/>
      <c r="F112" s="156"/>
      <c r="G112" s="156"/>
      <c r="H112" s="156"/>
      <c r="I112" s="156"/>
      <c r="J112" s="19">
        <v>6</v>
      </c>
      <c r="K112" s="19">
        <v>2</v>
      </c>
      <c r="L112" s="19">
        <v>2</v>
      </c>
      <c r="M112" s="19">
        <v>0</v>
      </c>
      <c r="N112" s="19">
        <v>1</v>
      </c>
      <c r="O112" s="20">
        <f aca="true" t="shared" si="18" ref="O112:O117">K112+L112+M112+N112</f>
        <v>5</v>
      </c>
      <c r="P112" s="21">
        <f aca="true" t="shared" si="19" ref="P112:P117">Q112-O112</f>
        <v>8</v>
      </c>
      <c r="Q112" s="21">
        <f aca="true" t="shared" si="20" ref="Q112:Q117">ROUND(PRODUCT(J112,25)/12,0)</f>
        <v>13</v>
      </c>
      <c r="R112" s="22" t="s">
        <v>61</v>
      </c>
      <c r="S112" s="19"/>
      <c r="T112" s="4"/>
      <c r="U112" s="19" t="s">
        <v>44</v>
      </c>
    </row>
    <row r="113" spans="1:21" ht="12.75">
      <c r="A113" s="18" t="s">
        <v>130</v>
      </c>
      <c r="B113" s="156" t="s">
        <v>131</v>
      </c>
      <c r="C113" s="156"/>
      <c r="D113" s="156"/>
      <c r="E113" s="156"/>
      <c r="F113" s="156"/>
      <c r="G113" s="156"/>
      <c r="H113" s="156"/>
      <c r="I113" s="156"/>
      <c r="J113" s="19">
        <v>5</v>
      </c>
      <c r="K113" s="19">
        <v>2</v>
      </c>
      <c r="L113" s="19">
        <v>1</v>
      </c>
      <c r="M113" s="19">
        <v>1</v>
      </c>
      <c r="N113" s="19">
        <v>0</v>
      </c>
      <c r="O113" s="20">
        <f t="shared" si="18"/>
        <v>4</v>
      </c>
      <c r="P113" s="21">
        <f t="shared" si="19"/>
        <v>6</v>
      </c>
      <c r="Q113" s="21">
        <f t="shared" si="20"/>
        <v>10</v>
      </c>
      <c r="R113" s="22" t="s">
        <v>61</v>
      </c>
      <c r="S113" s="19"/>
      <c r="T113" s="4"/>
      <c r="U113" s="19" t="s">
        <v>44</v>
      </c>
    </row>
    <row r="114" spans="1:21" ht="12.75">
      <c r="A114" s="18" t="s">
        <v>132</v>
      </c>
      <c r="B114" s="156" t="s">
        <v>133</v>
      </c>
      <c r="C114" s="156"/>
      <c r="D114" s="156"/>
      <c r="E114" s="156"/>
      <c r="F114" s="156"/>
      <c r="G114" s="156"/>
      <c r="H114" s="156"/>
      <c r="I114" s="156"/>
      <c r="J114" s="19">
        <v>6</v>
      </c>
      <c r="K114" s="19">
        <v>2</v>
      </c>
      <c r="L114" s="19">
        <v>0</v>
      </c>
      <c r="M114" s="19">
        <v>2</v>
      </c>
      <c r="N114" s="19">
        <v>0</v>
      </c>
      <c r="O114" s="20">
        <f t="shared" si="18"/>
        <v>4</v>
      </c>
      <c r="P114" s="21">
        <f t="shared" si="19"/>
        <v>9</v>
      </c>
      <c r="Q114" s="21">
        <f t="shared" si="20"/>
        <v>13</v>
      </c>
      <c r="R114" s="22" t="s">
        <v>61</v>
      </c>
      <c r="S114" s="19"/>
      <c r="T114" s="4"/>
      <c r="U114" s="19" t="s">
        <v>44</v>
      </c>
    </row>
    <row r="115" spans="1:21" ht="12.75">
      <c r="A115" s="18" t="s">
        <v>134</v>
      </c>
      <c r="B115" s="156" t="s">
        <v>135</v>
      </c>
      <c r="C115" s="156"/>
      <c r="D115" s="156"/>
      <c r="E115" s="156"/>
      <c r="F115" s="156"/>
      <c r="G115" s="156"/>
      <c r="H115" s="156"/>
      <c r="I115" s="156"/>
      <c r="J115" s="19">
        <v>5</v>
      </c>
      <c r="K115" s="19">
        <v>0</v>
      </c>
      <c r="L115" s="19">
        <v>0</v>
      </c>
      <c r="M115" s="19">
        <v>2</v>
      </c>
      <c r="N115" s="19">
        <v>0</v>
      </c>
      <c r="O115" s="20">
        <f t="shared" si="18"/>
        <v>2</v>
      </c>
      <c r="P115" s="21">
        <f t="shared" si="19"/>
        <v>8</v>
      </c>
      <c r="Q115" s="21">
        <f t="shared" si="20"/>
        <v>10</v>
      </c>
      <c r="R115" s="22"/>
      <c r="S115" s="19" t="s">
        <v>55</v>
      </c>
      <c r="T115" s="4"/>
      <c r="U115" s="19" t="s">
        <v>44</v>
      </c>
    </row>
    <row r="116" spans="1:21" ht="12.75">
      <c r="A116" s="18" t="s">
        <v>136</v>
      </c>
      <c r="B116" s="156" t="s">
        <v>236</v>
      </c>
      <c r="C116" s="156"/>
      <c r="D116" s="156"/>
      <c r="E116" s="156"/>
      <c r="F116" s="156"/>
      <c r="G116" s="156"/>
      <c r="H116" s="156"/>
      <c r="I116" s="156"/>
      <c r="J116" s="19">
        <v>4</v>
      </c>
      <c r="K116" s="19">
        <v>0</v>
      </c>
      <c r="L116" s="19">
        <v>0</v>
      </c>
      <c r="M116" s="19">
        <v>0</v>
      </c>
      <c r="N116" s="19">
        <v>2</v>
      </c>
      <c r="O116" s="20">
        <f t="shared" si="18"/>
        <v>2</v>
      </c>
      <c r="P116" s="21">
        <f t="shared" si="19"/>
        <v>6</v>
      </c>
      <c r="Q116" s="21">
        <f t="shared" si="20"/>
        <v>8</v>
      </c>
      <c r="R116" s="22"/>
      <c r="S116" s="19"/>
      <c r="T116" s="4" t="s">
        <v>62</v>
      </c>
      <c r="U116" s="36" t="s">
        <v>42</v>
      </c>
    </row>
    <row r="117" spans="1:21" ht="12.75">
      <c r="A117" s="18" t="s">
        <v>137</v>
      </c>
      <c r="B117" s="156" t="s">
        <v>138</v>
      </c>
      <c r="C117" s="156"/>
      <c r="D117" s="156"/>
      <c r="E117" s="156"/>
      <c r="F117" s="156"/>
      <c r="G117" s="156"/>
      <c r="H117" s="156"/>
      <c r="I117" s="156"/>
      <c r="J117" s="19">
        <v>4</v>
      </c>
      <c r="K117" s="19">
        <v>2</v>
      </c>
      <c r="L117" s="19">
        <v>0</v>
      </c>
      <c r="M117" s="19">
        <v>0</v>
      </c>
      <c r="N117" s="19">
        <v>1</v>
      </c>
      <c r="O117" s="20">
        <f t="shared" si="18"/>
        <v>3</v>
      </c>
      <c r="P117" s="21">
        <f t="shared" si="19"/>
        <v>5</v>
      </c>
      <c r="Q117" s="21">
        <f t="shared" si="20"/>
        <v>8</v>
      </c>
      <c r="R117" s="22"/>
      <c r="S117" s="19" t="s">
        <v>55</v>
      </c>
      <c r="T117" s="4"/>
      <c r="U117" s="19" t="s">
        <v>45</v>
      </c>
    </row>
    <row r="118" spans="1:21" ht="12.75">
      <c r="A118" s="28" t="s">
        <v>73</v>
      </c>
      <c r="B118" s="133"/>
      <c r="C118" s="133"/>
      <c r="D118" s="133"/>
      <c r="E118" s="133"/>
      <c r="F118" s="133"/>
      <c r="G118" s="133"/>
      <c r="H118" s="133"/>
      <c r="I118" s="133"/>
      <c r="J118" s="28">
        <f aca="true" t="shared" si="21" ref="J118:Q118">SUM(J112:J117)</f>
        <v>30</v>
      </c>
      <c r="K118" s="28">
        <f t="shared" si="21"/>
        <v>8</v>
      </c>
      <c r="L118" s="28">
        <f t="shared" si="21"/>
        <v>3</v>
      </c>
      <c r="M118" s="28">
        <f t="shared" si="21"/>
        <v>5</v>
      </c>
      <c r="N118" s="28">
        <f t="shared" si="21"/>
        <v>4</v>
      </c>
      <c r="O118" s="28">
        <f t="shared" si="21"/>
        <v>20</v>
      </c>
      <c r="P118" s="28">
        <f t="shared" si="21"/>
        <v>42</v>
      </c>
      <c r="Q118" s="28">
        <f t="shared" si="21"/>
        <v>62</v>
      </c>
      <c r="R118" s="28">
        <f>COUNTIF(R112:R117,"E")</f>
        <v>3</v>
      </c>
      <c r="S118" s="28">
        <f>COUNTIF(S112:S117,"C")</f>
        <v>2</v>
      </c>
      <c r="T118" s="28">
        <f>COUNTIF(T112:T117,"VP")</f>
        <v>1</v>
      </c>
      <c r="U118" s="30"/>
    </row>
    <row r="124" spans="2:20" ht="12.75">
      <c r="B124" s="15"/>
      <c r="C124" s="15"/>
      <c r="D124" s="15"/>
      <c r="E124" s="15"/>
      <c r="F124" s="15"/>
      <c r="G124" s="15"/>
      <c r="N124" s="15"/>
      <c r="O124" s="15"/>
      <c r="P124" s="15"/>
      <c r="Q124" s="15"/>
      <c r="R124" s="15"/>
      <c r="S124" s="15"/>
      <c r="T124" s="15"/>
    </row>
    <row r="125" spans="1:21" ht="19.5" customHeight="1">
      <c r="A125" s="163" t="s">
        <v>139</v>
      </c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27.75" customHeight="1">
      <c r="A126" s="154" t="s">
        <v>48</v>
      </c>
      <c r="B126" s="154" t="s">
        <v>49</v>
      </c>
      <c r="C126" s="154"/>
      <c r="D126" s="154"/>
      <c r="E126" s="154"/>
      <c r="F126" s="154"/>
      <c r="G126" s="154"/>
      <c r="H126" s="154"/>
      <c r="I126" s="154"/>
      <c r="J126" s="155" t="s">
        <v>50</v>
      </c>
      <c r="K126" s="155" t="s">
        <v>51</v>
      </c>
      <c r="L126" s="155"/>
      <c r="M126" s="155"/>
      <c r="N126" s="155"/>
      <c r="O126" s="155" t="s">
        <v>52</v>
      </c>
      <c r="P126" s="155"/>
      <c r="Q126" s="155"/>
      <c r="R126" s="155" t="s">
        <v>53</v>
      </c>
      <c r="S126" s="155"/>
      <c r="T126" s="155"/>
      <c r="U126" s="155" t="s">
        <v>54</v>
      </c>
    </row>
    <row r="127" spans="1:21" ht="12.7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5"/>
      <c r="K127" s="3" t="s">
        <v>55</v>
      </c>
      <c r="L127" s="3" t="s">
        <v>56</v>
      </c>
      <c r="M127" s="3" t="s">
        <v>57</v>
      </c>
      <c r="N127" s="3" t="s">
        <v>58</v>
      </c>
      <c r="O127" s="3" t="s">
        <v>59</v>
      </c>
      <c r="P127" s="3" t="s">
        <v>34</v>
      </c>
      <c r="Q127" s="3" t="s">
        <v>60</v>
      </c>
      <c r="R127" s="3" t="s">
        <v>61</v>
      </c>
      <c r="S127" s="3" t="s">
        <v>55</v>
      </c>
      <c r="T127" s="3" t="s">
        <v>62</v>
      </c>
      <c r="U127" s="155"/>
    </row>
    <row r="128" spans="1:21" ht="12.75" customHeight="1">
      <c r="A128" s="150" t="s">
        <v>140</v>
      </c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30.75" customHeight="1">
      <c r="A129" s="18" t="s">
        <v>141</v>
      </c>
      <c r="B129" s="169" t="s">
        <v>241</v>
      </c>
      <c r="C129" s="169"/>
      <c r="D129" s="169"/>
      <c r="E129" s="169"/>
      <c r="F129" s="169"/>
      <c r="G129" s="169"/>
      <c r="H129" s="169"/>
      <c r="I129" s="169"/>
      <c r="J129" s="19">
        <v>6</v>
      </c>
      <c r="K129" s="19">
        <v>2</v>
      </c>
      <c r="L129" s="19">
        <v>2</v>
      </c>
      <c r="M129" s="19">
        <v>0</v>
      </c>
      <c r="N129" s="19">
        <v>0</v>
      </c>
      <c r="O129" s="20">
        <f>K129+L129+M129+N129</f>
        <v>4</v>
      </c>
      <c r="P129" s="21">
        <f>Q129-O129</f>
        <v>7</v>
      </c>
      <c r="Q129" s="21">
        <f>ROUND(PRODUCT(J129,25)/14,0)</f>
        <v>11</v>
      </c>
      <c r="R129" s="22"/>
      <c r="S129" s="19"/>
      <c r="T129" s="4" t="s">
        <v>62</v>
      </c>
      <c r="U129" s="36" t="s">
        <v>44</v>
      </c>
    </row>
    <row r="130" spans="1:21" ht="12.75">
      <c r="A130" s="41" t="s">
        <v>155</v>
      </c>
      <c r="B130" s="151" t="s">
        <v>156</v>
      </c>
      <c r="C130" s="151"/>
      <c r="D130" s="151"/>
      <c r="E130" s="151"/>
      <c r="F130" s="151"/>
      <c r="G130" s="151"/>
      <c r="H130" s="151"/>
      <c r="I130" s="151"/>
      <c r="J130" s="19">
        <v>6</v>
      </c>
      <c r="K130" s="19">
        <v>2</v>
      </c>
      <c r="L130" s="19">
        <v>2</v>
      </c>
      <c r="M130" s="19">
        <v>0</v>
      </c>
      <c r="N130" s="19">
        <v>0</v>
      </c>
      <c r="O130" s="20">
        <f>K130+L130+M130+N130</f>
        <v>4</v>
      </c>
      <c r="P130" s="21">
        <f>Q130-O130</f>
        <v>7</v>
      </c>
      <c r="Q130" s="21">
        <f>ROUND(PRODUCT(J130,25)/14,0)</f>
        <v>11</v>
      </c>
      <c r="R130" s="22"/>
      <c r="S130" s="19"/>
      <c r="T130" s="4" t="s">
        <v>62</v>
      </c>
      <c r="U130" s="36" t="s">
        <v>44</v>
      </c>
    </row>
    <row r="131" spans="1:21" ht="35.25" customHeight="1">
      <c r="A131" s="18" t="s">
        <v>142</v>
      </c>
      <c r="B131" s="169" t="s">
        <v>242</v>
      </c>
      <c r="C131" s="169"/>
      <c r="D131" s="169"/>
      <c r="E131" s="169"/>
      <c r="F131" s="169"/>
      <c r="G131" s="169"/>
      <c r="H131" s="169"/>
      <c r="I131" s="169"/>
      <c r="J131" s="19">
        <v>6</v>
      </c>
      <c r="K131" s="19">
        <v>2</v>
      </c>
      <c r="L131" s="19">
        <v>2</v>
      </c>
      <c r="M131" s="19">
        <v>0</v>
      </c>
      <c r="N131" s="19">
        <v>0</v>
      </c>
      <c r="O131" s="20">
        <f>K131+L131+M131+N131</f>
        <v>4</v>
      </c>
      <c r="P131" s="21">
        <f>Q131-O131</f>
        <v>7</v>
      </c>
      <c r="Q131" s="21">
        <f>ROUND(PRODUCT(J131,25)/14,0)</f>
        <v>11</v>
      </c>
      <c r="R131" s="22"/>
      <c r="S131" s="19"/>
      <c r="T131" s="4" t="s">
        <v>62</v>
      </c>
      <c r="U131" s="36" t="s">
        <v>44</v>
      </c>
    </row>
    <row r="132" spans="1:21" ht="12.75">
      <c r="A132" s="134" t="s">
        <v>143</v>
      </c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6"/>
    </row>
    <row r="133" spans="1:21" ht="12.75">
      <c r="A133" s="18" t="s">
        <v>166</v>
      </c>
      <c r="B133" s="156" t="s">
        <v>167</v>
      </c>
      <c r="C133" s="156"/>
      <c r="D133" s="156"/>
      <c r="E133" s="156"/>
      <c r="F133" s="156"/>
      <c r="G133" s="156"/>
      <c r="H133" s="156"/>
      <c r="I133" s="156"/>
      <c r="J133" s="19">
        <v>5</v>
      </c>
      <c r="K133" s="19">
        <v>2</v>
      </c>
      <c r="L133" s="19">
        <v>1</v>
      </c>
      <c r="M133" s="19">
        <v>0</v>
      </c>
      <c r="N133" s="19">
        <v>0</v>
      </c>
      <c r="O133" s="20">
        <f>K133+L133+M133+N133</f>
        <v>3</v>
      </c>
      <c r="P133" s="21">
        <f>Q133-O133</f>
        <v>6</v>
      </c>
      <c r="Q133" s="21">
        <f>ROUND(PRODUCT(J133,25)/14,0)</f>
        <v>9</v>
      </c>
      <c r="R133" s="22"/>
      <c r="S133" s="19"/>
      <c r="T133" s="4" t="s">
        <v>62</v>
      </c>
      <c r="U133" s="19" t="s">
        <v>42</v>
      </c>
    </row>
    <row r="134" spans="1:21" ht="12.75">
      <c r="A134" s="41" t="s">
        <v>145</v>
      </c>
      <c r="B134" s="151" t="s">
        <v>251</v>
      </c>
      <c r="C134" s="151"/>
      <c r="D134" s="151"/>
      <c r="E134" s="151"/>
      <c r="F134" s="151"/>
      <c r="G134" s="151"/>
      <c r="H134" s="151"/>
      <c r="I134" s="151"/>
      <c r="J134" s="19">
        <v>5</v>
      </c>
      <c r="K134" s="19">
        <v>2</v>
      </c>
      <c r="L134" s="19">
        <v>1</v>
      </c>
      <c r="M134" s="19">
        <v>0</v>
      </c>
      <c r="N134" s="19">
        <v>0</v>
      </c>
      <c r="O134" s="20">
        <f>K134+L134+M134+N134</f>
        <v>3</v>
      </c>
      <c r="P134" s="21">
        <f>Q134-O134</f>
        <v>6</v>
      </c>
      <c r="Q134" s="21">
        <f>ROUND(PRODUCT(J134,25)/14,0)</f>
        <v>9</v>
      </c>
      <c r="R134" s="22"/>
      <c r="S134" s="19"/>
      <c r="T134" s="4" t="s">
        <v>62</v>
      </c>
      <c r="U134" s="19" t="s">
        <v>42</v>
      </c>
    </row>
    <row r="135" spans="1:21" ht="12.75">
      <c r="A135" s="41" t="s">
        <v>146</v>
      </c>
      <c r="B135" s="151" t="s">
        <v>252</v>
      </c>
      <c r="C135" s="151"/>
      <c r="D135" s="151"/>
      <c r="E135" s="151"/>
      <c r="F135" s="151"/>
      <c r="G135" s="151"/>
      <c r="H135" s="151"/>
      <c r="I135" s="151"/>
      <c r="J135" s="19">
        <v>5</v>
      </c>
      <c r="K135" s="19">
        <v>2</v>
      </c>
      <c r="L135" s="19">
        <v>1</v>
      </c>
      <c r="M135" s="19">
        <v>0</v>
      </c>
      <c r="N135" s="19">
        <v>0</v>
      </c>
      <c r="O135" s="20">
        <f>K135+L135+M135+N135</f>
        <v>3</v>
      </c>
      <c r="P135" s="21">
        <f>Q135-O135</f>
        <v>6</v>
      </c>
      <c r="Q135" s="21">
        <f>ROUND(PRODUCT(J135,25)/14,0)</f>
        <v>9</v>
      </c>
      <c r="R135" s="22"/>
      <c r="S135" s="19"/>
      <c r="T135" s="4" t="s">
        <v>62</v>
      </c>
      <c r="U135" s="19" t="s">
        <v>42</v>
      </c>
    </row>
    <row r="136" spans="1:21" ht="12.75">
      <c r="A136" s="150" t="s">
        <v>147</v>
      </c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s="16" customFormat="1" ht="12.75">
      <c r="A137" s="70" t="s">
        <v>148</v>
      </c>
      <c r="B137" s="165" t="s">
        <v>149</v>
      </c>
      <c r="C137" s="165"/>
      <c r="D137" s="165"/>
      <c r="E137" s="165"/>
      <c r="F137" s="165"/>
      <c r="G137" s="165"/>
      <c r="H137" s="165"/>
      <c r="I137" s="165"/>
      <c r="J137" s="19">
        <v>5</v>
      </c>
      <c r="K137" s="19">
        <v>2</v>
      </c>
      <c r="L137" s="19">
        <v>0</v>
      </c>
      <c r="M137" s="19">
        <v>1</v>
      </c>
      <c r="N137" s="19">
        <v>0</v>
      </c>
      <c r="O137" s="20">
        <f>K137+L137+M137+N137</f>
        <v>3</v>
      </c>
      <c r="P137" s="21">
        <f>Q137-O137</f>
        <v>6</v>
      </c>
      <c r="Q137" s="21">
        <f>ROUND(PRODUCT(J137,25)/14,0)</f>
        <v>9</v>
      </c>
      <c r="R137" s="22"/>
      <c r="S137" s="19" t="s">
        <v>55</v>
      </c>
      <c r="T137" s="4"/>
      <c r="U137" s="19" t="s">
        <v>44</v>
      </c>
    </row>
    <row r="138" spans="1:21" ht="12.75">
      <c r="A138" s="41" t="s">
        <v>159</v>
      </c>
      <c r="B138" s="151" t="s">
        <v>160</v>
      </c>
      <c r="C138" s="151"/>
      <c r="D138" s="151"/>
      <c r="E138" s="151"/>
      <c r="F138" s="151"/>
      <c r="G138" s="151"/>
      <c r="H138" s="151"/>
      <c r="I138" s="151"/>
      <c r="J138" s="19">
        <v>5</v>
      </c>
      <c r="K138" s="19">
        <v>2</v>
      </c>
      <c r="L138" s="19">
        <v>0</v>
      </c>
      <c r="M138" s="19">
        <v>1</v>
      </c>
      <c r="N138" s="19">
        <v>0</v>
      </c>
      <c r="O138" s="20">
        <f>K138+L138+M138+N138</f>
        <v>3</v>
      </c>
      <c r="P138" s="21">
        <f>Q138-O138</f>
        <v>6</v>
      </c>
      <c r="Q138" s="21">
        <f>ROUND(PRODUCT(J138,25)/14,0)</f>
        <v>9</v>
      </c>
      <c r="R138" s="22"/>
      <c r="S138" s="19" t="s">
        <v>55</v>
      </c>
      <c r="T138" s="4"/>
      <c r="U138" s="36" t="s">
        <v>44</v>
      </c>
    </row>
    <row r="139" spans="1:21" ht="12.75">
      <c r="A139" s="41" t="s">
        <v>150</v>
      </c>
      <c r="B139" s="166" t="s">
        <v>151</v>
      </c>
      <c r="C139" s="167"/>
      <c r="D139" s="167"/>
      <c r="E139" s="167"/>
      <c r="F139" s="167"/>
      <c r="G139" s="167"/>
      <c r="H139" s="167"/>
      <c r="I139" s="168"/>
      <c r="J139" s="19">
        <v>5</v>
      </c>
      <c r="K139" s="19">
        <v>2</v>
      </c>
      <c r="L139" s="19">
        <v>0</v>
      </c>
      <c r="M139" s="19">
        <v>1</v>
      </c>
      <c r="N139" s="19">
        <v>0</v>
      </c>
      <c r="O139" s="20">
        <f>K139+L139+M139+N139</f>
        <v>3</v>
      </c>
      <c r="P139" s="21">
        <f>Q139-O139</f>
        <v>6</v>
      </c>
      <c r="Q139" s="21">
        <f>ROUND(PRODUCT(J139,25)/14,0)</f>
        <v>9</v>
      </c>
      <c r="R139" s="22"/>
      <c r="S139" s="19" t="s">
        <v>55</v>
      </c>
      <c r="T139" s="4"/>
      <c r="U139" s="19" t="s">
        <v>44</v>
      </c>
    </row>
    <row r="140" spans="1:21" ht="12.75">
      <c r="A140" s="41" t="s">
        <v>152</v>
      </c>
      <c r="B140" s="151" t="s">
        <v>153</v>
      </c>
      <c r="C140" s="151"/>
      <c r="D140" s="151"/>
      <c r="E140" s="151"/>
      <c r="F140" s="151"/>
      <c r="G140" s="151"/>
      <c r="H140" s="151"/>
      <c r="I140" s="151"/>
      <c r="J140" s="19">
        <v>5</v>
      </c>
      <c r="K140" s="19">
        <v>2</v>
      </c>
      <c r="L140" s="19">
        <v>0</v>
      </c>
      <c r="M140" s="19">
        <v>1</v>
      </c>
      <c r="N140" s="19">
        <v>0</v>
      </c>
      <c r="O140" s="20">
        <f>K140+L140+M140+N140</f>
        <v>3</v>
      </c>
      <c r="P140" s="21">
        <f>Q140-O140</f>
        <v>6</v>
      </c>
      <c r="Q140" s="21">
        <f>ROUND(PRODUCT(J140,25)/14,0)</f>
        <v>9</v>
      </c>
      <c r="R140" s="22"/>
      <c r="S140" s="19" t="s">
        <v>55</v>
      </c>
      <c r="T140" s="4"/>
      <c r="U140" s="19" t="s">
        <v>44</v>
      </c>
    </row>
    <row r="141" spans="1:21" ht="12.75">
      <c r="A141" s="150" t="s">
        <v>154</v>
      </c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2" s="16" customFormat="1" ht="12.75">
      <c r="A142" s="35" t="s">
        <v>157</v>
      </c>
      <c r="B142" s="142" t="s">
        <v>158</v>
      </c>
      <c r="C142" s="142"/>
      <c r="D142" s="142"/>
      <c r="E142" s="142"/>
      <c r="F142" s="142"/>
      <c r="G142" s="142"/>
      <c r="H142" s="142"/>
      <c r="I142" s="142"/>
      <c r="J142" s="36">
        <v>5</v>
      </c>
      <c r="K142" s="19">
        <v>2</v>
      </c>
      <c r="L142" s="19">
        <v>0</v>
      </c>
      <c r="M142" s="19">
        <v>1</v>
      </c>
      <c r="N142" s="19">
        <v>0</v>
      </c>
      <c r="O142" s="20">
        <f>K142+L142+M142+N142</f>
        <v>3</v>
      </c>
      <c r="P142" s="21">
        <f>Q142-O142</f>
        <v>6</v>
      </c>
      <c r="Q142" s="21">
        <f>ROUND(PRODUCT(J142,25)/14,0)</f>
        <v>9</v>
      </c>
      <c r="R142" s="22"/>
      <c r="S142" s="19"/>
      <c r="T142" s="4" t="s">
        <v>62</v>
      </c>
      <c r="U142" s="36" t="s">
        <v>44</v>
      </c>
      <c r="V142"/>
    </row>
    <row r="143" spans="1:21" ht="12.75">
      <c r="A143" s="41" t="s">
        <v>161</v>
      </c>
      <c r="B143" s="151" t="s">
        <v>162</v>
      </c>
      <c r="C143" s="151"/>
      <c r="D143" s="151"/>
      <c r="E143" s="151"/>
      <c r="F143" s="151"/>
      <c r="G143" s="151"/>
      <c r="H143" s="151"/>
      <c r="I143" s="151"/>
      <c r="J143" s="19">
        <v>5</v>
      </c>
      <c r="K143" s="19">
        <v>2</v>
      </c>
      <c r="L143" s="19">
        <v>0</v>
      </c>
      <c r="M143" s="19">
        <v>1</v>
      </c>
      <c r="N143" s="19">
        <v>0</v>
      </c>
      <c r="O143" s="20">
        <f>K143+L143+M143+N143</f>
        <v>3</v>
      </c>
      <c r="P143" s="21">
        <f>Q143-O143</f>
        <v>6</v>
      </c>
      <c r="Q143" s="21">
        <f>ROUND(PRODUCT(J143,25)/14,0)</f>
        <v>9</v>
      </c>
      <c r="R143" s="22"/>
      <c r="S143" s="19"/>
      <c r="T143" s="4" t="s">
        <v>62</v>
      </c>
      <c r="U143" s="36" t="s">
        <v>44</v>
      </c>
    </row>
    <row r="144" spans="1:21" ht="12.75">
      <c r="A144" s="150" t="s">
        <v>163</v>
      </c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32.25" customHeight="1">
      <c r="A145" s="41" t="s">
        <v>144</v>
      </c>
      <c r="B145" s="152" t="s">
        <v>243</v>
      </c>
      <c r="C145" s="152"/>
      <c r="D145" s="152"/>
      <c r="E145" s="152"/>
      <c r="F145" s="152"/>
      <c r="G145" s="152"/>
      <c r="H145" s="152"/>
      <c r="I145" s="152"/>
      <c r="J145" s="19">
        <v>5</v>
      </c>
      <c r="K145" s="19">
        <v>2</v>
      </c>
      <c r="L145" s="19">
        <v>1</v>
      </c>
      <c r="M145" s="19">
        <v>1</v>
      </c>
      <c r="N145" s="19">
        <v>0</v>
      </c>
      <c r="O145" s="20">
        <f>K145+L145+M145+N145</f>
        <v>4</v>
      </c>
      <c r="P145" s="21">
        <f>Q145-O145</f>
        <v>6</v>
      </c>
      <c r="Q145" s="21">
        <f>ROUND(PRODUCT(J145,25)/12,0)</f>
        <v>10</v>
      </c>
      <c r="R145" s="22" t="s">
        <v>61</v>
      </c>
      <c r="S145" s="19"/>
      <c r="T145" s="4"/>
      <c r="U145" s="19" t="s">
        <v>44</v>
      </c>
    </row>
    <row r="146" spans="1:21" ht="12.75">
      <c r="A146" s="18" t="s">
        <v>164</v>
      </c>
      <c r="B146" s="156" t="s">
        <v>165</v>
      </c>
      <c r="C146" s="156"/>
      <c r="D146" s="156"/>
      <c r="E146" s="156"/>
      <c r="F146" s="156"/>
      <c r="G146" s="156"/>
      <c r="H146" s="156"/>
      <c r="I146" s="156"/>
      <c r="J146" s="19">
        <v>5</v>
      </c>
      <c r="K146" s="19">
        <v>2</v>
      </c>
      <c r="L146" s="19">
        <v>1</v>
      </c>
      <c r="M146" s="19">
        <v>1</v>
      </c>
      <c r="N146" s="19">
        <v>0</v>
      </c>
      <c r="O146" s="20">
        <f>K146+L146+M146+N146</f>
        <v>4</v>
      </c>
      <c r="P146" s="21">
        <f>Q146-O146</f>
        <v>6</v>
      </c>
      <c r="Q146" s="21">
        <f>ROUND(PRODUCT(J146,25)/12,0)</f>
        <v>10</v>
      </c>
      <c r="R146" s="22" t="s">
        <v>61</v>
      </c>
      <c r="S146" s="19"/>
      <c r="T146" s="4"/>
      <c r="U146" s="19" t="s">
        <v>44</v>
      </c>
    </row>
    <row r="147" spans="1:21" ht="12.75">
      <c r="A147" s="150" t="s">
        <v>168</v>
      </c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2.75">
      <c r="A148" s="41" t="s">
        <v>169</v>
      </c>
      <c r="B148" s="151" t="s">
        <v>170</v>
      </c>
      <c r="C148" s="151"/>
      <c r="D148" s="151"/>
      <c r="E148" s="151"/>
      <c r="F148" s="151"/>
      <c r="G148" s="151"/>
      <c r="H148" s="151"/>
      <c r="I148" s="151"/>
      <c r="J148" s="19">
        <v>4</v>
      </c>
      <c r="K148" s="19">
        <v>2</v>
      </c>
      <c r="L148" s="19">
        <v>0</v>
      </c>
      <c r="M148" s="19">
        <v>0</v>
      </c>
      <c r="N148" s="19">
        <v>1</v>
      </c>
      <c r="O148" s="20">
        <f>K148+L148+M148+N148</f>
        <v>3</v>
      </c>
      <c r="P148" s="21">
        <f>Q148-O148</f>
        <v>5</v>
      </c>
      <c r="Q148" s="21">
        <f>ROUND(PRODUCT(J148,25)/12,0)</f>
        <v>8</v>
      </c>
      <c r="R148" s="22"/>
      <c r="S148" s="19" t="s">
        <v>55</v>
      </c>
      <c r="T148" s="4"/>
      <c r="U148" s="19" t="s">
        <v>45</v>
      </c>
    </row>
    <row r="149" spans="1:21" ht="12.75">
      <c r="A149" s="41" t="s">
        <v>171</v>
      </c>
      <c r="B149" s="151" t="s">
        <v>172</v>
      </c>
      <c r="C149" s="151"/>
      <c r="D149" s="151"/>
      <c r="E149" s="151"/>
      <c r="F149" s="151"/>
      <c r="G149" s="151"/>
      <c r="H149" s="151"/>
      <c r="I149" s="151"/>
      <c r="J149" s="19">
        <v>4</v>
      </c>
      <c r="K149" s="19">
        <v>2</v>
      </c>
      <c r="L149" s="19">
        <v>0</v>
      </c>
      <c r="M149" s="19">
        <v>0</v>
      </c>
      <c r="N149" s="19">
        <v>1</v>
      </c>
      <c r="O149" s="20">
        <f>K149+L149+M149+N149</f>
        <v>3</v>
      </c>
      <c r="P149" s="21">
        <f>Q149-O149</f>
        <v>5</v>
      </c>
      <c r="Q149" s="21">
        <f>ROUND(PRODUCT(J149,25)/12,0)</f>
        <v>8</v>
      </c>
      <c r="R149" s="22"/>
      <c r="S149" s="19" t="s">
        <v>55</v>
      </c>
      <c r="T149" s="4"/>
      <c r="U149" s="19" t="s">
        <v>45</v>
      </c>
    </row>
    <row r="150" spans="1:21" ht="12.75">
      <c r="A150" s="41" t="s">
        <v>173</v>
      </c>
      <c r="B150" s="151" t="s">
        <v>174</v>
      </c>
      <c r="C150" s="151"/>
      <c r="D150" s="151"/>
      <c r="E150" s="151"/>
      <c r="F150" s="151"/>
      <c r="G150" s="151"/>
      <c r="H150" s="151"/>
      <c r="I150" s="151"/>
      <c r="J150" s="19">
        <v>4</v>
      </c>
      <c r="K150" s="19">
        <v>2</v>
      </c>
      <c r="L150" s="19">
        <v>0</v>
      </c>
      <c r="M150" s="19">
        <v>0</v>
      </c>
      <c r="N150" s="19">
        <v>1</v>
      </c>
      <c r="O150" s="20">
        <f>K150+L150+M150+N150</f>
        <v>3</v>
      </c>
      <c r="P150" s="21">
        <f>Q150-O150</f>
        <v>5</v>
      </c>
      <c r="Q150" s="21">
        <f>ROUND(PRODUCT(J150,25)/12,0)</f>
        <v>8</v>
      </c>
      <c r="R150" s="22"/>
      <c r="S150" s="19" t="s">
        <v>55</v>
      </c>
      <c r="T150" s="4"/>
      <c r="U150" s="19" t="s">
        <v>45</v>
      </c>
    </row>
    <row r="151" spans="1:21" ht="24.75" customHeight="1">
      <c r="A151" s="149" t="s">
        <v>175</v>
      </c>
      <c r="B151" s="149"/>
      <c r="C151" s="149"/>
      <c r="D151" s="149"/>
      <c r="E151" s="149"/>
      <c r="F151" s="149"/>
      <c r="G151" s="149"/>
      <c r="H151" s="149"/>
      <c r="I151" s="149"/>
      <c r="J151" s="29">
        <f aca="true" t="shared" si="22" ref="J151:Q151">SUM(J129,J133,J137,J142,J145,J148)</f>
        <v>30</v>
      </c>
      <c r="K151" s="29">
        <f t="shared" si="22"/>
        <v>12</v>
      </c>
      <c r="L151" s="29">
        <f t="shared" si="22"/>
        <v>4</v>
      </c>
      <c r="M151" s="29">
        <f t="shared" si="22"/>
        <v>3</v>
      </c>
      <c r="N151" s="29">
        <f t="shared" si="22"/>
        <v>1</v>
      </c>
      <c r="O151" s="29">
        <f t="shared" si="22"/>
        <v>20</v>
      </c>
      <c r="P151" s="29">
        <f t="shared" si="22"/>
        <v>36</v>
      </c>
      <c r="Q151" s="29">
        <f t="shared" si="22"/>
        <v>56</v>
      </c>
      <c r="R151" s="29">
        <f>COUNTIF(R129,"E")+COUNTIF(R133,"E")+COUNTIF(R137,"E")+COUNTIF(R142,"E")+COUNTIF(R145,"E")+COUNTIF(R148,"E")</f>
        <v>1</v>
      </c>
      <c r="S151" s="29">
        <f>COUNTIF(S129,"C")+COUNTIF(S133,"C")+COUNTIF(S137,"C")+COUNTIF(S142,"C")+COUNTIF(S145,"C")+COUNTIF(S148,"C")</f>
        <v>2</v>
      </c>
      <c r="T151" s="29">
        <f>COUNTIF(T129,"VP")+COUNTIF(T133,"VP")+COUNTIF(T137,"VP")+COUNTIF(T142,"VP")+COUNTIF(T145,"VP")+COUNTIF(T148,"VP")</f>
        <v>3</v>
      </c>
      <c r="U151" s="44">
        <f>6/43</f>
        <v>0.13953488372093023</v>
      </c>
    </row>
    <row r="152" spans="1:21" ht="13.5" customHeight="1">
      <c r="A152" s="149" t="s">
        <v>176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29">
        <f aca="true" t="shared" si="23" ref="K152:Q152">SUM(K129,K133,K137+K142)*14+(K145+K148)*12</f>
        <v>160</v>
      </c>
      <c r="L152" s="29">
        <f t="shared" si="23"/>
        <v>54</v>
      </c>
      <c r="M152" s="29">
        <f t="shared" si="23"/>
        <v>40</v>
      </c>
      <c r="N152" s="29">
        <f t="shared" si="23"/>
        <v>12</v>
      </c>
      <c r="O152" s="29">
        <f t="shared" si="23"/>
        <v>266</v>
      </c>
      <c r="P152" s="29">
        <f t="shared" si="23"/>
        <v>482</v>
      </c>
      <c r="Q152" s="29">
        <f t="shared" si="23"/>
        <v>748</v>
      </c>
      <c r="R152" s="140"/>
      <c r="S152" s="140"/>
      <c r="T152" s="140"/>
      <c r="U152" s="140"/>
    </row>
    <row r="153" spans="1:21" ht="12.7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6">
        <f>SUM(K152:N152)</f>
        <v>266</v>
      </c>
      <c r="L153" s="146"/>
      <c r="M153" s="146"/>
      <c r="N153" s="146"/>
      <c r="O153" s="147">
        <f>SUM(O152:P152)</f>
        <v>748</v>
      </c>
      <c r="P153" s="147"/>
      <c r="Q153" s="147"/>
      <c r="R153" s="140"/>
      <c r="S153" s="140"/>
      <c r="T153" s="140"/>
      <c r="U153" s="140"/>
    </row>
    <row r="154" spans="1:2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45"/>
      <c r="L154" s="45"/>
      <c r="M154" s="45"/>
      <c r="N154" s="45"/>
      <c r="O154" s="46"/>
      <c r="P154" s="46"/>
      <c r="Q154" s="46"/>
      <c r="R154" s="47"/>
      <c r="S154" s="47"/>
      <c r="T154" s="47"/>
      <c r="U154" s="47"/>
    </row>
    <row r="155" spans="1:2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45"/>
      <c r="L155" s="45"/>
      <c r="M155" s="45"/>
      <c r="N155" s="45"/>
      <c r="O155" s="46"/>
      <c r="P155" s="46"/>
      <c r="Q155" s="46"/>
      <c r="R155" s="47"/>
      <c r="S155" s="47"/>
      <c r="T155" s="47"/>
      <c r="U155" s="47"/>
    </row>
    <row r="156" spans="1:2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45"/>
      <c r="L156" s="45"/>
      <c r="M156" s="45"/>
      <c r="N156" s="45"/>
      <c r="O156" s="46"/>
      <c r="P156" s="46"/>
      <c r="Q156" s="46"/>
      <c r="R156" s="47"/>
      <c r="S156" s="47"/>
      <c r="T156" s="47"/>
      <c r="U156" s="47"/>
    </row>
    <row r="157" spans="1:2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45"/>
      <c r="L157" s="45"/>
      <c r="M157" s="45"/>
      <c r="N157" s="45"/>
      <c r="O157" s="46"/>
      <c r="P157" s="46"/>
      <c r="Q157" s="46"/>
      <c r="R157" s="47"/>
      <c r="S157" s="47"/>
      <c r="T157" s="47"/>
      <c r="U157" s="47"/>
    </row>
    <row r="158" spans="1:21" ht="15.75" customHeight="1">
      <c r="A158" s="163" t="s">
        <v>177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28.5" customHeight="1">
      <c r="A159" s="154" t="s">
        <v>48</v>
      </c>
      <c r="B159" s="154" t="s">
        <v>49</v>
      </c>
      <c r="C159" s="154"/>
      <c r="D159" s="154"/>
      <c r="E159" s="154"/>
      <c r="F159" s="154"/>
      <c r="G159" s="154"/>
      <c r="H159" s="154"/>
      <c r="I159" s="154"/>
      <c r="J159" s="155" t="s">
        <v>50</v>
      </c>
      <c r="K159" s="155" t="s">
        <v>51</v>
      </c>
      <c r="L159" s="155"/>
      <c r="M159" s="155"/>
      <c r="N159" s="155"/>
      <c r="O159" s="155" t="s">
        <v>52</v>
      </c>
      <c r="P159" s="155"/>
      <c r="Q159" s="155"/>
      <c r="R159" s="155" t="s">
        <v>53</v>
      </c>
      <c r="S159" s="155"/>
      <c r="T159" s="155"/>
      <c r="U159" s="155" t="s">
        <v>54</v>
      </c>
    </row>
    <row r="160" spans="1:21" ht="16.5" customHeight="1">
      <c r="A160" s="154"/>
      <c r="B160" s="154"/>
      <c r="C160" s="154"/>
      <c r="D160" s="154"/>
      <c r="E160" s="154"/>
      <c r="F160" s="154"/>
      <c r="G160" s="154"/>
      <c r="H160" s="154"/>
      <c r="I160" s="154"/>
      <c r="J160" s="155"/>
      <c r="K160" s="3" t="s">
        <v>55</v>
      </c>
      <c r="L160" s="3" t="s">
        <v>56</v>
      </c>
      <c r="M160" s="3" t="s">
        <v>57</v>
      </c>
      <c r="N160" s="3" t="s">
        <v>58</v>
      </c>
      <c r="O160" s="3" t="s">
        <v>59</v>
      </c>
      <c r="P160" s="3" t="s">
        <v>34</v>
      </c>
      <c r="Q160" s="3" t="s">
        <v>60</v>
      </c>
      <c r="R160" s="3" t="s">
        <v>61</v>
      </c>
      <c r="S160" s="3" t="s">
        <v>55</v>
      </c>
      <c r="T160" s="3" t="s">
        <v>62</v>
      </c>
      <c r="U160" s="155"/>
    </row>
    <row r="161" spans="1:21" ht="20.25" customHeight="1">
      <c r="A161" s="150" t="s">
        <v>178</v>
      </c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2.75">
      <c r="A162" s="41" t="s">
        <v>179</v>
      </c>
      <c r="B162" s="151" t="s">
        <v>180</v>
      </c>
      <c r="C162" s="151"/>
      <c r="D162" s="151"/>
      <c r="E162" s="151"/>
      <c r="F162" s="151"/>
      <c r="G162" s="151"/>
      <c r="H162" s="151"/>
      <c r="I162" s="151"/>
      <c r="J162" s="42">
        <v>3</v>
      </c>
      <c r="K162" s="42">
        <v>0</v>
      </c>
      <c r="L162" s="42">
        <v>2</v>
      </c>
      <c r="M162" s="42">
        <v>0</v>
      </c>
      <c r="N162" s="42">
        <v>0</v>
      </c>
      <c r="O162" s="21">
        <f>K162+L162+M162+N162</f>
        <v>2</v>
      </c>
      <c r="P162" s="21">
        <f>Q162-O162</f>
        <v>3</v>
      </c>
      <c r="Q162" s="21">
        <f>ROUND(PRODUCT(J162,25)/14,0)</f>
        <v>5</v>
      </c>
      <c r="R162" s="42"/>
      <c r="S162" s="42" t="s">
        <v>55</v>
      </c>
      <c r="T162" s="43"/>
      <c r="U162" s="19" t="s">
        <v>45</v>
      </c>
    </row>
    <row r="163" spans="1:21" ht="12.75">
      <c r="A163" s="41" t="s">
        <v>181</v>
      </c>
      <c r="B163" s="151" t="s">
        <v>182</v>
      </c>
      <c r="C163" s="151"/>
      <c r="D163" s="151"/>
      <c r="E163" s="151"/>
      <c r="F163" s="151"/>
      <c r="G163" s="151"/>
      <c r="H163" s="151"/>
      <c r="I163" s="151"/>
      <c r="J163" s="42">
        <v>3</v>
      </c>
      <c r="K163" s="42">
        <v>0</v>
      </c>
      <c r="L163" s="42">
        <v>2</v>
      </c>
      <c r="M163" s="42">
        <v>0</v>
      </c>
      <c r="N163" s="42">
        <v>0</v>
      </c>
      <c r="O163" s="21">
        <f>K163+L163+M163+N163</f>
        <v>2</v>
      </c>
      <c r="P163" s="21">
        <f>Q163-O163</f>
        <v>3</v>
      </c>
      <c r="Q163" s="21">
        <f>ROUND(PRODUCT(J163,25)/14,0)</f>
        <v>5</v>
      </c>
      <c r="R163" s="42"/>
      <c r="S163" s="42" t="s">
        <v>55</v>
      </c>
      <c r="T163" s="43"/>
      <c r="U163" s="19" t="s">
        <v>45</v>
      </c>
    </row>
    <row r="164" spans="1:21" ht="12.75">
      <c r="A164" s="41" t="s">
        <v>183</v>
      </c>
      <c r="B164" s="151" t="s">
        <v>184</v>
      </c>
      <c r="C164" s="151"/>
      <c r="D164" s="151"/>
      <c r="E164" s="151"/>
      <c r="F164" s="151"/>
      <c r="G164" s="151"/>
      <c r="H164" s="151"/>
      <c r="I164" s="151"/>
      <c r="J164" s="42">
        <v>3</v>
      </c>
      <c r="K164" s="42">
        <v>0</v>
      </c>
      <c r="L164" s="42">
        <v>2</v>
      </c>
      <c r="M164" s="42">
        <v>0</v>
      </c>
      <c r="N164" s="42">
        <v>0</v>
      </c>
      <c r="O164" s="21">
        <f>K164+L164+M164+N164</f>
        <v>2</v>
      </c>
      <c r="P164" s="21">
        <f>Q164-O164</f>
        <v>3</v>
      </c>
      <c r="Q164" s="21">
        <f>ROUND(PRODUCT(J164,25)/14,0)</f>
        <v>5</v>
      </c>
      <c r="R164" s="42"/>
      <c r="S164" s="42" t="s">
        <v>55</v>
      </c>
      <c r="T164" s="43"/>
      <c r="U164" s="19" t="s">
        <v>45</v>
      </c>
    </row>
    <row r="165" spans="1:21" ht="20.25" customHeight="1">
      <c r="A165" s="150" t="s">
        <v>185</v>
      </c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21" ht="12.75">
      <c r="A166" s="41" t="s">
        <v>186</v>
      </c>
      <c r="B166" s="151" t="s">
        <v>187</v>
      </c>
      <c r="C166" s="151"/>
      <c r="D166" s="151"/>
      <c r="E166" s="151"/>
      <c r="F166" s="151"/>
      <c r="G166" s="151"/>
      <c r="H166" s="151"/>
      <c r="I166" s="151"/>
      <c r="J166" s="19">
        <v>3</v>
      </c>
      <c r="K166" s="19">
        <v>0</v>
      </c>
      <c r="L166" s="19">
        <v>2</v>
      </c>
      <c r="M166" s="19">
        <v>0</v>
      </c>
      <c r="N166" s="19">
        <v>0</v>
      </c>
      <c r="O166" s="21">
        <f>K166+L166+M166+N166</f>
        <v>2</v>
      </c>
      <c r="P166" s="21">
        <f>Q166-O166</f>
        <v>3</v>
      </c>
      <c r="Q166" s="21">
        <f>ROUND(PRODUCT(J166,25)/14,0)</f>
        <v>5</v>
      </c>
      <c r="R166" s="42"/>
      <c r="S166" s="42" t="s">
        <v>55</v>
      </c>
      <c r="T166" s="43"/>
      <c r="U166" s="19" t="s">
        <v>45</v>
      </c>
    </row>
    <row r="167" spans="1:21" ht="12.75">
      <c r="A167" s="41" t="s">
        <v>188</v>
      </c>
      <c r="B167" s="151" t="s">
        <v>189</v>
      </c>
      <c r="C167" s="151"/>
      <c r="D167" s="151"/>
      <c r="E167" s="151"/>
      <c r="F167" s="151"/>
      <c r="G167" s="151"/>
      <c r="H167" s="151"/>
      <c r="I167" s="151"/>
      <c r="J167" s="19">
        <v>3</v>
      </c>
      <c r="K167" s="19">
        <v>0</v>
      </c>
      <c r="L167" s="19">
        <v>2</v>
      </c>
      <c r="M167" s="19">
        <v>0</v>
      </c>
      <c r="N167" s="19">
        <v>0</v>
      </c>
      <c r="O167" s="21">
        <f>K167+L167+M167+N167</f>
        <v>2</v>
      </c>
      <c r="P167" s="21">
        <f>Q167-O167</f>
        <v>3</v>
      </c>
      <c r="Q167" s="21">
        <f>ROUND(PRODUCT(J167,25)/14,0)</f>
        <v>5</v>
      </c>
      <c r="R167" s="42"/>
      <c r="S167" s="42" t="s">
        <v>55</v>
      </c>
      <c r="T167" s="43"/>
      <c r="U167" s="19" t="s">
        <v>45</v>
      </c>
    </row>
    <row r="168" spans="1:21" ht="12.75">
      <c r="A168" s="41" t="s">
        <v>190</v>
      </c>
      <c r="B168" s="151" t="s">
        <v>191</v>
      </c>
      <c r="C168" s="151"/>
      <c r="D168" s="151"/>
      <c r="E168" s="151"/>
      <c r="F168" s="151"/>
      <c r="G168" s="151"/>
      <c r="H168" s="151"/>
      <c r="I168" s="151"/>
      <c r="J168" s="19">
        <v>3</v>
      </c>
      <c r="K168" s="19">
        <v>0</v>
      </c>
      <c r="L168" s="19">
        <v>2</v>
      </c>
      <c r="M168" s="19">
        <v>0</v>
      </c>
      <c r="N168" s="19">
        <v>0</v>
      </c>
      <c r="O168" s="21">
        <f>K168+L168+M168+N168</f>
        <v>2</v>
      </c>
      <c r="P168" s="21">
        <f>Q168-O168</f>
        <v>3</v>
      </c>
      <c r="Q168" s="21">
        <f>ROUND(PRODUCT(J168,25)/14,0)</f>
        <v>5</v>
      </c>
      <c r="R168" s="42"/>
      <c r="S168" s="42" t="s">
        <v>55</v>
      </c>
      <c r="T168" s="43"/>
      <c r="U168" s="19" t="s">
        <v>45</v>
      </c>
    </row>
    <row r="169" spans="1:21" ht="27.75" customHeight="1">
      <c r="A169" s="149" t="s">
        <v>175</v>
      </c>
      <c r="B169" s="149"/>
      <c r="C169" s="149"/>
      <c r="D169" s="149"/>
      <c r="E169" s="149"/>
      <c r="F169" s="149"/>
      <c r="G169" s="149"/>
      <c r="H169" s="149"/>
      <c r="I169" s="149"/>
      <c r="J169" s="29">
        <f aca="true" t="shared" si="24" ref="J169:Q169">SUM(J162,J166)</f>
        <v>6</v>
      </c>
      <c r="K169" s="29">
        <f t="shared" si="24"/>
        <v>0</v>
      </c>
      <c r="L169" s="29">
        <f t="shared" si="24"/>
        <v>4</v>
      </c>
      <c r="M169" s="29">
        <f t="shared" si="24"/>
        <v>0</v>
      </c>
      <c r="N169" s="29">
        <f t="shared" si="24"/>
        <v>0</v>
      </c>
      <c r="O169" s="29">
        <f t="shared" si="24"/>
        <v>4</v>
      </c>
      <c r="P169" s="29">
        <f t="shared" si="24"/>
        <v>6</v>
      </c>
      <c r="Q169" s="29">
        <f t="shared" si="24"/>
        <v>10</v>
      </c>
      <c r="R169" s="29">
        <f>COUNTIF(R162,"E")+COUNTIF(R166,"E")</f>
        <v>0</v>
      </c>
      <c r="S169" s="29">
        <f>COUNTIF(S162,"C")+COUNTIF(S166,"C")</f>
        <v>2</v>
      </c>
      <c r="T169" s="29">
        <f>COUNTIF(T162,"VP")+COUNTIF(T166,"VP")</f>
        <v>0</v>
      </c>
      <c r="U169" s="44">
        <f>2/43</f>
        <v>0.046511627906976744</v>
      </c>
    </row>
    <row r="170" spans="1:21" ht="15.75" customHeight="1">
      <c r="A170" s="149" t="s">
        <v>176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29">
        <f aca="true" t="shared" si="25" ref="K170:Q170">SUM(K162,K166)*14</f>
        <v>0</v>
      </c>
      <c r="L170" s="29">
        <f t="shared" si="25"/>
        <v>56</v>
      </c>
      <c r="M170" s="29">
        <f t="shared" si="25"/>
        <v>0</v>
      </c>
      <c r="N170" s="29">
        <f t="shared" si="25"/>
        <v>0</v>
      </c>
      <c r="O170" s="29">
        <f t="shared" si="25"/>
        <v>56</v>
      </c>
      <c r="P170" s="29">
        <f t="shared" si="25"/>
        <v>84</v>
      </c>
      <c r="Q170" s="29">
        <f t="shared" si="25"/>
        <v>140</v>
      </c>
      <c r="R170" s="140"/>
      <c r="S170" s="140"/>
      <c r="T170" s="140"/>
      <c r="U170" s="140"/>
    </row>
    <row r="171" spans="1:21" ht="20.2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6">
        <f>SUM(K170:N170)</f>
        <v>56</v>
      </c>
      <c r="L171" s="146"/>
      <c r="M171" s="146"/>
      <c r="N171" s="146"/>
      <c r="O171" s="147">
        <f>SUM(O170:P170)</f>
        <v>140</v>
      </c>
      <c r="P171" s="147"/>
      <c r="Q171" s="147"/>
      <c r="R171" s="140"/>
      <c r="S171" s="140"/>
      <c r="T171" s="140"/>
      <c r="U171" s="140"/>
    </row>
    <row r="172" spans="1:21" ht="20.2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32"/>
      <c r="L172" s="32"/>
      <c r="M172" s="32"/>
      <c r="N172" s="32"/>
      <c r="O172" s="72"/>
      <c r="P172" s="72"/>
      <c r="Q172" s="72"/>
      <c r="R172" s="73"/>
      <c r="S172" s="73"/>
      <c r="T172" s="73"/>
      <c r="U172" s="73"/>
    </row>
    <row r="173" spans="1:21" ht="20.2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32"/>
      <c r="L173" s="32"/>
      <c r="M173" s="32"/>
      <c r="N173" s="32"/>
      <c r="O173" s="72"/>
      <c r="P173" s="72"/>
      <c r="Q173" s="72"/>
      <c r="R173" s="73"/>
      <c r="S173" s="73"/>
      <c r="T173" s="73"/>
      <c r="U173" s="73"/>
    </row>
    <row r="174" spans="1:21" ht="21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45"/>
      <c r="L174" s="45"/>
      <c r="M174" s="45"/>
      <c r="N174" s="45"/>
      <c r="O174" s="46"/>
      <c r="P174" s="46"/>
      <c r="Q174" s="46"/>
      <c r="R174" s="47"/>
      <c r="S174" s="47"/>
      <c r="T174" s="47"/>
      <c r="U174" s="47"/>
    </row>
    <row r="175" spans="1:21" ht="15.75" customHeight="1">
      <c r="A175" s="163" t="s">
        <v>192</v>
      </c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 ht="28.5" customHeight="1">
      <c r="A176" s="154" t="s">
        <v>48</v>
      </c>
      <c r="B176" s="154" t="s">
        <v>49</v>
      </c>
      <c r="C176" s="154"/>
      <c r="D176" s="154"/>
      <c r="E176" s="154"/>
      <c r="F176" s="154"/>
      <c r="G176" s="154"/>
      <c r="H176" s="154"/>
      <c r="I176" s="154"/>
      <c r="J176" s="155" t="s">
        <v>50</v>
      </c>
      <c r="K176" s="155" t="s">
        <v>51</v>
      </c>
      <c r="L176" s="155"/>
      <c r="M176" s="155"/>
      <c r="N176" s="155"/>
      <c r="O176" s="155" t="s">
        <v>52</v>
      </c>
      <c r="P176" s="155"/>
      <c r="Q176" s="155"/>
      <c r="R176" s="155" t="s">
        <v>53</v>
      </c>
      <c r="S176" s="155"/>
      <c r="T176" s="155"/>
      <c r="U176" s="155" t="s">
        <v>54</v>
      </c>
    </row>
    <row r="177" spans="1:21" ht="13.5" customHeight="1">
      <c r="A177" s="154"/>
      <c r="B177" s="154"/>
      <c r="C177" s="154"/>
      <c r="D177" s="154"/>
      <c r="E177" s="154"/>
      <c r="F177" s="154"/>
      <c r="G177" s="154"/>
      <c r="H177" s="154"/>
      <c r="I177" s="154"/>
      <c r="J177" s="155"/>
      <c r="K177" s="3" t="s">
        <v>55</v>
      </c>
      <c r="L177" s="3" t="s">
        <v>56</v>
      </c>
      <c r="M177" s="3" t="s">
        <v>57</v>
      </c>
      <c r="N177" s="3" t="s">
        <v>58</v>
      </c>
      <c r="O177" s="3" t="s">
        <v>59</v>
      </c>
      <c r="P177" s="3" t="s">
        <v>34</v>
      </c>
      <c r="Q177" s="3" t="s">
        <v>60</v>
      </c>
      <c r="R177" s="3" t="s">
        <v>61</v>
      </c>
      <c r="S177" s="3" t="s">
        <v>55</v>
      </c>
      <c r="T177" s="3" t="s">
        <v>62</v>
      </c>
      <c r="U177" s="155"/>
    </row>
    <row r="178" spans="1:21" ht="15" customHeight="1">
      <c r="A178" s="164" t="s">
        <v>193</v>
      </c>
      <c r="B178" s="164"/>
      <c r="C178" s="164"/>
      <c r="D178" s="164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</row>
    <row r="179" spans="1:21" ht="12.75">
      <c r="A179" s="41" t="s">
        <v>194</v>
      </c>
      <c r="B179" s="151" t="s">
        <v>195</v>
      </c>
      <c r="C179" s="151"/>
      <c r="D179" s="151"/>
      <c r="E179" s="151"/>
      <c r="F179" s="151"/>
      <c r="G179" s="151"/>
      <c r="H179" s="151"/>
      <c r="I179" s="151"/>
      <c r="J179" s="42">
        <v>3</v>
      </c>
      <c r="K179" s="42">
        <v>2</v>
      </c>
      <c r="L179" s="42">
        <v>1</v>
      </c>
      <c r="M179" s="42">
        <v>0</v>
      </c>
      <c r="N179" s="42">
        <v>0</v>
      </c>
      <c r="O179" s="21">
        <f>K179+L179+M179+N179</f>
        <v>3</v>
      </c>
      <c r="P179" s="21">
        <f>Q179-O179</f>
        <v>2</v>
      </c>
      <c r="Q179" s="21">
        <f>ROUND(PRODUCT(J179,25)/14,0)</f>
        <v>5</v>
      </c>
      <c r="R179" s="42"/>
      <c r="S179" s="42" t="s">
        <v>55</v>
      </c>
      <c r="T179" s="43"/>
      <c r="U179" s="19" t="s">
        <v>42</v>
      </c>
    </row>
    <row r="180" spans="1:21" ht="12.75">
      <c r="A180" s="41" t="s">
        <v>196</v>
      </c>
      <c r="B180" s="151" t="s">
        <v>197</v>
      </c>
      <c r="C180" s="151"/>
      <c r="D180" s="151"/>
      <c r="E180" s="151"/>
      <c r="F180" s="151"/>
      <c r="G180" s="151"/>
      <c r="H180" s="151"/>
      <c r="I180" s="151"/>
      <c r="J180" s="42">
        <v>3</v>
      </c>
      <c r="K180" s="42">
        <v>2</v>
      </c>
      <c r="L180" s="42">
        <v>0</v>
      </c>
      <c r="M180" s="42">
        <v>0</v>
      </c>
      <c r="N180" s="42">
        <v>1</v>
      </c>
      <c r="O180" s="21">
        <f>K180+L180+M180+N180</f>
        <v>3</v>
      </c>
      <c r="P180" s="21">
        <f>Q180-O180</f>
        <v>2</v>
      </c>
      <c r="Q180" s="21">
        <f>ROUND(PRODUCT(J180,25)/14,0)</f>
        <v>5</v>
      </c>
      <c r="R180" s="42"/>
      <c r="S180" s="42" t="s">
        <v>55</v>
      </c>
      <c r="T180" s="43"/>
      <c r="U180" s="19" t="s">
        <v>45</v>
      </c>
    </row>
    <row r="181" spans="1:21" ht="18" customHeight="1">
      <c r="A181" s="150" t="s">
        <v>198</v>
      </c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</row>
    <row r="182" spans="1:21" ht="27" customHeight="1">
      <c r="A182" s="41" t="s">
        <v>199</v>
      </c>
      <c r="B182" s="152" t="s">
        <v>200</v>
      </c>
      <c r="C182" s="152"/>
      <c r="D182" s="152"/>
      <c r="E182" s="152"/>
      <c r="F182" s="152"/>
      <c r="G182" s="152"/>
      <c r="H182" s="152"/>
      <c r="I182" s="152"/>
      <c r="J182" s="42">
        <v>3</v>
      </c>
      <c r="K182" s="42">
        <v>0</v>
      </c>
      <c r="L182" s="42">
        <v>2</v>
      </c>
      <c r="M182" s="42">
        <v>0</v>
      </c>
      <c r="N182" s="42">
        <v>1</v>
      </c>
      <c r="O182" s="21">
        <f>K182+L182+M182+N182</f>
        <v>3</v>
      </c>
      <c r="P182" s="21">
        <f>Q182-O182</f>
        <v>2</v>
      </c>
      <c r="Q182" s="21">
        <f>ROUND(PRODUCT(J182,25)/14,0)</f>
        <v>5</v>
      </c>
      <c r="R182" s="42"/>
      <c r="S182" s="42" t="s">
        <v>55</v>
      </c>
      <c r="T182" s="43"/>
      <c r="U182" s="19" t="s">
        <v>45</v>
      </c>
    </row>
    <row r="183" spans="1:21" ht="39.75" customHeight="1">
      <c r="A183" s="41" t="s">
        <v>201</v>
      </c>
      <c r="B183" s="152" t="s">
        <v>202</v>
      </c>
      <c r="C183" s="152"/>
      <c r="D183" s="152"/>
      <c r="E183" s="152"/>
      <c r="F183" s="152"/>
      <c r="G183" s="152"/>
      <c r="H183" s="152"/>
      <c r="I183" s="152"/>
      <c r="J183" s="42">
        <v>3</v>
      </c>
      <c r="K183" s="42">
        <v>0</v>
      </c>
      <c r="L183" s="42">
        <v>0</v>
      </c>
      <c r="M183" s="42">
        <v>2</v>
      </c>
      <c r="N183" s="42">
        <v>0</v>
      </c>
      <c r="O183" s="21">
        <f>K183+L183+M183+N183</f>
        <v>2</v>
      </c>
      <c r="P183" s="21">
        <f>Q183-O183</f>
        <v>3</v>
      </c>
      <c r="Q183" s="21">
        <f>ROUND(PRODUCT(J183,25)/14,0)</f>
        <v>5</v>
      </c>
      <c r="R183" s="42"/>
      <c r="S183" s="42" t="s">
        <v>55</v>
      </c>
      <c r="T183" s="43"/>
      <c r="U183" s="19" t="s">
        <v>42</v>
      </c>
    </row>
    <row r="184" spans="1:21" ht="15.75" customHeight="1">
      <c r="A184" s="150" t="s">
        <v>203</v>
      </c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</row>
    <row r="185" spans="1:21" ht="30.75" customHeight="1">
      <c r="A185" s="41" t="s">
        <v>204</v>
      </c>
      <c r="B185" s="152" t="s">
        <v>205</v>
      </c>
      <c r="C185" s="152"/>
      <c r="D185" s="152"/>
      <c r="E185" s="152"/>
      <c r="F185" s="152"/>
      <c r="G185" s="152"/>
      <c r="H185" s="152"/>
      <c r="I185" s="152"/>
      <c r="J185" s="42">
        <v>3</v>
      </c>
      <c r="K185" s="42">
        <v>1</v>
      </c>
      <c r="L185" s="42">
        <v>0</v>
      </c>
      <c r="M185" s="42">
        <v>1</v>
      </c>
      <c r="N185" s="42">
        <v>0</v>
      </c>
      <c r="O185" s="21">
        <f>K185+L185+M185+N185</f>
        <v>2</v>
      </c>
      <c r="P185" s="21">
        <f>Q185-O185</f>
        <v>3</v>
      </c>
      <c r="Q185" s="21">
        <f>ROUND(PRODUCT(J185,25)/14,0)</f>
        <v>5</v>
      </c>
      <c r="R185" s="42"/>
      <c r="S185" s="42" t="s">
        <v>55</v>
      </c>
      <c r="T185" s="43"/>
      <c r="U185" s="19" t="s">
        <v>45</v>
      </c>
    </row>
    <row r="186" spans="1:21" ht="30" customHeight="1">
      <c r="A186" s="149" t="s">
        <v>175</v>
      </c>
      <c r="B186" s="149"/>
      <c r="C186" s="149"/>
      <c r="D186" s="149"/>
      <c r="E186" s="149"/>
      <c r="F186" s="149"/>
      <c r="G186" s="149"/>
      <c r="H186" s="149"/>
      <c r="I186" s="149"/>
      <c r="J186" s="29">
        <f>SUM(J179,J182,J185)</f>
        <v>9</v>
      </c>
      <c r="K186" s="29">
        <f aca="true" t="shared" si="26" ref="K186:Q186">SUM(K179,K182,K185)</f>
        <v>3</v>
      </c>
      <c r="L186" s="29">
        <f t="shared" si="26"/>
        <v>3</v>
      </c>
      <c r="M186" s="29">
        <f t="shared" si="26"/>
        <v>1</v>
      </c>
      <c r="N186" s="29">
        <f t="shared" si="26"/>
        <v>1</v>
      </c>
      <c r="O186" s="29">
        <f t="shared" si="26"/>
        <v>8</v>
      </c>
      <c r="P186" s="29">
        <f t="shared" si="26"/>
        <v>7</v>
      </c>
      <c r="Q186" s="29">
        <f t="shared" si="26"/>
        <v>15</v>
      </c>
      <c r="R186" s="29">
        <f>COUNTIF(R179,"E")+COUNTIF(R182,"E")+COUNTIF(R185,"E")</f>
        <v>0</v>
      </c>
      <c r="S186" s="29">
        <f>COUNTIF(S179,"C")+COUNTIF(S182,"C")+COUNTIF(S185,"C")</f>
        <v>3</v>
      </c>
      <c r="T186" s="29">
        <f>COUNTIF(T179,"VP")+COUNTIF(T182,"VP")+COUNTIF(T185,"VP")</f>
        <v>0</v>
      </c>
      <c r="U186" s="44">
        <f>3/43</f>
        <v>0.06976744186046512</v>
      </c>
    </row>
    <row r="187" spans="1:21" ht="16.5" customHeight="1">
      <c r="A187" s="149" t="s">
        <v>176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29">
        <f aca="true" t="shared" si="27" ref="K187:Q187">SUM(K179,K182,K185)*14</f>
        <v>42</v>
      </c>
      <c r="L187" s="29">
        <f t="shared" si="27"/>
        <v>42</v>
      </c>
      <c r="M187" s="29">
        <f t="shared" si="27"/>
        <v>14</v>
      </c>
      <c r="N187" s="29">
        <f t="shared" si="27"/>
        <v>14</v>
      </c>
      <c r="O187" s="29">
        <f t="shared" si="27"/>
        <v>112</v>
      </c>
      <c r="P187" s="29">
        <f t="shared" si="27"/>
        <v>98</v>
      </c>
      <c r="Q187" s="29">
        <f t="shared" si="27"/>
        <v>210</v>
      </c>
      <c r="R187" s="140"/>
      <c r="S187" s="140"/>
      <c r="T187" s="140"/>
      <c r="U187" s="140"/>
    </row>
    <row r="188" spans="1:21" ht="15" customHeight="1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6">
        <f>SUM(K187:N187)</f>
        <v>112</v>
      </c>
      <c r="L188" s="146"/>
      <c r="M188" s="146"/>
      <c r="N188" s="146"/>
      <c r="O188" s="147">
        <f>SUM(O187:P187)</f>
        <v>210</v>
      </c>
      <c r="P188" s="147"/>
      <c r="Q188" s="147"/>
      <c r="R188" s="140"/>
      <c r="S188" s="140"/>
      <c r="T188" s="140"/>
      <c r="U188" s="140"/>
    </row>
    <row r="189" spans="1:21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45"/>
      <c r="L189" s="45"/>
      <c r="M189" s="45"/>
      <c r="N189" s="45"/>
      <c r="O189" s="48"/>
      <c r="P189" s="48"/>
      <c r="Q189" s="48"/>
      <c r="R189" s="48"/>
      <c r="S189" s="48"/>
      <c r="T189" s="48"/>
      <c r="U189" s="48"/>
    </row>
    <row r="190" spans="1:21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45"/>
      <c r="L190" s="45"/>
      <c r="M190" s="45"/>
      <c r="N190" s="45"/>
      <c r="O190" s="48"/>
      <c r="P190" s="48"/>
      <c r="Q190" s="48"/>
      <c r="R190" s="48"/>
      <c r="S190" s="48"/>
      <c r="T190" s="48"/>
      <c r="U190" s="48"/>
    </row>
    <row r="191" spans="1:2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45"/>
      <c r="L191" s="45"/>
      <c r="M191" s="45"/>
      <c r="N191" s="45"/>
      <c r="O191" s="48"/>
      <c r="P191" s="48"/>
      <c r="Q191" s="48"/>
      <c r="R191" s="48"/>
      <c r="S191" s="48"/>
      <c r="T191" s="48"/>
      <c r="U191" s="48"/>
    </row>
    <row r="192" spans="1:21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45"/>
      <c r="L192" s="45"/>
      <c r="M192" s="45"/>
      <c r="N192" s="45"/>
      <c r="O192" s="48"/>
      <c r="P192" s="48"/>
      <c r="Q192" s="48"/>
      <c r="R192" s="48"/>
      <c r="S192" s="48"/>
      <c r="T192" s="48"/>
      <c r="U192" s="48"/>
    </row>
    <row r="193" spans="1:21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45"/>
      <c r="L193" s="45"/>
      <c r="M193" s="45"/>
      <c r="N193" s="45"/>
      <c r="O193" s="48"/>
      <c r="P193" s="48"/>
      <c r="Q193" s="48"/>
      <c r="R193" s="48"/>
      <c r="S193" s="48"/>
      <c r="T193" s="48"/>
      <c r="U193" s="48"/>
    </row>
    <row r="194" spans="1:21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45"/>
      <c r="L194" s="45"/>
      <c r="M194" s="45"/>
      <c r="N194" s="45"/>
      <c r="O194" s="48"/>
      <c r="P194" s="48"/>
      <c r="Q194" s="48"/>
      <c r="R194" s="48"/>
      <c r="S194" s="48"/>
      <c r="T194" s="48"/>
      <c r="U194" s="48"/>
    </row>
    <row r="195" spans="1:21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45"/>
      <c r="L195" s="45"/>
      <c r="M195" s="45"/>
      <c r="N195" s="45"/>
      <c r="O195" s="48"/>
      <c r="P195" s="48"/>
      <c r="Q195" s="48"/>
      <c r="R195" s="48"/>
      <c r="S195" s="48"/>
      <c r="T195" s="48"/>
      <c r="U195" s="48"/>
    </row>
    <row r="196" spans="1:21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45"/>
      <c r="L196" s="45"/>
      <c r="M196" s="45"/>
      <c r="N196" s="45"/>
      <c r="O196" s="48"/>
      <c r="P196" s="48"/>
      <c r="Q196" s="48"/>
      <c r="R196" s="48"/>
      <c r="S196" s="48"/>
      <c r="T196" s="48"/>
      <c r="U196" s="48"/>
    </row>
    <row r="197" spans="1:21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45"/>
      <c r="L197" s="45"/>
      <c r="M197" s="45"/>
      <c r="N197" s="45"/>
      <c r="O197" s="48"/>
      <c r="P197" s="48"/>
      <c r="Q197" s="48"/>
      <c r="R197" s="48"/>
      <c r="S197" s="48"/>
      <c r="T197" s="48"/>
      <c r="U197" s="48"/>
    </row>
    <row r="198" spans="1:21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45"/>
      <c r="L198" s="45"/>
      <c r="M198" s="45"/>
      <c r="N198" s="45"/>
      <c r="O198" s="48"/>
      <c r="P198" s="48"/>
      <c r="Q198" s="48"/>
      <c r="R198" s="48"/>
      <c r="S198" s="48"/>
      <c r="T198" s="48"/>
      <c r="U198" s="48"/>
    </row>
    <row r="199" spans="1:21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45"/>
      <c r="L199" s="45"/>
      <c r="M199" s="45"/>
      <c r="N199" s="45"/>
      <c r="O199" s="48"/>
      <c r="P199" s="48"/>
      <c r="Q199" s="48"/>
      <c r="R199" s="48"/>
      <c r="S199" s="48"/>
      <c r="T199" s="48"/>
      <c r="U199" s="48"/>
    </row>
    <row r="200" spans="1:21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45"/>
      <c r="L200" s="45"/>
      <c r="M200" s="45"/>
      <c r="N200" s="45"/>
      <c r="O200" s="48"/>
      <c r="P200" s="48"/>
      <c r="Q200" s="48"/>
      <c r="R200" s="48"/>
      <c r="S200" s="48"/>
      <c r="T200" s="48"/>
      <c r="U200" s="48"/>
    </row>
    <row r="201" spans="1:2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45"/>
      <c r="L201" s="45"/>
      <c r="M201" s="45"/>
      <c r="N201" s="45"/>
      <c r="O201" s="48"/>
      <c r="P201" s="48"/>
      <c r="Q201" s="48"/>
      <c r="R201" s="48"/>
      <c r="S201" s="48"/>
      <c r="T201" s="48"/>
      <c r="U201" s="48"/>
    </row>
    <row r="202" spans="1:21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45"/>
      <c r="L202" s="45"/>
      <c r="M202" s="45"/>
      <c r="N202" s="45"/>
      <c r="O202" s="48"/>
      <c r="P202" s="48"/>
      <c r="Q202" s="48"/>
      <c r="R202" s="48"/>
      <c r="S202" s="48"/>
      <c r="T202" s="48"/>
      <c r="U202" s="48"/>
    </row>
    <row r="203" spans="1:21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45"/>
      <c r="L203" s="45"/>
      <c r="M203" s="45"/>
      <c r="N203" s="45"/>
      <c r="O203" s="48"/>
      <c r="P203" s="48"/>
      <c r="Q203" s="48"/>
      <c r="R203" s="48"/>
      <c r="S203" s="48"/>
      <c r="T203" s="48"/>
      <c r="U203" s="48"/>
    </row>
    <row r="204" spans="1:21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45"/>
      <c r="L204" s="45"/>
      <c r="M204" s="45"/>
      <c r="N204" s="45"/>
      <c r="O204" s="48"/>
      <c r="P204" s="48"/>
      <c r="Q204" s="48"/>
      <c r="R204" s="48"/>
      <c r="S204" s="48"/>
      <c r="T204" s="48"/>
      <c r="U204" s="48"/>
    </row>
    <row r="205" spans="1:21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45"/>
      <c r="L205" s="45"/>
      <c r="M205" s="45"/>
      <c r="N205" s="45"/>
      <c r="O205" s="48"/>
      <c r="P205" s="48"/>
      <c r="Q205" s="48"/>
      <c r="R205" s="48"/>
      <c r="S205" s="48"/>
      <c r="T205" s="48"/>
      <c r="U205" s="48"/>
    </row>
    <row r="206" spans="1:21" ht="24" customHeight="1">
      <c r="A206" s="163" t="s">
        <v>206</v>
      </c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</row>
    <row r="207" spans="1:21" ht="16.5" customHeight="1">
      <c r="A207" s="133" t="s">
        <v>207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</row>
    <row r="208" spans="1:21" ht="34.5" customHeight="1">
      <c r="A208" s="133" t="s">
        <v>48</v>
      </c>
      <c r="B208" s="133" t="s">
        <v>49</v>
      </c>
      <c r="C208" s="133"/>
      <c r="D208" s="133"/>
      <c r="E208" s="133"/>
      <c r="F208" s="133"/>
      <c r="G208" s="133"/>
      <c r="H208" s="133"/>
      <c r="I208" s="133"/>
      <c r="J208" s="132" t="s">
        <v>50</v>
      </c>
      <c r="K208" s="132" t="s">
        <v>51</v>
      </c>
      <c r="L208" s="132"/>
      <c r="M208" s="132"/>
      <c r="N208" s="132"/>
      <c r="O208" s="132" t="s">
        <v>52</v>
      </c>
      <c r="P208" s="132"/>
      <c r="Q208" s="132"/>
      <c r="R208" s="132" t="s">
        <v>53</v>
      </c>
      <c r="S208" s="132"/>
      <c r="T208" s="132"/>
      <c r="U208" s="132" t="s">
        <v>54</v>
      </c>
    </row>
    <row r="209" spans="1:21" ht="12.75">
      <c r="A209" s="133"/>
      <c r="B209" s="133"/>
      <c r="C209" s="133"/>
      <c r="D209" s="133"/>
      <c r="E209" s="133"/>
      <c r="F209" s="133"/>
      <c r="G209" s="133"/>
      <c r="H209" s="133"/>
      <c r="I209" s="133"/>
      <c r="J209" s="132"/>
      <c r="K209" s="49" t="s">
        <v>55</v>
      </c>
      <c r="L209" s="49" t="s">
        <v>56</v>
      </c>
      <c r="M209" s="49" t="s">
        <v>57</v>
      </c>
      <c r="N209" s="49" t="s">
        <v>58</v>
      </c>
      <c r="O209" s="49" t="s">
        <v>59</v>
      </c>
      <c r="P209" s="49" t="s">
        <v>34</v>
      </c>
      <c r="Q209" s="49" t="s">
        <v>60</v>
      </c>
      <c r="R209" s="49" t="s">
        <v>61</v>
      </c>
      <c r="S209" s="49" t="s">
        <v>55</v>
      </c>
      <c r="T209" s="49" t="s">
        <v>62</v>
      </c>
      <c r="U209" s="132"/>
    </row>
    <row r="210" spans="1:21" ht="17.25" customHeight="1">
      <c r="A210" s="133" t="s">
        <v>208</v>
      </c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133"/>
    </row>
    <row r="211" spans="1:21" ht="12.75">
      <c r="A211" s="66" t="str">
        <f>IF(ISNA(INDEX($A$41:$U$188,MATCH($B211,$B$41:$B$188,0),1)),"",INDEX($A$41:$U$188,MATCH($B211,$B$41:$B$188,0),1))</f>
        <v>MLE0019</v>
      </c>
      <c r="B211" s="142" t="s">
        <v>64</v>
      </c>
      <c r="C211" s="142"/>
      <c r="D211" s="142"/>
      <c r="E211" s="142"/>
      <c r="F211" s="142"/>
      <c r="G211" s="142"/>
      <c r="H211" s="142"/>
      <c r="I211" s="142"/>
      <c r="J211" s="60">
        <v>6</v>
      </c>
      <c r="K211" s="60">
        <v>2</v>
      </c>
      <c r="L211" s="60">
        <v>2</v>
      </c>
      <c r="M211" s="60">
        <v>0</v>
      </c>
      <c r="N211" s="60">
        <v>0</v>
      </c>
      <c r="O211" s="61">
        <f aca="true" t="shared" si="28" ref="O211:O226">K211+L211+M211+N211</f>
        <v>4</v>
      </c>
      <c r="P211" s="62">
        <f aca="true" t="shared" si="29" ref="P211:P226">Q211-O211</f>
        <v>7</v>
      </c>
      <c r="Q211" s="62">
        <f aca="true" t="shared" si="30" ref="Q211:Q217">ROUND(PRODUCT(J211,25)/14,0)</f>
        <v>11</v>
      </c>
      <c r="R211" s="63" t="s">
        <v>61</v>
      </c>
      <c r="S211" s="60"/>
      <c r="T211" s="64"/>
      <c r="U211" s="60" t="s">
        <v>42</v>
      </c>
    </row>
    <row r="212" spans="1:21" ht="12.75">
      <c r="A212" s="65" t="s">
        <v>66</v>
      </c>
      <c r="B212" s="142" t="s">
        <v>227</v>
      </c>
      <c r="C212" s="142"/>
      <c r="D212" s="142"/>
      <c r="E212" s="142"/>
      <c r="F212" s="142"/>
      <c r="G212" s="142"/>
      <c r="H212" s="142"/>
      <c r="I212" s="142"/>
      <c r="J212" s="60">
        <v>6</v>
      </c>
      <c r="K212" s="60">
        <v>2</v>
      </c>
      <c r="L212" s="60">
        <v>2</v>
      </c>
      <c r="M212" s="60">
        <v>0</v>
      </c>
      <c r="N212" s="60">
        <v>0</v>
      </c>
      <c r="O212" s="61">
        <f t="shared" si="28"/>
        <v>4</v>
      </c>
      <c r="P212" s="62">
        <f t="shared" si="29"/>
        <v>7</v>
      </c>
      <c r="Q212" s="62">
        <f t="shared" si="30"/>
        <v>11</v>
      </c>
      <c r="R212" s="63" t="s">
        <v>61</v>
      </c>
      <c r="S212" s="60"/>
      <c r="T212" s="64"/>
      <c r="U212" s="60" t="s">
        <v>42</v>
      </c>
    </row>
    <row r="213" spans="1:21" ht="12.75">
      <c r="A213" s="65" t="s">
        <v>67</v>
      </c>
      <c r="B213" s="142" t="s">
        <v>68</v>
      </c>
      <c r="C213" s="142"/>
      <c r="D213" s="142"/>
      <c r="E213" s="142"/>
      <c r="F213" s="142"/>
      <c r="G213" s="142"/>
      <c r="H213" s="142"/>
      <c r="I213" s="142"/>
      <c r="J213" s="60">
        <v>6</v>
      </c>
      <c r="K213" s="60">
        <v>2</v>
      </c>
      <c r="L213" s="60">
        <v>2</v>
      </c>
      <c r="M213" s="60">
        <v>0</v>
      </c>
      <c r="N213" s="60">
        <v>0</v>
      </c>
      <c r="O213" s="61">
        <f t="shared" si="28"/>
        <v>4</v>
      </c>
      <c r="P213" s="62">
        <f t="shared" si="29"/>
        <v>7</v>
      </c>
      <c r="Q213" s="62">
        <f t="shared" si="30"/>
        <v>11</v>
      </c>
      <c r="R213" s="63" t="s">
        <v>61</v>
      </c>
      <c r="S213" s="60"/>
      <c r="T213" s="64"/>
      <c r="U213" s="60" t="s">
        <v>42</v>
      </c>
    </row>
    <row r="214" spans="1:21" ht="12.75">
      <c r="A214" s="65" t="s">
        <v>69</v>
      </c>
      <c r="B214" s="142" t="s">
        <v>70</v>
      </c>
      <c r="C214" s="142"/>
      <c r="D214" s="142"/>
      <c r="E214" s="142"/>
      <c r="F214" s="142"/>
      <c r="G214" s="142"/>
      <c r="H214" s="142"/>
      <c r="I214" s="142"/>
      <c r="J214" s="60">
        <v>6</v>
      </c>
      <c r="K214" s="60">
        <v>2</v>
      </c>
      <c r="L214" s="60">
        <v>2</v>
      </c>
      <c r="M214" s="60">
        <v>2</v>
      </c>
      <c r="N214" s="60">
        <v>0</v>
      </c>
      <c r="O214" s="61">
        <f t="shared" si="28"/>
        <v>6</v>
      </c>
      <c r="P214" s="62">
        <f t="shared" si="29"/>
        <v>5</v>
      </c>
      <c r="Q214" s="62">
        <f t="shared" si="30"/>
        <v>11</v>
      </c>
      <c r="R214" s="63"/>
      <c r="S214" s="60" t="s">
        <v>55</v>
      </c>
      <c r="T214" s="64"/>
      <c r="U214" s="60" t="s">
        <v>42</v>
      </c>
    </row>
    <row r="215" spans="1:21" ht="17.25" customHeight="1">
      <c r="A215" s="65" t="s">
        <v>75</v>
      </c>
      <c r="B215" s="142" t="s">
        <v>76</v>
      </c>
      <c r="C215" s="142"/>
      <c r="D215" s="142"/>
      <c r="E215" s="142"/>
      <c r="F215" s="142"/>
      <c r="G215" s="142"/>
      <c r="H215" s="142"/>
      <c r="I215" s="142"/>
      <c r="J215" s="60">
        <v>6</v>
      </c>
      <c r="K215" s="60">
        <v>2</v>
      </c>
      <c r="L215" s="60">
        <v>2</v>
      </c>
      <c r="M215" s="60">
        <v>0</v>
      </c>
      <c r="N215" s="60">
        <v>0</v>
      </c>
      <c r="O215" s="61">
        <f t="shared" si="28"/>
        <v>4</v>
      </c>
      <c r="P215" s="62">
        <f t="shared" si="29"/>
        <v>7</v>
      </c>
      <c r="Q215" s="62">
        <f t="shared" si="30"/>
        <v>11</v>
      </c>
      <c r="R215" s="63" t="s">
        <v>61</v>
      </c>
      <c r="S215" s="60"/>
      <c r="T215" s="64"/>
      <c r="U215" s="60" t="s">
        <v>42</v>
      </c>
    </row>
    <row r="216" spans="1:21" ht="31.5" customHeight="1">
      <c r="A216" s="65" t="s">
        <v>77</v>
      </c>
      <c r="B216" s="160" t="s">
        <v>240</v>
      </c>
      <c r="C216" s="160"/>
      <c r="D216" s="160"/>
      <c r="E216" s="160"/>
      <c r="F216" s="160"/>
      <c r="G216" s="160"/>
      <c r="H216" s="160"/>
      <c r="I216" s="160"/>
      <c r="J216" s="60">
        <v>6</v>
      </c>
      <c r="K216" s="60">
        <v>2</v>
      </c>
      <c r="L216" s="60">
        <v>2</v>
      </c>
      <c r="M216" s="60">
        <v>0</v>
      </c>
      <c r="N216" s="60">
        <v>0</v>
      </c>
      <c r="O216" s="61">
        <f t="shared" si="28"/>
        <v>4</v>
      </c>
      <c r="P216" s="62">
        <f t="shared" si="29"/>
        <v>7</v>
      </c>
      <c r="Q216" s="62">
        <f t="shared" si="30"/>
        <v>11</v>
      </c>
      <c r="R216" s="63" t="s">
        <v>61</v>
      </c>
      <c r="S216" s="60"/>
      <c r="T216" s="64"/>
      <c r="U216" s="60" t="s">
        <v>42</v>
      </c>
    </row>
    <row r="217" spans="1:21" ht="12.75">
      <c r="A217" s="65" t="s">
        <v>78</v>
      </c>
      <c r="B217" s="142" t="s">
        <v>79</v>
      </c>
      <c r="C217" s="142"/>
      <c r="D217" s="142"/>
      <c r="E217" s="142"/>
      <c r="F217" s="142"/>
      <c r="G217" s="142"/>
      <c r="H217" s="142"/>
      <c r="I217" s="142"/>
      <c r="J217" s="60">
        <v>6</v>
      </c>
      <c r="K217" s="60">
        <v>2</v>
      </c>
      <c r="L217" s="60">
        <v>2</v>
      </c>
      <c r="M217" s="60">
        <v>0</v>
      </c>
      <c r="N217" s="60">
        <v>0</v>
      </c>
      <c r="O217" s="61">
        <f t="shared" si="28"/>
        <v>4</v>
      </c>
      <c r="P217" s="62">
        <f t="shared" si="29"/>
        <v>7</v>
      </c>
      <c r="Q217" s="62">
        <f t="shared" si="30"/>
        <v>11</v>
      </c>
      <c r="R217" s="63"/>
      <c r="S217" s="60"/>
      <c r="T217" s="64" t="s">
        <v>62</v>
      </c>
      <c r="U217" s="60" t="s">
        <v>42</v>
      </c>
    </row>
    <row r="218" spans="1:21" ht="12.75">
      <c r="A218" s="65" t="s">
        <v>87</v>
      </c>
      <c r="B218" s="142" t="s">
        <v>237</v>
      </c>
      <c r="C218" s="142"/>
      <c r="D218" s="142"/>
      <c r="E218" s="142"/>
      <c r="F218" s="142"/>
      <c r="G218" s="142"/>
      <c r="H218" s="142"/>
      <c r="I218" s="142"/>
      <c r="J218" s="60">
        <v>6</v>
      </c>
      <c r="K218" s="60">
        <v>2</v>
      </c>
      <c r="L218" s="60">
        <v>1</v>
      </c>
      <c r="M218" s="60">
        <v>1</v>
      </c>
      <c r="N218" s="60">
        <v>0</v>
      </c>
      <c r="O218" s="61">
        <f t="shared" si="28"/>
        <v>4</v>
      </c>
      <c r="P218" s="62">
        <f t="shared" si="29"/>
        <v>7</v>
      </c>
      <c r="Q218" s="62">
        <f aca="true" t="shared" si="31" ref="Q218:Q226">ROUND(PRODUCT(J218,25)/14,0)</f>
        <v>11</v>
      </c>
      <c r="R218" s="63"/>
      <c r="S218" s="60" t="s">
        <v>55</v>
      </c>
      <c r="T218" s="64"/>
      <c r="U218" s="60" t="s">
        <v>42</v>
      </c>
    </row>
    <row r="219" spans="1:21" ht="12.75">
      <c r="A219" s="65" t="s">
        <v>90</v>
      </c>
      <c r="B219" s="142" t="s">
        <v>91</v>
      </c>
      <c r="C219" s="142"/>
      <c r="D219" s="142"/>
      <c r="E219" s="142"/>
      <c r="F219" s="142"/>
      <c r="G219" s="142"/>
      <c r="H219" s="142"/>
      <c r="I219" s="142"/>
      <c r="J219" s="60">
        <v>7</v>
      </c>
      <c r="K219" s="60">
        <v>2</v>
      </c>
      <c r="L219" s="60">
        <v>2</v>
      </c>
      <c r="M219" s="60">
        <v>1</v>
      </c>
      <c r="N219" s="60">
        <v>0</v>
      </c>
      <c r="O219" s="61">
        <f t="shared" si="28"/>
        <v>5</v>
      </c>
      <c r="P219" s="62">
        <f t="shared" si="29"/>
        <v>8</v>
      </c>
      <c r="Q219" s="62">
        <f t="shared" si="31"/>
        <v>13</v>
      </c>
      <c r="R219" s="63" t="s">
        <v>61</v>
      </c>
      <c r="S219" s="60"/>
      <c r="T219" s="64"/>
      <c r="U219" s="60" t="s">
        <v>42</v>
      </c>
    </row>
    <row r="220" spans="1:21" ht="14.25" customHeight="1">
      <c r="A220" s="65" t="s">
        <v>99</v>
      </c>
      <c r="B220" s="142" t="s">
        <v>100</v>
      </c>
      <c r="C220" s="142"/>
      <c r="D220" s="142"/>
      <c r="E220" s="142"/>
      <c r="F220" s="142"/>
      <c r="G220" s="142"/>
      <c r="H220" s="142"/>
      <c r="I220" s="142"/>
      <c r="J220" s="60">
        <v>5</v>
      </c>
      <c r="K220" s="60">
        <v>2</v>
      </c>
      <c r="L220" s="60">
        <v>2</v>
      </c>
      <c r="M220" s="60">
        <v>0</v>
      </c>
      <c r="N220" s="60">
        <v>0</v>
      </c>
      <c r="O220" s="61">
        <f t="shared" si="28"/>
        <v>4</v>
      </c>
      <c r="P220" s="62">
        <f t="shared" si="29"/>
        <v>5</v>
      </c>
      <c r="Q220" s="62">
        <f t="shared" si="31"/>
        <v>9</v>
      </c>
      <c r="R220" s="63"/>
      <c r="S220" s="60" t="s">
        <v>55</v>
      </c>
      <c r="T220" s="64"/>
      <c r="U220" s="60" t="s">
        <v>42</v>
      </c>
    </row>
    <row r="221" spans="1:21" ht="15" customHeight="1">
      <c r="A221" s="65" t="s">
        <v>103</v>
      </c>
      <c r="B221" s="142" t="s">
        <v>104</v>
      </c>
      <c r="C221" s="142"/>
      <c r="D221" s="142"/>
      <c r="E221" s="142"/>
      <c r="F221" s="142"/>
      <c r="G221" s="142"/>
      <c r="H221" s="142"/>
      <c r="I221" s="142"/>
      <c r="J221" s="60">
        <v>5</v>
      </c>
      <c r="K221" s="60">
        <v>2</v>
      </c>
      <c r="L221" s="60">
        <v>2</v>
      </c>
      <c r="M221" s="60">
        <v>0</v>
      </c>
      <c r="N221" s="60">
        <v>0</v>
      </c>
      <c r="O221" s="61">
        <f t="shared" si="28"/>
        <v>4</v>
      </c>
      <c r="P221" s="62">
        <f t="shared" si="29"/>
        <v>5</v>
      </c>
      <c r="Q221" s="62">
        <f t="shared" si="31"/>
        <v>9</v>
      </c>
      <c r="R221" s="63" t="s">
        <v>61</v>
      </c>
      <c r="S221" s="60"/>
      <c r="T221" s="64"/>
      <c r="U221" s="60" t="s">
        <v>42</v>
      </c>
    </row>
    <row r="222" spans="1:21" ht="12.75">
      <c r="A222" s="65" t="s">
        <v>105</v>
      </c>
      <c r="B222" s="142" t="s">
        <v>106</v>
      </c>
      <c r="C222" s="142"/>
      <c r="D222" s="142"/>
      <c r="E222" s="142"/>
      <c r="F222" s="142"/>
      <c r="G222" s="142"/>
      <c r="H222" s="142"/>
      <c r="I222" s="142"/>
      <c r="J222" s="60">
        <v>5</v>
      </c>
      <c r="K222" s="60">
        <v>2</v>
      </c>
      <c r="L222" s="60">
        <v>2</v>
      </c>
      <c r="M222" s="60">
        <v>0</v>
      </c>
      <c r="N222" s="60">
        <v>0</v>
      </c>
      <c r="O222" s="61">
        <f t="shared" si="28"/>
        <v>4</v>
      </c>
      <c r="P222" s="62">
        <f t="shared" si="29"/>
        <v>5</v>
      </c>
      <c r="Q222" s="62">
        <f t="shared" si="31"/>
        <v>9</v>
      </c>
      <c r="R222" s="63" t="s">
        <v>61</v>
      </c>
      <c r="S222" s="60"/>
      <c r="T222" s="64"/>
      <c r="U222" s="60" t="s">
        <v>42</v>
      </c>
    </row>
    <row r="223" spans="1:21" ht="12.75">
      <c r="A223" s="65" t="s">
        <v>109</v>
      </c>
      <c r="B223" s="142" t="s">
        <v>110</v>
      </c>
      <c r="C223" s="142"/>
      <c r="D223" s="142"/>
      <c r="E223" s="142"/>
      <c r="F223" s="142"/>
      <c r="G223" s="142"/>
      <c r="H223" s="142"/>
      <c r="I223" s="142"/>
      <c r="J223" s="60">
        <v>5</v>
      </c>
      <c r="K223" s="60">
        <v>2</v>
      </c>
      <c r="L223" s="60">
        <v>1</v>
      </c>
      <c r="M223" s="60">
        <v>0</v>
      </c>
      <c r="N223" s="60">
        <v>0</v>
      </c>
      <c r="O223" s="61">
        <f t="shared" si="28"/>
        <v>3</v>
      </c>
      <c r="P223" s="62">
        <f t="shared" si="29"/>
        <v>6</v>
      </c>
      <c r="Q223" s="62">
        <f t="shared" si="31"/>
        <v>9</v>
      </c>
      <c r="R223" s="63"/>
      <c r="S223" s="60"/>
      <c r="T223" s="64" t="s">
        <v>62</v>
      </c>
      <c r="U223" s="60" t="s">
        <v>42</v>
      </c>
    </row>
    <row r="224" spans="1:21" ht="12.75">
      <c r="A224" s="65" t="s">
        <v>114</v>
      </c>
      <c r="B224" s="142" t="s">
        <v>115</v>
      </c>
      <c r="C224" s="142"/>
      <c r="D224" s="142"/>
      <c r="E224" s="142"/>
      <c r="F224" s="142"/>
      <c r="G224" s="142"/>
      <c r="H224" s="142"/>
      <c r="I224" s="142"/>
      <c r="J224" s="60">
        <v>4</v>
      </c>
      <c r="K224" s="60">
        <v>2</v>
      </c>
      <c r="L224" s="60">
        <v>1</v>
      </c>
      <c r="M224" s="60">
        <v>1</v>
      </c>
      <c r="N224" s="60">
        <v>0</v>
      </c>
      <c r="O224" s="61">
        <f t="shared" si="28"/>
        <v>4</v>
      </c>
      <c r="P224" s="62">
        <f t="shared" si="29"/>
        <v>3</v>
      </c>
      <c r="Q224" s="62">
        <f t="shared" si="31"/>
        <v>7</v>
      </c>
      <c r="R224" s="63" t="s">
        <v>61</v>
      </c>
      <c r="S224" s="60"/>
      <c r="T224" s="64"/>
      <c r="U224" s="60" t="s">
        <v>42</v>
      </c>
    </row>
    <row r="225" spans="1:21" ht="12.75">
      <c r="A225" s="65" t="s">
        <v>117</v>
      </c>
      <c r="B225" s="162" t="s">
        <v>118</v>
      </c>
      <c r="C225" s="162"/>
      <c r="D225" s="162"/>
      <c r="E225" s="162"/>
      <c r="F225" s="162"/>
      <c r="G225" s="162"/>
      <c r="H225" s="162"/>
      <c r="I225" s="162"/>
      <c r="J225" s="60">
        <v>4</v>
      </c>
      <c r="K225" s="60">
        <v>2</v>
      </c>
      <c r="L225" s="60">
        <v>2</v>
      </c>
      <c r="M225" s="60">
        <v>0</v>
      </c>
      <c r="N225" s="60">
        <v>0</v>
      </c>
      <c r="O225" s="61">
        <f t="shared" si="28"/>
        <v>4</v>
      </c>
      <c r="P225" s="62">
        <f t="shared" si="29"/>
        <v>3</v>
      </c>
      <c r="Q225" s="62">
        <f t="shared" si="31"/>
        <v>7</v>
      </c>
      <c r="R225" s="63" t="s">
        <v>61</v>
      </c>
      <c r="S225" s="60"/>
      <c r="T225" s="64"/>
      <c r="U225" s="60" t="s">
        <v>42</v>
      </c>
    </row>
    <row r="226" spans="1:21" ht="12.75">
      <c r="A226" s="65" t="s">
        <v>125</v>
      </c>
      <c r="B226" s="142" t="s">
        <v>126</v>
      </c>
      <c r="C226" s="142"/>
      <c r="D226" s="142"/>
      <c r="E226" s="142"/>
      <c r="F226" s="142"/>
      <c r="G226" s="142"/>
      <c r="H226" s="142"/>
      <c r="I226" s="142"/>
      <c r="J226" s="60">
        <v>4</v>
      </c>
      <c r="K226" s="60">
        <v>0</v>
      </c>
      <c r="L226" s="60">
        <v>0</v>
      </c>
      <c r="M226" s="60">
        <v>1</v>
      </c>
      <c r="N226" s="60">
        <v>0</v>
      </c>
      <c r="O226" s="61">
        <f t="shared" si="28"/>
        <v>1</v>
      </c>
      <c r="P226" s="62">
        <f t="shared" si="29"/>
        <v>6</v>
      </c>
      <c r="Q226" s="62">
        <f t="shared" si="31"/>
        <v>7</v>
      </c>
      <c r="R226" s="63"/>
      <c r="S226" s="60" t="s">
        <v>55</v>
      </c>
      <c r="T226" s="64"/>
      <c r="U226" s="60" t="s">
        <v>42</v>
      </c>
    </row>
    <row r="227" spans="1:21" ht="12.75">
      <c r="A227" s="28" t="s">
        <v>73</v>
      </c>
      <c r="B227" s="157"/>
      <c r="C227" s="157"/>
      <c r="D227" s="157"/>
      <c r="E227" s="157"/>
      <c r="F227" s="157"/>
      <c r="G227" s="157"/>
      <c r="H227" s="157"/>
      <c r="I227" s="157"/>
      <c r="J227" s="29">
        <f>IF(ISNA(SUM(J211:J226)),"",SUM(J211:J226))</f>
        <v>87</v>
      </c>
      <c r="K227" s="29">
        <f aca="true" t="shared" si="32" ref="K227:Q227">SUM(K211:K226)</f>
        <v>30</v>
      </c>
      <c r="L227" s="29">
        <f t="shared" si="32"/>
        <v>27</v>
      </c>
      <c r="M227" s="29">
        <f t="shared" si="32"/>
        <v>6</v>
      </c>
      <c r="N227" s="29">
        <f t="shared" si="32"/>
        <v>0</v>
      </c>
      <c r="O227" s="29">
        <f t="shared" si="32"/>
        <v>63</v>
      </c>
      <c r="P227" s="29">
        <f t="shared" si="32"/>
        <v>95</v>
      </c>
      <c r="Q227" s="29">
        <f t="shared" si="32"/>
        <v>158</v>
      </c>
      <c r="R227" s="28">
        <f>COUNTIF(R211:R226,"E")</f>
        <v>10</v>
      </c>
      <c r="S227" s="28">
        <f>COUNTIF(S211:S226,"C")</f>
        <v>4</v>
      </c>
      <c r="T227" s="28">
        <f>COUNTIF(T211:T226,"VP")</f>
        <v>2</v>
      </c>
      <c r="U227" s="24"/>
    </row>
    <row r="228" spans="1:21" ht="17.25" customHeight="1">
      <c r="A228" s="133" t="s">
        <v>209</v>
      </c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</row>
    <row r="229" spans="1:21" ht="12.75">
      <c r="A229" s="56" t="s">
        <v>136</v>
      </c>
      <c r="B229" s="156" t="s">
        <v>236</v>
      </c>
      <c r="C229" s="156"/>
      <c r="D229" s="156"/>
      <c r="E229" s="156"/>
      <c r="F229" s="156"/>
      <c r="G229" s="156"/>
      <c r="H229" s="156"/>
      <c r="I229" s="156"/>
      <c r="J229" s="60">
        <v>4</v>
      </c>
      <c r="K229" s="60">
        <v>0</v>
      </c>
      <c r="L229" s="60">
        <v>0</v>
      </c>
      <c r="M229" s="60">
        <v>0</v>
      </c>
      <c r="N229" s="60">
        <v>2</v>
      </c>
      <c r="O229" s="61">
        <f>K229+L229+M229+N229</f>
        <v>2</v>
      </c>
      <c r="P229" s="62">
        <f>Q229-O229</f>
        <v>6</v>
      </c>
      <c r="Q229" s="62">
        <f>ROUND(PRODUCT(J229,25)/12,0)</f>
        <v>8</v>
      </c>
      <c r="R229" s="63"/>
      <c r="S229" s="60"/>
      <c r="T229" s="64" t="s">
        <v>62</v>
      </c>
      <c r="U229" s="60" t="s">
        <v>42</v>
      </c>
    </row>
    <row r="230" spans="1:21" ht="12.75">
      <c r="A230" s="28" t="s">
        <v>73</v>
      </c>
      <c r="B230" s="133"/>
      <c r="C230" s="133"/>
      <c r="D230" s="133"/>
      <c r="E230" s="133"/>
      <c r="F230" s="133"/>
      <c r="G230" s="133"/>
      <c r="H230" s="133"/>
      <c r="I230" s="133"/>
      <c r="J230" s="29">
        <f aca="true" t="shared" si="33" ref="J230:Q230">SUM(J229:J229)</f>
        <v>4</v>
      </c>
      <c r="K230" s="29">
        <f t="shared" si="33"/>
        <v>0</v>
      </c>
      <c r="L230" s="29">
        <f t="shared" si="33"/>
        <v>0</v>
      </c>
      <c r="M230" s="29">
        <f t="shared" si="33"/>
        <v>0</v>
      </c>
      <c r="N230" s="29">
        <f t="shared" si="33"/>
        <v>2</v>
      </c>
      <c r="O230" s="29">
        <f t="shared" si="33"/>
        <v>2</v>
      </c>
      <c r="P230" s="29">
        <f t="shared" si="33"/>
        <v>6</v>
      </c>
      <c r="Q230" s="29">
        <f t="shared" si="33"/>
        <v>8</v>
      </c>
      <c r="R230" s="28">
        <f>COUNTIF(R229:R229,"E")</f>
        <v>0</v>
      </c>
      <c r="S230" s="28">
        <f>COUNTIF(S229:S229,"C")</f>
        <v>0</v>
      </c>
      <c r="T230" s="28">
        <f>COUNTIF(T229:T229,"VP")</f>
        <v>1</v>
      </c>
      <c r="U230" s="30"/>
    </row>
    <row r="231" spans="1:21" ht="27" customHeight="1">
      <c r="A231" s="149" t="s">
        <v>175</v>
      </c>
      <c r="B231" s="149"/>
      <c r="C231" s="149"/>
      <c r="D231" s="149"/>
      <c r="E231" s="149"/>
      <c r="F231" s="149"/>
      <c r="G231" s="149"/>
      <c r="H231" s="149"/>
      <c r="I231" s="149"/>
      <c r="J231" s="29">
        <f aca="true" t="shared" si="34" ref="J231:T231">SUM(J227,J230)</f>
        <v>91</v>
      </c>
      <c r="K231" s="29">
        <f t="shared" si="34"/>
        <v>30</v>
      </c>
      <c r="L231" s="29">
        <f t="shared" si="34"/>
        <v>27</v>
      </c>
      <c r="M231" s="29">
        <f t="shared" si="34"/>
        <v>6</v>
      </c>
      <c r="N231" s="29">
        <f t="shared" si="34"/>
        <v>2</v>
      </c>
      <c r="O231" s="29">
        <f t="shared" si="34"/>
        <v>65</v>
      </c>
      <c r="P231" s="29">
        <f t="shared" si="34"/>
        <v>101</v>
      </c>
      <c r="Q231" s="29">
        <f t="shared" si="34"/>
        <v>166</v>
      </c>
      <c r="R231" s="29">
        <f t="shared" si="34"/>
        <v>10</v>
      </c>
      <c r="S231" s="29">
        <f t="shared" si="34"/>
        <v>4</v>
      </c>
      <c r="T231" s="29">
        <f t="shared" si="34"/>
        <v>3</v>
      </c>
      <c r="U231" s="44">
        <f>17/43</f>
        <v>0.3953488372093023</v>
      </c>
    </row>
    <row r="232" spans="1:21" ht="12.75" customHeight="1">
      <c r="A232" s="149" t="s">
        <v>176</v>
      </c>
      <c r="B232" s="149"/>
      <c r="C232" s="149"/>
      <c r="D232" s="149"/>
      <c r="E232" s="149"/>
      <c r="F232" s="149"/>
      <c r="G232" s="149"/>
      <c r="H232" s="149"/>
      <c r="I232" s="149"/>
      <c r="J232" s="149"/>
      <c r="K232" s="29">
        <f aca="true" t="shared" si="35" ref="K232:Q232">K227*14+K230*12</f>
        <v>420</v>
      </c>
      <c r="L232" s="29">
        <f t="shared" si="35"/>
        <v>378</v>
      </c>
      <c r="M232" s="29">
        <f t="shared" si="35"/>
        <v>84</v>
      </c>
      <c r="N232" s="29">
        <f t="shared" si="35"/>
        <v>24</v>
      </c>
      <c r="O232" s="29">
        <f t="shared" si="35"/>
        <v>906</v>
      </c>
      <c r="P232" s="29">
        <f t="shared" si="35"/>
        <v>1402</v>
      </c>
      <c r="Q232" s="29">
        <f t="shared" si="35"/>
        <v>2308</v>
      </c>
      <c r="R232" s="140"/>
      <c r="S232" s="140"/>
      <c r="T232" s="140"/>
      <c r="U232" s="140"/>
    </row>
    <row r="233" spans="1:21" ht="12.7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6">
        <f>SUM(K232:N232)</f>
        <v>906</v>
      </c>
      <c r="L233" s="146"/>
      <c r="M233" s="146"/>
      <c r="N233" s="146"/>
      <c r="O233" s="147">
        <f>SUM(O232:P232)</f>
        <v>2308</v>
      </c>
      <c r="P233" s="147"/>
      <c r="Q233" s="147"/>
      <c r="R233" s="140"/>
      <c r="S233" s="140"/>
      <c r="T233" s="140"/>
      <c r="U233" s="140"/>
    </row>
    <row r="235" spans="2:20" ht="12.75">
      <c r="B235" s="6"/>
      <c r="C235" s="6"/>
      <c r="D235" s="6"/>
      <c r="E235" s="6"/>
      <c r="F235" s="6"/>
      <c r="G235" s="6"/>
      <c r="N235" s="15"/>
      <c r="O235" s="15"/>
      <c r="P235" s="15"/>
      <c r="Q235" s="15"/>
      <c r="R235" s="15"/>
      <c r="S235" s="15"/>
      <c r="T235" s="15"/>
    </row>
    <row r="236" spans="2:20" ht="12.75">
      <c r="B236" s="15"/>
      <c r="C236" s="15"/>
      <c r="D236" s="15"/>
      <c r="E236" s="15"/>
      <c r="F236" s="15"/>
      <c r="G236" s="15"/>
      <c r="H236" s="17"/>
      <c r="I236" s="17"/>
      <c r="J236" s="17"/>
      <c r="N236" s="15"/>
      <c r="O236" s="15"/>
      <c r="P236" s="15"/>
      <c r="Q236" s="15"/>
      <c r="R236" s="15"/>
      <c r="S236" s="15"/>
      <c r="T236" s="15"/>
    </row>
    <row r="239" spans="1:21" ht="23.25" customHeight="1">
      <c r="A239" s="133" t="s">
        <v>210</v>
      </c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</row>
    <row r="240" spans="1:21" ht="26.25" customHeight="1">
      <c r="A240" s="133" t="s">
        <v>48</v>
      </c>
      <c r="B240" s="133" t="s">
        <v>49</v>
      </c>
      <c r="C240" s="133"/>
      <c r="D240" s="133"/>
      <c r="E240" s="133"/>
      <c r="F240" s="133"/>
      <c r="G240" s="133"/>
      <c r="H240" s="133"/>
      <c r="I240" s="133"/>
      <c r="J240" s="132" t="s">
        <v>50</v>
      </c>
      <c r="K240" s="132" t="s">
        <v>51</v>
      </c>
      <c r="L240" s="132"/>
      <c r="M240" s="132"/>
      <c r="N240" s="132"/>
      <c r="O240" s="132" t="s">
        <v>52</v>
      </c>
      <c r="P240" s="132"/>
      <c r="Q240" s="132"/>
      <c r="R240" s="132" t="s">
        <v>53</v>
      </c>
      <c r="S240" s="132"/>
      <c r="T240" s="132"/>
      <c r="U240" s="132" t="s">
        <v>54</v>
      </c>
    </row>
    <row r="241" spans="1:21" ht="12.75">
      <c r="A241" s="133"/>
      <c r="B241" s="133"/>
      <c r="C241" s="133"/>
      <c r="D241" s="133"/>
      <c r="E241" s="133"/>
      <c r="F241" s="133"/>
      <c r="G241" s="133"/>
      <c r="H241" s="133"/>
      <c r="I241" s="133"/>
      <c r="J241" s="132"/>
      <c r="K241" s="49" t="s">
        <v>55</v>
      </c>
      <c r="L241" s="49" t="s">
        <v>56</v>
      </c>
      <c r="M241" s="49" t="s">
        <v>57</v>
      </c>
      <c r="N241" s="49" t="s">
        <v>58</v>
      </c>
      <c r="O241" s="49" t="s">
        <v>59</v>
      </c>
      <c r="P241" s="49" t="s">
        <v>34</v>
      </c>
      <c r="Q241" s="49" t="s">
        <v>60</v>
      </c>
      <c r="R241" s="49" t="s">
        <v>61</v>
      </c>
      <c r="S241" s="49" t="s">
        <v>55</v>
      </c>
      <c r="T241" s="49" t="s">
        <v>62</v>
      </c>
      <c r="U241" s="132"/>
    </row>
    <row r="242" spans="1:21" ht="18.75" customHeight="1">
      <c r="A242" s="133" t="s">
        <v>208</v>
      </c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</row>
    <row r="243" spans="1:21" ht="30" customHeight="1">
      <c r="A243" s="56" t="s">
        <v>65</v>
      </c>
      <c r="B243" s="160" t="s">
        <v>239</v>
      </c>
      <c r="C243" s="160"/>
      <c r="D243" s="160"/>
      <c r="E243" s="160"/>
      <c r="F243" s="160"/>
      <c r="G243" s="160"/>
      <c r="H243" s="160"/>
      <c r="I243" s="160"/>
      <c r="J243" s="60">
        <v>6</v>
      </c>
      <c r="K243" s="60">
        <v>2</v>
      </c>
      <c r="L243" s="60">
        <v>2</v>
      </c>
      <c r="M243" s="60">
        <v>0</v>
      </c>
      <c r="N243" s="60">
        <v>0</v>
      </c>
      <c r="O243" s="61">
        <f aca="true" t="shared" si="36" ref="O243:O254">K243+L243+M243+N243</f>
        <v>4</v>
      </c>
      <c r="P243" s="62">
        <f aca="true" t="shared" si="37" ref="P243:P254">Q243-O243</f>
        <v>7</v>
      </c>
      <c r="Q243" s="62">
        <f>ROUND(PRODUCT(J243,25)/14,0)</f>
        <v>11</v>
      </c>
      <c r="R243" s="63"/>
      <c r="S243" s="60"/>
      <c r="T243" s="64" t="s">
        <v>62</v>
      </c>
      <c r="U243" s="60" t="s">
        <v>44</v>
      </c>
    </row>
    <row r="244" spans="1:21" ht="12.75">
      <c r="A244" s="56" t="s">
        <v>80</v>
      </c>
      <c r="B244" s="142" t="s">
        <v>81</v>
      </c>
      <c r="C244" s="142"/>
      <c r="D244" s="142"/>
      <c r="E244" s="142"/>
      <c r="F244" s="142"/>
      <c r="G244" s="142"/>
      <c r="H244" s="142"/>
      <c r="I244" s="142"/>
      <c r="J244" s="60">
        <v>6</v>
      </c>
      <c r="K244" s="60">
        <v>2</v>
      </c>
      <c r="L244" s="60">
        <v>1</v>
      </c>
      <c r="M244" s="60">
        <v>2</v>
      </c>
      <c r="N244" s="60">
        <v>0</v>
      </c>
      <c r="O244" s="61">
        <f t="shared" si="36"/>
        <v>5</v>
      </c>
      <c r="P244" s="62">
        <f t="shared" si="37"/>
        <v>6</v>
      </c>
      <c r="Q244" s="62">
        <f>ROUND(PRODUCT(J244,25)/14,0)</f>
        <v>11</v>
      </c>
      <c r="R244" s="63" t="s">
        <v>61</v>
      </c>
      <c r="S244" s="60"/>
      <c r="T244" s="64"/>
      <c r="U244" s="60" t="s">
        <v>44</v>
      </c>
    </row>
    <row r="245" spans="1:21" ht="12.75">
      <c r="A245" s="56" t="s">
        <v>82</v>
      </c>
      <c r="B245" s="142" t="s">
        <v>83</v>
      </c>
      <c r="C245" s="142"/>
      <c r="D245" s="142"/>
      <c r="E245" s="142"/>
      <c r="F245" s="142"/>
      <c r="G245" s="142"/>
      <c r="H245" s="142"/>
      <c r="I245" s="142"/>
      <c r="J245" s="60">
        <v>6</v>
      </c>
      <c r="K245" s="60">
        <v>2</v>
      </c>
      <c r="L245" s="60">
        <v>1</v>
      </c>
      <c r="M245" s="60">
        <v>0</v>
      </c>
      <c r="N245" s="60">
        <v>0</v>
      </c>
      <c r="O245" s="61">
        <f t="shared" si="36"/>
        <v>3</v>
      </c>
      <c r="P245" s="62">
        <f t="shared" si="37"/>
        <v>8</v>
      </c>
      <c r="Q245" s="62">
        <f>ROUND(PRODUCT(J245,25)/14,0)</f>
        <v>11</v>
      </c>
      <c r="R245" s="63"/>
      <c r="S245" s="60" t="s">
        <v>55</v>
      </c>
      <c r="T245" s="64"/>
      <c r="U245" s="60" t="s">
        <v>44</v>
      </c>
    </row>
    <row r="246" spans="1:21" ht="18.75" customHeight="1">
      <c r="A246" s="56" t="s">
        <v>88</v>
      </c>
      <c r="B246" s="160" t="s">
        <v>89</v>
      </c>
      <c r="C246" s="160"/>
      <c r="D246" s="160"/>
      <c r="E246" s="160"/>
      <c r="F246" s="160"/>
      <c r="G246" s="160"/>
      <c r="H246" s="160"/>
      <c r="I246" s="160"/>
      <c r="J246" s="60">
        <v>6</v>
      </c>
      <c r="K246" s="60">
        <v>2</v>
      </c>
      <c r="L246" s="60">
        <v>2</v>
      </c>
      <c r="M246" s="60">
        <v>0</v>
      </c>
      <c r="N246" s="60">
        <v>0</v>
      </c>
      <c r="O246" s="61">
        <f t="shared" si="36"/>
        <v>4</v>
      </c>
      <c r="P246" s="62">
        <f t="shared" si="37"/>
        <v>7</v>
      </c>
      <c r="Q246" s="62">
        <f aca="true" t="shared" si="38" ref="Q246:Q254">ROUND(PRODUCT(J246,25)/14,0)</f>
        <v>11</v>
      </c>
      <c r="R246" s="63"/>
      <c r="S246" s="60"/>
      <c r="T246" s="64" t="s">
        <v>62</v>
      </c>
      <c r="U246" s="60" t="s">
        <v>44</v>
      </c>
    </row>
    <row r="247" spans="1:21" ht="12.75">
      <c r="A247" s="56" t="s">
        <v>92</v>
      </c>
      <c r="B247" s="142" t="s">
        <v>93</v>
      </c>
      <c r="C247" s="142"/>
      <c r="D247" s="142"/>
      <c r="E247" s="142"/>
      <c r="F247" s="142"/>
      <c r="G247" s="142"/>
      <c r="H247" s="142"/>
      <c r="I247" s="142"/>
      <c r="J247" s="60">
        <v>6</v>
      </c>
      <c r="K247" s="60">
        <v>2</v>
      </c>
      <c r="L247" s="60">
        <v>1</v>
      </c>
      <c r="M247" s="60">
        <v>1</v>
      </c>
      <c r="N247" s="60">
        <v>0</v>
      </c>
      <c r="O247" s="61">
        <f t="shared" si="36"/>
        <v>4</v>
      </c>
      <c r="P247" s="62">
        <f t="shared" si="37"/>
        <v>7</v>
      </c>
      <c r="Q247" s="62">
        <f t="shared" si="38"/>
        <v>11</v>
      </c>
      <c r="R247" s="63" t="s">
        <v>61</v>
      </c>
      <c r="S247" s="60"/>
      <c r="T247" s="64"/>
      <c r="U247" s="60" t="s">
        <v>44</v>
      </c>
    </row>
    <row r="248" spans="1:21" ht="12.75">
      <c r="A248" s="56" t="s">
        <v>94</v>
      </c>
      <c r="B248" s="142" t="s">
        <v>95</v>
      </c>
      <c r="C248" s="142"/>
      <c r="D248" s="142"/>
      <c r="E248" s="142"/>
      <c r="F248" s="142"/>
      <c r="G248" s="142"/>
      <c r="H248" s="142"/>
      <c r="I248" s="142"/>
      <c r="J248" s="60">
        <v>5</v>
      </c>
      <c r="K248" s="60">
        <v>2</v>
      </c>
      <c r="L248" s="60">
        <v>1</v>
      </c>
      <c r="M248" s="60">
        <v>1</v>
      </c>
      <c r="N248" s="60">
        <v>0</v>
      </c>
      <c r="O248" s="61">
        <f t="shared" si="36"/>
        <v>4</v>
      </c>
      <c r="P248" s="62">
        <f t="shared" si="37"/>
        <v>5</v>
      </c>
      <c r="Q248" s="62">
        <f t="shared" si="38"/>
        <v>9</v>
      </c>
      <c r="R248" s="63" t="s">
        <v>61</v>
      </c>
      <c r="S248" s="60"/>
      <c r="T248" s="64"/>
      <c r="U248" s="60" t="s">
        <v>44</v>
      </c>
    </row>
    <row r="249" spans="1:21" ht="12.75">
      <c r="A249" s="56" t="s">
        <v>101</v>
      </c>
      <c r="B249" s="142" t="s">
        <v>102</v>
      </c>
      <c r="C249" s="142"/>
      <c r="D249" s="142"/>
      <c r="E249" s="142"/>
      <c r="F249" s="142"/>
      <c r="G249" s="142"/>
      <c r="H249" s="142"/>
      <c r="I249" s="142"/>
      <c r="J249" s="60">
        <v>5</v>
      </c>
      <c r="K249" s="60">
        <v>2</v>
      </c>
      <c r="L249" s="60">
        <v>1</v>
      </c>
      <c r="M249" s="60">
        <v>2</v>
      </c>
      <c r="N249" s="60">
        <v>0</v>
      </c>
      <c r="O249" s="61">
        <f t="shared" si="36"/>
        <v>5</v>
      </c>
      <c r="P249" s="62">
        <f t="shared" si="37"/>
        <v>4</v>
      </c>
      <c r="Q249" s="62">
        <f t="shared" si="38"/>
        <v>9</v>
      </c>
      <c r="R249" s="63" t="s">
        <v>61</v>
      </c>
      <c r="S249" s="60"/>
      <c r="T249" s="64"/>
      <c r="U249" s="60" t="s">
        <v>44</v>
      </c>
    </row>
    <row r="250" spans="1:21" ht="12.75">
      <c r="A250" s="56" t="s">
        <v>107</v>
      </c>
      <c r="B250" s="142" t="s">
        <v>108</v>
      </c>
      <c r="C250" s="142"/>
      <c r="D250" s="142"/>
      <c r="E250" s="142"/>
      <c r="F250" s="142"/>
      <c r="G250" s="142"/>
      <c r="H250" s="142"/>
      <c r="I250" s="142"/>
      <c r="J250" s="60">
        <v>5</v>
      </c>
      <c r="K250" s="60">
        <v>2</v>
      </c>
      <c r="L250" s="60">
        <v>0</v>
      </c>
      <c r="M250" s="60">
        <v>2</v>
      </c>
      <c r="N250" s="60">
        <v>0</v>
      </c>
      <c r="O250" s="61">
        <f t="shared" si="36"/>
        <v>4</v>
      </c>
      <c r="P250" s="62">
        <f t="shared" si="37"/>
        <v>5</v>
      </c>
      <c r="Q250" s="62">
        <f t="shared" si="38"/>
        <v>9</v>
      </c>
      <c r="R250" s="63" t="s">
        <v>61</v>
      </c>
      <c r="S250" s="60"/>
      <c r="T250" s="64"/>
      <c r="U250" s="60" t="s">
        <v>44</v>
      </c>
    </row>
    <row r="251" spans="1:21" ht="28.5" customHeight="1">
      <c r="A251" s="56" t="s">
        <v>116</v>
      </c>
      <c r="B251" s="160" t="s">
        <v>238</v>
      </c>
      <c r="C251" s="160"/>
      <c r="D251" s="160"/>
      <c r="E251" s="160"/>
      <c r="F251" s="160"/>
      <c r="G251" s="160"/>
      <c r="H251" s="160"/>
      <c r="I251" s="160"/>
      <c r="J251" s="60">
        <v>4</v>
      </c>
      <c r="K251" s="60">
        <v>2</v>
      </c>
      <c r="L251" s="60">
        <v>1</v>
      </c>
      <c r="M251" s="60">
        <v>1</v>
      </c>
      <c r="N251" s="60">
        <v>0</v>
      </c>
      <c r="O251" s="61">
        <f t="shared" si="36"/>
        <v>4</v>
      </c>
      <c r="P251" s="62">
        <f t="shared" si="37"/>
        <v>3</v>
      </c>
      <c r="Q251" s="62">
        <f t="shared" si="38"/>
        <v>7</v>
      </c>
      <c r="R251" s="63" t="s">
        <v>61</v>
      </c>
      <c r="S251" s="60"/>
      <c r="T251" s="64"/>
      <c r="U251" s="60" t="s">
        <v>44</v>
      </c>
    </row>
    <row r="252" spans="1:21" ht="12.75">
      <c r="A252" s="56" t="s">
        <v>119</v>
      </c>
      <c r="B252" s="161" t="s">
        <v>120</v>
      </c>
      <c r="C252" s="161"/>
      <c r="D252" s="161"/>
      <c r="E252" s="161"/>
      <c r="F252" s="161"/>
      <c r="G252" s="161"/>
      <c r="H252" s="161"/>
      <c r="I252" s="161"/>
      <c r="J252" s="60">
        <v>4</v>
      </c>
      <c r="K252" s="60">
        <v>2</v>
      </c>
      <c r="L252" s="60">
        <v>2</v>
      </c>
      <c r="M252" s="60">
        <v>0</v>
      </c>
      <c r="N252" s="60">
        <v>0</v>
      </c>
      <c r="O252" s="61">
        <f t="shared" si="36"/>
        <v>4</v>
      </c>
      <c r="P252" s="62">
        <f t="shared" si="37"/>
        <v>3</v>
      </c>
      <c r="Q252" s="62">
        <f t="shared" si="38"/>
        <v>7</v>
      </c>
      <c r="R252" s="63" t="s">
        <v>61</v>
      </c>
      <c r="S252" s="60"/>
      <c r="T252" s="64"/>
      <c r="U252" s="60" t="s">
        <v>44</v>
      </c>
    </row>
    <row r="253" spans="1:21" ht="12.75">
      <c r="A253" s="56" t="s">
        <v>121</v>
      </c>
      <c r="B253" s="142" t="s">
        <v>122</v>
      </c>
      <c r="C253" s="142"/>
      <c r="D253" s="142"/>
      <c r="E253" s="142"/>
      <c r="F253" s="142"/>
      <c r="G253" s="142"/>
      <c r="H253" s="142"/>
      <c r="I253" s="142"/>
      <c r="J253" s="60">
        <v>5</v>
      </c>
      <c r="K253" s="60">
        <v>2</v>
      </c>
      <c r="L253" s="60">
        <v>0</v>
      </c>
      <c r="M253" s="60">
        <v>1</v>
      </c>
      <c r="N253" s="60">
        <v>0</v>
      </c>
      <c r="O253" s="61">
        <f t="shared" si="36"/>
        <v>3</v>
      </c>
      <c r="P253" s="62">
        <f t="shared" si="37"/>
        <v>6</v>
      </c>
      <c r="Q253" s="62">
        <f t="shared" si="38"/>
        <v>9</v>
      </c>
      <c r="R253" s="63"/>
      <c r="S253" s="60" t="s">
        <v>55</v>
      </c>
      <c r="T253" s="64"/>
      <c r="U253" s="60" t="s">
        <v>44</v>
      </c>
    </row>
    <row r="254" spans="1:21" ht="12.75">
      <c r="A254" s="56" t="s">
        <v>123</v>
      </c>
      <c r="B254" s="142" t="s">
        <v>124</v>
      </c>
      <c r="C254" s="142"/>
      <c r="D254" s="142"/>
      <c r="E254" s="142"/>
      <c r="F254" s="142"/>
      <c r="G254" s="142"/>
      <c r="H254" s="142"/>
      <c r="I254" s="142"/>
      <c r="J254" s="60">
        <v>5</v>
      </c>
      <c r="K254" s="60">
        <v>2</v>
      </c>
      <c r="L254" s="60">
        <v>0</v>
      </c>
      <c r="M254" s="60">
        <v>1</v>
      </c>
      <c r="N254" s="60">
        <v>0</v>
      </c>
      <c r="O254" s="61">
        <f t="shared" si="36"/>
        <v>3</v>
      </c>
      <c r="P254" s="62">
        <f t="shared" si="37"/>
        <v>6</v>
      </c>
      <c r="Q254" s="62">
        <f t="shared" si="38"/>
        <v>9</v>
      </c>
      <c r="R254" s="63"/>
      <c r="S254" s="60"/>
      <c r="T254" s="64" t="s">
        <v>62</v>
      </c>
      <c r="U254" s="60" t="s">
        <v>44</v>
      </c>
    </row>
    <row r="255" spans="1:21" ht="12.75">
      <c r="A255" s="50" t="s">
        <v>73</v>
      </c>
      <c r="B255" s="157"/>
      <c r="C255" s="157"/>
      <c r="D255" s="157"/>
      <c r="E255" s="157"/>
      <c r="F255" s="157"/>
      <c r="G255" s="157"/>
      <c r="H255" s="157"/>
      <c r="I255" s="157"/>
      <c r="J255" s="29">
        <f aca="true" t="shared" si="39" ref="J255:Q255">SUM(J243:J254)</f>
        <v>63</v>
      </c>
      <c r="K255" s="29">
        <f t="shared" si="39"/>
        <v>24</v>
      </c>
      <c r="L255" s="29">
        <f t="shared" si="39"/>
        <v>12</v>
      </c>
      <c r="M255" s="29">
        <f t="shared" si="39"/>
        <v>11</v>
      </c>
      <c r="N255" s="29">
        <f t="shared" si="39"/>
        <v>0</v>
      </c>
      <c r="O255" s="29">
        <f t="shared" si="39"/>
        <v>47</v>
      </c>
      <c r="P255" s="29">
        <f t="shared" si="39"/>
        <v>67</v>
      </c>
      <c r="Q255" s="29">
        <f t="shared" si="39"/>
        <v>114</v>
      </c>
      <c r="R255" s="28">
        <f>COUNTIF(R243:R254,"E")</f>
        <v>7</v>
      </c>
      <c r="S255" s="28">
        <f>COUNTIF(S243:S254,"C")</f>
        <v>2</v>
      </c>
      <c r="T255" s="28">
        <f>COUNTIF(T243:T254,"VP")</f>
        <v>3</v>
      </c>
      <c r="U255" s="20"/>
    </row>
    <row r="256" spans="1:21" ht="18" customHeight="1">
      <c r="A256" s="133" t="s">
        <v>211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</row>
    <row r="257" spans="1:21" ht="12.75">
      <c r="A257" s="56" t="s">
        <v>128</v>
      </c>
      <c r="B257" s="156" t="s">
        <v>129</v>
      </c>
      <c r="C257" s="156"/>
      <c r="D257" s="156"/>
      <c r="E257" s="156"/>
      <c r="F257" s="156"/>
      <c r="G257" s="156"/>
      <c r="H257" s="156"/>
      <c r="I257" s="156"/>
      <c r="J257" s="55">
        <v>6</v>
      </c>
      <c r="K257" s="55">
        <v>2</v>
      </c>
      <c r="L257" s="55">
        <v>2</v>
      </c>
      <c r="M257" s="55">
        <v>0</v>
      </c>
      <c r="N257" s="55">
        <v>1</v>
      </c>
      <c r="O257" s="24">
        <f>K257+L257+M257+N257</f>
        <v>5</v>
      </c>
      <c r="P257" s="57">
        <f>Q257-O257</f>
        <v>8</v>
      </c>
      <c r="Q257" s="57">
        <f>ROUND(PRODUCT(J257,25)/12,0)</f>
        <v>13</v>
      </c>
      <c r="R257" s="58" t="s">
        <v>61</v>
      </c>
      <c r="S257" s="55"/>
      <c r="T257" s="59"/>
      <c r="U257" s="55" t="s">
        <v>44</v>
      </c>
    </row>
    <row r="258" spans="1:21" ht="12.75">
      <c r="A258" s="56" t="s">
        <v>130</v>
      </c>
      <c r="B258" s="156" t="s">
        <v>131</v>
      </c>
      <c r="C258" s="156"/>
      <c r="D258" s="156"/>
      <c r="E258" s="156"/>
      <c r="F258" s="156"/>
      <c r="G258" s="156"/>
      <c r="H258" s="156"/>
      <c r="I258" s="156"/>
      <c r="J258" s="55">
        <v>5</v>
      </c>
      <c r="K258" s="55">
        <v>2</v>
      </c>
      <c r="L258" s="55">
        <v>1</v>
      </c>
      <c r="M258" s="55">
        <v>1</v>
      </c>
      <c r="N258" s="55">
        <v>0</v>
      </c>
      <c r="O258" s="24">
        <f>K258+L258+M258+N258</f>
        <v>4</v>
      </c>
      <c r="P258" s="57">
        <f>Q258-O258</f>
        <v>6</v>
      </c>
      <c r="Q258" s="57">
        <f>ROUND(PRODUCT(J258,25)/12,0)</f>
        <v>10</v>
      </c>
      <c r="R258" s="58" t="s">
        <v>61</v>
      </c>
      <c r="S258" s="55"/>
      <c r="T258" s="59"/>
      <c r="U258" s="55" t="s">
        <v>44</v>
      </c>
    </row>
    <row r="259" spans="1:21" ht="12.75">
      <c r="A259" s="56" t="s">
        <v>132</v>
      </c>
      <c r="B259" s="156" t="s">
        <v>133</v>
      </c>
      <c r="C259" s="156"/>
      <c r="D259" s="156"/>
      <c r="E259" s="156"/>
      <c r="F259" s="156"/>
      <c r="G259" s="156"/>
      <c r="H259" s="156"/>
      <c r="I259" s="156"/>
      <c r="J259" s="55">
        <v>6</v>
      </c>
      <c r="K259" s="55">
        <v>2</v>
      </c>
      <c r="L259" s="55">
        <v>0</v>
      </c>
      <c r="M259" s="55">
        <v>2</v>
      </c>
      <c r="N259" s="55">
        <v>0</v>
      </c>
      <c r="O259" s="24">
        <f>K259+L259+M259+N259</f>
        <v>4</v>
      </c>
      <c r="P259" s="57">
        <f>Q259-O259</f>
        <v>9</v>
      </c>
      <c r="Q259" s="57">
        <f>ROUND(PRODUCT(J259,25)/12,0)</f>
        <v>13</v>
      </c>
      <c r="R259" s="58" t="s">
        <v>61</v>
      </c>
      <c r="S259" s="55"/>
      <c r="T259" s="59"/>
      <c r="U259" s="55" t="s">
        <v>44</v>
      </c>
    </row>
    <row r="260" spans="1:21" ht="12.75">
      <c r="A260" s="56" t="s">
        <v>134</v>
      </c>
      <c r="B260" s="156" t="s">
        <v>135</v>
      </c>
      <c r="C260" s="156"/>
      <c r="D260" s="156"/>
      <c r="E260" s="156"/>
      <c r="F260" s="156"/>
      <c r="G260" s="156"/>
      <c r="H260" s="156"/>
      <c r="I260" s="156"/>
      <c r="J260" s="55">
        <v>5</v>
      </c>
      <c r="K260" s="55">
        <v>0</v>
      </c>
      <c r="L260" s="55">
        <v>0</v>
      </c>
      <c r="M260" s="55">
        <v>2</v>
      </c>
      <c r="N260" s="55">
        <v>0</v>
      </c>
      <c r="O260" s="24">
        <f>K260+L260+M260+N260</f>
        <v>2</v>
      </c>
      <c r="P260" s="57">
        <f>Q260-O260</f>
        <v>8</v>
      </c>
      <c r="Q260" s="57">
        <f>ROUND(PRODUCT(J260,25)/12,0)</f>
        <v>10</v>
      </c>
      <c r="R260" s="58"/>
      <c r="S260" s="55" t="s">
        <v>55</v>
      </c>
      <c r="T260" s="59"/>
      <c r="U260" s="55" t="s">
        <v>44</v>
      </c>
    </row>
    <row r="261" spans="1:21" ht="12.75">
      <c r="A261" s="28" t="s">
        <v>73</v>
      </c>
      <c r="B261" s="133"/>
      <c r="C261" s="133"/>
      <c r="D261" s="133"/>
      <c r="E261" s="133"/>
      <c r="F261" s="133"/>
      <c r="G261" s="133"/>
      <c r="H261" s="133"/>
      <c r="I261" s="133"/>
      <c r="J261" s="29">
        <f aca="true" t="shared" si="40" ref="J261:Q261">SUM(J257:J260)</f>
        <v>22</v>
      </c>
      <c r="K261" s="29">
        <f t="shared" si="40"/>
        <v>6</v>
      </c>
      <c r="L261" s="29">
        <f t="shared" si="40"/>
        <v>3</v>
      </c>
      <c r="M261" s="29">
        <f t="shared" si="40"/>
        <v>5</v>
      </c>
      <c r="N261" s="29">
        <f t="shared" si="40"/>
        <v>1</v>
      </c>
      <c r="O261" s="29">
        <f t="shared" si="40"/>
        <v>15</v>
      </c>
      <c r="P261" s="29">
        <f t="shared" si="40"/>
        <v>31</v>
      </c>
      <c r="Q261" s="29">
        <f t="shared" si="40"/>
        <v>46</v>
      </c>
      <c r="R261" s="28">
        <f>COUNTIF(R257:R260,"E")</f>
        <v>3</v>
      </c>
      <c r="S261" s="28">
        <f>COUNTIF(S257:S260,"C")</f>
        <v>1</v>
      </c>
      <c r="T261" s="28">
        <f>COUNTIF(T257:T260,"VP")</f>
        <v>0</v>
      </c>
      <c r="U261" s="30"/>
    </row>
    <row r="262" spans="1:21" ht="25.5" customHeight="1">
      <c r="A262" s="149" t="s">
        <v>175</v>
      </c>
      <c r="B262" s="149"/>
      <c r="C262" s="149"/>
      <c r="D262" s="149"/>
      <c r="E262" s="149"/>
      <c r="F262" s="149"/>
      <c r="G262" s="149"/>
      <c r="H262" s="149"/>
      <c r="I262" s="149"/>
      <c r="J262" s="29">
        <f aca="true" t="shared" si="41" ref="J262:T262">SUM(J255,J261)</f>
        <v>85</v>
      </c>
      <c r="K262" s="29">
        <f t="shared" si="41"/>
        <v>30</v>
      </c>
      <c r="L262" s="29">
        <f t="shared" si="41"/>
        <v>15</v>
      </c>
      <c r="M262" s="29">
        <f t="shared" si="41"/>
        <v>16</v>
      </c>
      <c r="N262" s="29">
        <f t="shared" si="41"/>
        <v>1</v>
      </c>
      <c r="O262" s="29">
        <f t="shared" si="41"/>
        <v>62</v>
      </c>
      <c r="P262" s="29">
        <f t="shared" si="41"/>
        <v>98</v>
      </c>
      <c r="Q262" s="29">
        <f t="shared" si="41"/>
        <v>160</v>
      </c>
      <c r="R262" s="29">
        <f t="shared" si="41"/>
        <v>10</v>
      </c>
      <c r="S262" s="29">
        <f t="shared" si="41"/>
        <v>3</v>
      </c>
      <c r="T262" s="29">
        <f t="shared" si="41"/>
        <v>3</v>
      </c>
      <c r="U262" s="44">
        <f>16/43</f>
        <v>0.37209302325581395</v>
      </c>
    </row>
    <row r="263" spans="1:21" ht="13.5" customHeight="1">
      <c r="A263" s="149" t="s">
        <v>176</v>
      </c>
      <c r="B263" s="149"/>
      <c r="C263" s="149"/>
      <c r="D263" s="149"/>
      <c r="E263" s="149"/>
      <c r="F263" s="149"/>
      <c r="G263" s="149"/>
      <c r="H263" s="149"/>
      <c r="I263" s="149"/>
      <c r="J263" s="149"/>
      <c r="K263" s="29">
        <f aca="true" t="shared" si="42" ref="K263:Q263">K255*14+K261*12</f>
        <v>408</v>
      </c>
      <c r="L263" s="29">
        <f t="shared" si="42"/>
        <v>204</v>
      </c>
      <c r="M263" s="29">
        <f t="shared" si="42"/>
        <v>214</v>
      </c>
      <c r="N263" s="29">
        <f t="shared" si="42"/>
        <v>12</v>
      </c>
      <c r="O263" s="29">
        <f t="shared" si="42"/>
        <v>838</v>
      </c>
      <c r="P263" s="29">
        <f t="shared" si="42"/>
        <v>1310</v>
      </c>
      <c r="Q263" s="29">
        <f t="shared" si="42"/>
        <v>2148</v>
      </c>
      <c r="R263" s="140"/>
      <c r="S263" s="140"/>
      <c r="T263" s="140"/>
      <c r="U263" s="140"/>
    </row>
    <row r="264" spans="1:21" ht="16.5" customHeight="1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6">
        <f>SUM(K263:N263)</f>
        <v>838</v>
      </c>
      <c r="L264" s="146"/>
      <c r="M264" s="146"/>
      <c r="N264" s="146"/>
      <c r="O264" s="147">
        <f>SUM(O263:P263)</f>
        <v>2148</v>
      </c>
      <c r="P264" s="147"/>
      <c r="Q264" s="147"/>
      <c r="R264" s="140"/>
      <c r="S264" s="140"/>
      <c r="T264" s="140"/>
      <c r="U264" s="140"/>
    </row>
    <row r="265" ht="17.25" customHeight="1"/>
    <row r="266" ht="17.25" customHeight="1"/>
    <row r="267" ht="17.25" customHeight="1"/>
    <row r="268" ht="17.25" customHeight="1"/>
    <row r="269" spans="2:20" ht="12.75">
      <c r="B269" s="15"/>
      <c r="C269" s="15"/>
      <c r="D269" s="15"/>
      <c r="E269" s="15"/>
      <c r="F269" s="15"/>
      <c r="G269" s="15"/>
      <c r="H269" s="17"/>
      <c r="I269" s="17"/>
      <c r="J269" s="17"/>
      <c r="N269" s="15"/>
      <c r="O269" s="15"/>
      <c r="P269" s="15"/>
      <c r="Q269" s="15"/>
      <c r="R269" s="15"/>
      <c r="S269" s="15"/>
      <c r="T269" s="15"/>
    </row>
    <row r="270" ht="12" customHeight="1"/>
    <row r="271" spans="1:21" ht="22.5" customHeight="1">
      <c r="A271" s="133" t="s">
        <v>212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</row>
    <row r="272" spans="1:21" ht="25.5" customHeight="1">
      <c r="A272" s="133" t="s">
        <v>48</v>
      </c>
      <c r="B272" s="133" t="s">
        <v>49</v>
      </c>
      <c r="C272" s="133"/>
      <c r="D272" s="133"/>
      <c r="E272" s="133"/>
      <c r="F272" s="133"/>
      <c r="G272" s="133"/>
      <c r="H272" s="133"/>
      <c r="I272" s="133"/>
      <c r="J272" s="132" t="s">
        <v>50</v>
      </c>
      <c r="K272" s="132" t="s">
        <v>51</v>
      </c>
      <c r="L272" s="132"/>
      <c r="M272" s="132"/>
      <c r="N272" s="132"/>
      <c r="O272" s="132" t="s">
        <v>52</v>
      </c>
      <c r="P272" s="132"/>
      <c r="Q272" s="132"/>
      <c r="R272" s="132" t="s">
        <v>53</v>
      </c>
      <c r="S272" s="132"/>
      <c r="T272" s="132"/>
      <c r="U272" s="132" t="s">
        <v>54</v>
      </c>
    </row>
    <row r="273" spans="1:21" ht="18" customHeight="1">
      <c r="A273" s="133"/>
      <c r="B273" s="133"/>
      <c r="C273" s="133"/>
      <c r="D273" s="133"/>
      <c r="E273" s="133"/>
      <c r="F273" s="133"/>
      <c r="G273" s="133"/>
      <c r="H273" s="133"/>
      <c r="I273" s="133"/>
      <c r="J273" s="132"/>
      <c r="K273" s="49" t="s">
        <v>55</v>
      </c>
      <c r="L273" s="49" t="s">
        <v>56</v>
      </c>
      <c r="M273" s="49" t="s">
        <v>57</v>
      </c>
      <c r="N273" s="49" t="s">
        <v>58</v>
      </c>
      <c r="O273" s="49" t="s">
        <v>59</v>
      </c>
      <c r="P273" s="49" t="s">
        <v>34</v>
      </c>
      <c r="Q273" s="49" t="s">
        <v>60</v>
      </c>
      <c r="R273" s="49" t="s">
        <v>61</v>
      </c>
      <c r="S273" s="49" t="s">
        <v>55</v>
      </c>
      <c r="T273" s="49" t="s">
        <v>62</v>
      </c>
      <c r="U273" s="132"/>
    </row>
    <row r="274" spans="1:21" ht="19.5" customHeight="1">
      <c r="A274" s="133" t="s">
        <v>208</v>
      </c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</row>
    <row r="275" spans="1:21" ht="12.75">
      <c r="A275" s="24" t="s">
        <v>71</v>
      </c>
      <c r="B275" s="158" t="s">
        <v>72</v>
      </c>
      <c r="C275" s="158"/>
      <c r="D275" s="158"/>
      <c r="E275" s="158"/>
      <c r="F275" s="158"/>
      <c r="G275" s="158"/>
      <c r="H275" s="158"/>
      <c r="I275" s="158"/>
      <c r="J275" s="24">
        <v>0</v>
      </c>
      <c r="K275" s="24">
        <v>0</v>
      </c>
      <c r="L275" s="24">
        <v>2</v>
      </c>
      <c r="M275" s="24">
        <v>0</v>
      </c>
      <c r="N275" s="24">
        <v>0</v>
      </c>
      <c r="O275" s="24">
        <f>K275+L275+M275+N275</f>
        <v>2</v>
      </c>
      <c r="P275" s="57">
        <f>Q275-O275</f>
        <v>0</v>
      </c>
      <c r="Q275" s="57">
        <v>2</v>
      </c>
      <c r="R275" s="67"/>
      <c r="S275" s="24" t="s">
        <v>55</v>
      </c>
      <c r="T275" s="68"/>
      <c r="U275" s="24" t="s">
        <v>45</v>
      </c>
    </row>
    <row r="276" spans="1:21" ht="12.75">
      <c r="A276" s="24" t="s">
        <v>84</v>
      </c>
      <c r="B276" s="159" t="s">
        <v>85</v>
      </c>
      <c r="C276" s="159"/>
      <c r="D276" s="159"/>
      <c r="E276" s="159"/>
      <c r="F276" s="159"/>
      <c r="G276" s="159"/>
      <c r="H276" s="159"/>
      <c r="I276" s="159"/>
      <c r="J276" s="24">
        <v>0</v>
      </c>
      <c r="K276" s="24">
        <v>0</v>
      </c>
      <c r="L276" s="24">
        <v>2</v>
      </c>
      <c r="M276" s="24">
        <v>0</v>
      </c>
      <c r="N276" s="24">
        <v>0</v>
      </c>
      <c r="O276" s="24">
        <f>K276+L276+M276+N276</f>
        <v>2</v>
      </c>
      <c r="P276" s="57">
        <f>Q276-O276</f>
        <v>0</v>
      </c>
      <c r="Q276" s="57">
        <v>2</v>
      </c>
      <c r="R276" s="67"/>
      <c r="S276" s="24" t="s">
        <v>55</v>
      </c>
      <c r="T276" s="68"/>
      <c r="U276" s="24" t="s">
        <v>45</v>
      </c>
    </row>
    <row r="277" spans="1:21" ht="12.75">
      <c r="A277" s="56" t="s">
        <v>96</v>
      </c>
      <c r="B277" s="156" t="s">
        <v>97</v>
      </c>
      <c r="C277" s="156"/>
      <c r="D277" s="156"/>
      <c r="E277" s="156"/>
      <c r="F277" s="156"/>
      <c r="G277" s="156"/>
      <c r="H277" s="156"/>
      <c r="I277" s="156"/>
      <c r="J277" s="55">
        <v>3</v>
      </c>
      <c r="K277" s="55">
        <v>0</v>
      </c>
      <c r="L277" s="55">
        <v>2</v>
      </c>
      <c r="M277" s="55">
        <v>0</v>
      </c>
      <c r="N277" s="55">
        <v>0</v>
      </c>
      <c r="O277" s="24">
        <f>K277+L277+M277+N277</f>
        <v>2</v>
      </c>
      <c r="P277" s="57">
        <f>Q277-O277</f>
        <v>3</v>
      </c>
      <c r="Q277" s="57">
        <f>ROUND(PRODUCT(J277,25)/14,0)</f>
        <v>5</v>
      </c>
      <c r="R277" s="58"/>
      <c r="S277" s="55" t="s">
        <v>55</v>
      </c>
      <c r="T277" s="59"/>
      <c r="U277" s="55" t="s">
        <v>45</v>
      </c>
    </row>
    <row r="278" spans="1:21" ht="12.75">
      <c r="A278" s="56" t="s">
        <v>111</v>
      </c>
      <c r="B278" s="156" t="s">
        <v>112</v>
      </c>
      <c r="C278" s="156"/>
      <c r="D278" s="156"/>
      <c r="E278" s="156"/>
      <c r="F278" s="156"/>
      <c r="G278" s="156"/>
      <c r="H278" s="156"/>
      <c r="I278" s="156"/>
      <c r="J278" s="55">
        <v>3</v>
      </c>
      <c r="K278" s="55">
        <v>0</v>
      </c>
      <c r="L278" s="55">
        <v>2</v>
      </c>
      <c r="M278" s="55">
        <v>0</v>
      </c>
      <c r="N278" s="55">
        <v>0</v>
      </c>
      <c r="O278" s="24">
        <f>K278+L278+M278+N278</f>
        <v>2</v>
      </c>
      <c r="P278" s="57">
        <f>Q278-O278</f>
        <v>3</v>
      </c>
      <c r="Q278" s="57">
        <f>ROUND(PRODUCT(J278,25)/14,0)</f>
        <v>5</v>
      </c>
      <c r="R278" s="58"/>
      <c r="S278" s="55" t="s">
        <v>55</v>
      </c>
      <c r="T278" s="59"/>
      <c r="U278" s="55" t="s">
        <v>45</v>
      </c>
    </row>
    <row r="279" spans="1:21" ht="12.75">
      <c r="A279" s="28" t="s">
        <v>73</v>
      </c>
      <c r="B279" s="157"/>
      <c r="C279" s="157"/>
      <c r="D279" s="157"/>
      <c r="E279" s="157"/>
      <c r="F279" s="157"/>
      <c r="G279" s="157"/>
      <c r="H279" s="157"/>
      <c r="I279" s="157"/>
      <c r="J279" s="29">
        <f aca="true" t="shared" si="43" ref="J279:Q279">SUM(J275:J278)</f>
        <v>6</v>
      </c>
      <c r="K279" s="29">
        <f t="shared" si="43"/>
        <v>0</v>
      </c>
      <c r="L279" s="29">
        <f t="shared" si="43"/>
        <v>8</v>
      </c>
      <c r="M279" s="29">
        <f t="shared" si="43"/>
        <v>0</v>
      </c>
      <c r="N279" s="29">
        <f t="shared" si="43"/>
        <v>0</v>
      </c>
      <c r="O279" s="29">
        <f t="shared" si="43"/>
        <v>8</v>
      </c>
      <c r="P279" s="29">
        <f t="shared" si="43"/>
        <v>6</v>
      </c>
      <c r="Q279" s="29">
        <f t="shared" si="43"/>
        <v>14</v>
      </c>
      <c r="R279" s="28">
        <f>COUNTIF(R275:R278,"E")</f>
        <v>0</v>
      </c>
      <c r="S279" s="28">
        <f>COUNTIF(S275:S278,"C")</f>
        <v>4</v>
      </c>
      <c r="T279" s="28">
        <f>COUNTIF(T275:T278,"VP")</f>
        <v>0</v>
      </c>
      <c r="U279" s="20"/>
    </row>
    <row r="280" spans="1:21" ht="19.5" customHeight="1">
      <c r="A280" s="133" t="s">
        <v>211</v>
      </c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</row>
    <row r="281" spans="1:21" ht="12.75">
      <c r="A281" s="56" t="s">
        <v>137</v>
      </c>
      <c r="B281" s="156" t="s">
        <v>138</v>
      </c>
      <c r="C281" s="156"/>
      <c r="D281" s="156"/>
      <c r="E281" s="156"/>
      <c r="F281" s="156"/>
      <c r="G281" s="156"/>
      <c r="H281" s="156"/>
      <c r="I281" s="156"/>
      <c r="J281" s="55">
        <v>4</v>
      </c>
      <c r="K281" s="55">
        <v>2</v>
      </c>
      <c r="L281" s="55">
        <v>0</v>
      </c>
      <c r="M281" s="55">
        <v>0</v>
      </c>
      <c r="N281" s="55">
        <v>1</v>
      </c>
      <c r="O281" s="24">
        <f>K281+L281+M281+N281</f>
        <v>3</v>
      </c>
      <c r="P281" s="57">
        <f>Q281-O281</f>
        <v>5</v>
      </c>
      <c r="Q281" s="57">
        <f>ROUND(PRODUCT(J281,25)/12,0)</f>
        <v>8</v>
      </c>
      <c r="R281" s="58"/>
      <c r="S281" s="55" t="s">
        <v>55</v>
      </c>
      <c r="T281" s="59"/>
      <c r="U281" s="55" t="s">
        <v>45</v>
      </c>
    </row>
    <row r="282" spans="1:21" ht="12.75">
      <c r="A282" s="28" t="s">
        <v>73</v>
      </c>
      <c r="B282" s="133"/>
      <c r="C282" s="133"/>
      <c r="D282" s="133"/>
      <c r="E282" s="133"/>
      <c r="F282" s="133"/>
      <c r="G282" s="133"/>
      <c r="H282" s="133"/>
      <c r="I282" s="133"/>
      <c r="J282" s="29">
        <f aca="true" t="shared" si="44" ref="J282:Q282">SUM(J281:J281)</f>
        <v>4</v>
      </c>
      <c r="K282" s="29">
        <f t="shared" si="44"/>
        <v>2</v>
      </c>
      <c r="L282" s="29">
        <f t="shared" si="44"/>
        <v>0</v>
      </c>
      <c r="M282" s="29">
        <f t="shared" si="44"/>
        <v>0</v>
      </c>
      <c r="N282" s="29">
        <f t="shared" si="44"/>
        <v>1</v>
      </c>
      <c r="O282" s="29">
        <f t="shared" si="44"/>
        <v>3</v>
      </c>
      <c r="P282" s="29">
        <f t="shared" si="44"/>
        <v>5</v>
      </c>
      <c r="Q282" s="29">
        <f t="shared" si="44"/>
        <v>8</v>
      </c>
      <c r="R282" s="28">
        <f>COUNTIF(R281:R281,"E")</f>
        <v>0</v>
      </c>
      <c r="S282" s="28">
        <f>COUNTIF(S281:S281,"C")</f>
        <v>1</v>
      </c>
      <c r="T282" s="28">
        <f>COUNTIF(T281:T281,"VP")</f>
        <v>0</v>
      </c>
      <c r="U282" s="30"/>
    </row>
    <row r="283" spans="1:21" ht="27.75" customHeight="1">
      <c r="A283" s="149" t="s">
        <v>175</v>
      </c>
      <c r="B283" s="149"/>
      <c r="C283" s="149"/>
      <c r="D283" s="149"/>
      <c r="E283" s="149"/>
      <c r="F283" s="149"/>
      <c r="G283" s="149"/>
      <c r="H283" s="149"/>
      <c r="I283" s="149"/>
      <c r="J283" s="29">
        <f aca="true" t="shared" si="45" ref="J283:T283">SUM(J279,J282)</f>
        <v>10</v>
      </c>
      <c r="K283" s="29">
        <f t="shared" si="45"/>
        <v>2</v>
      </c>
      <c r="L283" s="29">
        <f t="shared" si="45"/>
        <v>8</v>
      </c>
      <c r="M283" s="29">
        <f t="shared" si="45"/>
        <v>0</v>
      </c>
      <c r="N283" s="29">
        <f t="shared" si="45"/>
        <v>1</v>
      </c>
      <c r="O283" s="29">
        <f t="shared" si="45"/>
        <v>11</v>
      </c>
      <c r="P283" s="29">
        <f t="shared" si="45"/>
        <v>11</v>
      </c>
      <c r="Q283" s="29">
        <f t="shared" si="45"/>
        <v>22</v>
      </c>
      <c r="R283" s="29">
        <f t="shared" si="45"/>
        <v>0</v>
      </c>
      <c r="S283" s="29">
        <f t="shared" si="45"/>
        <v>5</v>
      </c>
      <c r="T283" s="29">
        <f t="shared" si="45"/>
        <v>0</v>
      </c>
      <c r="U283" s="44">
        <f>5/43</f>
        <v>0.11627906976744186</v>
      </c>
    </row>
    <row r="284" spans="1:21" ht="17.25" customHeight="1">
      <c r="A284" s="149" t="s">
        <v>176</v>
      </c>
      <c r="B284" s="149"/>
      <c r="C284" s="149"/>
      <c r="D284" s="149"/>
      <c r="E284" s="149"/>
      <c r="F284" s="149"/>
      <c r="G284" s="149"/>
      <c r="H284" s="149"/>
      <c r="I284" s="149"/>
      <c r="J284" s="149"/>
      <c r="K284" s="29">
        <f aca="true" t="shared" si="46" ref="K284:Q284">K279*14+K282*12</f>
        <v>24</v>
      </c>
      <c r="L284" s="29">
        <f t="shared" si="46"/>
        <v>112</v>
      </c>
      <c r="M284" s="29">
        <f t="shared" si="46"/>
        <v>0</v>
      </c>
      <c r="N284" s="29">
        <f t="shared" si="46"/>
        <v>12</v>
      </c>
      <c r="O284" s="29">
        <f t="shared" si="46"/>
        <v>148</v>
      </c>
      <c r="P284" s="29">
        <f t="shared" si="46"/>
        <v>144</v>
      </c>
      <c r="Q284" s="29">
        <f t="shared" si="46"/>
        <v>292</v>
      </c>
      <c r="R284" s="140"/>
      <c r="S284" s="140"/>
      <c r="T284" s="140"/>
      <c r="U284" s="140"/>
    </row>
    <row r="285" spans="1:21" ht="12.7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6">
        <f>SUM(K284:N284)</f>
        <v>148</v>
      </c>
      <c r="L285" s="146"/>
      <c r="M285" s="146"/>
      <c r="N285" s="146"/>
      <c r="O285" s="147">
        <f>SUM(O284:P284)</f>
        <v>292</v>
      </c>
      <c r="P285" s="147"/>
      <c r="Q285" s="147"/>
      <c r="R285" s="140"/>
      <c r="S285" s="140"/>
      <c r="T285" s="140"/>
      <c r="U285" s="140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spans="2:20" ht="12.75">
      <c r="B301" s="15"/>
      <c r="C301" s="15"/>
      <c r="D301" s="15"/>
      <c r="E301" s="15"/>
      <c r="F301" s="15"/>
      <c r="G301" s="15"/>
      <c r="H301" s="17"/>
      <c r="I301" s="17"/>
      <c r="J301" s="17"/>
      <c r="N301" s="15"/>
      <c r="O301" s="15"/>
      <c r="P301" s="15"/>
      <c r="Q301" s="15"/>
      <c r="R301" s="15"/>
      <c r="S301" s="15"/>
      <c r="T301" s="15"/>
    </row>
    <row r="303" spans="1:21" ht="22.5" customHeight="1">
      <c r="A303" s="154" t="s">
        <v>192</v>
      </c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</row>
    <row r="304" spans="1:21" ht="27.75" customHeight="1">
      <c r="A304" s="154" t="s">
        <v>48</v>
      </c>
      <c r="B304" s="154" t="s">
        <v>49</v>
      </c>
      <c r="C304" s="154"/>
      <c r="D304" s="154"/>
      <c r="E304" s="154"/>
      <c r="F304" s="154"/>
      <c r="G304" s="154"/>
      <c r="H304" s="154"/>
      <c r="I304" s="154"/>
      <c r="J304" s="155" t="s">
        <v>50</v>
      </c>
      <c r="K304" s="155" t="s">
        <v>51</v>
      </c>
      <c r="L304" s="155"/>
      <c r="M304" s="155"/>
      <c r="N304" s="155"/>
      <c r="O304" s="155" t="s">
        <v>52</v>
      </c>
      <c r="P304" s="155"/>
      <c r="Q304" s="155"/>
      <c r="R304" s="155" t="s">
        <v>53</v>
      </c>
      <c r="S304" s="155"/>
      <c r="T304" s="155"/>
      <c r="U304" s="155" t="s">
        <v>54</v>
      </c>
    </row>
    <row r="305" spans="1:21" ht="12.75">
      <c r="A305" s="154"/>
      <c r="B305" s="154"/>
      <c r="C305" s="154"/>
      <c r="D305" s="154"/>
      <c r="E305" s="154"/>
      <c r="F305" s="154"/>
      <c r="G305" s="154"/>
      <c r="H305" s="154"/>
      <c r="I305" s="154"/>
      <c r="J305" s="155"/>
      <c r="K305" s="3" t="s">
        <v>55</v>
      </c>
      <c r="L305" s="3" t="s">
        <v>56</v>
      </c>
      <c r="M305" s="3" t="s">
        <v>57</v>
      </c>
      <c r="N305" s="3" t="s">
        <v>58</v>
      </c>
      <c r="O305" s="3" t="s">
        <v>59</v>
      </c>
      <c r="P305" s="3" t="s">
        <v>34</v>
      </c>
      <c r="Q305" s="3" t="s">
        <v>60</v>
      </c>
      <c r="R305" s="3" t="s">
        <v>61</v>
      </c>
      <c r="S305" s="3" t="s">
        <v>55</v>
      </c>
      <c r="T305" s="3" t="s">
        <v>62</v>
      </c>
      <c r="U305" s="155"/>
    </row>
    <row r="306" spans="1:21" ht="12.75">
      <c r="A306" s="150" t="s">
        <v>208</v>
      </c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</row>
    <row r="307" spans="1:21" ht="12.75">
      <c r="A307" s="41" t="s">
        <v>194</v>
      </c>
      <c r="B307" s="151" t="s">
        <v>195</v>
      </c>
      <c r="C307" s="151"/>
      <c r="D307" s="151"/>
      <c r="E307" s="151"/>
      <c r="F307" s="151"/>
      <c r="G307" s="151"/>
      <c r="H307" s="151"/>
      <c r="I307" s="151"/>
      <c r="J307" s="42">
        <v>3</v>
      </c>
      <c r="K307" s="42">
        <v>2</v>
      </c>
      <c r="L307" s="42">
        <v>1</v>
      </c>
      <c r="M307" s="42">
        <v>0</v>
      </c>
      <c r="N307" s="42">
        <v>0</v>
      </c>
      <c r="O307" s="21">
        <f>K307+L307+M307+N307</f>
        <v>3</v>
      </c>
      <c r="P307" s="21">
        <f>Q307-O307</f>
        <v>2</v>
      </c>
      <c r="Q307" s="21">
        <f>ROUND(PRODUCT(J307,25)/14,0)</f>
        <v>5</v>
      </c>
      <c r="R307" s="22"/>
      <c r="S307" s="19" t="s">
        <v>55</v>
      </c>
      <c r="T307" s="4"/>
      <c r="U307" s="19" t="s">
        <v>42</v>
      </c>
    </row>
    <row r="308" spans="1:21" ht="12.75">
      <c r="A308" s="41" t="s">
        <v>196</v>
      </c>
      <c r="B308" s="151" t="s">
        <v>197</v>
      </c>
      <c r="C308" s="151"/>
      <c r="D308" s="151"/>
      <c r="E308" s="151"/>
      <c r="F308" s="151"/>
      <c r="G308" s="151"/>
      <c r="H308" s="151"/>
      <c r="I308" s="151"/>
      <c r="J308" s="42">
        <v>3</v>
      </c>
      <c r="K308" s="42">
        <v>2</v>
      </c>
      <c r="L308" s="42">
        <v>0</v>
      </c>
      <c r="M308" s="42">
        <v>0</v>
      </c>
      <c r="N308" s="42">
        <v>1</v>
      </c>
      <c r="O308" s="21">
        <f>K308+L308+M308+N308</f>
        <v>3</v>
      </c>
      <c r="P308" s="21">
        <f>Q308-O308</f>
        <v>2</v>
      </c>
      <c r="Q308" s="21">
        <f>ROUND(PRODUCT(J308,25)/14,0)</f>
        <v>5</v>
      </c>
      <c r="R308" s="22"/>
      <c r="S308" s="19" t="s">
        <v>55</v>
      </c>
      <c r="T308" s="4"/>
      <c r="U308" s="19" t="s">
        <v>45</v>
      </c>
    </row>
    <row r="309" spans="1:21" ht="27.75" customHeight="1">
      <c r="A309" s="41" t="s">
        <v>199</v>
      </c>
      <c r="B309" s="152" t="s">
        <v>200</v>
      </c>
      <c r="C309" s="152"/>
      <c r="D309" s="152"/>
      <c r="E309" s="152"/>
      <c r="F309" s="152"/>
      <c r="G309" s="152"/>
      <c r="H309" s="152"/>
      <c r="I309" s="152"/>
      <c r="J309" s="42">
        <v>3</v>
      </c>
      <c r="K309" s="42">
        <v>0</v>
      </c>
      <c r="L309" s="42">
        <v>2</v>
      </c>
      <c r="M309" s="42">
        <v>0</v>
      </c>
      <c r="N309" s="42">
        <v>1</v>
      </c>
      <c r="O309" s="21">
        <f>K309+L309+M309+N309</f>
        <v>3</v>
      </c>
      <c r="P309" s="21">
        <f>Q309-O309</f>
        <v>2</v>
      </c>
      <c r="Q309" s="21">
        <f>ROUND(PRODUCT(J309,25)/14,0)</f>
        <v>5</v>
      </c>
      <c r="R309" s="22"/>
      <c r="S309" s="19" t="s">
        <v>55</v>
      </c>
      <c r="T309" s="4"/>
      <c r="U309" s="19" t="s">
        <v>45</v>
      </c>
    </row>
    <row r="310" spans="1:21" ht="45.75" customHeight="1">
      <c r="A310" s="41" t="s">
        <v>201</v>
      </c>
      <c r="B310" s="152" t="s">
        <v>202</v>
      </c>
      <c r="C310" s="152"/>
      <c r="D310" s="152"/>
      <c r="E310" s="152"/>
      <c r="F310" s="152"/>
      <c r="G310" s="152"/>
      <c r="H310" s="152"/>
      <c r="I310" s="152"/>
      <c r="J310" s="42">
        <v>3</v>
      </c>
      <c r="K310" s="42">
        <v>0</v>
      </c>
      <c r="L310" s="42">
        <v>0</v>
      </c>
      <c r="M310" s="42">
        <v>2</v>
      </c>
      <c r="N310" s="42">
        <v>0</v>
      </c>
      <c r="O310" s="21">
        <f>K310+L310+M310+N310</f>
        <v>2</v>
      </c>
      <c r="P310" s="21">
        <f>Q310-O310</f>
        <v>3</v>
      </c>
      <c r="Q310" s="21">
        <f>ROUND(PRODUCT(J310,25)/14,0)</f>
        <v>5</v>
      </c>
      <c r="R310" s="22"/>
      <c r="S310" s="19" t="s">
        <v>55</v>
      </c>
      <c r="T310" s="4"/>
      <c r="U310" s="19" t="s">
        <v>42</v>
      </c>
    </row>
    <row r="311" spans="1:21" ht="31.5" customHeight="1">
      <c r="A311" s="41" t="s">
        <v>204</v>
      </c>
      <c r="B311" s="152" t="s">
        <v>244</v>
      </c>
      <c r="C311" s="152"/>
      <c r="D311" s="152"/>
      <c r="E311" s="152"/>
      <c r="F311" s="152"/>
      <c r="G311" s="152"/>
      <c r="H311" s="152"/>
      <c r="I311" s="152"/>
      <c r="J311" s="42">
        <v>3</v>
      </c>
      <c r="K311" s="42">
        <v>1</v>
      </c>
      <c r="L311" s="42">
        <v>0</v>
      </c>
      <c r="M311" s="42">
        <v>1</v>
      </c>
      <c r="N311" s="42">
        <v>0</v>
      </c>
      <c r="O311" s="21">
        <f>K311+L311+M311+N311</f>
        <v>2</v>
      </c>
      <c r="P311" s="21">
        <f>Q311-O311</f>
        <v>3</v>
      </c>
      <c r="Q311" s="21">
        <f>ROUND(PRODUCT(J311,25)/14,0)</f>
        <v>5</v>
      </c>
      <c r="R311" s="22"/>
      <c r="S311" s="19" t="s">
        <v>55</v>
      </c>
      <c r="T311" s="4"/>
      <c r="U311" s="19" t="s">
        <v>45</v>
      </c>
    </row>
    <row r="312" spans="1:21" ht="12.75">
      <c r="A312" s="50" t="s">
        <v>73</v>
      </c>
      <c r="B312" s="153"/>
      <c r="C312" s="153"/>
      <c r="D312" s="153"/>
      <c r="E312" s="153"/>
      <c r="F312" s="153"/>
      <c r="G312" s="153"/>
      <c r="H312" s="153"/>
      <c r="I312" s="153"/>
      <c r="J312" s="51">
        <f aca="true" t="shared" si="47" ref="J312:Q312">SUM(J307:J311)</f>
        <v>15</v>
      </c>
      <c r="K312" s="51">
        <f t="shared" si="47"/>
        <v>5</v>
      </c>
      <c r="L312" s="51">
        <f t="shared" si="47"/>
        <v>3</v>
      </c>
      <c r="M312" s="51">
        <f t="shared" si="47"/>
        <v>3</v>
      </c>
      <c r="N312" s="51">
        <f t="shared" si="47"/>
        <v>2</v>
      </c>
      <c r="O312" s="29">
        <f t="shared" si="47"/>
        <v>13</v>
      </c>
      <c r="P312" s="29">
        <f t="shared" si="47"/>
        <v>12</v>
      </c>
      <c r="Q312" s="29">
        <f t="shared" si="47"/>
        <v>25</v>
      </c>
      <c r="R312" s="28">
        <f>COUNTIF(R307:R311,"E")</f>
        <v>0</v>
      </c>
      <c r="S312" s="28">
        <f>COUNTIF(S307:S311,"C")</f>
        <v>5</v>
      </c>
      <c r="T312" s="28">
        <f>COUNTIF(T307:T311,"VP")</f>
        <v>0</v>
      </c>
      <c r="U312" s="20"/>
    </row>
    <row r="313" spans="1:21" ht="12.75">
      <c r="A313" s="154" t="s">
        <v>211</v>
      </c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</row>
    <row r="314" spans="1:21" ht="12.75">
      <c r="A314" s="18"/>
      <c r="B314" s="145"/>
      <c r="C314" s="145"/>
      <c r="D314" s="145"/>
      <c r="E314" s="145"/>
      <c r="F314" s="145"/>
      <c r="G314" s="145"/>
      <c r="H314" s="145"/>
      <c r="I314" s="145"/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21">
        <f>K314+L314+M314+N314</f>
        <v>0</v>
      </c>
      <c r="P314" s="21">
        <f>Q314-O314</f>
        <v>0</v>
      </c>
      <c r="Q314" s="21">
        <f>ROUND(PRODUCT(J314,25)/12,0)</f>
        <v>0</v>
      </c>
      <c r="R314" s="22"/>
      <c r="S314" s="19"/>
      <c r="T314" s="4"/>
      <c r="U314" s="19"/>
    </row>
    <row r="315" spans="1:21" ht="12.75">
      <c r="A315" s="28" t="s">
        <v>73</v>
      </c>
      <c r="B315" s="133"/>
      <c r="C315" s="133"/>
      <c r="D315" s="133"/>
      <c r="E315" s="133"/>
      <c r="F315" s="133"/>
      <c r="G315" s="133"/>
      <c r="H315" s="133"/>
      <c r="I315" s="133"/>
      <c r="J315" s="29">
        <f aca="true" t="shared" si="48" ref="J315:Q315">SUM(J314:J314)</f>
        <v>0</v>
      </c>
      <c r="K315" s="29">
        <f t="shared" si="48"/>
        <v>0</v>
      </c>
      <c r="L315" s="29">
        <f t="shared" si="48"/>
        <v>0</v>
      </c>
      <c r="M315" s="29">
        <f t="shared" si="48"/>
        <v>0</v>
      </c>
      <c r="N315" s="29">
        <f t="shared" si="48"/>
        <v>0</v>
      </c>
      <c r="O315" s="29">
        <f t="shared" si="48"/>
        <v>0</v>
      </c>
      <c r="P315" s="29">
        <f t="shared" si="48"/>
        <v>0</v>
      </c>
      <c r="Q315" s="29">
        <f t="shared" si="48"/>
        <v>0</v>
      </c>
      <c r="R315" s="28">
        <f>COUNTIF(R314:R314,"E")</f>
        <v>0</v>
      </c>
      <c r="S315" s="28">
        <f>COUNTIF(S314:S314,"C")</f>
        <v>0</v>
      </c>
      <c r="T315" s="28">
        <f>COUNTIF(T314:T314,"VP")</f>
        <v>0</v>
      </c>
      <c r="U315" s="30"/>
    </row>
    <row r="316" spans="1:21" ht="30.75" customHeight="1">
      <c r="A316" s="149" t="s">
        <v>175</v>
      </c>
      <c r="B316" s="149"/>
      <c r="C316" s="149"/>
      <c r="D316" s="149"/>
      <c r="E316" s="149"/>
      <c r="F316" s="149"/>
      <c r="G316" s="149"/>
      <c r="H316" s="149"/>
      <c r="I316" s="149"/>
      <c r="J316" s="29">
        <f aca="true" t="shared" si="49" ref="J316:T316">SUM(J312,J315)</f>
        <v>15</v>
      </c>
      <c r="K316" s="29">
        <f t="shared" si="49"/>
        <v>5</v>
      </c>
      <c r="L316" s="29">
        <f t="shared" si="49"/>
        <v>3</v>
      </c>
      <c r="M316" s="29">
        <f t="shared" si="49"/>
        <v>3</v>
      </c>
      <c r="N316" s="29">
        <f t="shared" si="49"/>
        <v>2</v>
      </c>
      <c r="O316" s="29">
        <f t="shared" si="49"/>
        <v>13</v>
      </c>
      <c r="P316" s="29">
        <f t="shared" si="49"/>
        <v>12</v>
      </c>
      <c r="Q316" s="29">
        <f t="shared" si="49"/>
        <v>25</v>
      </c>
      <c r="R316" s="29">
        <f t="shared" si="49"/>
        <v>0</v>
      </c>
      <c r="S316" s="29">
        <f t="shared" si="49"/>
        <v>5</v>
      </c>
      <c r="T316" s="29">
        <f t="shared" si="49"/>
        <v>0</v>
      </c>
      <c r="U316" s="44">
        <f>5/43</f>
        <v>0.11627906976744186</v>
      </c>
    </row>
    <row r="317" spans="1:21" ht="12.75" customHeight="1">
      <c r="A317" s="149" t="s">
        <v>176</v>
      </c>
      <c r="B317" s="149"/>
      <c r="C317" s="149"/>
      <c r="D317" s="149"/>
      <c r="E317" s="149"/>
      <c r="F317" s="149"/>
      <c r="G317" s="149"/>
      <c r="H317" s="149"/>
      <c r="I317" s="149"/>
      <c r="J317" s="149"/>
      <c r="K317" s="29">
        <f aca="true" t="shared" si="50" ref="K317:Q317">K312*14+K315*12</f>
        <v>70</v>
      </c>
      <c r="L317" s="29">
        <f t="shared" si="50"/>
        <v>42</v>
      </c>
      <c r="M317" s="29">
        <f t="shared" si="50"/>
        <v>42</v>
      </c>
      <c r="N317" s="29">
        <f t="shared" si="50"/>
        <v>28</v>
      </c>
      <c r="O317" s="29">
        <f t="shared" si="50"/>
        <v>182</v>
      </c>
      <c r="P317" s="29">
        <f t="shared" si="50"/>
        <v>168</v>
      </c>
      <c r="Q317" s="29">
        <f t="shared" si="50"/>
        <v>350</v>
      </c>
      <c r="R317" s="140"/>
      <c r="S317" s="140"/>
      <c r="T317" s="140"/>
      <c r="U317" s="140"/>
    </row>
    <row r="318" spans="1:21" ht="12.7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6">
        <f>SUM(K317:N317)</f>
        <v>182</v>
      </c>
      <c r="L318" s="146"/>
      <c r="M318" s="146"/>
      <c r="N318" s="146"/>
      <c r="O318" s="147">
        <f>SUM(O317:P317)</f>
        <v>350</v>
      </c>
      <c r="P318" s="147"/>
      <c r="Q318" s="147"/>
      <c r="R318" s="140"/>
      <c r="S318" s="140"/>
      <c r="T318" s="140"/>
      <c r="U318" s="140"/>
    </row>
    <row r="319" spans="1:2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45"/>
      <c r="L319" s="45"/>
      <c r="M319" s="45"/>
      <c r="N319" s="45"/>
      <c r="O319" s="46"/>
      <c r="P319" s="46"/>
      <c r="Q319" s="46"/>
      <c r="R319" s="47"/>
      <c r="S319" s="47"/>
      <c r="T319" s="47"/>
      <c r="U319" s="47"/>
    </row>
    <row r="321" spans="1:2" ht="12.75">
      <c r="A321" s="148" t="s">
        <v>213</v>
      </c>
      <c r="B321" s="148"/>
    </row>
    <row r="322" spans="1:21" ht="12.75" customHeight="1">
      <c r="A322" s="132" t="s">
        <v>48</v>
      </c>
      <c r="B322" s="132" t="s">
        <v>214</v>
      </c>
      <c r="C322" s="132"/>
      <c r="D322" s="132"/>
      <c r="E322" s="132"/>
      <c r="F322" s="132"/>
      <c r="G322" s="132"/>
      <c r="H322" s="132" t="s">
        <v>215</v>
      </c>
      <c r="I322" s="132"/>
      <c r="J322" s="132" t="s">
        <v>216</v>
      </c>
      <c r="K322" s="132"/>
      <c r="L322" s="132"/>
      <c r="M322" s="132"/>
      <c r="N322" s="132"/>
      <c r="O322" s="132"/>
      <c r="P322" s="132"/>
      <c r="Q322" s="132" t="s">
        <v>217</v>
      </c>
      <c r="R322" s="132"/>
      <c r="S322" s="132" t="s">
        <v>218</v>
      </c>
      <c r="T322" s="132"/>
      <c r="U322" s="132"/>
    </row>
    <row r="323" spans="1:21" ht="12.75" customHeight="1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 t="s">
        <v>59</v>
      </c>
      <c r="K323" s="132"/>
      <c r="L323" s="132" t="s">
        <v>34</v>
      </c>
      <c r="M323" s="132"/>
      <c r="N323" s="132"/>
      <c r="O323" s="132" t="s">
        <v>60</v>
      </c>
      <c r="P323" s="132"/>
      <c r="Q323" s="132"/>
      <c r="R323" s="132"/>
      <c r="S323" s="49" t="s">
        <v>219</v>
      </c>
      <c r="T323" s="49" t="s">
        <v>220</v>
      </c>
      <c r="U323" s="49" t="s">
        <v>221</v>
      </c>
    </row>
    <row r="324" spans="1:21" ht="12.75" customHeight="1">
      <c r="A324" s="49">
        <v>1</v>
      </c>
      <c r="B324" s="132" t="s">
        <v>222</v>
      </c>
      <c r="C324" s="132"/>
      <c r="D324" s="132"/>
      <c r="E324" s="132"/>
      <c r="F324" s="132"/>
      <c r="G324" s="132"/>
      <c r="H324" s="131">
        <f>J324</f>
        <v>118</v>
      </c>
      <c r="I324" s="131"/>
      <c r="J324" s="138">
        <f>O50+O62+O79+O94+O106+O118-J325</f>
        <v>118</v>
      </c>
      <c r="K324" s="138"/>
      <c r="L324" s="138">
        <f>P50+P62+P79+P94+P106+P118-L325</f>
        <v>174</v>
      </c>
      <c r="M324" s="138"/>
      <c r="N324" s="138"/>
      <c r="O324" s="139">
        <f>SUM(J324:N324)</f>
        <v>292</v>
      </c>
      <c r="P324" s="139"/>
      <c r="Q324" s="137">
        <f>H324/H326</f>
        <v>0.855072463768116</v>
      </c>
      <c r="R324" s="137"/>
      <c r="S324" s="20">
        <f>J50+J62-S325</f>
        <v>60</v>
      </c>
      <c r="T324" s="20">
        <f>J79+J94-T325</f>
        <v>55</v>
      </c>
      <c r="U324" s="20">
        <f>J106+J118-U325</f>
        <v>41</v>
      </c>
    </row>
    <row r="325" spans="1:21" ht="12.75" customHeight="1">
      <c r="A325" s="49">
        <v>2</v>
      </c>
      <c r="B325" s="132" t="s">
        <v>223</v>
      </c>
      <c r="C325" s="132"/>
      <c r="D325" s="132"/>
      <c r="E325" s="132"/>
      <c r="F325" s="132"/>
      <c r="G325" s="132"/>
      <c r="H325" s="131">
        <f>J325</f>
        <v>20</v>
      </c>
      <c r="I325" s="131"/>
      <c r="J325" s="143">
        <f>O151</f>
        <v>20</v>
      </c>
      <c r="K325" s="143"/>
      <c r="L325" s="144">
        <f>P151</f>
        <v>36</v>
      </c>
      <c r="M325" s="144"/>
      <c r="N325" s="144"/>
      <c r="O325" s="139">
        <f>SUM(J325:N325)</f>
        <v>56</v>
      </c>
      <c r="P325" s="139"/>
      <c r="Q325" s="137">
        <f>H325/H326</f>
        <v>0.14492753623188406</v>
      </c>
      <c r="R325" s="137"/>
      <c r="S325" s="55">
        <v>0</v>
      </c>
      <c r="T325" s="55">
        <v>11</v>
      </c>
      <c r="U325" s="55">
        <v>19</v>
      </c>
    </row>
    <row r="326" spans="1:21" ht="12.75" customHeight="1">
      <c r="A326" s="132" t="s">
        <v>73</v>
      </c>
      <c r="B326" s="132"/>
      <c r="C326" s="132"/>
      <c r="D326" s="132"/>
      <c r="E326" s="132"/>
      <c r="F326" s="132"/>
      <c r="G326" s="132"/>
      <c r="H326" s="132">
        <f>SUM(H324:I325)</f>
        <v>138</v>
      </c>
      <c r="I326" s="132"/>
      <c r="J326" s="132">
        <f>SUM(J324:K325)</f>
        <v>138</v>
      </c>
      <c r="K326" s="132"/>
      <c r="L326" s="133">
        <f>SUM(L324:N325)</f>
        <v>210</v>
      </c>
      <c r="M326" s="133"/>
      <c r="N326" s="133"/>
      <c r="O326" s="133">
        <f>SUM(O324:P325)</f>
        <v>348</v>
      </c>
      <c r="P326" s="133"/>
      <c r="Q326" s="141">
        <f>SUM(Q324:R325)</f>
        <v>1</v>
      </c>
      <c r="R326" s="141"/>
      <c r="S326" s="28">
        <f>SUM(S324:S325)</f>
        <v>60</v>
      </c>
      <c r="T326" s="28">
        <f>SUM(T324:T325)</f>
        <v>66</v>
      </c>
      <c r="U326" s="28">
        <f>SUM(U324:U325)</f>
        <v>60</v>
      </c>
    </row>
    <row r="336" spans="1:20" ht="12.75" customHeight="1">
      <c r="A336" s="117" t="s">
        <v>253</v>
      </c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</row>
    <row r="337" spans="1:20" ht="12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</row>
    <row r="338" spans="1:20" ht="12.75" customHeight="1">
      <c r="A338" s="118" t="s">
        <v>254</v>
      </c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</row>
    <row r="339" spans="1:20" ht="12.75" customHeight="1">
      <c r="A339" s="119" t="s">
        <v>48</v>
      </c>
      <c r="B339" s="121" t="s">
        <v>49</v>
      </c>
      <c r="C339" s="122"/>
      <c r="D339" s="122"/>
      <c r="E339" s="122"/>
      <c r="F339" s="122"/>
      <c r="G339" s="122"/>
      <c r="H339" s="122"/>
      <c r="I339" s="123"/>
      <c r="J339" s="127" t="s">
        <v>50</v>
      </c>
      <c r="K339" s="129" t="s">
        <v>51</v>
      </c>
      <c r="L339" s="129"/>
      <c r="M339" s="129"/>
      <c r="N339" s="129" t="s">
        <v>52</v>
      </c>
      <c r="O339" s="130"/>
      <c r="P339" s="130"/>
      <c r="Q339" s="129" t="s">
        <v>53</v>
      </c>
      <c r="R339" s="129"/>
      <c r="S339" s="129"/>
      <c r="T339" s="129" t="s">
        <v>54</v>
      </c>
    </row>
    <row r="340" spans="1:20" ht="12.75" customHeight="1">
      <c r="A340" s="120"/>
      <c r="B340" s="124"/>
      <c r="C340" s="125"/>
      <c r="D340" s="125"/>
      <c r="E340" s="125"/>
      <c r="F340" s="125"/>
      <c r="G340" s="125"/>
      <c r="H340" s="125"/>
      <c r="I340" s="126"/>
      <c r="J340" s="128"/>
      <c r="K340" s="75" t="s">
        <v>55</v>
      </c>
      <c r="L340" s="75" t="s">
        <v>56</v>
      </c>
      <c r="M340" s="75" t="s">
        <v>255</v>
      </c>
      <c r="N340" s="75" t="s">
        <v>59</v>
      </c>
      <c r="O340" s="75" t="s">
        <v>34</v>
      </c>
      <c r="P340" s="75" t="s">
        <v>60</v>
      </c>
      <c r="Q340" s="75" t="s">
        <v>61</v>
      </c>
      <c r="R340" s="75" t="s">
        <v>55</v>
      </c>
      <c r="S340" s="75" t="s">
        <v>62</v>
      </c>
      <c r="T340" s="129"/>
    </row>
    <row r="341" spans="1:20" ht="12.75" customHeight="1">
      <c r="A341" s="114" t="s">
        <v>193</v>
      </c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</row>
    <row r="342" spans="1:20" ht="12.75" customHeight="1">
      <c r="A342" s="76" t="s">
        <v>256</v>
      </c>
      <c r="B342" s="115" t="s">
        <v>257</v>
      </c>
      <c r="C342" s="115"/>
      <c r="D342" s="115"/>
      <c r="E342" s="115"/>
      <c r="F342" s="115"/>
      <c r="G342" s="115"/>
      <c r="H342" s="115"/>
      <c r="I342" s="115"/>
      <c r="J342" s="77">
        <v>5</v>
      </c>
      <c r="K342" s="77">
        <v>2</v>
      </c>
      <c r="L342" s="77">
        <v>2</v>
      </c>
      <c r="M342" s="77">
        <v>0</v>
      </c>
      <c r="N342" s="78">
        <f>K342+L342+M342</f>
        <v>4</v>
      </c>
      <c r="O342" s="78">
        <f>P342-N342</f>
        <v>5</v>
      </c>
      <c r="P342" s="78">
        <f>ROUND(PRODUCT(J342,25)/14,0)</f>
        <v>9</v>
      </c>
      <c r="Q342" s="77" t="s">
        <v>61</v>
      </c>
      <c r="R342" s="77"/>
      <c r="S342" s="79"/>
      <c r="T342" s="79" t="s">
        <v>258</v>
      </c>
    </row>
    <row r="343" spans="1:20" ht="12.75" customHeight="1">
      <c r="A343" s="111" t="s">
        <v>198</v>
      </c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  <c r="T343" s="113"/>
    </row>
    <row r="344" spans="1:20" ht="12.75" customHeight="1">
      <c r="A344" s="76" t="s">
        <v>259</v>
      </c>
      <c r="B344" s="116" t="s">
        <v>260</v>
      </c>
      <c r="C344" s="85"/>
      <c r="D344" s="85"/>
      <c r="E344" s="85"/>
      <c r="F344" s="85"/>
      <c r="G344" s="85"/>
      <c r="H344" s="85"/>
      <c r="I344" s="86"/>
      <c r="J344" s="77">
        <v>5</v>
      </c>
      <c r="K344" s="77">
        <v>2</v>
      </c>
      <c r="L344" s="77">
        <v>2</v>
      </c>
      <c r="M344" s="77">
        <v>0</v>
      </c>
      <c r="N344" s="78">
        <f>K344+L344+M344</f>
        <v>4</v>
      </c>
      <c r="O344" s="78">
        <f>P344-N344</f>
        <v>5</v>
      </c>
      <c r="P344" s="78">
        <f>ROUND(PRODUCT(J344,25)/14,0)</f>
        <v>9</v>
      </c>
      <c r="Q344" s="77" t="s">
        <v>61</v>
      </c>
      <c r="R344" s="77"/>
      <c r="S344" s="79"/>
      <c r="T344" s="79" t="s">
        <v>258</v>
      </c>
    </row>
    <row r="345" spans="1:20" ht="12.75" customHeight="1">
      <c r="A345" s="111" t="s">
        <v>261</v>
      </c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  <c r="T345" s="113"/>
    </row>
    <row r="346" spans="1:20" ht="12.75" customHeight="1">
      <c r="A346" s="76" t="s">
        <v>262</v>
      </c>
      <c r="B346" s="116" t="s">
        <v>263</v>
      </c>
      <c r="C346" s="85"/>
      <c r="D346" s="85"/>
      <c r="E346" s="85"/>
      <c r="F346" s="85"/>
      <c r="G346" s="85"/>
      <c r="H346" s="85"/>
      <c r="I346" s="86"/>
      <c r="J346" s="77">
        <v>5</v>
      </c>
      <c r="K346" s="77">
        <v>2</v>
      </c>
      <c r="L346" s="77">
        <v>2</v>
      </c>
      <c r="M346" s="77">
        <v>0</v>
      </c>
      <c r="N346" s="78">
        <f>K346+L346+M346</f>
        <v>4</v>
      </c>
      <c r="O346" s="78">
        <f>P346-N346</f>
        <v>5</v>
      </c>
      <c r="P346" s="78">
        <f>ROUND(PRODUCT(J346,25)/14,0)</f>
        <v>9</v>
      </c>
      <c r="Q346" s="77" t="s">
        <v>61</v>
      </c>
      <c r="R346" s="77"/>
      <c r="S346" s="79"/>
      <c r="T346" s="79" t="s">
        <v>258</v>
      </c>
    </row>
    <row r="347" spans="1:20" ht="12.75" customHeight="1">
      <c r="A347" s="105" t="s">
        <v>264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7"/>
    </row>
    <row r="348" spans="1:20" ht="12.75" customHeight="1">
      <c r="A348" s="76" t="s">
        <v>265</v>
      </c>
      <c r="B348" s="108" t="s">
        <v>266</v>
      </c>
      <c r="C348" s="109"/>
      <c r="D348" s="109"/>
      <c r="E348" s="109"/>
      <c r="F348" s="109"/>
      <c r="G348" s="109"/>
      <c r="H348" s="109"/>
      <c r="I348" s="110"/>
      <c r="J348" s="77">
        <v>5</v>
      </c>
      <c r="K348" s="77">
        <v>2</v>
      </c>
      <c r="L348" s="77">
        <v>2</v>
      </c>
      <c r="M348" s="77">
        <v>0</v>
      </c>
      <c r="N348" s="78">
        <f>K348+L348+M348</f>
        <v>4</v>
      </c>
      <c r="O348" s="78">
        <f>P348-N348</f>
        <v>5</v>
      </c>
      <c r="P348" s="78">
        <f>ROUND(PRODUCT(J348,25)/14,0)</f>
        <v>9</v>
      </c>
      <c r="Q348" s="77" t="s">
        <v>61</v>
      </c>
      <c r="R348" s="77"/>
      <c r="S348" s="79"/>
      <c r="T348" s="80" t="s">
        <v>267</v>
      </c>
    </row>
    <row r="349" spans="1:20" ht="12.75" customHeight="1">
      <c r="A349" s="105" t="s">
        <v>203</v>
      </c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7"/>
    </row>
    <row r="350" spans="1:20" ht="12.75" customHeight="1">
      <c r="A350" s="76" t="s">
        <v>268</v>
      </c>
      <c r="B350" s="84" t="s">
        <v>269</v>
      </c>
      <c r="C350" s="85"/>
      <c r="D350" s="85"/>
      <c r="E350" s="85"/>
      <c r="F350" s="85"/>
      <c r="G350" s="85"/>
      <c r="H350" s="85"/>
      <c r="I350" s="86"/>
      <c r="J350" s="77">
        <v>2</v>
      </c>
      <c r="K350" s="77">
        <v>1</v>
      </c>
      <c r="L350" s="77">
        <v>1</v>
      </c>
      <c r="M350" s="77">
        <v>0</v>
      </c>
      <c r="N350" s="78">
        <f>K350+L350+M350</f>
        <v>2</v>
      </c>
      <c r="O350" s="78">
        <f>P350-N350</f>
        <v>2</v>
      </c>
      <c r="P350" s="78">
        <f>ROUND(PRODUCT(J350,25)/14,0)</f>
        <v>4</v>
      </c>
      <c r="Q350" s="77"/>
      <c r="R350" s="77" t="s">
        <v>55</v>
      </c>
      <c r="S350" s="79"/>
      <c r="T350" s="80" t="s">
        <v>267</v>
      </c>
    </row>
    <row r="351" spans="1:20" ht="12.75" customHeight="1">
      <c r="A351" s="76" t="s">
        <v>270</v>
      </c>
      <c r="B351" s="84" t="s">
        <v>271</v>
      </c>
      <c r="C351" s="85"/>
      <c r="D351" s="85"/>
      <c r="E351" s="85"/>
      <c r="F351" s="85"/>
      <c r="G351" s="85"/>
      <c r="H351" s="85"/>
      <c r="I351" s="86"/>
      <c r="J351" s="77">
        <v>3</v>
      </c>
      <c r="K351" s="77">
        <v>0</v>
      </c>
      <c r="L351" s="77">
        <v>0</v>
      </c>
      <c r="M351" s="77">
        <v>3</v>
      </c>
      <c r="N351" s="78">
        <f>K351+L351+M351</f>
        <v>3</v>
      </c>
      <c r="O351" s="78">
        <f>P351-N351</f>
        <v>2</v>
      </c>
      <c r="P351" s="78">
        <f>ROUND(PRODUCT(J351,25)/14,0)</f>
        <v>5</v>
      </c>
      <c r="Q351" s="77"/>
      <c r="R351" s="77" t="s">
        <v>55</v>
      </c>
      <c r="S351" s="79"/>
      <c r="T351" s="80" t="s">
        <v>267</v>
      </c>
    </row>
    <row r="352" spans="1:20" ht="12.75" customHeight="1">
      <c r="A352" s="111" t="s">
        <v>272</v>
      </c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  <c r="T352" s="113"/>
    </row>
    <row r="353" spans="1:20" ht="12.75" customHeight="1">
      <c r="A353" s="76" t="s">
        <v>273</v>
      </c>
      <c r="B353" s="84" t="s">
        <v>274</v>
      </c>
      <c r="C353" s="85"/>
      <c r="D353" s="85"/>
      <c r="E353" s="85"/>
      <c r="F353" s="85"/>
      <c r="G353" s="85"/>
      <c r="H353" s="85"/>
      <c r="I353" s="86"/>
      <c r="J353" s="77">
        <v>3</v>
      </c>
      <c r="K353" s="77">
        <v>1</v>
      </c>
      <c r="L353" s="77">
        <v>1</v>
      </c>
      <c r="M353" s="77">
        <v>0</v>
      </c>
      <c r="N353" s="78">
        <f>K353+L353+M353</f>
        <v>2</v>
      </c>
      <c r="O353" s="78">
        <f>P353-N353</f>
        <v>4</v>
      </c>
      <c r="P353" s="78">
        <f>ROUND(PRODUCT(J353,25)/12,0)</f>
        <v>6</v>
      </c>
      <c r="Q353" s="77" t="s">
        <v>61</v>
      </c>
      <c r="R353" s="77"/>
      <c r="S353" s="79"/>
      <c r="T353" s="79" t="s">
        <v>258</v>
      </c>
    </row>
    <row r="354" spans="1:20" ht="12.75" customHeight="1">
      <c r="A354" s="76" t="s">
        <v>275</v>
      </c>
      <c r="B354" s="84" t="s">
        <v>276</v>
      </c>
      <c r="C354" s="85"/>
      <c r="D354" s="85"/>
      <c r="E354" s="85"/>
      <c r="F354" s="85"/>
      <c r="G354" s="85"/>
      <c r="H354" s="85"/>
      <c r="I354" s="86"/>
      <c r="J354" s="77">
        <v>2</v>
      </c>
      <c r="K354" s="77">
        <v>0</v>
      </c>
      <c r="L354" s="77">
        <v>0</v>
      </c>
      <c r="M354" s="77">
        <v>3</v>
      </c>
      <c r="N354" s="78">
        <f>K354+L354+M354</f>
        <v>3</v>
      </c>
      <c r="O354" s="78">
        <f>P354-N354</f>
        <v>1</v>
      </c>
      <c r="P354" s="78">
        <f>ROUND(PRODUCT(J354,25)/12,0)</f>
        <v>4</v>
      </c>
      <c r="Q354" s="77"/>
      <c r="R354" s="77" t="s">
        <v>55</v>
      </c>
      <c r="S354" s="79"/>
      <c r="T354" s="80" t="s">
        <v>267</v>
      </c>
    </row>
    <row r="355" spans="1:20" ht="12.75" customHeight="1">
      <c r="A355" s="87" t="s">
        <v>277</v>
      </c>
      <c r="B355" s="88"/>
      <c r="C355" s="88"/>
      <c r="D355" s="88"/>
      <c r="E355" s="88"/>
      <c r="F355" s="88"/>
      <c r="G355" s="88"/>
      <c r="H355" s="88"/>
      <c r="I355" s="89"/>
      <c r="J355" s="81">
        <f>SUM(J342,J344,J346,J348,J350:J351,J353:J354)</f>
        <v>30</v>
      </c>
      <c r="K355" s="81">
        <f aca="true" t="shared" si="51" ref="K355:P355">SUM(K342,K344,K346,K348,K350:K351,K353:K354)</f>
        <v>10</v>
      </c>
      <c r="L355" s="81">
        <f t="shared" si="51"/>
        <v>10</v>
      </c>
      <c r="M355" s="81">
        <f t="shared" si="51"/>
        <v>6</v>
      </c>
      <c r="N355" s="81">
        <f t="shared" si="51"/>
        <v>26</v>
      </c>
      <c r="O355" s="81">
        <f t="shared" si="51"/>
        <v>29</v>
      </c>
      <c r="P355" s="81">
        <f t="shared" si="51"/>
        <v>55</v>
      </c>
      <c r="Q355" s="81">
        <f>COUNTIF(Q342,"E")+COUNTIF(Q344,"E")+COUNTIF(Q346,"E")+COUNTIF(Q348,"E")+COUNTIF(Q350:Q351,"E")+COUNTIF(Q353:Q354,"E")</f>
        <v>5</v>
      </c>
      <c r="R355" s="81">
        <f>COUNTIF(R342,"C")+COUNTIF(R344,"C")+COUNTIF(R346,"C")+COUNTIF(R348,"C")+COUNTIF(R350:R351,"C")+COUNTIF(R353:R354,"C")</f>
        <v>3</v>
      </c>
      <c r="S355" s="81">
        <f>COUNTIF(S342,"VP")+COUNTIF(S344,"VP")+COUNTIF(S346,"VP")+COUNTIF(S348,"VP")+COUNTIF(S350:S351,"VP")+COUNTIF(S353:S354,"VP")</f>
        <v>0</v>
      </c>
      <c r="T355" s="82"/>
    </row>
    <row r="356" spans="1:20" ht="12.75" customHeight="1">
      <c r="A356" s="90" t="s">
        <v>176</v>
      </c>
      <c r="B356" s="91"/>
      <c r="C356" s="91"/>
      <c r="D356" s="91"/>
      <c r="E356" s="91"/>
      <c r="F356" s="91"/>
      <c r="G356" s="91"/>
      <c r="H356" s="91"/>
      <c r="I356" s="91"/>
      <c r="J356" s="92"/>
      <c r="K356" s="81">
        <f aca="true" t="shared" si="52" ref="K356:P356">SUM(K342,K344,K346,K348,K350,K351)*14+SUM(K353,K354)*12</f>
        <v>138</v>
      </c>
      <c r="L356" s="81">
        <f t="shared" si="52"/>
        <v>138</v>
      </c>
      <c r="M356" s="81">
        <f t="shared" si="52"/>
        <v>78</v>
      </c>
      <c r="N356" s="81">
        <f t="shared" si="52"/>
        <v>354</v>
      </c>
      <c r="O356" s="81">
        <f t="shared" si="52"/>
        <v>396</v>
      </c>
      <c r="P356" s="81">
        <f t="shared" si="52"/>
        <v>750</v>
      </c>
      <c r="Q356" s="96"/>
      <c r="R356" s="97"/>
      <c r="S356" s="97"/>
      <c r="T356" s="98"/>
    </row>
    <row r="357" spans="1:20" ht="12.75" customHeight="1">
      <c r="A357" s="93"/>
      <c r="B357" s="94"/>
      <c r="C357" s="94"/>
      <c r="D357" s="94"/>
      <c r="E357" s="94"/>
      <c r="F357" s="94"/>
      <c r="G357" s="94"/>
      <c r="H357" s="94"/>
      <c r="I357" s="94"/>
      <c r="J357" s="95"/>
      <c r="K357" s="102">
        <f>SUM(K356:M356)</f>
        <v>354</v>
      </c>
      <c r="L357" s="103"/>
      <c r="M357" s="104"/>
      <c r="N357" s="102">
        <f>SUM(N356:O356)</f>
        <v>750</v>
      </c>
      <c r="O357" s="103"/>
      <c r="P357" s="104"/>
      <c r="Q357" s="99"/>
      <c r="R357" s="100"/>
      <c r="S357" s="100"/>
      <c r="T357" s="101"/>
    </row>
    <row r="358" spans="1:20" ht="12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</row>
    <row r="359" spans="1:20" ht="12.75" customHeight="1">
      <c r="A359" s="83" t="s">
        <v>278</v>
      </c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</row>
  </sheetData>
  <sheetProtection selectLockedCells="1" selectUnlockedCells="1"/>
  <mergeCells count="398">
    <mergeCell ref="P6:R6"/>
    <mergeCell ref="A1:K1"/>
    <mergeCell ref="N1:U1"/>
    <mergeCell ref="A2:K2"/>
    <mergeCell ref="A3:K3"/>
    <mergeCell ref="N3:O3"/>
    <mergeCell ref="P3:R3"/>
    <mergeCell ref="S3:U3"/>
    <mergeCell ref="S6:U6"/>
    <mergeCell ref="A4:K5"/>
    <mergeCell ref="N4:O4"/>
    <mergeCell ref="P4:R4"/>
    <mergeCell ref="S4:U4"/>
    <mergeCell ref="N5:O5"/>
    <mergeCell ref="P5:R5"/>
    <mergeCell ref="S5:U5"/>
    <mergeCell ref="A6:K6"/>
    <mergeCell ref="N6:O6"/>
    <mergeCell ref="N15:U15"/>
    <mergeCell ref="A16:K16"/>
    <mergeCell ref="N16:U16"/>
    <mergeCell ref="A7:K7"/>
    <mergeCell ref="A8:K8"/>
    <mergeCell ref="N8:U11"/>
    <mergeCell ref="A9:K9"/>
    <mergeCell ref="A10:K10"/>
    <mergeCell ref="A11:K11"/>
    <mergeCell ref="N21:U21"/>
    <mergeCell ref="N22:U22"/>
    <mergeCell ref="N23:U23"/>
    <mergeCell ref="N24:U24"/>
    <mergeCell ref="A12:K12"/>
    <mergeCell ref="A13:K13"/>
    <mergeCell ref="N13:U13"/>
    <mergeCell ref="A14:K14"/>
    <mergeCell ref="N14:U14"/>
    <mergeCell ref="A15:K15"/>
    <mergeCell ref="A17:K17"/>
    <mergeCell ref="N17:U17"/>
    <mergeCell ref="A18:K18"/>
    <mergeCell ref="N20:U20"/>
    <mergeCell ref="N18:U18"/>
    <mergeCell ref="N19:U19"/>
    <mergeCell ref="A23:K24"/>
    <mergeCell ref="N26:U26"/>
    <mergeCell ref="N27:U27"/>
    <mergeCell ref="A27:K27"/>
    <mergeCell ref="N25:U25"/>
    <mergeCell ref="A25:K25"/>
    <mergeCell ref="A26:L26"/>
    <mergeCell ref="N30:U31"/>
    <mergeCell ref="A28:G28"/>
    <mergeCell ref="A39:U39"/>
    <mergeCell ref="A41:U41"/>
    <mergeCell ref="N29:U29"/>
    <mergeCell ref="N28:U28"/>
    <mergeCell ref="N32:U37"/>
    <mergeCell ref="I30:K30"/>
    <mergeCell ref="D30:F30"/>
    <mergeCell ref="O42:Q42"/>
    <mergeCell ref="R42:T42"/>
    <mergeCell ref="U42:U43"/>
    <mergeCell ref="B48:I48"/>
    <mergeCell ref="A42:A43"/>
    <mergeCell ref="B42:I43"/>
    <mergeCell ref="J42:J43"/>
    <mergeCell ref="K42:N42"/>
    <mergeCell ref="B49:I49"/>
    <mergeCell ref="B50:I50"/>
    <mergeCell ref="A53:U53"/>
    <mergeCell ref="B44:I44"/>
    <mergeCell ref="B45:I45"/>
    <mergeCell ref="B46:I46"/>
    <mergeCell ref="B47:I47"/>
    <mergeCell ref="U54:U55"/>
    <mergeCell ref="B56:I56"/>
    <mergeCell ref="A54:A55"/>
    <mergeCell ref="B54:I55"/>
    <mergeCell ref="J54:J55"/>
    <mergeCell ref="K54:N54"/>
    <mergeCell ref="O54:Q54"/>
    <mergeCell ref="R54:T54"/>
    <mergeCell ref="R71:T71"/>
    <mergeCell ref="U71:U72"/>
    <mergeCell ref="B57:I57"/>
    <mergeCell ref="B58:I58"/>
    <mergeCell ref="B59:I59"/>
    <mergeCell ref="B60:I60"/>
    <mergeCell ref="B79:I79"/>
    <mergeCell ref="A84:U84"/>
    <mergeCell ref="B61:I61"/>
    <mergeCell ref="B62:I62"/>
    <mergeCell ref="A70:U70"/>
    <mergeCell ref="A71:A72"/>
    <mergeCell ref="B71:I72"/>
    <mergeCell ref="J71:J72"/>
    <mergeCell ref="K71:N71"/>
    <mergeCell ref="O71:Q71"/>
    <mergeCell ref="B73:I73"/>
    <mergeCell ref="B74:I74"/>
    <mergeCell ref="B75:I75"/>
    <mergeCell ref="B76:I76"/>
    <mergeCell ref="B77:I77"/>
    <mergeCell ref="B78:I78"/>
    <mergeCell ref="B94:I94"/>
    <mergeCell ref="A96:U96"/>
    <mergeCell ref="A85:A86"/>
    <mergeCell ref="B85:I86"/>
    <mergeCell ref="J85:J86"/>
    <mergeCell ref="K85:N85"/>
    <mergeCell ref="O85:Q85"/>
    <mergeCell ref="R85:T85"/>
    <mergeCell ref="U85:U86"/>
    <mergeCell ref="B87:I87"/>
    <mergeCell ref="B88:I88"/>
    <mergeCell ref="B89:I89"/>
    <mergeCell ref="B90:I90"/>
    <mergeCell ref="B91:I91"/>
    <mergeCell ref="B92:I92"/>
    <mergeCell ref="B93:I93"/>
    <mergeCell ref="B106:I106"/>
    <mergeCell ref="A109:U109"/>
    <mergeCell ref="A97:A98"/>
    <mergeCell ref="B97:I98"/>
    <mergeCell ref="J97:J98"/>
    <mergeCell ref="K97:N97"/>
    <mergeCell ref="O97:Q97"/>
    <mergeCell ref="R97:T97"/>
    <mergeCell ref="U97:U98"/>
    <mergeCell ref="B99:I99"/>
    <mergeCell ref="B100:I100"/>
    <mergeCell ref="B101:I101"/>
    <mergeCell ref="B102:I102"/>
    <mergeCell ref="B103:I103"/>
    <mergeCell ref="B104:I104"/>
    <mergeCell ref="B105:I105"/>
    <mergeCell ref="A110:A111"/>
    <mergeCell ref="B110:I111"/>
    <mergeCell ref="J110:J111"/>
    <mergeCell ref="K110:N110"/>
    <mergeCell ref="O110:Q110"/>
    <mergeCell ref="R110:T110"/>
    <mergeCell ref="B113:I113"/>
    <mergeCell ref="B114:I114"/>
    <mergeCell ref="B115:I115"/>
    <mergeCell ref="B116:I116"/>
    <mergeCell ref="U110:U111"/>
    <mergeCell ref="B112:I112"/>
    <mergeCell ref="B117:I117"/>
    <mergeCell ref="B118:I118"/>
    <mergeCell ref="A125:U125"/>
    <mergeCell ref="A126:A127"/>
    <mergeCell ref="B126:I127"/>
    <mergeCell ref="J126:J127"/>
    <mergeCell ref="K126:N126"/>
    <mergeCell ref="O126:Q126"/>
    <mergeCell ref="R126:T126"/>
    <mergeCell ref="U126:U127"/>
    <mergeCell ref="A141:U141"/>
    <mergeCell ref="B130:I130"/>
    <mergeCell ref="B142:I142"/>
    <mergeCell ref="A128:U128"/>
    <mergeCell ref="B129:I129"/>
    <mergeCell ref="B131:I131"/>
    <mergeCell ref="B133:I133"/>
    <mergeCell ref="B134:I134"/>
    <mergeCell ref="B135:I135"/>
    <mergeCell ref="A136:U136"/>
    <mergeCell ref="B137:I137"/>
    <mergeCell ref="B139:I139"/>
    <mergeCell ref="B140:I140"/>
    <mergeCell ref="A158:U158"/>
    <mergeCell ref="A159:A160"/>
    <mergeCell ref="A147:U147"/>
    <mergeCell ref="B148:I148"/>
    <mergeCell ref="B149:I149"/>
    <mergeCell ref="B138:I138"/>
    <mergeCell ref="B143:I143"/>
    <mergeCell ref="A144:U144"/>
    <mergeCell ref="B146:I146"/>
    <mergeCell ref="B145:I145"/>
    <mergeCell ref="B163:I163"/>
    <mergeCell ref="B164:I164"/>
    <mergeCell ref="R159:T159"/>
    <mergeCell ref="U159:U160"/>
    <mergeCell ref="B150:I150"/>
    <mergeCell ref="A151:I151"/>
    <mergeCell ref="A152:J153"/>
    <mergeCell ref="R152:U153"/>
    <mergeCell ref="K153:N153"/>
    <mergeCell ref="O153:Q153"/>
    <mergeCell ref="B159:I160"/>
    <mergeCell ref="J159:J160"/>
    <mergeCell ref="K159:N159"/>
    <mergeCell ref="O159:Q159"/>
    <mergeCell ref="A161:U161"/>
    <mergeCell ref="B162:I162"/>
    <mergeCell ref="A165:U165"/>
    <mergeCell ref="B166:I166"/>
    <mergeCell ref="B167:I167"/>
    <mergeCell ref="B168:I168"/>
    <mergeCell ref="A169:I169"/>
    <mergeCell ref="A170:J171"/>
    <mergeCell ref="R170:U171"/>
    <mergeCell ref="K171:N171"/>
    <mergeCell ref="O171:Q171"/>
    <mergeCell ref="A184:U184"/>
    <mergeCell ref="B179:I179"/>
    <mergeCell ref="B180:I180"/>
    <mergeCell ref="A181:U181"/>
    <mergeCell ref="B182:I182"/>
    <mergeCell ref="B185:I185"/>
    <mergeCell ref="A175:U175"/>
    <mergeCell ref="A176:A177"/>
    <mergeCell ref="B176:I177"/>
    <mergeCell ref="J176:J177"/>
    <mergeCell ref="K176:N176"/>
    <mergeCell ref="O176:Q176"/>
    <mergeCell ref="R176:T176"/>
    <mergeCell ref="U176:U177"/>
    <mergeCell ref="A178:U178"/>
    <mergeCell ref="B183:I183"/>
    <mergeCell ref="O208:Q208"/>
    <mergeCell ref="R208:T208"/>
    <mergeCell ref="U208:U209"/>
    <mergeCell ref="A186:I186"/>
    <mergeCell ref="A187:J188"/>
    <mergeCell ref="R187:U188"/>
    <mergeCell ref="K188:N188"/>
    <mergeCell ref="O188:Q188"/>
    <mergeCell ref="A206:U206"/>
    <mergeCell ref="A207:U207"/>
    <mergeCell ref="B220:I220"/>
    <mergeCell ref="B221:I221"/>
    <mergeCell ref="A208:A209"/>
    <mergeCell ref="B208:I209"/>
    <mergeCell ref="J208:J209"/>
    <mergeCell ref="K208:N208"/>
    <mergeCell ref="A210:U210"/>
    <mergeCell ref="B211:I211"/>
    <mergeCell ref="B212:I212"/>
    <mergeCell ref="B213:I213"/>
    <mergeCell ref="B214:I214"/>
    <mergeCell ref="B215:I215"/>
    <mergeCell ref="B216:I216"/>
    <mergeCell ref="B217:I217"/>
    <mergeCell ref="B218:I218"/>
    <mergeCell ref="B219:I219"/>
    <mergeCell ref="A239:U239"/>
    <mergeCell ref="B222:I222"/>
    <mergeCell ref="B223:I223"/>
    <mergeCell ref="B224:I224"/>
    <mergeCell ref="B225:I225"/>
    <mergeCell ref="B226:I226"/>
    <mergeCell ref="B227:I227"/>
    <mergeCell ref="A228:U228"/>
    <mergeCell ref="B229:I229"/>
    <mergeCell ref="B230:I230"/>
    <mergeCell ref="A231:I231"/>
    <mergeCell ref="A232:J233"/>
    <mergeCell ref="R232:U233"/>
    <mergeCell ref="K233:N233"/>
    <mergeCell ref="O233:Q233"/>
    <mergeCell ref="B245:I245"/>
    <mergeCell ref="B246:I246"/>
    <mergeCell ref="B244:I244"/>
    <mergeCell ref="O240:Q240"/>
    <mergeCell ref="R240:T240"/>
    <mergeCell ref="U240:U241"/>
    <mergeCell ref="A240:A241"/>
    <mergeCell ref="B240:I241"/>
    <mergeCell ref="J240:J241"/>
    <mergeCell ref="K240:N240"/>
    <mergeCell ref="A242:U242"/>
    <mergeCell ref="B243:I243"/>
    <mergeCell ref="B247:I247"/>
    <mergeCell ref="B248:I248"/>
    <mergeCell ref="B249:I249"/>
    <mergeCell ref="B259:I259"/>
    <mergeCell ref="B250:I250"/>
    <mergeCell ref="B251:I251"/>
    <mergeCell ref="B252:I252"/>
    <mergeCell ref="B254:I254"/>
    <mergeCell ref="B260:I260"/>
    <mergeCell ref="B261:I261"/>
    <mergeCell ref="B255:I255"/>
    <mergeCell ref="A256:U256"/>
    <mergeCell ref="B257:I257"/>
    <mergeCell ref="B258:I258"/>
    <mergeCell ref="U272:U273"/>
    <mergeCell ref="A262:I262"/>
    <mergeCell ref="A263:J264"/>
    <mergeCell ref="R263:U264"/>
    <mergeCell ref="K264:N264"/>
    <mergeCell ref="O264:Q264"/>
    <mergeCell ref="A274:U274"/>
    <mergeCell ref="B275:I275"/>
    <mergeCell ref="B276:I276"/>
    <mergeCell ref="A271:U271"/>
    <mergeCell ref="A272:A273"/>
    <mergeCell ref="B272:I273"/>
    <mergeCell ref="J272:J273"/>
    <mergeCell ref="K272:N272"/>
    <mergeCell ref="O272:Q272"/>
    <mergeCell ref="R272:T272"/>
    <mergeCell ref="B277:I277"/>
    <mergeCell ref="B278:I278"/>
    <mergeCell ref="B279:I279"/>
    <mergeCell ref="R304:T304"/>
    <mergeCell ref="O304:Q304"/>
    <mergeCell ref="A280:U280"/>
    <mergeCell ref="B281:I281"/>
    <mergeCell ref="B282:I282"/>
    <mergeCell ref="A283:I283"/>
    <mergeCell ref="U304:U305"/>
    <mergeCell ref="A303:U303"/>
    <mergeCell ref="A304:A305"/>
    <mergeCell ref="B304:I305"/>
    <mergeCell ref="J304:J305"/>
    <mergeCell ref="K304:N304"/>
    <mergeCell ref="A284:J285"/>
    <mergeCell ref="R284:U285"/>
    <mergeCell ref="K285:N285"/>
    <mergeCell ref="O285:Q285"/>
    <mergeCell ref="A317:J318"/>
    <mergeCell ref="A306:U306"/>
    <mergeCell ref="B307:I307"/>
    <mergeCell ref="B308:I308"/>
    <mergeCell ref="B309:I309"/>
    <mergeCell ref="B310:I310"/>
    <mergeCell ref="B311:I311"/>
    <mergeCell ref="B312:I312"/>
    <mergeCell ref="A313:U313"/>
    <mergeCell ref="B314:I314"/>
    <mergeCell ref="B315:I315"/>
    <mergeCell ref="K318:N318"/>
    <mergeCell ref="O318:Q318"/>
    <mergeCell ref="A321:B321"/>
    <mergeCell ref="A322:A323"/>
    <mergeCell ref="B322:G323"/>
    <mergeCell ref="H322:I323"/>
    <mergeCell ref="J322:P322"/>
    <mergeCell ref="A316:I316"/>
    <mergeCell ref="Q326:R326"/>
    <mergeCell ref="B253:I253"/>
    <mergeCell ref="J325:K325"/>
    <mergeCell ref="L325:N325"/>
    <mergeCell ref="Q322:R323"/>
    <mergeCell ref="S322:U322"/>
    <mergeCell ref="J323:K323"/>
    <mergeCell ref="L323:N323"/>
    <mergeCell ref="O323:P323"/>
    <mergeCell ref="O324:P324"/>
    <mergeCell ref="A132:U132"/>
    <mergeCell ref="Q324:R324"/>
    <mergeCell ref="B325:G325"/>
    <mergeCell ref="Q325:R325"/>
    <mergeCell ref="B324:G324"/>
    <mergeCell ref="H324:I324"/>
    <mergeCell ref="J324:K324"/>
    <mergeCell ref="O325:P325"/>
    <mergeCell ref="L324:N324"/>
    <mergeCell ref="R317:U318"/>
    <mergeCell ref="H325:I325"/>
    <mergeCell ref="A326:G326"/>
    <mergeCell ref="H326:I326"/>
    <mergeCell ref="J326:K326"/>
    <mergeCell ref="L326:N326"/>
    <mergeCell ref="O326:P326"/>
    <mergeCell ref="A336:T336"/>
    <mergeCell ref="A338:T338"/>
    <mergeCell ref="A339:A340"/>
    <mergeCell ref="B339:I340"/>
    <mergeCell ref="J339:J340"/>
    <mergeCell ref="K339:M339"/>
    <mergeCell ref="N339:P339"/>
    <mergeCell ref="Q339:S339"/>
    <mergeCell ref="T339:T340"/>
    <mergeCell ref="A341:T341"/>
    <mergeCell ref="B342:I342"/>
    <mergeCell ref="A343:T343"/>
    <mergeCell ref="B344:I344"/>
    <mergeCell ref="A345:T345"/>
    <mergeCell ref="B346:I346"/>
    <mergeCell ref="A347:T347"/>
    <mergeCell ref="B348:I348"/>
    <mergeCell ref="A349:T349"/>
    <mergeCell ref="B350:I350"/>
    <mergeCell ref="B351:I351"/>
    <mergeCell ref="A352:T352"/>
    <mergeCell ref="A359:T359"/>
    <mergeCell ref="B353:I353"/>
    <mergeCell ref="B354:I354"/>
    <mergeCell ref="A355:I355"/>
    <mergeCell ref="A356:J357"/>
    <mergeCell ref="Q356:T357"/>
    <mergeCell ref="K357:M357"/>
    <mergeCell ref="N357:P357"/>
  </mergeCells>
  <conditionalFormatting sqref="L36:M37">
    <cfRule type="cellIs" priority="1" dxfId="0" operator="equal" stopIfTrue="1">
      <formula>"E bine"</formula>
    </cfRule>
  </conditionalFormatting>
  <dataValidations count="8">
    <dataValidation type="list" operator="equal" allowBlank="1" showInputMessage="1" showErrorMessage="1" sqref="R281 R112:R117 R133:R135 R162:R164 R166:R168 R179:R180 R182:R183 R185 R307:R311 R314 R211:R226 R229 R243:R254 R257:R260 R275:R278 R148:R150 R99:R105 R44:R49 R56:R61 R73:R78 R87:R93 R129:R131 R137:R140 R142:R146">
      <formula1>$R$43</formula1>
    </dataValidation>
    <dataValidation type="list" operator="equal" allowBlank="1" showInputMessage="1" showErrorMessage="1" sqref="S281 S112:S117 S162:S164 S166:S168 S179:S180 S182:S183 S185 S307:S311 S314 S211:S226 S229 S243:S254 S257:S260 S275:S278 S148:S150 S99:S105 S44:S49 S56:S61 S73:S78 S87:S93 S129:S131 S133:S135 S137:S140 S142:S146">
      <formula1>$S$43</formula1>
    </dataValidation>
    <dataValidation type="list" operator="equal" allowBlank="1" showInputMessage="1" showErrorMessage="1" sqref="T281 T112:T117 T133:T135 T162:T164 T166:T168 T179:T180 T182:T183 T185 T307:T311 T314 T211:T226 T229 T243:T254 T257:T260 T275:T278 T148:T150 T99:T105 T44:T49 T56:T61 T73:T78 T87:T93 T129:T131 T137:T140 T142:T146">
      <formula1>$T$43</formula1>
    </dataValidation>
    <dataValidation type="list" operator="equal" allowBlank="1" showInputMessage="1" showErrorMessage="1" sqref="U281 U112:U117 U162:U164 U166:U168 U179:U180 U182:U183 U185 U257:U260 U211:U226 U314 U243:U254 U275:U278 U307:U311 U229 U148:U150 U99:U105 U44:U49 U56:U61 U73:U78 U87:U93 U129:U131 U133:U135 U137:U140 U142:U146">
      <formula1>$P$40:$T$40</formula1>
    </dataValidation>
    <dataValidation type="list" operator="equal" allowBlank="1" showInputMessage="1" showErrorMessage="1" sqref="U227 U255 U279 U312">
      <formula1>$Q$40:$T$40</formula1>
    </dataValidation>
    <dataValidation type="list" allowBlank="1" showInputMessage="1" showErrorMessage="1" sqref="Q353:Q354 Q348 Q344 Q342 Q346 Q350:Q351">
      <formula1>$Q$39</formula1>
    </dataValidation>
    <dataValidation type="list" allowBlank="1" showInputMessage="1" showErrorMessage="1" sqref="R350:R351 R353:R354 R348 R344 R342 R346">
      <formula1>$R$39</formula1>
    </dataValidation>
    <dataValidation type="list" allowBlank="1" showInputMessage="1" showErrorMessage="1" sqref="S350:S351 S353:S354 S348 S344 S342 S346">
      <formula1>$S$39</formula1>
    </dataValidation>
  </dataValidations>
  <printOptions/>
  <pageMargins left="0.118055555555556" right="0.118055555555556" top="0.747916666666667" bottom="0.748611111111111" header="0.511805555555556" footer="0.315277777777778"/>
  <pageSetup horizontalDpi="300" verticalDpi="300" orientation="landscape" paperSize="9" scale="95" r:id="rId1"/>
  <headerFooter alignWithMargins="0">
    <oddFooter>&amp;L&amp;"Calibri,Regular"&amp;11RECTOR,
Acad.Prof.univ.dr. Ioan Aurel POP&amp;C&amp;"Calibri,Regular"&amp;11Pag. &amp;P/&amp;N&amp;R&amp;"Calibri,Regular"&amp;11DECAN,
Prof. univ. dr. Adrian Olimpiu PETRUȘEL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APetrusel</cp:lastModifiedBy>
  <cp:lastPrinted>2015-12-16T09:53:16Z</cp:lastPrinted>
  <dcterms:modified xsi:type="dcterms:W3CDTF">2016-05-19T06:59:28Z</dcterms:modified>
  <cp:category/>
  <cp:version/>
  <cp:contentType/>
  <cp:contentStatus/>
</cp:coreProperties>
</file>