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165" yWindow="0" windowWidth="21720" windowHeight="13620" tabRatio="901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65" i="1"/>
  <c r="U159"/>
  <c r="U144"/>
  <c r="N300"/>
  <c r="N302"/>
  <c r="N304"/>
  <c r="N306"/>
  <c r="N308"/>
  <c r="N309"/>
  <c r="N311"/>
  <c r="N312"/>
  <c r="N314"/>
  <c r="P300"/>
  <c r="O300"/>
  <c r="P302"/>
  <c r="O302"/>
  <c r="P304"/>
  <c r="O304"/>
  <c r="P306"/>
  <c r="O306"/>
  <c r="P308"/>
  <c r="O308"/>
  <c r="P309"/>
  <c r="O309"/>
  <c r="P311"/>
  <c r="O311"/>
  <c r="P312"/>
  <c r="O312"/>
  <c r="O314"/>
  <c r="N315"/>
  <c r="K314"/>
  <c r="L314"/>
  <c r="M314"/>
  <c r="K315"/>
  <c r="P314"/>
  <c r="S313"/>
  <c r="R313"/>
  <c r="Q313"/>
  <c r="P313"/>
  <c r="O313"/>
  <c r="N313"/>
  <c r="M313"/>
  <c r="L313"/>
  <c r="K313"/>
  <c r="J313"/>
  <c r="O119"/>
  <c r="O85"/>
  <c r="O123"/>
  <c r="O86"/>
  <c r="O128"/>
  <c r="O96"/>
  <c r="O133"/>
  <c r="K137"/>
  <c r="L137"/>
  <c r="M137"/>
  <c r="N137"/>
  <c r="O137"/>
  <c r="K142"/>
  <c r="L142"/>
  <c r="M142"/>
  <c r="N142"/>
  <c r="O142"/>
  <c r="O144"/>
  <c r="J279"/>
  <c r="P119"/>
  <c r="Q85"/>
  <c r="P85"/>
  <c r="P123"/>
  <c r="Q86"/>
  <c r="P86"/>
  <c r="P128"/>
  <c r="Q96"/>
  <c r="P96"/>
  <c r="P133"/>
  <c r="J137"/>
  <c r="Q137"/>
  <c r="P137"/>
  <c r="J142"/>
  <c r="Q142"/>
  <c r="P142"/>
  <c r="P144"/>
  <c r="L279"/>
  <c r="Q40"/>
  <c r="O40"/>
  <c r="P40"/>
  <c r="Q41"/>
  <c r="O41"/>
  <c r="P41"/>
  <c r="Q42"/>
  <c r="O42"/>
  <c r="P42"/>
  <c r="Q43"/>
  <c r="O43"/>
  <c r="P43"/>
  <c r="Q44"/>
  <c r="O44"/>
  <c r="P44"/>
  <c r="O45"/>
  <c r="P45"/>
  <c r="P46"/>
  <c r="Q50"/>
  <c r="O50"/>
  <c r="P50"/>
  <c r="Q51"/>
  <c r="O51"/>
  <c r="P51"/>
  <c r="Q52"/>
  <c r="O52"/>
  <c r="P52"/>
  <c r="Q53"/>
  <c r="O53"/>
  <c r="P53"/>
  <c r="Q54"/>
  <c r="O54"/>
  <c r="P54"/>
  <c r="Q55"/>
  <c r="O55"/>
  <c r="P55"/>
  <c r="O56"/>
  <c r="P56"/>
  <c r="P57"/>
  <c r="Q61"/>
  <c r="O61"/>
  <c r="P61"/>
  <c r="Q62"/>
  <c r="O62"/>
  <c r="P62"/>
  <c r="Q63"/>
  <c r="O63"/>
  <c r="P63"/>
  <c r="Q64"/>
  <c r="O64"/>
  <c r="P64"/>
  <c r="Q65"/>
  <c r="O65"/>
  <c r="P65"/>
  <c r="P66"/>
  <c r="Q73"/>
  <c r="O73"/>
  <c r="P73"/>
  <c r="Q74"/>
  <c r="O74"/>
  <c r="P74"/>
  <c r="Q75"/>
  <c r="O75"/>
  <c r="P75"/>
  <c r="Q76"/>
  <c r="O76"/>
  <c r="P76"/>
  <c r="P78"/>
  <c r="Q82"/>
  <c r="O82"/>
  <c r="P82"/>
  <c r="Q83"/>
  <c r="O83"/>
  <c r="P83"/>
  <c r="Q84"/>
  <c r="O84"/>
  <c r="P84"/>
  <c r="P88"/>
  <c r="Q92"/>
  <c r="O92"/>
  <c r="P92"/>
  <c r="Q93"/>
  <c r="O93"/>
  <c r="P93"/>
  <c r="Q94"/>
  <c r="O94"/>
  <c r="P94"/>
  <c r="Q95"/>
  <c r="O95"/>
  <c r="P95"/>
  <c r="Q97"/>
  <c r="O97"/>
  <c r="P97"/>
  <c r="Q98"/>
  <c r="O98"/>
  <c r="P98"/>
  <c r="P99"/>
  <c r="L278"/>
  <c r="J88"/>
  <c r="J99"/>
  <c r="U278"/>
  <c r="J66"/>
  <c r="J78"/>
  <c r="T278"/>
  <c r="J46"/>
  <c r="J57"/>
  <c r="S278"/>
  <c r="O46"/>
  <c r="O57"/>
  <c r="O66"/>
  <c r="O78"/>
  <c r="O88"/>
  <c r="O99"/>
  <c r="J278"/>
  <c r="U280"/>
  <c r="T280"/>
  <c r="S280"/>
  <c r="H278"/>
  <c r="H279"/>
  <c r="H280"/>
  <c r="Q278"/>
  <c r="Q279"/>
  <c r="Q280"/>
  <c r="O278"/>
  <c r="O279"/>
  <c r="O280"/>
  <c r="L280"/>
  <c r="J280"/>
  <c r="K168"/>
  <c r="K169"/>
  <c r="K170"/>
  <c r="K171"/>
  <c r="K172"/>
  <c r="K174"/>
  <c r="K175"/>
  <c r="K176"/>
  <c r="K178"/>
  <c r="K179"/>
  <c r="K180"/>
  <c r="K182"/>
  <c r="K183"/>
  <c r="K184"/>
  <c r="K186"/>
  <c r="K160"/>
  <c r="L119"/>
  <c r="L123"/>
  <c r="L128"/>
  <c r="L133"/>
  <c r="L145"/>
  <c r="M119"/>
  <c r="M123"/>
  <c r="M128"/>
  <c r="M133"/>
  <c r="M145"/>
  <c r="N119"/>
  <c r="N123"/>
  <c r="N128"/>
  <c r="N133"/>
  <c r="N145"/>
  <c r="O145"/>
  <c r="P145"/>
  <c r="Q119"/>
  <c r="Q123"/>
  <c r="Q128"/>
  <c r="Q133"/>
  <c r="Q145"/>
  <c r="K119"/>
  <c r="K123"/>
  <c r="K128"/>
  <c r="K133"/>
  <c r="K145"/>
  <c r="Q144"/>
  <c r="K144"/>
  <c r="L144"/>
  <c r="M144"/>
  <c r="N144"/>
  <c r="J119"/>
  <c r="J123"/>
  <c r="J128"/>
  <c r="J133"/>
  <c r="J144"/>
  <c r="O264"/>
  <c r="O263"/>
  <c r="Q262"/>
  <c r="O262"/>
  <c r="P262"/>
  <c r="Q261"/>
  <c r="O261"/>
  <c r="P261"/>
  <c r="A176"/>
  <c r="J176"/>
  <c r="L176"/>
  <c r="M176"/>
  <c r="N176"/>
  <c r="O176"/>
  <c r="P176"/>
  <c r="Q176"/>
  <c r="R176"/>
  <c r="S176"/>
  <c r="T176"/>
  <c r="S205"/>
  <c r="Q205"/>
  <c r="P205"/>
  <c r="O205"/>
  <c r="N205"/>
  <c r="M205"/>
  <c r="L205"/>
  <c r="J182"/>
  <c r="J183"/>
  <c r="J184"/>
  <c r="A182"/>
  <c r="L182"/>
  <c r="M182"/>
  <c r="N182"/>
  <c r="O182"/>
  <c r="P182"/>
  <c r="Q182"/>
  <c r="R182"/>
  <c r="S182"/>
  <c r="T182"/>
  <c r="A205"/>
  <c r="K205"/>
  <c r="J205"/>
  <c r="R205"/>
  <c r="A172"/>
  <c r="L159"/>
  <c r="M159"/>
  <c r="K159"/>
  <c r="J159"/>
  <c r="N160"/>
  <c r="M160"/>
  <c r="L160"/>
  <c r="O158"/>
  <c r="O152"/>
  <c r="N129"/>
  <c r="M129"/>
  <c r="L129"/>
  <c r="K129"/>
  <c r="J129"/>
  <c r="N124"/>
  <c r="M124"/>
  <c r="L124"/>
  <c r="K124"/>
  <c r="J124"/>
  <c r="Q120"/>
  <c r="P120"/>
  <c r="O120"/>
  <c r="N120"/>
  <c r="M120"/>
  <c r="L120"/>
  <c r="K120"/>
  <c r="J120"/>
  <c r="T99"/>
  <c r="S99"/>
  <c r="N99"/>
  <c r="M99"/>
  <c r="L99"/>
  <c r="K99"/>
  <c r="R99"/>
  <c r="O226"/>
  <c r="R226"/>
  <c r="O168"/>
  <c r="R168"/>
  <c r="O202"/>
  <c r="O169"/>
  <c r="K46"/>
  <c r="L46"/>
  <c r="M46"/>
  <c r="N46"/>
  <c r="R46"/>
  <c r="S46"/>
  <c r="T46"/>
  <c r="R170"/>
  <c r="O203"/>
  <c r="R203"/>
  <c r="O171"/>
  <c r="R171"/>
  <c r="O228"/>
  <c r="R228"/>
  <c r="O229"/>
  <c r="R229"/>
  <c r="O172"/>
  <c r="O230"/>
  <c r="K57"/>
  <c r="L57"/>
  <c r="M57"/>
  <c r="N57"/>
  <c r="R57"/>
  <c r="S57"/>
  <c r="T57"/>
  <c r="O204"/>
  <c r="R204"/>
  <c r="O174"/>
  <c r="O175"/>
  <c r="O231"/>
  <c r="R231"/>
  <c r="K66"/>
  <c r="L66"/>
  <c r="M66"/>
  <c r="N66"/>
  <c r="R66"/>
  <c r="S66"/>
  <c r="T66"/>
  <c r="O206"/>
  <c r="R206"/>
  <c r="O207"/>
  <c r="R207"/>
  <c r="R173"/>
  <c r="K78"/>
  <c r="L78"/>
  <c r="M78"/>
  <c r="N78"/>
  <c r="R78"/>
  <c r="S78"/>
  <c r="T78"/>
  <c r="O208"/>
  <c r="O178"/>
  <c r="O179"/>
  <c r="R179"/>
  <c r="O129"/>
  <c r="Q129"/>
  <c r="Q87"/>
  <c r="K88"/>
  <c r="L88"/>
  <c r="M88"/>
  <c r="N88"/>
  <c r="R88"/>
  <c r="S88"/>
  <c r="T88"/>
  <c r="O183"/>
  <c r="R183"/>
  <c r="O214"/>
  <c r="R214"/>
  <c r="Q134"/>
  <c r="O237"/>
  <c r="J134"/>
  <c r="K134"/>
  <c r="L134"/>
  <c r="M134"/>
  <c r="N134"/>
  <c r="J138"/>
  <c r="Q138"/>
  <c r="K138"/>
  <c r="L138"/>
  <c r="M138"/>
  <c r="N138"/>
  <c r="J143"/>
  <c r="Q143"/>
  <c r="K143"/>
  <c r="L143"/>
  <c r="M143"/>
  <c r="N143"/>
  <c r="R144"/>
  <c r="S144"/>
  <c r="T144"/>
  <c r="Q152"/>
  <c r="O154"/>
  <c r="Q154"/>
  <c r="O156"/>
  <c r="N159"/>
  <c r="R159"/>
  <c r="S159"/>
  <c r="T159"/>
  <c r="A168"/>
  <c r="J168"/>
  <c r="L168"/>
  <c r="M168"/>
  <c r="N168"/>
  <c r="S168"/>
  <c r="T168"/>
  <c r="A169"/>
  <c r="J169"/>
  <c r="L169"/>
  <c r="M169"/>
  <c r="N169"/>
  <c r="S169"/>
  <c r="T169"/>
  <c r="A170"/>
  <c r="J170"/>
  <c r="L170"/>
  <c r="M170"/>
  <c r="N170"/>
  <c r="S170"/>
  <c r="T170"/>
  <c r="A171"/>
  <c r="J171"/>
  <c r="L171"/>
  <c r="M171"/>
  <c r="N171"/>
  <c r="S171"/>
  <c r="T171"/>
  <c r="J172"/>
  <c r="L172"/>
  <c r="M172"/>
  <c r="N172"/>
  <c r="S172"/>
  <c r="T172"/>
  <c r="T173"/>
  <c r="A174"/>
  <c r="J174"/>
  <c r="L174"/>
  <c r="M174"/>
  <c r="N174"/>
  <c r="S174"/>
  <c r="T174"/>
  <c r="A175"/>
  <c r="J175"/>
  <c r="L175"/>
  <c r="M175"/>
  <c r="N175"/>
  <c r="S175"/>
  <c r="T175"/>
  <c r="S177"/>
  <c r="T177"/>
  <c r="A178"/>
  <c r="J178"/>
  <c r="L178"/>
  <c r="M178"/>
  <c r="N178"/>
  <c r="S178"/>
  <c r="T178"/>
  <c r="A179"/>
  <c r="J179"/>
  <c r="L179"/>
  <c r="M179"/>
  <c r="N179"/>
  <c r="S179"/>
  <c r="T179"/>
  <c r="A183"/>
  <c r="L183"/>
  <c r="M183"/>
  <c r="N183"/>
  <c r="S183"/>
  <c r="T183"/>
  <c r="U185"/>
  <c r="A202"/>
  <c r="J202"/>
  <c r="K202"/>
  <c r="L202"/>
  <c r="M202"/>
  <c r="N202"/>
  <c r="S202"/>
  <c r="T202"/>
  <c r="A203"/>
  <c r="J203"/>
  <c r="K203"/>
  <c r="L203"/>
  <c r="M203"/>
  <c r="N203"/>
  <c r="S203"/>
  <c r="T203"/>
  <c r="A204"/>
  <c r="J204"/>
  <c r="K204"/>
  <c r="L204"/>
  <c r="M204"/>
  <c r="N204"/>
  <c r="S204"/>
  <c r="T204"/>
  <c r="A206"/>
  <c r="J206"/>
  <c r="K206"/>
  <c r="L206"/>
  <c r="M206"/>
  <c r="N206"/>
  <c r="S206"/>
  <c r="T206"/>
  <c r="A207"/>
  <c r="J207"/>
  <c r="K207"/>
  <c r="L207"/>
  <c r="M207"/>
  <c r="N207"/>
  <c r="S207"/>
  <c r="T207"/>
  <c r="A208"/>
  <c r="J208"/>
  <c r="K208"/>
  <c r="L208"/>
  <c r="M208"/>
  <c r="N208"/>
  <c r="S208"/>
  <c r="T208"/>
  <c r="A209"/>
  <c r="J209"/>
  <c r="K209"/>
  <c r="L209"/>
  <c r="M209"/>
  <c r="N209"/>
  <c r="O209"/>
  <c r="P209"/>
  <c r="S209"/>
  <c r="T209"/>
  <c r="A210"/>
  <c r="J210"/>
  <c r="K210"/>
  <c r="L210"/>
  <c r="M210"/>
  <c r="N210"/>
  <c r="O210"/>
  <c r="P210"/>
  <c r="Q210"/>
  <c r="R210"/>
  <c r="S210"/>
  <c r="T210"/>
  <c r="A211"/>
  <c r="J211"/>
  <c r="K211"/>
  <c r="L211"/>
  <c r="M211"/>
  <c r="N211"/>
  <c r="S211"/>
  <c r="T211"/>
  <c r="A214"/>
  <c r="J214"/>
  <c r="K214"/>
  <c r="L214"/>
  <c r="M214"/>
  <c r="N214"/>
  <c r="S214"/>
  <c r="T214"/>
  <c r="A215"/>
  <c r="J215"/>
  <c r="K215"/>
  <c r="L215"/>
  <c r="M215"/>
  <c r="N215"/>
  <c r="S215"/>
  <c r="T215"/>
  <c r="A216"/>
  <c r="J216"/>
  <c r="K216"/>
  <c r="L216"/>
  <c r="M216"/>
  <c r="N216"/>
  <c r="S216"/>
  <c r="T216"/>
  <c r="U218"/>
  <c r="A225"/>
  <c r="J225"/>
  <c r="K225"/>
  <c r="L225"/>
  <c r="M225"/>
  <c r="N225"/>
  <c r="O225"/>
  <c r="R225"/>
  <c r="S225"/>
  <c r="T225"/>
  <c r="A226"/>
  <c r="J226"/>
  <c r="K226"/>
  <c r="L226"/>
  <c r="M226"/>
  <c r="N226"/>
  <c r="S226"/>
  <c r="T226"/>
  <c r="A227"/>
  <c r="J227"/>
  <c r="K227"/>
  <c r="L227"/>
  <c r="M227"/>
  <c r="N227"/>
  <c r="R227"/>
  <c r="S227"/>
  <c r="T227"/>
  <c r="A228"/>
  <c r="J228"/>
  <c r="K228"/>
  <c r="L228"/>
  <c r="M228"/>
  <c r="N228"/>
  <c r="S228"/>
  <c r="T228"/>
  <c r="A229"/>
  <c r="J229"/>
  <c r="K229"/>
  <c r="L229"/>
  <c r="M229"/>
  <c r="N229"/>
  <c r="S229"/>
  <c r="T229"/>
  <c r="A230"/>
  <c r="J230"/>
  <c r="K230"/>
  <c r="L230"/>
  <c r="M230"/>
  <c r="N230"/>
  <c r="R230"/>
  <c r="S230"/>
  <c r="T230"/>
  <c r="A231"/>
  <c r="J231"/>
  <c r="K231"/>
  <c r="L231"/>
  <c r="M231"/>
  <c r="N231"/>
  <c r="S231"/>
  <c r="T231"/>
  <c r="A232"/>
  <c r="J232"/>
  <c r="K232"/>
  <c r="L232"/>
  <c r="M232"/>
  <c r="N232"/>
  <c r="O232"/>
  <c r="P232"/>
  <c r="Q232"/>
  <c r="R232"/>
  <c r="S232"/>
  <c r="T232"/>
  <c r="A233"/>
  <c r="J233"/>
  <c r="K233"/>
  <c r="L233"/>
  <c r="M233"/>
  <c r="N233"/>
  <c r="O233"/>
  <c r="P233"/>
  <c r="Q233"/>
  <c r="R233"/>
  <c r="S233"/>
  <c r="T233"/>
  <c r="A234"/>
  <c r="J234"/>
  <c r="K234"/>
  <c r="L234"/>
  <c r="M234"/>
  <c r="N234"/>
  <c r="O234"/>
  <c r="P234"/>
  <c r="Q234"/>
  <c r="R234"/>
  <c r="S234"/>
  <c r="T234"/>
  <c r="A237"/>
  <c r="J237"/>
  <c r="K237"/>
  <c r="L237"/>
  <c r="M237"/>
  <c r="N237"/>
  <c r="S237"/>
  <c r="T237"/>
  <c r="U239"/>
  <c r="J265"/>
  <c r="K265"/>
  <c r="L265"/>
  <c r="M265"/>
  <c r="N265"/>
  <c r="R265"/>
  <c r="S265"/>
  <c r="T265"/>
  <c r="K266"/>
  <c r="L266"/>
  <c r="M266"/>
  <c r="N266"/>
  <c r="Q160"/>
  <c r="O159"/>
  <c r="Q159"/>
  <c r="O160"/>
  <c r="O143"/>
  <c r="P143"/>
  <c r="O124"/>
  <c r="Q178"/>
  <c r="Q175"/>
  <c r="P208"/>
  <c r="P206"/>
  <c r="Q124"/>
  <c r="O211"/>
  <c r="O212"/>
  <c r="P154"/>
  <c r="R211"/>
  <c r="O134"/>
  <c r="O138"/>
  <c r="P138"/>
  <c r="R175"/>
  <c r="Q237"/>
  <c r="Q238"/>
  <c r="R235"/>
  <c r="Q168"/>
  <c r="Q99"/>
  <c r="O266"/>
  <c r="Q214"/>
  <c r="K161"/>
  <c r="R184"/>
  <c r="P204"/>
  <c r="O216"/>
  <c r="Q207"/>
  <c r="Q169"/>
  <c r="Q226"/>
  <c r="K267"/>
  <c r="R216"/>
  <c r="Q172"/>
  <c r="O265"/>
  <c r="R178"/>
  <c r="Q57"/>
  <c r="Q266"/>
  <c r="R208"/>
  <c r="N184"/>
  <c r="M184"/>
  <c r="S217"/>
  <c r="K238"/>
  <c r="L217"/>
  <c r="M212"/>
  <c r="K217"/>
  <c r="S238"/>
  <c r="S184"/>
  <c r="T184"/>
  <c r="J238"/>
  <c r="J212"/>
  <c r="J217"/>
  <c r="T238"/>
  <c r="L238"/>
  <c r="N238"/>
  <c r="N217"/>
  <c r="M180"/>
  <c r="S180"/>
  <c r="T217"/>
  <c r="N212"/>
  <c r="T212"/>
  <c r="O184"/>
  <c r="L180"/>
  <c r="Q230"/>
  <c r="P228"/>
  <c r="T180"/>
  <c r="R172"/>
  <c r="S235"/>
  <c r="K235"/>
  <c r="R215"/>
  <c r="L212"/>
  <c r="Q171"/>
  <c r="N235"/>
  <c r="J235"/>
  <c r="M217"/>
  <c r="K212"/>
  <c r="Q203"/>
  <c r="O215"/>
  <c r="Q265"/>
  <c r="O170"/>
  <c r="Q211"/>
  <c r="S212"/>
  <c r="Q231"/>
  <c r="M238"/>
  <c r="Q209"/>
  <c r="R209"/>
  <c r="Q227"/>
  <c r="O227"/>
  <c r="O235"/>
  <c r="N180"/>
  <c r="M235"/>
  <c r="P211"/>
  <c r="J180"/>
  <c r="Q88"/>
  <c r="Q78"/>
  <c r="Q66"/>
  <c r="R174"/>
  <c r="R202"/>
  <c r="Q46"/>
  <c r="O238"/>
  <c r="R237"/>
  <c r="R238"/>
  <c r="T235"/>
  <c r="L235"/>
  <c r="Q208"/>
  <c r="L184"/>
  <c r="R169"/>
  <c r="P152"/>
  <c r="P225"/>
  <c r="Q225"/>
  <c r="P159"/>
  <c r="P160"/>
  <c r="P175"/>
  <c r="P168"/>
  <c r="P178"/>
  <c r="P124"/>
  <c r="P215"/>
  <c r="P129"/>
  <c r="Q206"/>
  <c r="R217"/>
  <c r="P172"/>
  <c r="P227"/>
  <c r="K185"/>
  <c r="P265"/>
  <c r="P171"/>
  <c r="P230"/>
  <c r="Q228"/>
  <c r="P226"/>
  <c r="Q204"/>
  <c r="P237"/>
  <c r="P238"/>
  <c r="P214"/>
  <c r="P169"/>
  <c r="P134"/>
  <c r="O217"/>
  <c r="O219"/>
  <c r="P207"/>
  <c r="P266"/>
  <c r="O267"/>
  <c r="K146"/>
  <c r="P216"/>
  <c r="Q216"/>
  <c r="J239"/>
  <c r="J218"/>
  <c r="M186"/>
  <c r="S218"/>
  <c r="M185"/>
  <c r="M219"/>
  <c r="S239"/>
  <c r="N218"/>
  <c r="N219"/>
  <c r="K219"/>
  <c r="L219"/>
  <c r="M218"/>
  <c r="N239"/>
  <c r="K218"/>
  <c r="L218"/>
  <c r="J185"/>
  <c r="S185"/>
  <c r="O180"/>
  <c r="O185"/>
  <c r="R239"/>
  <c r="T218"/>
  <c r="T239"/>
  <c r="L185"/>
  <c r="T185"/>
  <c r="N240"/>
  <c r="P229"/>
  <c r="Q229"/>
  <c r="L186"/>
  <c r="P203"/>
  <c r="K240"/>
  <c r="K239"/>
  <c r="L239"/>
  <c r="L240"/>
  <c r="R212"/>
  <c r="O240"/>
  <c r="O239"/>
  <c r="Q183"/>
  <c r="P183"/>
  <c r="O161"/>
  <c r="Q170"/>
  <c r="P170"/>
  <c r="P231"/>
  <c r="R180"/>
  <c r="R185"/>
  <c r="Q202"/>
  <c r="P202"/>
  <c r="P179"/>
  <c r="Q179"/>
  <c r="Q215"/>
  <c r="M239"/>
  <c r="M240"/>
  <c r="P174"/>
  <c r="Q174"/>
  <c r="N186"/>
  <c r="N185"/>
  <c r="R218"/>
  <c r="O218"/>
  <c r="Q212"/>
  <c r="P217"/>
  <c r="O146"/>
  <c r="Q235"/>
  <c r="Q239"/>
  <c r="Q217"/>
  <c r="Q184"/>
  <c r="K220"/>
  <c r="O186"/>
  <c r="K187"/>
  <c r="P235"/>
  <c r="P239"/>
  <c r="P180"/>
  <c r="P212"/>
  <c r="Q180"/>
  <c r="P184"/>
  <c r="K241"/>
  <c r="Q218"/>
  <c r="Q240"/>
  <c r="P219"/>
  <c r="O220"/>
  <c r="Q219"/>
  <c r="P218"/>
  <c r="P240"/>
  <c r="O241"/>
  <c r="P185"/>
  <c r="P186"/>
  <c r="O187"/>
  <c r="Q185"/>
  <c r="Q186"/>
</calcChain>
</file>

<file path=xl/sharedStrings.xml><?xml version="1.0" encoding="utf-8"?>
<sst xmlns="http://schemas.openxmlformats.org/spreadsheetml/2006/main" count="747" uniqueCount="269">
  <si>
    <t xml:space="preserve">III. NUMĂRUL ORELOR PE SĂPTĂMANĂ </t>
  </si>
  <si>
    <t xml:space="preserve">UNIVERSITATEA BABEŞ-BOLYAI CLUJ-NAPOCA
</t>
  </si>
  <si>
    <t>Semestrul I</t>
  </si>
  <si>
    <t>Semestrul II</t>
  </si>
  <si>
    <t>FACULTATEA DE MATEMATICĂ ȘI INFORMATICĂ</t>
  </si>
  <si>
    <t>Anul I</t>
  </si>
  <si>
    <t>Anul II</t>
  </si>
  <si>
    <r>
      <t xml:space="preserve">Domeniul: </t>
    </r>
    <r>
      <rPr>
        <b/>
        <sz val="10"/>
        <color indexed="8"/>
        <rFont val="Times New Roman"/>
        <family val="1"/>
      </rPr>
      <t>INFORMATICĂ</t>
    </r>
  </si>
  <si>
    <t>Anul III</t>
  </si>
  <si>
    <r>
      <t xml:space="preserve">Specializarea/Programul de studiu: </t>
    </r>
    <r>
      <rPr>
        <b/>
        <sz val="10"/>
        <color indexed="8"/>
        <rFont val="Times New Roman"/>
        <family val="1"/>
      </rPr>
      <t>Informatică</t>
    </r>
  </si>
  <si>
    <r>
      <t xml:space="preserve">Limba de predare: </t>
    </r>
    <r>
      <rPr>
        <b/>
        <sz val="10"/>
        <rFont val="Times New Roman"/>
        <family val="1"/>
      </rPr>
      <t>germană</t>
    </r>
  </si>
  <si>
    <r>
      <t>IV.EXAMENUL DE LICENŢĂ</t>
    </r>
    <r>
      <rPr>
        <sz val="10"/>
        <color indexed="8"/>
        <rFont val="Times New Roman"/>
        <family val="1"/>
      </rPr>
      <t xml:space="preserve"> - perioada 25 iunie-10 iulie
Proba 1: Evaluarea cunoştinţelor fundamentale şi de specialitate - 10 credite
Proba 2: Prezentarea şi susţinerea lucrării de licenţă - 10 credite
</t>
    </r>
  </si>
  <si>
    <r>
      <t xml:space="preserve">Titlul absolventului: </t>
    </r>
    <r>
      <rPr>
        <b/>
        <sz val="10"/>
        <color indexed="8"/>
        <rFont val="Times New Roman"/>
        <family val="1"/>
      </rPr>
      <t>Licențiat în Informatică</t>
    </r>
  </si>
  <si>
    <r>
      <t xml:space="preserve">Durata studiilor: </t>
    </r>
    <r>
      <rPr>
        <b/>
        <sz val="10"/>
        <color indexed="8"/>
        <rFont val="Times New Roman"/>
        <family val="1"/>
      </rPr>
      <t>6 semestre</t>
    </r>
  </si>
  <si>
    <r>
      <t xml:space="preserve">Forma de învăţământ: </t>
    </r>
    <r>
      <rPr>
        <b/>
        <sz val="10"/>
        <color indexed="8"/>
        <rFont val="Times New Roman"/>
        <family val="1"/>
      </rPr>
      <t>cu frecvenţă</t>
    </r>
  </si>
  <si>
    <t>I. CERINŢE PENTRU OBŢINEREA DIPLOMEI DE LICENŢĂ</t>
  </si>
  <si>
    <t>V. MODUL DE ALEGERE A DISCIPLINELOR OPŢIONALE</t>
  </si>
  <si>
    <t>180 de credite din care:</t>
  </si>
  <si>
    <t>MMG001, MLG5050</t>
  </si>
  <si>
    <t>ȘI</t>
  </si>
  <si>
    <t>ELG0033, MLG5074</t>
  </si>
  <si>
    <r>
      <t>6</t>
    </r>
    <r>
      <rPr>
        <sz val="10"/>
        <color indexed="8"/>
        <rFont val="Times New Roman"/>
        <family val="1"/>
      </rPr>
      <t xml:space="preserve"> credite pentru o limbă străină (2 semestre)</t>
    </r>
  </si>
  <si>
    <t xml:space="preserve">20 de credite la examenul de licenţă </t>
  </si>
  <si>
    <t>MMG0006, MIG0005</t>
  </si>
  <si>
    <t>Promovarea disciplinei de Educaţie fizică (cu calificativ admis) fără credite (2 semestre).</t>
  </si>
  <si>
    <t>MLG5034, MIG0001</t>
  </si>
  <si>
    <t>NOTA</t>
  </si>
  <si>
    <t>1) Practica de specialitate (cu calificativ admis/respins) se desfasoara 3 săptămâni, 5 zile/săpt., 6 ore/zi.</t>
  </si>
  <si>
    <t>MLG5041, MIG0010</t>
  </si>
  <si>
    <t>2) Pentru încadrarea în învăţământul preuniversitar, este necesară absolvirea modulului psiho-pedagogic</t>
  </si>
  <si>
    <t>3) Studentii pot urma discipline facultative</t>
  </si>
  <si>
    <t>MLG0005, MLG0045, MLG0040</t>
  </si>
  <si>
    <t>În contul a cel mult 2 discipline opţionale generale studentul are dreptul să aleagă 2 discipline de la alte specializări ale facultăţilor din Universitatea „Babeş-Bolyai”.</t>
  </si>
  <si>
    <t>II. DESFĂŞURAREA STUDIILOR (în număr de săptămani)</t>
  </si>
  <si>
    <t>Activităţi didactice</t>
  </si>
  <si>
    <t>Sesiune de examene</t>
  </si>
  <si>
    <t>L.P comasate</t>
  </si>
  <si>
    <t>Stagii de practică</t>
  </si>
  <si>
    <t>Vacanţă</t>
  </si>
  <si>
    <r>
      <t xml:space="preserve">VI.  UNIVERSITĂŢI EUROPENE DE REFERINŢĂ:
</t>
    </r>
    <r>
      <rPr>
        <sz val="10"/>
        <color indexed="8"/>
        <rFont val="Times New Roman"/>
        <family val="1"/>
      </rPr>
      <t>Planul de învăţământ urmează în proporţie de 60% planurile de învăţământ ale Univ. Milano, Univ. Groningen si Univ. Liverpool. Planul reflectă de asemenea recomandările 
Association of Computing Machinery şi IEEE Computer Society.</t>
    </r>
  </si>
  <si>
    <t>Sem I</t>
  </si>
  <si>
    <t>Sem II</t>
  </si>
  <si>
    <t>I</t>
  </si>
  <si>
    <t>V</t>
  </si>
  <si>
    <t>R</t>
  </si>
  <si>
    <t xml:space="preserve">iarna </t>
  </si>
  <si>
    <t>iarna</t>
  </si>
  <si>
    <t>prim</t>
  </si>
  <si>
    <t>vara</t>
  </si>
  <si>
    <t>0</t>
  </si>
  <si>
    <t>VII. TABELUL DISCIPLINELOR</t>
  </si>
  <si>
    <t>Obligatorie</t>
  </si>
  <si>
    <t>Opțională</t>
  </si>
  <si>
    <t>Facultativă</t>
  </si>
  <si>
    <t>Altă oblig.</t>
  </si>
  <si>
    <t>DF</t>
  </si>
  <si>
    <t>DPD</t>
  </si>
  <si>
    <t>DS</t>
  </si>
  <si>
    <t>DC</t>
  </si>
  <si>
    <t>DCOU</t>
  </si>
  <si>
    <t>ANUL I, SEMESTRUL 1</t>
  </si>
  <si>
    <t>COD</t>
  </si>
  <si>
    <t>DENUMIREA DISCIPLINELOR</t>
  </si>
  <si>
    <t>Credite ECTS</t>
  </si>
  <si>
    <t>Ore fizice săptămânale</t>
  </si>
  <si>
    <t>Ore alocate studiului</t>
  </si>
  <si>
    <t>Forme de evaluare</t>
  </si>
  <si>
    <t>Felul disciplinei</t>
  </si>
  <si>
    <t>C</t>
  </si>
  <si>
    <t>S</t>
  </si>
  <si>
    <t>L</t>
  </si>
  <si>
    <t>P</t>
  </si>
  <si>
    <t>F</t>
  </si>
  <si>
    <t>T</t>
  </si>
  <si>
    <t>E</t>
  </si>
  <si>
    <t>VP</t>
  </si>
  <si>
    <t>Fundamentele algebrice ale informaticii</t>
  </si>
  <si>
    <t>Algebră</t>
  </si>
  <si>
    <t>Analiză matematică</t>
  </si>
  <si>
    <t>Arhitectura sistemelor de calcul</t>
  </si>
  <si>
    <t>Fundamentele programării</t>
  </si>
  <si>
    <t>Logică computaţională</t>
  </si>
  <si>
    <t>YLU0011</t>
  </si>
  <si>
    <t>Educaţie fizică (1)</t>
  </si>
  <si>
    <t>TOTAL</t>
  </si>
  <si>
    <t>ANUL I, SEMESTRUL 2</t>
  </si>
  <si>
    <t>Sisteme de operare</t>
  </si>
  <si>
    <t>Programare orientată obiect</t>
  </si>
  <si>
    <t>Structuri de date şi algoritmi</t>
  </si>
  <si>
    <t>Geometrie</t>
  </si>
  <si>
    <t>Sisteme dinamice</t>
  </si>
  <si>
    <t>Algoritmica grafelor</t>
  </si>
  <si>
    <t>YLU0012</t>
  </si>
  <si>
    <t>Educaţie fizică (2)</t>
  </si>
  <si>
    <t>ANUL II, SEMESTRUL 3</t>
  </si>
  <si>
    <t>Metode avansate de programare</t>
  </si>
  <si>
    <t>Baze de date</t>
  </si>
  <si>
    <t>Programare logică şi funcţională</t>
  </si>
  <si>
    <t>Probabilităţi şi statistică</t>
  </si>
  <si>
    <t>ANUL II, SEMESTRUL 4</t>
  </si>
  <si>
    <t>Ingineria sistemelor soft</t>
  </si>
  <si>
    <t>Sisteme de gestiune a bazelor de date</t>
  </si>
  <si>
    <t>Inteligenţă artificială</t>
  </si>
  <si>
    <t>Curs opțional 1</t>
  </si>
  <si>
    <t>ANUL III, SEMESTRUL 5</t>
  </si>
  <si>
    <t>Programare Web</t>
  </si>
  <si>
    <t>Limbaje formale şi tehnici de compilare</t>
  </si>
  <si>
    <t>Proiect colectiv</t>
  </si>
  <si>
    <t>MLX7101</t>
  </si>
  <si>
    <t>Curs opțional 2</t>
  </si>
  <si>
    <t>MLX7102</t>
  </si>
  <si>
    <t>Curs opțional 3</t>
  </si>
  <si>
    <t>Practică</t>
  </si>
  <si>
    <t>ANUL III, SEMESTRUL 6</t>
  </si>
  <si>
    <t>Verificarea şi validarea sistemelor soft</t>
  </si>
  <si>
    <t>Calcul numeric</t>
  </si>
  <si>
    <t>Elaborarea lucrării de licenţă</t>
  </si>
  <si>
    <t>MLX7103</t>
  </si>
  <si>
    <t>MLX7104</t>
  </si>
  <si>
    <t>Curs opțional 4</t>
  </si>
  <si>
    <t>MLX7105</t>
  </si>
  <si>
    <t>Curs opțional 5</t>
  </si>
  <si>
    <t>ALTE DISCIPLINE OBLIGATORII DIN PROGRAMUL COMUN AL UNIVERSITĂTII</t>
  </si>
  <si>
    <t>Credite</t>
  </si>
  <si>
    <t>Forma de evaluare</t>
  </si>
  <si>
    <t>ECTS</t>
  </si>
  <si>
    <t>VP/P</t>
  </si>
  <si>
    <t>Anul II, Semestrul 3</t>
  </si>
  <si>
    <t>LLU0011</t>
  </si>
  <si>
    <t>Limba engleza (1)</t>
  </si>
  <si>
    <t>Anul II, Semestrul 4</t>
  </si>
  <si>
    <t>LLU0012</t>
  </si>
  <si>
    <t>Limba engleza (2)</t>
  </si>
  <si>
    <t>Tehnici de optimizare</t>
  </si>
  <si>
    <t>Prelucrarea cunoştinţelor</t>
  </si>
  <si>
    <t>CURS OPȚIONAL 2 (An III, Semestrul 5)</t>
  </si>
  <si>
    <t>Comunicaţii audio-video în reţele de mare viteză</t>
  </si>
  <si>
    <t>Aplicaţii multimedia peste web</t>
  </si>
  <si>
    <t>CURS OPȚIONAL 4 (An III, Semestrul 6)</t>
  </si>
  <si>
    <t>Tehnici de realizare a sistemelor inteligente</t>
  </si>
  <si>
    <t>CURS OPȚIONAL 5 (An III, Semestrul 6)</t>
  </si>
  <si>
    <t>TOTAL CREDITE / ORE PE SĂPTĂMÂNĂ / EVALUĂRI / PROCENT DIN TOTAL DISCIPLINE</t>
  </si>
  <si>
    <t xml:space="preserve">TOTAL ORE FIZICE / TOTAL ORE ALOCATE STUDIULUI </t>
  </si>
  <si>
    <t>DISCIPLINE FACULTATIVE</t>
  </si>
  <si>
    <t>An I, Semestrul 2</t>
  </si>
  <si>
    <t>An III, Semestrul 6</t>
  </si>
  <si>
    <t xml:space="preserve">Anexă la Planul de Învățământ specializarea / programul de studiu: </t>
  </si>
  <si>
    <t>DISCIPLINE DE PREGĂTIRE FUNDAMENTALĂ (DF)</t>
  </si>
  <si>
    <t>Semestrele 1 - 5 (14 săptămâni)</t>
  </si>
  <si>
    <t>Reţele de calculatoare</t>
  </si>
  <si>
    <t>Medii de proiectare şi programare</t>
  </si>
  <si>
    <t>Semestrul 6 (12 săptămâni)</t>
  </si>
  <si>
    <t>DISCIPLINE DE SPECIALITATE (DS)</t>
  </si>
  <si>
    <t>Semestrul  6 (12 săptămâni)</t>
  </si>
  <si>
    <t>DISCIPLINE COMPLEMENTARE (DC)</t>
  </si>
  <si>
    <t>LP</t>
  </si>
  <si>
    <t>BILANȚ GENERAL</t>
  </si>
  <si>
    <t>DISCIPLINE</t>
  </si>
  <si>
    <t>ORE FIZICE</t>
  </si>
  <si>
    <t>ORE ALOCATE STUDIULUI</t>
  </si>
  <si>
    <t>%</t>
  </si>
  <si>
    <t>NR. DE CREDITE</t>
  </si>
  <si>
    <t>AN I</t>
  </si>
  <si>
    <t>AN II</t>
  </si>
  <si>
    <t>AN III</t>
  </si>
  <si>
    <t>OBLIGATORII</t>
  </si>
  <si>
    <t>OPȚIONALE</t>
  </si>
  <si>
    <t>Medii de proiectare și programare</t>
  </si>
  <si>
    <t>Curs opțional 6</t>
  </si>
  <si>
    <t>MLG0058</t>
  </si>
  <si>
    <t>MLG0002</t>
  </si>
  <si>
    <t>MLG5004</t>
  </si>
  <si>
    <t>MLG5005</t>
  </si>
  <si>
    <t>MLG5055</t>
  </si>
  <si>
    <t>MLG5007</t>
  </si>
  <si>
    <t>MLG5006</t>
  </si>
  <si>
    <t>MLG5022</t>
  </si>
  <si>
    <t>MLG0014</t>
  </si>
  <si>
    <t>MLG0010</t>
  </si>
  <si>
    <t>MLG5025</t>
  </si>
  <si>
    <t>MLG5008</t>
  </si>
  <si>
    <t>MLG5027</t>
  </si>
  <si>
    <t>MLG5009</t>
  </si>
  <si>
    <t>MLG0031</t>
  </si>
  <si>
    <t>MLG5011</t>
  </si>
  <si>
    <t>MLG5028</t>
  </si>
  <si>
    <t>MLG5029</t>
  </si>
  <si>
    <t>MLG5002</t>
  </si>
  <si>
    <t>MLG5015</t>
  </si>
  <si>
    <t>MLG5023</t>
  </si>
  <si>
    <t>MLG5012</t>
  </si>
  <si>
    <t>MLG7001</t>
  </si>
  <si>
    <t>MLG5013</t>
  </si>
  <si>
    <t>MLG5014</t>
  </si>
  <si>
    <t>MLG0028</t>
  </si>
  <si>
    <t>MLG2001</t>
  </si>
  <si>
    <t>MLX7106</t>
  </si>
  <si>
    <t>MLG0059</t>
  </si>
  <si>
    <t>MLG5050</t>
  </si>
  <si>
    <t>CURS OPȚIONAL 1 (An II, Semestrul 4)</t>
  </si>
  <si>
    <t>Pachetul cu discipline în limba germană</t>
  </si>
  <si>
    <t xml:space="preserve">Criptografie </t>
  </si>
  <si>
    <t>Managementul firmei</t>
  </si>
  <si>
    <t>ELG0197</t>
  </si>
  <si>
    <t>ELG0033</t>
  </si>
  <si>
    <t>Economia întreprinderii</t>
  </si>
  <si>
    <t>CURS OPȚIONAL 3 (An III, Semestrul 5)</t>
  </si>
  <si>
    <t>Pachetul de discipline în limba germană</t>
  </si>
  <si>
    <t>MLG0060</t>
  </si>
  <si>
    <t>Teoria informației și coduri corectoare de erori</t>
  </si>
  <si>
    <t>MIG5057</t>
  </si>
  <si>
    <t>MLG5034</t>
  </si>
  <si>
    <t>MLG5035</t>
  </si>
  <si>
    <t>MLG5040</t>
  </si>
  <si>
    <t>Analiza și gestiunea sistemelor informatice complexe</t>
  </si>
  <si>
    <t>MLG5063</t>
  </si>
  <si>
    <t>CURS OPȚIONAL 6 (An III, Semestrul 6)</t>
  </si>
  <si>
    <t>MLG0005</t>
  </si>
  <si>
    <t>MLG0040</t>
  </si>
  <si>
    <t>Geometrie computațională</t>
  </si>
  <si>
    <t>ELG0010</t>
  </si>
  <si>
    <t>Bazele informatice ale gestiunii</t>
  </si>
  <si>
    <t>An II, Semestrul 4</t>
  </si>
  <si>
    <t>MLG5082</t>
  </si>
  <si>
    <t>Management internațional în informatică</t>
  </si>
  <si>
    <t>An III, Semestrul 5</t>
  </si>
  <si>
    <t>MLG5381</t>
  </si>
  <si>
    <t>Managementul proiectelor</t>
  </si>
  <si>
    <t>ELG002</t>
  </si>
  <si>
    <t>Economie europeană</t>
  </si>
  <si>
    <t>Modelarea integrata a sistemelor complexe</t>
  </si>
  <si>
    <r>
      <t xml:space="preserve">4) Disciplina </t>
    </r>
    <r>
      <rPr>
        <i/>
        <sz val="10"/>
        <color indexed="8"/>
        <rFont val="Times New Roman"/>
        <family val="1"/>
      </rPr>
      <t>Elaborarea lucrării de licenţă</t>
    </r>
    <r>
      <rPr>
        <sz val="10"/>
        <color indexed="8"/>
        <rFont val="Times New Roman"/>
        <family val="1"/>
      </rPr>
      <t xml:space="preserve"> se desfășoară pe parcursul semestrului 6 și 2 săptămâni comasate în finalul semestrului  (6 ore/zi, 5 zile/săptămână)</t>
    </r>
  </si>
  <si>
    <t>MODUL PEDAGOCIC - Nivelul I: 30 de credite ECTS  + 5 credite ECTS aferente examenului de absolvire</t>
  </si>
  <si>
    <t xml:space="preserve">PROGRAM DE STUDII PSIHOPEDAGOGICE </t>
  </si>
  <si>
    <t>An I, Semestrul 1</t>
  </si>
  <si>
    <t>VDP 1101</t>
  </si>
  <si>
    <t>Psihologia educaţiei</t>
  </si>
  <si>
    <t>DPPF</t>
  </si>
  <si>
    <t>VDP 1202</t>
  </si>
  <si>
    <t xml:space="preserve">Pedagogie I: 
- Fundamentele pedagogiei 
- Teoria şi metodologia curriculumului
</t>
  </si>
  <si>
    <t>An II, Semestrul 3</t>
  </si>
  <si>
    <t>VDP 2303</t>
  </si>
  <si>
    <t xml:space="preserve">Pedagogie II:
- Teoria şi metodologia instruirii 
- Teoria şi metodologia evaluării
</t>
  </si>
  <si>
    <t>VDP 2404</t>
  </si>
  <si>
    <t>DPDPS</t>
  </si>
  <si>
    <t>VDP 3505</t>
  </si>
  <si>
    <t>Instruire asistată de calculator</t>
  </si>
  <si>
    <t>VDP 3506</t>
  </si>
  <si>
    <t>Practică pedagogică  în învăţământul preuniversitar obligatoriu (1)</t>
  </si>
  <si>
    <t>VDP 3607</t>
  </si>
  <si>
    <t>Managementul clasei de elevi</t>
  </si>
  <si>
    <t>VDP 3608</t>
  </si>
  <si>
    <t>Practică pedagogică  în învăţământul preuniversitar obligatoriu (2)</t>
  </si>
  <si>
    <t xml:space="preserve">TOTAL CREDITE / ORE PE SĂPTĂMÂNĂ / EVALUĂRI </t>
  </si>
  <si>
    <t>Didactica specialităţii: Didactica informaticii (germana)</t>
  </si>
  <si>
    <t>DPPF – Discipline de pregătire psihopedagogică fundamentală (obligatorii)           DPDPS – Discipline de pregătire didactică şi practică de specialitate (obligatorii)</t>
  </si>
  <si>
    <t>PLAN DE ÎNVĂŢĂMÂNT  valabil începând din anul universitar 2016-2017</t>
  </si>
  <si>
    <t>Retele de calculatoare</t>
  </si>
  <si>
    <t>Programare pentru dispozitive mobile</t>
  </si>
  <si>
    <t>MLG5087</t>
  </si>
  <si>
    <t>Sem.4: Pentru cursul optional 1 se alege  o disciplină din pachetul:</t>
  </si>
  <si>
    <t>Sem.5: Pentru cursul optional 2 se alege  o disciplină din pachetul:</t>
  </si>
  <si>
    <t>Sem.5: Pentru cursul optional 3 se alege  o disciplină din pachetul:</t>
  </si>
  <si>
    <t>Sem.6: Pentru cursul optional 4 se alege  o disciplină din pachetul:</t>
  </si>
  <si>
    <t>Sem.6: Pentru cursul optional 5 se alege  o disciplină din pachetul:</t>
  </si>
  <si>
    <t>Sem.6: Pentru cursul optional 6 se alege  o disciplină din pachetul:</t>
  </si>
  <si>
    <t>DISCIPLINE OPȚIONALE</t>
  </si>
  <si>
    <r>
      <t xml:space="preserve">   27</t>
    </r>
    <r>
      <rPr>
        <sz val="10"/>
        <color indexed="8"/>
        <rFont val="Times New Roman"/>
        <family val="1"/>
      </rPr>
      <t xml:space="preserve"> credite la disciplinele opţionale;</t>
    </r>
  </si>
  <si>
    <r>
      <t xml:space="preserve">   153 </t>
    </r>
    <r>
      <rPr>
        <sz val="10"/>
        <color indexed="8"/>
        <rFont val="Times New Roman"/>
        <family val="1"/>
      </rPr>
      <t>de credite la disciplinele obligatorii</t>
    </r>
  </si>
</sst>
</file>

<file path=xl/styles.xml><?xml version="1.0" encoding="utf-8"?>
<styleSheet xmlns="http://schemas.openxmlformats.org/spreadsheetml/2006/main">
  <numFmts count="1">
    <numFmt numFmtId="164" formatCode="0;\-0;;@"/>
  </numFmts>
  <fonts count="24">
    <font>
      <sz val="11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7"/>
      <color indexed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i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i/>
      <sz val="11"/>
      <color indexed="8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</font>
    <font>
      <sz val="8"/>
      <name val="Times New Roman"/>
      <family val="1"/>
    </font>
    <font>
      <sz val="11"/>
      <color rgb="FF9C65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EB9C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4" borderId="0" applyNumberFormat="0" applyBorder="0" applyAlignment="0" applyProtection="0"/>
    <xf numFmtId="0" fontId="1" fillId="0" borderId="0"/>
  </cellStyleXfs>
  <cellXfs count="30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3" fillId="0" borderId="5" xfId="0" applyFont="1" applyBorder="1" applyAlignment="1" applyProtection="1">
      <alignment horizontal="center" vertical="center"/>
    </xf>
    <xf numFmtId="0" fontId="2" fillId="0" borderId="5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 applyProtection="1">
      <alignment horizontal="center" vertical="center"/>
    </xf>
    <xf numFmtId="10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/>
    </xf>
    <xf numFmtId="10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10" fontId="3" fillId="2" borderId="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1" applyFont="1" applyBorder="1" applyAlignment="1" applyProtection="1">
      <alignment horizontal="center" vertical="center"/>
      <protection locked="0"/>
    </xf>
    <xf numFmtId="0" fontId="4" fillId="4" borderId="1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</xf>
    <xf numFmtId="0" fontId="2" fillId="0" borderId="4" xfId="0" applyFont="1" applyBorder="1" applyProtection="1"/>
    <xf numFmtId="0" fontId="4" fillId="4" borderId="8" xfId="1" applyFont="1" applyBorder="1" applyAlignment="1">
      <alignment horizontal="center"/>
    </xf>
    <xf numFmtId="0" fontId="4" fillId="4" borderId="8" xfId="1" applyFont="1" applyBorder="1"/>
    <xf numFmtId="0" fontId="4" fillId="0" borderId="8" xfId="0" applyFont="1" applyBorder="1" applyAlignment="1">
      <alignment horizontal="center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0" fontId="4" fillId="4" borderId="8" xfId="1" applyFont="1" applyBorder="1" applyProtection="1">
      <protection locked="0"/>
    </xf>
    <xf numFmtId="0" fontId="4" fillId="4" borderId="8" xfId="1" applyFont="1" applyBorder="1" applyProtection="1">
      <protection locked="0"/>
    </xf>
    <xf numFmtId="0" fontId="4" fillId="4" borderId="8" xfId="1" applyFont="1" applyBorder="1" applyAlignment="1">
      <alignment horizontal="center" vertical="top" wrapText="1"/>
    </xf>
    <xf numFmtId="0" fontId="4" fillId="4" borderId="8" xfId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4" fillId="4" borderId="22" xfId="1" applyFont="1" applyBorder="1" applyAlignment="1">
      <alignment horizontal="left" vertical="top" wrapText="1"/>
    </xf>
    <xf numFmtId="0" fontId="4" fillId="4" borderId="23" xfId="1" applyFont="1" applyBorder="1" applyAlignment="1">
      <alignment horizontal="left" vertical="top" wrapText="1"/>
    </xf>
    <xf numFmtId="0" fontId="4" fillId="4" borderId="24" xfId="1" applyFont="1" applyBorder="1" applyAlignment="1">
      <alignment horizontal="left" vertical="top" wrapText="1"/>
    </xf>
    <xf numFmtId="0" fontId="4" fillId="4" borderId="8" xfId="1" applyFont="1" applyBorder="1" applyAlignment="1">
      <alignment horizontal="left" vertical="top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top" wrapText="1"/>
    </xf>
    <xf numFmtId="0" fontId="4" fillId="4" borderId="1" xfId="1" applyFont="1" applyBorder="1" applyAlignment="1">
      <alignment horizontal="center" vertical="top" wrapText="1"/>
    </xf>
    <xf numFmtId="0" fontId="4" fillId="4" borderId="1" xfId="1" applyFont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1" fontId="2" fillId="6" borderId="8" xfId="0" applyNumberFormat="1" applyFont="1" applyFill="1" applyBorder="1" applyAlignment="1" applyProtection="1">
      <alignment horizontal="left" vertical="center"/>
      <protection locked="0"/>
    </xf>
    <xf numFmtId="1" fontId="2" fillId="6" borderId="8" xfId="0" applyNumberFormat="1" applyFont="1" applyFill="1" applyBorder="1" applyAlignment="1" applyProtection="1">
      <alignment horizontal="center" vertical="center"/>
      <protection locked="0"/>
    </xf>
    <xf numFmtId="1" fontId="2" fillId="6" borderId="8" xfId="0" applyNumberFormat="1" applyFont="1" applyFill="1" applyBorder="1" applyAlignment="1" applyProtection="1">
      <alignment horizontal="center" vertical="center"/>
    </xf>
    <xf numFmtId="1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>
      <alignment horizontal="center" vertical="center"/>
    </xf>
    <xf numFmtId="1" fontId="3" fillId="6" borderId="8" xfId="0" applyNumberFormat="1" applyFont="1" applyFill="1" applyBorder="1" applyAlignment="1" applyProtection="1">
      <alignment horizontal="center" vertical="center"/>
    </xf>
    <xf numFmtId="0" fontId="3" fillId="6" borderId="3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6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2" borderId="2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2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4" fillId="4" borderId="13" xfId="1" applyFont="1" applyBorder="1"/>
    <xf numFmtId="0" fontId="4" fillId="4" borderId="8" xfId="1" applyFont="1" applyBorder="1"/>
    <xf numFmtId="0" fontId="3" fillId="0" borderId="4" xfId="0" applyFont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left" vertical="center"/>
      <protection locked="0"/>
    </xf>
    <xf numFmtId="1" fontId="2" fillId="2" borderId="10" xfId="0" applyNumberFormat="1" applyFont="1" applyFill="1" applyBorder="1" applyAlignment="1" applyProtection="1">
      <alignment horizontal="left" vertical="center"/>
      <protection locked="0"/>
    </xf>
    <xf numFmtId="1" fontId="2" fillId="2" borderId="1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left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Protection="1"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>
      <alignment horizontal="left" vertical="center"/>
    </xf>
    <xf numFmtId="1" fontId="2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20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left" vertical="center"/>
    </xf>
    <xf numFmtId="1" fontId="4" fillId="2" borderId="1" xfId="0" applyNumberFormat="1" applyFont="1" applyFill="1" applyBorder="1" applyAlignment="1" applyProtection="1">
      <alignment horizontal="left" vertic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4" fillId="4" borderId="8" xfId="1" applyFont="1" applyBorder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/>
    </xf>
    <xf numFmtId="1" fontId="3" fillId="0" borderId="1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9" fontId="2" fillId="0" borderId="9" xfId="0" applyNumberFormat="1" applyFont="1" applyBorder="1" applyAlignment="1" applyProtection="1">
      <alignment horizontal="center"/>
    </xf>
    <xf numFmtId="9" fontId="2" fillId="0" borderId="13" xfId="0" applyNumberFormat="1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" fontId="2" fillId="0" borderId="9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4" fillId="4" borderId="10" xfId="1" applyFont="1" applyBorder="1" applyAlignment="1" applyProtection="1">
      <alignment vertical="center"/>
      <protection locked="0"/>
    </xf>
    <xf numFmtId="0" fontId="4" fillId="4" borderId="11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1" fontId="3" fillId="0" borderId="14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1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Protection="1">
      <protection locked="0"/>
    </xf>
    <xf numFmtId="0" fontId="3" fillId="6" borderId="8" xfId="0" applyNumberFormat="1" applyFont="1" applyFill="1" applyBorder="1" applyAlignment="1" applyProtection="1">
      <alignment horizontal="center" vertical="center"/>
      <protection locked="0"/>
    </xf>
    <xf numFmtId="1" fontId="2" fillId="6" borderId="8" xfId="0" applyNumberFormat="1" applyFont="1" applyFill="1" applyBorder="1" applyAlignment="1" applyProtection="1">
      <alignment horizontal="left" vertical="center"/>
      <protection locked="0"/>
    </xf>
    <xf numFmtId="1" fontId="3" fillId="6" borderId="9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9" xfId="0" applyNumberFormat="1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left" vertical="center"/>
      <protection locked="0"/>
    </xf>
    <xf numFmtId="1" fontId="2" fillId="6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0" fontId="22" fillId="0" borderId="0" xfId="2" applyFont="1"/>
    <xf numFmtId="0" fontId="1" fillId="0" borderId="0" xfId="2"/>
    <xf numFmtId="0" fontId="2" fillId="0" borderId="0" xfId="0" applyFont="1" applyProtection="1">
      <protection locked="0"/>
    </xf>
    <xf numFmtId="1" fontId="2" fillId="6" borderId="9" xfId="0" applyNumberFormat="1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left" vertical="center" wrapText="1"/>
    </xf>
    <xf numFmtId="0" fontId="3" fillId="6" borderId="12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 wrapText="1"/>
    </xf>
    <xf numFmtId="0" fontId="3" fillId="6" borderId="25" xfId="0" applyFont="1" applyFill="1" applyBorder="1" applyAlignment="1" applyProtection="1">
      <alignment horizontal="left" vertical="center" wrapText="1"/>
    </xf>
    <xf numFmtId="0" fontId="3" fillId="6" borderId="26" xfId="0" applyFont="1" applyFill="1" applyBorder="1" applyAlignment="1" applyProtection="1">
      <alignment horizontal="left" vertical="center" wrapText="1"/>
    </xf>
    <xf numFmtId="0" fontId="3" fillId="6" borderId="27" xfId="0" applyFont="1" applyFill="1" applyBorder="1" applyAlignment="1" applyProtection="1">
      <alignment horizontal="left" vertical="center" wrapText="1"/>
    </xf>
    <xf numFmtId="0" fontId="3" fillId="6" borderId="28" xfId="0" applyFont="1" applyFill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2" fontId="2" fillId="6" borderId="25" xfId="0" applyNumberFormat="1" applyFont="1" applyFill="1" applyBorder="1" applyAlignment="1" applyProtection="1">
      <alignment horizontal="center" vertical="center"/>
    </xf>
    <xf numFmtId="2" fontId="2" fillId="6" borderId="26" xfId="0" applyNumberFormat="1" applyFont="1" applyFill="1" applyBorder="1" applyAlignment="1" applyProtection="1">
      <alignment horizontal="center" vertical="center"/>
    </xf>
    <xf numFmtId="2" fontId="2" fillId="6" borderId="27" xfId="0" applyNumberFormat="1" applyFont="1" applyFill="1" applyBorder="1" applyAlignment="1" applyProtection="1">
      <alignment horizontal="center" vertical="center"/>
    </xf>
    <xf numFmtId="2" fontId="2" fillId="6" borderId="28" xfId="0" applyNumberFormat="1" applyFont="1" applyFill="1" applyBorder="1" applyAlignment="1" applyProtection="1">
      <alignment horizontal="center" vertical="center"/>
    </xf>
    <xf numFmtId="2" fontId="2" fillId="6" borderId="29" xfId="0" applyNumberFormat="1" applyFont="1" applyFill="1" applyBorder="1" applyAlignment="1" applyProtection="1">
      <alignment horizontal="center" vertical="center"/>
    </xf>
    <xf numFmtId="2" fontId="2" fillId="6" borderId="30" xfId="0" applyNumberFormat="1" applyFont="1" applyFill="1" applyBorder="1" applyAlignment="1" applyProtection="1">
      <alignment horizontal="center" vertical="center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2" xfId="0" applyNumberFormat="1" applyFont="1" applyFill="1" applyBorder="1" applyAlignment="1" applyProtection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29"/>
  <sheetViews>
    <sheetView tabSelected="1" view="pageLayout" workbookViewId="0">
      <selection activeCell="A16" sqref="A16:K16"/>
    </sheetView>
  </sheetViews>
  <sheetFormatPr defaultColWidth="8.125" defaultRowHeight="12.75"/>
  <cols>
    <col min="1" max="1" width="8.375" style="1" customWidth="1"/>
    <col min="2" max="2" width="6.375" style="1" customWidth="1"/>
    <col min="3" max="3" width="6.75" style="1" customWidth="1"/>
    <col min="4" max="4" width="4" style="1" customWidth="1"/>
    <col min="5" max="6" width="4.125" style="1" customWidth="1"/>
    <col min="7" max="8" width="7.375" style="1" customWidth="1"/>
    <col min="9" max="9" width="0" style="1" hidden="1" customWidth="1"/>
    <col min="10" max="10" width="6.75" style="1" customWidth="1"/>
    <col min="11" max="12" width="5.125" style="1" customWidth="1"/>
    <col min="13" max="13" width="7" style="1" customWidth="1"/>
    <col min="14" max="14" width="5.125" style="1" customWidth="1"/>
    <col min="15" max="19" width="5.375" style="1" customWidth="1"/>
    <col min="20" max="20" width="5.625" style="1" customWidth="1"/>
    <col min="21" max="21" width="7.875" style="1" customWidth="1"/>
    <col min="22" max="16384" width="8.125" style="1"/>
  </cols>
  <sheetData>
    <row r="1" spans="1:35" ht="15.75" customHeight="1">
      <c r="A1" s="137" t="s">
        <v>256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2"/>
      <c r="N1" s="138" t="s">
        <v>0</v>
      </c>
      <c r="O1" s="138"/>
      <c r="P1" s="138"/>
      <c r="Q1" s="138"/>
      <c r="R1" s="138"/>
      <c r="S1" s="138"/>
      <c r="T1" s="138"/>
      <c r="U1" s="138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</row>
    <row r="2" spans="1:35" ht="6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2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</row>
    <row r="3" spans="1:35" ht="18" customHeight="1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4"/>
      <c r="N3" s="139"/>
      <c r="O3" s="139"/>
      <c r="P3" s="140" t="s">
        <v>2</v>
      </c>
      <c r="Q3" s="140"/>
      <c r="R3" s="140"/>
      <c r="S3" s="140" t="s">
        <v>3</v>
      </c>
      <c r="T3" s="140"/>
      <c r="U3" s="14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</row>
    <row r="4" spans="1:35" ht="17.25" customHeight="1">
      <c r="A4" s="134" t="s">
        <v>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4"/>
      <c r="N4" s="135" t="s">
        <v>5</v>
      </c>
      <c r="O4" s="135"/>
      <c r="P4" s="136">
        <v>27</v>
      </c>
      <c r="Q4" s="136"/>
      <c r="R4" s="136"/>
      <c r="S4" s="136">
        <v>26</v>
      </c>
      <c r="T4" s="136"/>
      <c r="U4" s="136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</row>
    <row r="5" spans="1:35" ht="16.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4"/>
      <c r="N5" s="135" t="s">
        <v>6</v>
      </c>
      <c r="O5" s="135"/>
      <c r="P5" s="136">
        <v>23</v>
      </c>
      <c r="Q5" s="136"/>
      <c r="R5" s="136"/>
      <c r="S5" s="136">
        <v>21</v>
      </c>
      <c r="T5" s="136"/>
      <c r="U5" s="136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</row>
    <row r="6" spans="1:35" ht="15" customHeight="1">
      <c r="A6" s="141" t="s">
        <v>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8"/>
      <c r="N6" s="135" t="s">
        <v>8</v>
      </c>
      <c r="O6" s="135"/>
      <c r="P6" s="136">
        <v>21</v>
      </c>
      <c r="Q6" s="136"/>
      <c r="R6" s="136"/>
      <c r="S6" s="142">
        <v>24</v>
      </c>
      <c r="T6" s="142"/>
      <c r="U6" s="142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1:35" ht="18" customHeight="1">
      <c r="A7" s="143" t="s">
        <v>9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9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</row>
    <row r="8" spans="1:35" ht="18.75" customHeight="1">
      <c r="A8" s="144" t="s">
        <v>10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0"/>
      <c r="N8" s="145" t="s">
        <v>11</v>
      </c>
      <c r="O8" s="145"/>
      <c r="P8" s="145"/>
      <c r="Q8" s="145"/>
      <c r="R8" s="145"/>
      <c r="S8" s="145"/>
      <c r="T8" s="145"/>
      <c r="U8" s="145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</row>
    <row r="9" spans="1:35" ht="15" customHeight="1">
      <c r="A9" s="146" t="s">
        <v>12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0"/>
      <c r="N9" s="145"/>
      <c r="O9" s="145"/>
      <c r="P9" s="145"/>
      <c r="Q9" s="145"/>
      <c r="R9" s="145"/>
      <c r="S9" s="145"/>
      <c r="T9" s="145"/>
      <c r="U9" s="145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</row>
    <row r="10" spans="1:35" ht="16.5" customHeight="1">
      <c r="A10" s="146" t="s">
        <v>13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0"/>
      <c r="N10" s="145"/>
      <c r="O10" s="145"/>
      <c r="P10" s="145"/>
      <c r="Q10" s="145"/>
      <c r="R10" s="145"/>
      <c r="S10" s="145"/>
      <c r="T10" s="145"/>
      <c r="U10" s="145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1:35">
      <c r="A11" s="146" t="s">
        <v>14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0"/>
      <c r="N11" s="145"/>
      <c r="O11" s="145"/>
      <c r="P11" s="145"/>
      <c r="Q11" s="145"/>
      <c r="R11" s="145"/>
      <c r="S11" s="145"/>
      <c r="T11" s="145"/>
      <c r="U11" s="145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</row>
    <row r="12" spans="1:35" ht="10.5" customHeight="1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0"/>
      <c r="N12" s="9"/>
      <c r="O12" s="9"/>
      <c r="P12" s="9"/>
      <c r="Q12" s="9"/>
      <c r="R12" s="9"/>
      <c r="S12" s="9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1:35" ht="12.95" customHeight="1">
      <c r="A13" s="147" t="s">
        <v>15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1"/>
      <c r="N13" s="151" t="s">
        <v>16</v>
      </c>
      <c r="O13" s="151"/>
      <c r="P13" s="151"/>
      <c r="Q13" s="151"/>
      <c r="R13" s="151"/>
      <c r="S13" s="151"/>
      <c r="T13" s="151"/>
      <c r="U13" s="151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</row>
    <row r="14" spans="1:35" ht="12.95" customHeight="1">
      <c r="A14" s="147" t="s">
        <v>17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1"/>
      <c r="N14" s="148" t="s">
        <v>260</v>
      </c>
      <c r="O14" s="148"/>
      <c r="P14" s="148"/>
      <c r="Q14" s="148"/>
      <c r="R14" s="148"/>
      <c r="S14" s="148"/>
      <c r="T14" s="148"/>
      <c r="U14" s="148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1:35" ht="16.5" customHeight="1">
      <c r="A15" s="147" t="s">
        <v>268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0"/>
      <c r="N15" s="152" t="s">
        <v>18</v>
      </c>
      <c r="O15" s="152"/>
      <c r="P15" s="152"/>
      <c r="Q15" s="152"/>
      <c r="R15" s="152"/>
      <c r="S15" s="152"/>
      <c r="T15" s="152"/>
      <c r="U15" s="152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1:35" ht="12" customHeight="1">
      <c r="A16" s="147" t="s">
        <v>267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0"/>
      <c r="N16" s="148" t="s">
        <v>261</v>
      </c>
      <c r="O16" s="148"/>
      <c r="P16" s="148"/>
      <c r="Q16" s="148"/>
      <c r="R16" s="148"/>
      <c r="S16" s="148"/>
      <c r="T16" s="148"/>
      <c r="U16" s="148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1:35" ht="16.5" customHeight="1">
      <c r="A17" s="10" t="s">
        <v>19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N17" s="149" t="s">
        <v>20</v>
      </c>
      <c r="O17" s="149"/>
      <c r="P17" s="149"/>
      <c r="Q17" s="149"/>
      <c r="R17" s="149"/>
      <c r="S17" s="149"/>
      <c r="T17" s="149"/>
      <c r="U17" s="149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1:35" ht="12" customHeight="1">
      <c r="A18" s="147" t="s">
        <v>21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0"/>
      <c r="N18" s="150" t="s">
        <v>262</v>
      </c>
      <c r="O18" s="150"/>
      <c r="P18" s="150"/>
      <c r="Q18" s="150"/>
      <c r="R18" s="150"/>
      <c r="S18" s="150"/>
      <c r="T18" s="150"/>
      <c r="U18" s="15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1:35" ht="19.5" customHeight="1">
      <c r="A19" s="12" t="s">
        <v>22</v>
      </c>
      <c r="N19" s="149" t="s">
        <v>23</v>
      </c>
      <c r="O19" s="149"/>
      <c r="P19" s="149"/>
      <c r="Q19" s="149"/>
      <c r="R19" s="149"/>
      <c r="S19" s="149"/>
      <c r="T19" s="149"/>
      <c r="U19" s="149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1:35" ht="12.75" customHeight="1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0"/>
      <c r="N20" s="150" t="s">
        <v>263</v>
      </c>
      <c r="O20" s="150"/>
      <c r="P20" s="150"/>
      <c r="Q20" s="150"/>
      <c r="R20" s="150"/>
      <c r="S20" s="150"/>
      <c r="T20" s="150"/>
      <c r="U20" s="15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</row>
    <row r="21" spans="1:35" ht="18" customHeight="1">
      <c r="A21" s="13" t="s">
        <v>24</v>
      </c>
      <c r="N21" s="149" t="s">
        <v>25</v>
      </c>
      <c r="O21" s="149"/>
      <c r="P21" s="149"/>
      <c r="Q21" s="149"/>
      <c r="R21" s="149"/>
      <c r="S21" s="149"/>
      <c r="T21" s="149"/>
      <c r="U21" s="149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</row>
    <row r="22" spans="1:35" ht="12.75" customHeight="1">
      <c r="A22" s="14" t="s">
        <v>26</v>
      </c>
      <c r="N22" s="150" t="s">
        <v>264</v>
      </c>
      <c r="O22" s="150"/>
      <c r="P22" s="150"/>
      <c r="Q22" s="150"/>
      <c r="R22" s="150"/>
      <c r="S22" s="150"/>
      <c r="T22" s="150"/>
      <c r="U22" s="15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</row>
    <row r="23" spans="1:35">
      <c r="A23" s="1" t="s">
        <v>27</v>
      </c>
      <c r="N23" s="15" t="s">
        <v>28</v>
      </c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</row>
    <row r="24" spans="1:35" ht="14.25" customHeight="1">
      <c r="A24" s="143" t="s">
        <v>29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50" t="s">
        <v>265</v>
      </c>
      <c r="O24" s="150"/>
      <c r="P24" s="150"/>
      <c r="Q24" s="150"/>
      <c r="R24" s="150"/>
      <c r="S24" s="150"/>
      <c r="T24" s="150"/>
      <c r="U24" s="15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</row>
    <row r="25" spans="1:35">
      <c r="A25" s="16" t="s">
        <v>30</v>
      </c>
      <c r="N25" s="15" t="s">
        <v>31</v>
      </c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</row>
    <row r="26" spans="1:35" ht="12.75" customHeight="1">
      <c r="A26" s="153" t="s">
        <v>231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 t="s">
        <v>32</v>
      </c>
      <c r="O26" s="154"/>
      <c r="P26" s="154"/>
      <c r="Q26" s="154"/>
      <c r="R26" s="154"/>
      <c r="S26" s="154"/>
      <c r="T26" s="154"/>
      <c r="U26" s="154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</row>
    <row r="27" spans="1:35" ht="12.75" customHeight="1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4"/>
      <c r="O27" s="154"/>
      <c r="P27" s="154"/>
      <c r="Q27" s="154"/>
      <c r="R27" s="154"/>
      <c r="S27" s="154"/>
      <c r="T27" s="154"/>
      <c r="U27" s="154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</row>
    <row r="28" spans="1:35" ht="15" customHeight="1">
      <c r="A28" s="155" t="s">
        <v>33</v>
      </c>
      <c r="B28" s="155"/>
      <c r="C28" s="155"/>
      <c r="D28" s="155"/>
      <c r="E28" s="155"/>
      <c r="F28" s="155"/>
      <c r="G28" s="155"/>
      <c r="H28" s="9"/>
      <c r="I28" s="9"/>
      <c r="J28" s="9"/>
      <c r="K28" s="9"/>
      <c r="L28" s="9"/>
      <c r="N28" s="154"/>
      <c r="O28" s="154"/>
      <c r="P28" s="154"/>
      <c r="Q28" s="154"/>
      <c r="R28" s="154"/>
      <c r="S28" s="154"/>
      <c r="T28" s="154"/>
      <c r="U28" s="154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</row>
    <row r="29" spans="1:35" ht="24" customHeight="1">
      <c r="A29" s="17"/>
      <c r="B29" s="140" t="s">
        <v>34</v>
      </c>
      <c r="C29" s="140"/>
      <c r="D29" s="140" t="s">
        <v>35</v>
      </c>
      <c r="E29" s="140"/>
      <c r="F29" s="140"/>
      <c r="G29" s="18" t="s">
        <v>36</v>
      </c>
      <c r="H29" s="18" t="s">
        <v>37</v>
      </c>
      <c r="I29" s="19" t="s">
        <v>38</v>
      </c>
      <c r="J29" s="140" t="s">
        <v>38</v>
      </c>
      <c r="K29" s="140"/>
      <c r="L29" s="140"/>
      <c r="N29" s="156" t="s">
        <v>39</v>
      </c>
      <c r="O29" s="156"/>
      <c r="P29" s="156"/>
      <c r="Q29" s="156"/>
      <c r="R29" s="156"/>
      <c r="S29" s="156"/>
      <c r="T29" s="156"/>
      <c r="U29" s="156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</row>
    <row r="30" spans="1:35" ht="16.5" customHeight="1">
      <c r="A30" s="17"/>
      <c r="B30" s="6" t="s">
        <v>40</v>
      </c>
      <c r="C30" s="6" t="s">
        <v>41</v>
      </c>
      <c r="D30" s="6" t="s">
        <v>42</v>
      </c>
      <c r="E30" s="6" t="s">
        <v>43</v>
      </c>
      <c r="F30" s="6" t="s">
        <v>44</v>
      </c>
      <c r="G30" s="20"/>
      <c r="H30" s="20"/>
      <c r="I30" s="6" t="s">
        <v>45</v>
      </c>
      <c r="J30" s="6" t="s">
        <v>46</v>
      </c>
      <c r="K30" s="6" t="s">
        <v>47</v>
      </c>
      <c r="L30" s="6" t="s">
        <v>48</v>
      </c>
      <c r="N30" s="156"/>
      <c r="O30" s="156"/>
      <c r="P30" s="156"/>
      <c r="Q30" s="156"/>
      <c r="R30" s="156"/>
      <c r="S30" s="156"/>
      <c r="T30" s="156"/>
      <c r="U30" s="156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</row>
    <row r="31" spans="1:35" ht="12.75" customHeight="1">
      <c r="A31" s="21" t="s">
        <v>5</v>
      </c>
      <c r="B31" s="22">
        <v>14</v>
      </c>
      <c r="C31" s="22">
        <v>14</v>
      </c>
      <c r="D31" s="7">
        <v>3</v>
      </c>
      <c r="E31" s="7">
        <v>3</v>
      </c>
      <c r="F31" s="7">
        <v>2</v>
      </c>
      <c r="G31" s="7">
        <v>0</v>
      </c>
      <c r="H31" s="23" t="s">
        <v>49</v>
      </c>
      <c r="I31" s="7">
        <v>2</v>
      </c>
      <c r="J31" s="7">
        <v>3</v>
      </c>
      <c r="K31" s="7">
        <v>1</v>
      </c>
      <c r="L31" s="7">
        <v>12</v>
      </c>
      <c r="N31" s="156"/>
      <c r="O31" s="156"/>
      <c r="P31" s="156"/>
      <c r="Q31" s="156"/>
      <c r="R31" s="156"/>
      <c r="S31" s="156"/>
      <c r="T31" s="156"/>
      <c r="U31" s="156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</row>
    <row r="32" spans="1:35" ht="15" customHeight="1">
      <c r="A32" s="21" t="s">
        <v>6</v>
      </c>
      <c r="B32" s="24">
        <v>14</v>
      </c>
      <c r="C32" s="24">
        <v>14</v>
      </c>
      <c r="D32" s="7">
        <v>3</v>
      </c>
      <c r="E32" s="7">
        <v>3</v>
      </c>
      <c r="F32" s="7">
        <v>2</v>
      </c>
      <c r="G32" s="7">
        <v>0</v>
      </c>
      <c r="H32" s="7">
        <v>3</v>
      </c>
      <c r="I32" s="7">
        <v>2</v>
      </c>
      <c r="J32" s="7">
        <v>3</v>
      </c>
      <c r="K32" s="7">
        <v>1</v>
      </c>
      <c r="L32" s="7">
        <v>9</v>
      </c>
      <c r="N32" s="156"/>
      <c r="O32" s="156"/>
      <c r="P32" s="156"/>
      <c r="Q32" s="156"/>
      <c r="R32" s="156"/>
      <c r="S32" s="156"/>
      <c r="T32" s="156"/>
      <c r="U32" s="156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</row>
    <row r="33" spans="1:35" ht="14.25" customHeight="1">
      <c r="A33" s="25" t="s">
        <v>8</v>
      </c>
      <c r="B33" s="24">
        <v>14</v>
      </c>
      <c r="C33" s="24">
        <v>12</v>
      </c>
      <c r="D33" s="7">
        <v>3</v>
      </c>
      <c r="E33" s="7">
        <v>3</v>
      </c>
      <c r="F33" s="7">
        <v>2</v>
      </c>
      <c r="G33" s="7">
        <v>2</v>
      </c>
      <c r="H33" s="7">
        <v>0</v>
      </c>
      <c r="I33" s="7">
        <v>2</v>
      </c>
      <c r="J33" s="7">
        <v>3</v>
      </c>
      <c r="K33" s="7">
        <v>1</v>
      </c>
      <c r="L33" s="26">
        <v>12</v>
      </c>
      <c r="N33" s="156"/>
      <c r="O33" s="156"/>
      <c r="P33" s="156"/>
      <c r="Q33" s="156"/>
      <c r="R33" s="156"/>
      <c r="S33" s="156"/>
      <c r="T33" s="156"/>
      <c r="U33" s="156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</row>
    <row r="34" spans="1:35" ht="17.25" customHeight="1">
      <c r="N34" s="27"/>
      <c r="O34" s="27"/>
      <c r="P34" s="27"/>
      <c r="Q34" s="27"/>
      <c r="R34" s="27"/>
      <c r="S34" s="27"/>
      <c r="T34" s="27"/>
      <c r="U34" s="27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</row>
    <row r="35" spans="1:35" ht="19.5" customHeight="1">
      <c r="A35" s="161" t="s">
        <v>50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</row>
    <row r="36" spans="1:35" ht="0.75" customHeight="1">
      <c r="J36" s="28" t="s">
        <v>51</v>
      </c>
      <c r="K36" s="28" t="s">
        <v>52</v>
      </c>
      <c r="L36" s="28" t="s">
        <v>53</v>
      </c>
      <c r="M36" s="28" t="s">
        <v>54</v>
      </c>
      <c r="O36" s="29"/>
      <c r="P36" s="30" t="s">
        <v>55</v>
      </c>
      <c r="Q36" s="30" t="s">
        <v>56</v>
      </c>
      <c r="R36" s="30" t="s">
        <v>57</v>
      </c>
      <c r="S36" s="30" t="s">
        <v>58</v>
      </c>
      <c r="T36" s="30" t="s">
        <v>59</v>
      </c>
      <c r="U36" s="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</row>
    <row r="37" spans="1:35" ht="17.25" customHeight="1">
      <c r="A37" s="162" t="s">
        <v>60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</row>
    <row r="38" spans="1:35" ht="25.5" customHeight="1">
      <c r="A38" s="162" t="s">
        <v>61</v>
      </c>
      <c r="B38" s="162" t="s">
        <v>62</v>
      </c>
      <c r="C38" s="162"/>
      <c r="D38" s="162"/>
      <c r="E38" s="162"/>
      <c r="F38" s="162"/>
      <c r="G38" s="162"/>
      <c r="H38" s="162"/>
      <c r="I38" s="162"/>
      <c r="J38" s="140" t="s">
        <v>63</v>
      </c>
      <c r="K38" s="140" t="s">
        <v>64</v>
      </c>
      <c r="L38" s="140"/>
      <c r="M38" s="140"/>
      <c r="N38" s="140"/>
      <c r="O38" s="140" t="s">
        <v>65</v>
      </c>
      <c r="P38" s="140"/>
      <c r="Q38" s="140"/>
      <c r="R38" s="140" t="s">
        <v>66</v>
      </c>
      <c r="S38" s="140"/>
      <c r="T38" s="140"/>
      <c r="U38" s="140" t="s">
        <v>67</v>
      </c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</row>
    <row r="39" spans="1:35" ht="13.5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40"/>
      <c r="K39" s="6" t="s">
        <v>68</v>
      </c>
      <c r="L39" s="6" t="s">
        <v>69</v>
      </c>
      <c r="M39" s="31" t="s">
        <v>70</v>
      </c>
      <c r="N39" s="6" t="s">
        <v>71</v>
      </c>
      <c r="O39" s="6" t="s">
        <v>72</v>
      </c>
      <c r="P39" s="6" t="s">
        <v>42</v>
      </c>
      <c r="Q39" s="6" t="s">
        <v>73</v>
      </c>
      <c r="R39" s="6" t="s">
        <v>74</v>
      </c>
      <c r="S39" s="6" t="s">
        <v>68</v>
      </c>
      <c r="T39" s="6" t="s">
        <v>75</v>
      </c>
      <c r="U39" s="14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</row>
    <row r="40" spans="1:35" ht="14.25" customHeight="1">
      <c r="A40" s="109" t="s">
        <v>169</v>
      </c>
      <c r="B40" s="157" t="s">
        <v>76</v>
      </c>
      <c r="C40" s="158"/>
      <c r="D40" s="158"/>
      <c r="E40" s="158"/>
      <c r="F40" s="158"/>
      <c r="G40" s="158"/>
      <c r="H40" s="158"/>
      <c r="I40" s="33" t="s">
        <v>77</v>
      </c>
      <c r="J40" s="34">
        <v>6</v>
      </c>
      <c r="K40" s="34">
        <v>3</v>
      </c>
      <c r="L40" s="34">
        <v>2</v>
      </c>
      <c r="M40" s="34">
        <v>0</v>
      </c>
      <c r="N40" s="34">
        <v>0</v>
      </c>
      <c r="O40" s="35">
        <f t="shared" ref="O40:O45" si="0">K40+L40+M40+N40</f>
        <v>5</v>
      </c>
      <c r="P40" s="36">
        <f t="shared" ref="P40:P45" si="1">Q40-O40</f>
        <v>6</v>
      </c>
      <c r="Q40" s="36">
        <f>ROUND(PRODUCT(J40,25)/14,0)</f>
        <v>11</v>
      </c>
      <c r="R40" s="37"/>
      <c r="S40" s="38"/>
      <c r="T40" s="7" t="s">
        <v>75</v>
      </c>
      <c r="U40" s="38" t="s">
        <v>58</v>
      </c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</row>
    <row r="41" spans="1:35">
      <c r="A41" s="110" t="s">
        <v>170</v>
      </c>
      <c r="B41" s="159" t="s">
        <v>78</v>
      </c>
      <c r="C41" s="160"/>
      <c r="D41" s="160"/>
      <c r="E41" s="160"/>
      <c r="F41" s="160"/>
      <c r="G41" s="160"/>
      <c r="H41" s="160"/>
      <c r="I41" s="160"/>
      <c r="J41" s="34">
        <v>6</v>
      </c>
      <c r="K41" s="34">
        <v>3</v>
      </c>
      <c r="L41" s="34">
        <v>2</v>
      </c>
      <c r="M41" s="34">
        <v>0</v>
      </c>
      <c r="N41" s="34">
        <v>0</v>
      </c>
      <c r="O41" s="35">
        <f t="shared" si="0"/>
        <v>5</v>
      </c>
      <c r="P41" s="36">
        <f t="shared" si="1"/>
        <v>6</v>
      </c>
      <c r="Q41" s="36">
        <f>ROUND(PRODUCT(J41,25)/14,0)</f>
        <v>11</v>
      </c>
      <c r="R41" s="37" t="s">
        <v>74</v>
      </c>
      <c r="S41" s="38"/>
      <c r="T41" s="7"/>
      <c r="U41" s="38" t="s">
        <v>58</v>
      </c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</row>
    <row r="42" spans="1:35">
      <c r="A42" s="110" t="s">
        <v>171</v>
      </c>
      <c r="B42" s="159" t="s">
        <v>79</v>
      </c>
      <c r="C42" s="160"/>
      <c r="D42" s="160"/>
      <c r="E42" s="160"/>
      <c r="F42" s="160"/>
      <c r="G42" s="160"/>
      <c r="H42" s="160"/>
      <c r="I42" s="160"/>
      <c r="J42" s="34">
        <v>6</v>
      </c>
      <c r="K42" s="34">
        <v>2</v>
      </c>
      <c r="L42" s="34">
        <v>1</v>
      </c>
      <c r="M42" s="34">
        <v>2</v>
      </c>
      <c r="N42" s="34">
        <v>0</v>
      </c>
      <c r="O42" s="35">
        <f t="shared" si="0"/>
        <v>5</v>
      </c>
      <c r="P42" s="36">
        <f t="shared" si="1"/>
        <v>6</v>
      </c>
      <c r="Q42" s="36">
        <f>ROUND(PRODUCT(J42,25)/14,0)</f>
        <v>11</v>
      </c>
      <c r="R42" s="37" t="s">
        <v>74</v>
      </c>
      <c r="S42" s="38"/>
      <c r="T42" s="7"/>
      <c r="U42" s="38" t="s">
        <v>55</v>
      </c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</row>
    <row r="43" spans="1:35">
      <c r="A43" s="110" t="s">
        <v>172</v>
      </c>
      <c r="B43" s="159" t="s">
        <v>80</v>
      </c>
      <c r="C43" s="160"/>
      <c r="D43" s="160"/>
      <c r="E43" s="160"/>
      <c r="F43" s="160"/>
      <c r="G43" s="160"/>
      <c r="H43" s="160"/>
      <c r="I43" s="160"/>
      <c r="J43" s="34">
        <v>6</v>
      </c>
      <c r="K43" s="34">
        <v>2</v>
      </c>
      <c r="L43" s="34">
        <v>2</v>
      </c>
      <c r="M43" s="34">
        <v>2</v>
      </c>
      <c r="N43" s="34">
        <v>0</v>
      </c>
      <c r="O43" s="35">
        <f t="shared" si="0"/>
        <v>6</v>
      </c>
      <c r="P43" s="36">
        <f t="shared" si="1"/>
        <v>5</v>
      </c>
      <c r="Q43" s="36">
        <f>ROUND(PRODUCT(J43,25)/14,0)</f>
        <v>11</v>
      </c>
      <c r="R43" s="37" t="s">
        <v>74</v>
      </c>
      <c r="S43" s="38"/>
      <c r="T43" s="7"/>
      <c r="U43" s="38" t="s">
        <v>57</v>
      </c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</row>
    <row r="44" spans="1:35">
      <c r="A44" s="110" t="s">
        <v>173</v>
      </c>
      <c r="B44" s="159" t="s">
        <v>81</v>
      </c>
      <c r="C44" s="160"/>
      <c r="D44" s="160"/>
      <c r="E44" s="160"/>
      <c r="F44" s="160"/>
      <c r="G44" s="160"/>
      <c r="H44" s="160"/>
      <c r="I44" s="160"/>
      <c r="J44" s="34">
        <v>6</v>
      </c>
      <c r="K44" s="34">
        <v>2</v>
      </c>
      <c r="L44" s="34">
        <v>2</v>
      </c>
      <c r="M44" s="34">
        <v>0</v>
      </c>
      <c r="N44" s="34">
        <v>0</v>
      </c>
      <c r="O44" s="35">
        <f t="shared" si="0"/>
        <v>4</v>
      </c>
      <c r="P44" s="36">
        <f t="shared" si="1"/>
        <v>7</v>
      </c>
      <c r="Q44" s="36">
        <f>ROUND(PRODUCT(J44,25)/14,0)</f>
        <v>11</v>
      </c>
      <c r="R44" s="37" t="s">
        <v>74</v>
      </c>
      <c r="S44" s="38"/>
      <c r="T44" s="7"/>
      <c r="U44" s="38" t="s">
        <v>55</v>
      </c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</row>
    <row r="45" spans="1:35">
      <c r="A45" s="110" t="s">
        <v>82</v>
      </c>
      <c r="B45" s="159" t="s">
        <v>83</v>
      </c>
      <c r="C45" s="160"/>
      <c r="D45" s="160"/>
      <c r="E45" s="160"/>
      <c r="F45" s="160"/>
      <c r="G45" s="160"/>
      <c r="H45" s="160"/>
      <c r="I45" s="160"/>
      <c r="J45" s="34">
        <v>0</v>
      </c>
      <c r="K45" s="34">
        <v>0</v>
      </c>
      <c r="L45" s="34">
        <v>2</v>
      </c>
      <c r="M45" s="34">
        <v>0</v>
      </c>
      <c r="N45" s="34">
        <v>0</v>
      </c>
      <c r="O45" s="40">
        <f t="shared" si="0"/>
        <v>2</v>
      </c>
      <c r="P45" s="41">
        <f t="shared" si="1"/>
        <v>0</v>
      </c>
      <c r="Q45" s="41">
        <v>2</v>
      </c>
      <c r="R45" s="37"/>
      <c r="S45" s="38" t="s">
        <v>68</v>
      </c>
      <c r="T45" s="7"/>
      <c r="U45" s="38" t="s">
        <v>58</v>
      </c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</row>
    <row r="46" spans="1:35">
      <c r="A46" s="95" t="s">
        <v>84</v>
      </c>
      <c r="B46" s="164"/>
      <c r="C46" s="164"/>
      <c r="D46" s="164"/>
      <c r="E46" s="164"/>
      <c r="F46" s="164"/>
      <c r="G46" s="164"/>
      <c r="H46" s="164"/>
      <c r="I46" s="164"/>
      <c r="J46" s="42">
        <f t="shared" ref="J46:Q46" si="2">SUM(J40:J45)</f>
        <v>30</v>
      </c>
      <c r="K46" s="42">
        <f t="shared" si="2"/>
        <v>12</v>
      </c>
      <c r="L46" s="42">
        <f t="shared" si="2"/>
        <v>11</v>
      </c>
      <c r="M46" s="42">
        <f t="shared" si="2"/>
        <v>4</v>
      </c>
      <c r="N46" s="42">
        <f t="shared" si="2"/>
        <v>0</v>
      </c>
      <c r="O46" s="42">
        <f t="shared" si="2"/>
        <v>27</v>
      </c>
      <c r="P46" s="42">
        <f t="shared" si="2"/>
        <v>30</v>
      </c>
      <c r="Q46" s="42">
        <f t="shared" si="2"/>
        <v>57</v>
      </c>
      <c r="R46" s="42">
        <f>COUNTIF(R40:R45,"E")</f>
        <v>4</v>
      </c>
      <c r="S46" s="42">
        <f>COUNTIF(S40:S45,"C")</f>
        <v>1</v>
      </c>
      <c r="T46" s="42">
        <f>COUNTIF(T40:T45,"VP")</f>
        <v>1</v>
      </c>
      <c r="U46" s="43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</row>
    <row r="47" spans="1:35" ht="16.5" customHeight="1">
      <c r="A47" s="162" t="s">
        <v>85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</row>
    <row r="48" spans="1:35" ht="26.25" customHeight="1">
      <c r="A48" s="162" t="s">
        <v>61</v>
      </c>
      <c r="B48" s="162" t="s">
        <v>62</v>
      </c>
      <c r="C48" s="162"/>
      <c r="D48" s="162"/>
      <c r="E48" s="162"/>
      <c r="F48" s="162"/>
      <c r="G48" s="162"/>
      <c r="H48" s="162"/>
      <c r="I48" s="162"/>
      <c r="J48" s="140" t="s">
        <v>63</v>
      </c>
      <c r="K48" s="140" t="s">
        <v>64</v>
      </c>
      <c r="L48" s="140"/>
      <c r="M48" s="140"/>
      <c r="N48" s="140"/>
      <c r="O48" s="140" t="s">
        <v>65</v>
      </c>
      <c r="P48" s="140"/>
      <c r="Q48" s="140"/>
      <c r="R48" s="140" t="s">
        <v>66</v>
      </c>
      <c r="S48" s="140"/>
      <c r="T48" s="140"/>
      <c r="U48" s="140" t="s">
        <v>67</v>
      </c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</row>
    <row r="49" spans="1:35" ht="12.7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40"/>
      <c r="K49" s="6" t="s">
        <v>68</v>
      </c>
      <c r="L49" s="6" t="s">
        <v>69</v>
      </c>
      <c r="M49" s="31" t="s">
        <v>70</v>
      </c>
      <c r="N49" s="6" t="s">
        <v>71</v>
      </c>
      <c r="O49" s="6" t="s">
        <v>72</v>
      </c>
      <c r="P49" s="6" t="s">
        <v>42</v>
      </c>
      <c r="Q49" s="6" t="s">
        <v>73</v>
      </c>
      <c r="R49" s="6" t="s">
        <v>74</v>
      </c>
      <c r="S49" s="6" t="s">
        <v>68</v>
      </c>
      <c r="T49" s="6" t="s">
        <v>75</v>
      </c>
      <c r="U49" s="14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</row>
    <row r="50" spans="1:35">
      <c r="A50" s="111" t="s">
        <v>174</v>
      </c>
      <c r="B50" s="163" t="s">
        <v>86</v>
      </c>
      <c r="C50" s="160"/>
      <c r="D50" s="160"/>
      <c r="E50" s="160"/>
      <c r="F50" s="160"/>
      <c r="G50" s="160"/>
      <c r="H50" s="160"/>
      <c r="I50" s="160"/>
      <c r="J50" s="34">
        <v>5</v>
      </c>
      <c r="K50" s="34">
        <v>2</v>
      </c>
      <c r="L50" s="34">
        <v>0</v>
      </c>
      <c r="M50" s="34">
        <v>2</v>
      </c>
      <c r="N50" s="34">
        <v>0</v>
      </c>
      <c r="O50" s="35">
        <f t="shared" ref="O50:O56" si="3">K50+L50+M50+N50</f>
        <v>4</v>
      </c>
      <c r="P50" s="36">
        <f t="shared" ref="P50:P56" si="4">Q50-O50</f>
        <v>5</v>
      </c>
      <c r="Q50" s="36">
        <f t="shared" ref="Q50:Q55" si="5">ROUND(PRODUCT(J50,25)/14,0)</f>
        <v>9</v>
      </c>
      <c r="R50" s="37" t="s">
        <v>74</v>
      </c>
      <c r="S50" s="38"/>
      <c r="T50" s="7"/>
      <c r="U50" s="38" t="s">
        <v>55</v>
      </c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</row>
    <row r="51" spans="1:35">
      <c r="A51" s="112" t="s">
        <v>175</v>
      </c>
      <c r="B51" s="163" t="s">
        <v>87</v>
      </c>
      <c r="C51" s="160"/>
      <c r="D51" s="160"/>
      <c r="E51" s="160"/>
      <c r="F51" s="160"/>
      <c r="G51" s="160"/>
      <c r="H51" s="160"/>
      <c r="I51" s="160"/>
      <c r="J51" s="34">
        <v>6</v>
      </c>
      <c r="K51" s="34">
        <v>2</v>
      </c>
      <c r="L51" s="34">
        <v>1</v>
      </c>
      <c r="M51" s="34">
        <v>2</v>
      </c>
      <c r="N51" s="34">
        <v>0</v>
      </c>
      <c r="O51" s="35">
        <f t="shared" si="3"/>
        <v>5</v>
      </c>
      <c r="P51" s="36">
        <f t="shared" si="4"/>
        <v>6</v>
      </c>
      <c r="Q51" s="36">
        <f t="shared" si="5"/>
        <v>11</v>
      </c>
      <c r="R51" s="37" t="s">
        <v>74</v>
      </c>
      <c r="S51" s="38"/>
      <c r="T51" s="7"/>
      <c r="U51" s="38" t="s">
        <v>57</v>
      </c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</row>
    <row r="52" spans="1:35">
      <c r="A52" s="112" t="s">
        <v>176</v>
      </c>
      <c r="B52" s="163" t="s">
        <v>88</v>
      </c>
      <c r="C52" s="160"/>
      <c r="D52" s="160"/>
      <c r="E52" s="160"/>
      <c r="F52" s="160"/>
      <c r="G52" s="160"/>
      <c r="H52" s="160"/>
      <c r="I52" s="160"/>
      <c r="J52" s="34">
        <v>4</v>
      </c>
      <c r="K52" s="34">
        <v>2</v>
      </c>
      <c r="L52" s="34">
        <v>1</v>
      </c>
      <c r="M52" s="34">
        <v>0</v>
      </c>
      <c r="N52" s="34">
        <v>0</v>
      </c>
      <c r="O52" s="35">
        <f t="shared" si="3"/>
        <v>3</v>
      </c>
      <c r="P52" s="36">
        <f t="shared" si="4"/>
        <v>4</v>
      </c>
      <c r="Q52" s="36">
        <f t="shared" si="5"/>
        <v>7</v>
      </c>
      <c r="R52" s="37" t="s">
        <v>74</v>
      </c>
      <c r="S52" s="38"/>
      <c r="T52" s="7"/>
      <c r="U52" s="38" t="s">
        <v>55</v>
      </c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</row>
    <row r="53" spans="1:35">
      <c r="A53" s="112" t="s">
        <v>177</v>
      </c>
      <c r="B53" s="163" t="s">
        <v>89</v>
      </c>
      <c r="C53" s="160"/>
      <c r="D53" s="160"/>
      <c r="E53" s="160"/>
      <c r="F53" s="160"/>
      <c r="G53" s="160"/>
      <c r="H53" s="160"/>
      <c r="I53" s="160"/>
      <c r="J53" s="34">
        <v>5</v>
      </c>
      <c r="K53" s="34">
        <v>2</v>
      </c>
      <c r="L53" s="34">
        <v>2</v>
      </c>
      <c r="M53" s="34">
        <v>0</v>
      </c>
      <c r="N53" s="34">
        <v>0</v>
      </c>
      <c r="O53" s="35">
        <f t="shared" si="3"/>
        <v>4</v>
      </c>
      <c r="P53" s="36">
        <f t="shared" si="4"/>
        <v>5</v>
      </c>
      <c r="Q53" s="36">
        <f t="shared" si="5"/>
        <v>9</v>
      </c>
      <c r="R53" s="37"/>
      <c r="S53" s="38"/>
      <c r="T53" s="7" t="s">
        <v>75</v>
      </c>
      <c r="U53" s="38" t="s">
        <v>58</v>
      </c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</row>
    <row r="54" spans="1:35">
      <c r="A54" s="112" t="s">
        <v>178</v>
      </c>
      <c r="B54" s="163" t="s">
        <v>90</v>
      </c>
      <c r="C54" s="160"/>
      <c r="D54" s="160"/>
      <c r="E54" s="160"/>
      <c r="F54" s="160"/>
      <c r="G54" s="160"/>
      <c r="H54" s="160"/>
      <c r="I54" s="160"/>
      <c r="J54" s="34">
        <v>5</v>
      </c>
      <c r="K54" s="34">
        <v>2</v>
      </c>
      <c r="L54" s="34">
        <v>1</v>
      </c>
      <c r="M54" s="34">
        <v>1</v>
      </c>
      <c r="N54" s="34">
        <v>0</v>
      </c>
      <c r="O54" s="35">
        <f t="shared" si="3"/>
        <v>4</v>
      </c>
      <c r="P54" s="36">
        <f t="shared" si="4"/>
        <v>5</v>
      </c>
      <c r="Q54" s="36">
        <f t="shared" si="5"/>
        <v>9</v>
      </c>
      <c r="R54" s="37" t="s">
        <v>74</v>
      </c>
      <c r="S54" s="38"/>
      <c r="T54" s="7"/>
      <c r="U54" s="38" t="s">
        <v>58</v>
      </c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</row>
    <row r="55" spans="1:35">
      <c r="A55" s="112" t="s">
        <v>179</v>
      </c>
      <c r="B55" s="163" t="s">
        <v>91</v>
      </c>
      <c r="C55" s="160"/>
      <c r="D55" s="160"/>
      <c r="E55" s="160"/>
      <c r="F55" s="160"/>
      <c r="G55" s="160"/>
      <c r="H55" s="160"/>
      <c r="I55" s="160"/>
      <c r="J55" s="34">
        <v>5</v>
      </c>
      <c r="K55" s="34">
        <v>2</v>
      </c>
      <c r="L55" s="34">
        <v>1</v>
      </c>
      <c r="M55" s="34">
        <v>1</v>
      </c>
      <c r="N55" s="34">
        <v>0</v>
      </c>
      <c r="O55" s="35">
        <f t="shared" si="3"/>
        <v>4</v>
      </c>
      <c r="P55" s="36">
        <f t="shared" si="4"/>
        <v>5</v>
      </c>
      <c r="Q55" s="36">
        <f t="shared" si="5"/>
        <v>9</v>
      </c>
      <c r="R55" s="37"/>
      <c r="S55" s="38" t="s">
        <v>68</v>
      </c>
      <c r="T55" s="7"/>
      <c r="U55" s="38" t="s">
        <v>55</v>
      </c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</row>
    <row r="56" spans="1:35">
      <c r="A56" s="112" t="s">
        <v>92</v>
      </c>
      <c r="B56" s="163" t="s">
        <v>93</v>
      </c>
      <c r="C56" s="160"/>
      <c r="D56" s="160"/>
      <c r="E56" s="160"/>
      <c r="F56" s="160"/>
      <c r="G56" s="160"/>
      <c r="H56" s="160"/>
      <c r="I56" s="160"/>
      <c r="J56" s="34">
        <v>0</v>
      </c>
      <c r="K56" s="34">
        <v>0</v>
      </c>
      <c r="L56" s="34">
        <v>2</v>
      </c>
      <c r="M56" s="34">
        <v>0</v>
      </c>
      <c r="N56" s="34">
        <v>0</v>
      </c>
      <c r="O56" s="40">
        <f t="shared" si="3"/>
        <v>2</v>
      </c>
      <c r="P56" s="41">
        <f t="shared" si="4"/>
        <v>0</v>
      </c>
      <c r="Q56" s="41">
        <v>2</v>
      </c>
      <c r="R56" s="37"/>
      <c r="S56" s="38" t="s">
        <v>68</v>
      </c>
      <c r="T56" s="7"/>
      <c r="U56" s="38" t="s">
        <v>58</v>
      </c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</row>
    <row r="57" spans="1:35">
      <c r="A57" s="95" t="s">
        <v>84</v>
      </c>
      <c r="B57" s="164"/>
      <c r="C57" s="164"/>
      <c r="D57" s="164"/>
      <c r="E57" s="164"/>
      <c r="F57" s="164"/>
      <c r="G57" s="164"/>
      <c r="H57" s="164"/>
      <c r="I57" s="164"/>
      <c r="J57" s="42">
        <f t="shared" ref="J57:Q57" si="6">SUM(J50:J56)</f>
        <v>30</v>
      </c>
      <c r="K57" s="42">
        <f t="shared" si="6"/>
        <v>12</v>
      </c>
      <c r="L57" s="42">
        <f t="shared" si="6"/>
        <v>8</v>
      </c>
      <c r="M57" s="42">
        <f t="shared" si="6"/>
        <v>6</v>
      </c>
      <c r="N57" s="42">
        <f t="shared" si="6"/>
        <v>0</v>
      </c>
      <c r="O57" s="42">
        <f t="shared" si="6"/>
        <v>26</v>
      </c>
      <c r="P57" s="42">
        <f t="shared" si="6"/>
        <v>30</v>
      </c>
      <c r="Q57" s="42">
        <f t="shared" si="6"/>
        <v>56</v>
      </c>
      <c r="R57" s="42">
        <f>COUNTIF(R50:R56,"E")</f>
        <v>4</v>
      </c>
      <c r="S57" s="42">
        <f>COUNTIF(S50:S56,"C")</f>
        <v>2</v>
      </c>
      <c r="T57" s="42">
        <f>COUNTIF(T50:T56,"VP")</f>
        <v>1</v>
      </c>
      <c r="U57" s="43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</row>
    <row r="58" spans="1:35" ht="18" customHeight="1">
      <c r="A58" s="162" t="s">
        <v>94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</row>
    <row r="59" spans="1:35" ht="25.5" customHeight="1">
      <c r="A59" s="162" t="s">
        <v>61</v>
      </c>
      <c r="B59" s="162" t="s">
        <v>62</v>
      </c>
      <c r="C59" s="162"/>
      <c r="D59" s="162"/>
      <c r="E59" s="162"/>
      <c r="F59" s="162"/>
      <c r="G59" s="162"/>
      <c r="H59" s="162"/>
      <c r="I59" s="162"/>
      <c r="J59" s="140" t="s">
        <v>63</v>
      </c>
      <c r="K59" s="140" t="s">
        <v>64</v>
      </c>
      <c r="L59" s="140"/>
      <c r="M59" s="140"/>
      <c r="N59" s="140"/>
      <c r="O59" s="140" t="s">
        <v>65</v>
      </c>
      <c r="P59" s="140"/>
      <c r="Q59" s="140"/>
      <c r="R59" s="140" t="s">
        <v>66</v>
      </c>
      <c r="S59" s="140"/>
      <c r="T59" s="140"/>
      <c r="U59" s="140" t="s">
        <v>67</v>
      </c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</row>
    <row r="60" spans="1:35" ht="16.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40"/>
      <c r="K60" s="6" t="s">
        <v>68</v>
      </c>
      <c r="L60" s="6" t="s">
        <v>69</v>
      </c>
      <c r="M60" s="31" t="s">
        <v>70</v>
      </c>
      <c r="N60" s="6" t="s">
        <v>71</v>
      </c>
      <c r="O60" s="6" t="s">
        <v>72</v>
      </c>
      <c r="P60" s="6" t="s">
        <v>42</v>
      </c>
      <c r="Q60" s="6" t="s">
        <v>73</v>
      </c>
      <c r="R60" s="6" t="s">
        <v>74</v>
      </c>
      <c r="S60" s="6" t="s">
        <v>68</v>
      </c>
      <c r="T60" s="6" t="s">
        <v>75</v>
      </c>
      <c r="U60" s="14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</row>
    <row r="61" spans="1:35">
      <c r="A61" s="111" t="s">
        <v>180</v>
      </c>
      <c r="B61" s="163" t="s">
        <v>95</v>
      </c>
      <c r="C61" s="160"/>
      <c r="D61" s="160"/>
      <c r="E61" s="160"/>
      <c r="F61" s="160"/>
      <c r="G61" s="160"/>
      <c r="H61" s="160"/>
      <c r="I61" s="160"/>
      <c r="J61" s="34">
        <v>6</v>
      </c>
      <c r="K61" s="34">
        <v>2</v>
      </c>
      <c r="L61" s="34">
        <v>1</v>
      </c>
      <c r="M61" s="34">
        <v>2</v>
      </c>
      <c r="N61" s="34">
        <v>0</v>
      </c>
      <c r="O61" s="35">
        <f>K61+L61+M61+N61</f>
        <v>5</v>
      </c>
      <c r="P61" s="36">
        <f>Q61-O61</f>
        <v>6</v>
      </c>
      <c r="Q61" s="36">
        <f>ROUND(PRODUCT(J61,25)/14,0)</f>
        <v>11</v>
      </c>
      <c r="R61" s="37" t="s">
        <v>74</v>
      </c>
      <c r="S61" s="38"/>
      <c r="T61" s="7"/>
      <c r="U61" s="38" t="s">
        <v>57</v>
      </c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</row>
    <row r="62" spans="1:35">
      <c r="A62" s="112" t="s">
        <v>187</v>
      </c>
      <c r="B62" s="163" t="s">
        <v>257</v>
      </c>
      <c r="C62" s="160"/>
      <c r="D62" s="160"/>
      <c r="E62" s="160"/>
      <c r="F62" s="160"/>
      <c r="G62" s="160"/>
      <c r="H62" s="160"/>
      <c r="I62" s="160"/>
      <c r="J62" s="34">
        <v>6</v>
      </c>
      <c r="K62" s="34">
        <v>2</v>
      </c>
      <c r="L62" s="34">
        <v>0</v>
      </c>
      <c r="M62" s="34">
        <v>2</v>
      </c>
      <c r="N62" s="34">
        <v>0</v>
      </c>
      <c r="O62" s="35">
        <f>K62+L62+M62+N62</f>
        <v>4</v>
      </c>
      <c r="P62" s="36">
        <f>Q62-O62</f>
        <v>7</v>
      </c>
      <c r="Q62" s="36">
        <f>ROUND(PRODUCT(J62,25)/14,0)</f>
        <v>11</v>
      </c>
      <c r="R62" s="37" t="s">
        <v>74</v>
      </c>
      <c r="S62" s="38"/>
      <c r="T62" s="7"/>
      <c r="U62" s="38" t="s">
        <v>57</v>
      </c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</row>
    <row r="63" spans="1:35">
      <c r="A63" s="112" t="s">
        <v>181</v>
      </c>
      <c r="B63" s="163" t="s">
        <v>96</v>
      </c>
      <c r="C63" s="160"/>
      <c r="D63" s="160"/>
      <c r="E63" s="160"/>
      <c r="F63" s="160"/>
      <c r="G63" s="160"/>
      <c r="H63" s="160"/>
      <c r="I63" s="160"/>
      <c r="J63" s="34">
        <v>6</v>
      </c>
      <c r="K63" s="34">
        <v>2</v>
      </c>
      <c r="L63" s="34">
        <v>1</v>
      </c>
      <c r="M63" s="34">
        <v>2</v>
      </c>
      <c r="N63" s="34">
        <v>0</v>
      </c>
      <c r="O63" s="35">
        <f>K63+L63+M63+N63</f>
        <v>5</v>
      </c>
      <c r="P63" s="36">
        <f>Q63-O63</f>
        <v>6</v>
      </c>
      <c r="Q63" s="36">
        <f>ROUND(PRODUCT(J63,25)/14,0)</f>
        <v>11</v>
      </c>
      <c r="R63" s="37" t="s">
        <v>74</v>
      </c>
      <c r="S63" s="38"/>
      <c r="T63" s="7"/>
      <c r="U63" s="38" t="s">
        <v>55</v>
      </c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</row>
    <row r="64" spans="1:35">
      <c r="A64" s="112" t="s">
        <v>182</v>
      </c>
      <c r="B64" s="163" t="s">
        <v>97</v>
      </c>
      <c r="C64" s="160"/>
      <c r="D64" s="160"/>
      <c r="E64" s="160"/>
      <c r="F64" s="160"/>
      <c r="G64" s="160"/>
      <c r="H64" s="160"/>
      <c r="I64" s="160"/>
      <c r="J64" s="34">
        <v>6</v>
      </c>
      <c r="K64" s="34">
        <v>2</v>
      </c>
      <c r="L64" s="34">
        <v>0</v>
      </c>
      <c r="M64" s="34">
        <v>2</v>
      </c>
      <c r="N64" s="34">
        <v>0</v>
      </c>
      <c r="O64" s="35">
        <f>K64+L64+M64+N64</f>
        <v>4</v>
      </c>
      <c r="P64" s="36">
        <f>Q64-O64</f>
        <v>7</v>
      </c>
      <c r="Q64" s="36">
        <f>ROUND(PRODUCT(J64,25)/14,0)</f>
        <v>11</v>
      </c>
      <c r="R64" s="37"/>
      <c r="S64" s="38" t="s">
        <v>68</v>
      </c>
      <c r="T64" s="7"/>
      <c r="U64" s="38" t="s">
        <v>55</v>
      </c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</row>
    <row r="65" spans="1:62">
      <c r="A65" s="112" t="s">
        <v>183</v>
      </c>
      <c r="B65" s="163" t="s">
        <v>98</v>
      </c>
      <c r="C65" s="160"/>
      <c r="D65" s="160"/>
      <c r="E65" s="160"/>
      <c r="F65" s="160"/>
      <c r="G65" s="160"/>
      <c r="H65" s="160"/>
      <c r="I65" s="160"/>
      <c r="J65" s="34">
        <v>6</v>
      </c>
      <c r="K65" s="34">
        <v>2</v>
      </c>
      <c r="L65" s="34">
        <v>1</v>
      </c>
      <c r="M65" s="34">
        <v>2</v>
      </c>
      <c r="N65" s="34">
        <v>0</v>
      </c>
      <c r="O65" s="35">
        <f>K65+L65+M65+N65</f>
        <v>5</v>
      </c>
      <c r="P65" s="36">
        <f>Q65-O65</f>
        <v>6</v>
      </c>
      <c r="Q65" s="36">
        <f>ROUND(PRODUCT(J65,25)/14,0)</f>
        <v>11</v>
      </c>
      <c r="R65" s="37" t="s">
        <v>74</v>
      </c>
      <c r="S65" s="38"/>
      <c r="T65" s="7"/>
      <c r="U65" s="38" t="s">
        <v>58</v>
      </c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</row>
    <row r="66" spans="1:62">
      <c r="A66" s="95" t="s">
        <v>84</v>
      </c>
      <c r="B66" s="164"/>
      <c r="C66" s="164"/>
      <c r="D66" s="164"/>
      <c r="E66" s="164"/>
      <c r="F66" s="164"/>
      <c r="G66" s="164"/>
      <c r="H66" s="164"/>
      <c r="I66" s="164"/>
      <c r="J66" s="42">
        <f t="shared" ref="J66:Q66" si="7">SUM(J61:J65)</f>
        <v>30</v>
      </c>
      <c r="K66" s="42">
        <f t="shared" si="7"/>
        <v>10</v>
      </c>
      <c r="L66" s="42">
        <f t="shared" si="7"/>
        <v>3</v>
      </c>
      <c r="M66" s="42">
        <f t="shared" si="7"/>
        <v>10</v>
      </c>
      <c r="N66" s="42">
        <f t="shared" si="7"/>
        <v>0</v>
      </c>
      <c r="O66" s="42">
        <f t="shared" si="7"/>
        <v>23</v>
      </c>
      <c r="P66" s="42">
        <f t="shared" si="7"/>
        <v>32</v>
      </c>
      <c r="Q66" s="42">
        <f t="shared" si="7"/>
        <v>55</v>
      </c>
      <c r="R66" s="42">
        <f>COUNTIF(R61:R65,"E")</f>
        <v>4</v>
      </c>
      <c r="S66" s="42">
        <f>COUNTIF(S61:S65,"C")</f>
        <v>1</v>
      </c>
      <c r="T66" s="42">
        <f>COUNTIF(T61:T65,"VP")</f>
        <v>0</v>
      </c>
      <c r="U66" s="43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</row>
    <row r="67" spans="1:62">
      <c r="A67" s="46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</row>
    <row r="68" spans="1:62"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</row>
    <row r="69" spans="1:6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7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</row>
    <row r="70" spans="1:62" ht="18.75" customHeight="1">
      <c r="A70" s="162" t="s">
        <v>99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</row>
    <row r="71" spans="1:62" ht="24.75" customHeight="1">
      <c r="A71" s="162" t="s">
        <v>61</v>
      </c>
      <c r="B71" s="162" t="s">
        <v>62</v>
      </c>
      <c r="C71" s="162"/>
      <c r="D71" s="162"/>
      <c r="E71" s="162"/>
      <c r="F71" s="162"/>
      <c r="G71" s="162"/>
      <c r="H71" s="162"/>
      <c r="I71" s="162"/>
      <c r="J71" s="140" t="s">
        <v>63</v>
      </c>
      <c r="K71" s="140" t="s">
        <v>64</v>
      </c>
      <c r="L71" s="140"/>
      <c r="M71" s="140"/>
      <c r="N71" s="140"/>
      <c r="O71" s="140" t="s">
        <v>65</v>
      </c>
      <c r="P71" s="140"/>
      <c r="Q71" s="140"/>
      <c r="R71" s="140" t="s">
        <v>66</v>
      </c>
      <c r="S71" s="140"/>
      <c r="T71" s="140"/>
      <c r="U71" s="140" t="s">
        <v>67</v>
      </c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</row>
    <row r="72" spans="1:62">
      <c r="A72" s="162"/>
      <c r="B72" s="162"/>
      <c r="C72" s="162"/>
      <c r="D72" s="162"/>
      <c r="E72" s="162"/>
      <c r="F72" s="162"/>
      <c r="G72" s="162"/>
      <c r="H72" s="162"/>
      <c r="I72" s="162"/>
      <c r="J72" s="140"/>
      <c r="K72" s="6" t="s">
        <v>68</v>
      </c>
      <c r="L72" s="6" t="s">
        <v>69</v>
      </c>
      <c r="M72" s="31" t="s">
        <v>70</v>
      </c>
      <c r="N72" s="6" t="s">
        <v>71</v>
      </c>
      <c r="O72" s="6" t="s">
        <v>72</v>
      </c>
      <c r="P72" s="6" t="s">
        <v>42</v>
      </c>
      <c r="Q72" s="6" t="s">
        <v>73</v>
      </c>
      <c r="R72" s="6" t="s">
        <v>74</v>
      </c>
      <c r="S72" s="6" t="s">
        <v>68</v>
      </c>
      <c r="T72" s="6" t="s">
        <v>75</v>
      </c>
      <c r="U72" s="14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</row>
    <row r="73" spans="1:62">
      <c r="A73" s="111" t="s">
        <v>184</v>
      </c>
      <c r="B73" s="163" t="s">
        <v>100</v>
      </c>
      <c r="C73" s="160"/>
      <c r="D73" s="160"/>
      <c r="E73" s="160"/>
      <c r="F73" s="160"/>
      <c r="G73" s="160"/>
      <c r="H73" s="160"/>
      <c r="I73" s="160"/>
      <c r="J73" s="34">
        <v>6</v>
      </c>
      <c r="K73" s="34">
        <v>2</v>
      </c>
      <c r="L73" s="34">
        <v>1</v>
      </c>
      <c r="M73" s="34">
        <v>1</v>
      </c>
      <c r="N73" s="34">
        <v>0</v>
      </c>
      <c r="O73" s="35">
        <f>K73+L73+M73+N73</f>
        <v>4</v>
      </c>
      <c r="P73" s="36">
        <f>Q73-O73</f>
        <v>7</v>
      </c>
      <c r="Q73" s="36">
        <f>ROUND(PRODUCT(J73,25)/14,0)</f>
        <v>11</v>
      </c>
      <c r="R73" s="37" t="s">
        <v>74</v>
      </c>
      <c r="S73" s="38"/>
      <c r="T73" s="7"/>
      <c r="U73" s="38" t="s">
        <v>55</v>
      </c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</row>
    <row r="74" spans="1:62">
      <c r="A74" s="112" t="s">
        <v>185</v>
      </c>
      <c r="B74" s="163" t="s">
        <v>101</v>
      </c>
      <c r="C74" s="160"/>
      <c r="D74" s="160"/>
      <c r="E74" s="160"/>
      <c r="F74" s="160"/>
      <c r="G74" s="160"/>
      <c r="H74" s="160"/>
      <c r="I74" s="160"/>
      <c r="J74" s="34">
        <v>6</v>
      </c>
      <c r="K74" s="34">
        <v>2</v>
      </c>
      <c r="L74" s="34">
        <v>1</v>
      </c>
      <c r="M74" s="34">
        <v>1</v>
      </c>
      <c r="N74" s="34">
        <v>0</v>
      </c>
      <c r="O74" s="35">
        <f>K74+L74+M74+N74</f>
        <v>4</v>
      </c>
      <c r="P74" s="36">
        <f>Q74-O74</f>
        <v>7</v>
      </c>
      <c r="Q74" s="36">
        <f>ROUND(PRODUCT(J74,25)/14,0)</f>
        <v>11</v>
      </c>
      <c r="R74" s="37"/>
      <c r="S74" s="38" t="s">
        <v>68</v>
      </c>
      <c r="T74" s="7"/>
      <c r="U74" s="38" t="s">
        <v>57</v>
      </c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</row>
    <row r="75" spans="1:62">
      <c r="A75" s="112" t="s">
        <v>186</v>
      </c>
      <c r="B75" s="163" t="s">
        <v>102</v>
      </c>
      <c r="C75" s="160"/>
      <c r="D75" s="160"/>
      <c r="E75" s="160"/>
      <c r="F75" s="160"/>
      <c r="G75" s="160"/>
      <c r="H75" s="160"/>
      <c r="I75" s="160"/>
      <c r="J75" s="34">
        <v>6</v>
      </c>
      <c r="K75" s="34">
        <v>2</v>
      </c>
      <c r="L75" s="34">
        <v>1</v>
      </c>
      <c r="M75" s="34">
        <v>1</v>
      </c>
      <c r="N75" s="34">
        <v>0</v>
      </c>
      <c r="O75" s="35">
        <f>K75+L75+M75+N75</f>
        <v>4</v>
      </c>
      <c r="P75" s="36">
        <f>Q75-O75</f>
        <v>7</v>
      </c>
      <c r="Q75" s="36">
        <f>ROUND(PRODUCT(J75,25)/14,0)</f>
        <v>11</v>
      </c>
      <c r="R75" s="37" t="s">
        <v>74</v>
      </c>
      <c r="S75" s="38"/>
      <c r="T75" s="7"/>
      <c r="U75" s="38" t="s">
        <v>57</v>
      </c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</row>
    <row r="76" spans="1:62">
      <c r="A76" s="112" t="s">
        <v>259</v>
      </c>
      <c r="B76" s="163" t="s">
        <v>230</v>
      </c>
      <c r="C76" s="160"/>
      <c r="D76" s="160"/>
      <c r="E76" s="160"/>
      <c r="F76" s="160"/>
      <c r="G76" s="160"/>
      <c r="H76" s="160"/>
      <c r="I76" s="160"/>
      <c r="J76" s="34">
        <v>6</v>
      </c>
      <c r="K76" s="34">
        <v>2</v>
      </c>
      <c r="L76" s="34">
        <v>0</v>
      </c>
      <c r="M76" s="34">
        <v>2</v>
      </c>
      <c r="N76" s="34">
        <v>0</v>
      </c>
      <c r="O76" s="35">
        <f>K76+L76+M76+N76</f>
        <v>4</v>
      </c>
      <c r="P76" s="36">
        <f>Q76-O76</f>
        <v>7</v>
      </c>
      <c r="Q76" s="36">
        <f>ROUND(PRODUCT(J76,25)/14,0)</f>
        <v>11</v>
      </c>
      <c r="R76" s="37"/>
      <c r="S76" s="38" t="s">
        <v>68</v>
      </c>
      <c r="T76" s="7"/>
      <c r="U76" s="38" t="s">
        <v>55</v>
      </c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</row>
    <row r="77" spans="1:62">
      <c r="A77" s="112" t="s">
        <v>108</v>
      </c>
      <c r="B77" s="165" t="s">
        <v>103</v>
      </c>
      <c r="C77" s="166"/>
      <c r="D77" s="166"/>
      <c r="E77" s="166"/>
      <c r="F77" s="166"/>
      <c r="G77" s="166"/>
      <c r="H77" s="166"/>
      <c r="I77" s="98"/>
      <c r="J77" s="97">
        <v>6</v>
      </c>
      <c r="K77" s="97">
        <v>2</v>
      </c>
      <c r="L77" s="97">
        <v>0</v>
      </c>
      <c r="M77" s="97">
        <v>2</v>
      </c>
      <c r="N77" s="97">
        <v>0</v>
      </c>
      <c r="O77" s="99">
        <v>4</v>
      </c>
      <c r="P77" s="99">
        <v>3</v>
      </c>
      <c r="Q77" s="99">
        <v>7</v>
      </c>
      <c r="R77" s="97"/>
      <c r="S77" s="97" t="s">
        <v>68</v>
      </c>
      <c r="T77" s="97"/>
      <c r="U77" s="97" t="s">
        <v>55</v>
      </c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</row>
    <row r="78" spans="1:62">
      <c r="A78" s="95" t="s">
        <v>84</v>
      </c>
      <c r="B78" s="167"/>
      <c r="C78" s="167"/>
      <c r="D78" s="167"/>
      <c r="E78" s="167"/>
      <c r="F78" s="167"/>
      <c r="G78" s="167"/>
      <c r="H78" s="167"/>
      <c r="I78" s="167"/>
      <c r="J78" s="95">
        <f t="shared" ref="J78:Q78" si="8">SUM(J73:J77)</f>
        <v>30</v>
      </c>
      <c r="K78" s="95">
        <f t="shared" si="8"/>
        <v>10</v>
      </c>
      <c r="L78" s="95">
        <f t="shared" si="8"/>
        <v>3</v>
      </c>
      <c r="M78" s="95">
        <f t="shared" si="8"/>
        <v>7</v>
      </c>
      <c r="N78" s="95">
        <f t="shared" si="8"/>
        <v>0</v>
      </c>
      <c r="O78" s="95">
        <f t="shared" si="8"/>
        <v>20</v>
      </c>
      <c r="P78" s="95">
        <f t="shared" si="8"/>
        <v>31</v>
      </c>
      <c r="Q78" s="95">
        <f t="shared" si="8"/>
        <v>51</v>
      </c>
      <c r="R78" s="95">
        <f>COUNTIF(R73:R77,"E")</f>
        <v>2</v>
      </c>
      <c r="S78" s="95">
        <f>COUNTIF(S73:S77,"C")</f>
        <v>3</v>
      </c>
      <c r="T78" s="95">
        <f>COUNTIF(T73:T77,"VP")</f>
        <v>0</v>
      </c>
      <c r="U78" s="96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</row>
    <row r="79" spans="1:62" ht="18" customHeight="1">
      <c r="A79" s="162" t="s">
        <v>104</v>
      </c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</row>
    <row r="80" spans="1:62" ht="25.5" customHeight="1">
      <c r="A80" s="162" t="s">
        <v>61</v>
      </c>
      <c r="B80" s="162" t="s">
        <v>62</v>
      </c>
      <c r="C80" s="162"/>
      <c r="D80" s="162"/>
      <c r="E80" s="162"/>
      <c r="F80" s="162"/>
      <c r="G80" s="162"/>
      <c r="H80" s="162"/>
      <c r="I80" s="162"/>
      <c r="J80" s="140" t="s">
        <v>63</v>
      </c>
      <c r="K80" s="140" t="s">
        <v>64</v>
      </c>
      <c r="L80" s="140"/>
      <c r="M80" s="140"/>
      <c r="N80" s="140"/>
      <c r="O80" s="140" t="s">
        <v>65</v>
      </c>
      <c r="P80" s="140"/>
      <c r="Q80" s="140"/>
      <c r="R80" s="140" t="s">
        <v>66</v>
      </c>
      <c r="S80" s="140"/>
      <c r="T80" s="140"/>
      <c r="U80" s="140" t="s">
        <v>67</v>
      </c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</row>
    <row r="81" spans="1:62">
      <c r="A81" s="162"/>
      <c r="B81" s="162"/>
      <c r="C81" s="162"/>
      <c r="D81" s="162"/>
      <c r="E81" s="162"/>
      <c r="F81" s="162"/>
      <c r="G81" s="162"/>
      <c r="H81" s="162"/>
      <c r="I81" s="162"/>
      <c r="J81" s="140"/>
      <c r="K81" s="6" t="s">
        <v>68</v>
      </c>
      <c r="L81" s="6" t="s">
        <v>69</v>
      </c>
      <c r="M81" s="31" t="s">
        <v>70</v>
      </c>
      <c r="N81" s="6" t="s">
        <v>71</v>
      </c>
      <c r="O81" s="6" t="s">
        <v>72</v>
      </c>
      <c r="P81" s="6" t="s">
        <v>42</v>
      </c>
      <c r="Q81" s="6" t="s">
        <v>73</v>
      </c>
      <c r="R81" s="6" t="s">
        <v>74</v>
      </c>
      <c r="S81" s="6" t="s">
        <v>68</v>
      </c>
      <c r="T81" s="6" t="s">
        <v>75</v>
      </c>
      <c r="U81" s="14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</row>
    <row r="82" spans="1:62">
      <c r="A82" s="111" t="s">
        <v>188</v>
      </c>
      <c r="B82" s="163" t="s">
        <v>105</v>
      </c>
      <c r="C82" s="160"/>
      <c r="D82" s="160"/>
      <c r="E82" s="160"/>
      <c r="F82" s="160"/>
      <c r="G82" s="160"/>
      <c r="H82" s="160"/>
      <c r="I82" s="160"/>
      <c r="J82" s="34">
        <v>7</v>
      </c>
      <c r="K82" s="34">
        <v>2</v>
      </c>
      <c r="L82" s="34">
        <v>0</v>
      </c>
      <c r="M82" s="34">
        <v>2</v>
      </c>
      <c r="N82" s="34">
        <v>1</v>
      </c>
      <c r="O82" s="35">
        <f>K82+L82+M82+N82</f>
        <v>5</v>
      </c>
      <c r="P82" s="36">
        <f>Q82-O82</f>
        <v>8</v>
      </c>
      <c r="Q82" s="36">
        <f t="shared" ref="Q82:Q87" si="9">ROUND(PRODUCT(J82,25)/14,0)</f>
        <v>13</v>
      </c>
      <c r="R82" s="37" t="s">
        <v>74</v>
      </c>
      <c r="S82" s="38"/>
      <c r="T82" s="7"/>
      <c r="U82" s="38" t="s">
        <v>57</v>
      </c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</row>
    <row r="83" spans="1:62">
      <c r="A83" s="112" t="s">
        <v>189</v>
      </c>
      <c r="B83" s="163" t="s">
        <v>106</v>
      </c>
      <c r="C83" s="160"/>
      <c r="D83" s="160"/>
      <c r="E83" s="160"/>
      <c r="F83" s="160"/>
      <c r="G83" s="160"/>
      <c r="H83" s="160"/>
      <c r="I83" s="160"/>
      <c r="J83" s="34">
        <v>8</v>
      </c>
      <c r="K83" s="34">
        <v>2</v>
      </c>
      <c r="L83" s="34">
        <v>2</v>
      </c>
      <c r="M83" s="34">
        <v>2</v>
      </c>
      <c r="N83" s="34">
        <v>0</v>
      </c>
      <c r="O83" s="35">
        <f>K83+L83+M83+N83</f>
        <v>6</v>
      </c>
      <c r="P83" s="36">
        <f>Q83-O83</f>
        <v>8</v>
      </c>
      <c r="Q83" s="36">
        <f t="shared" si="9"/>
        <v>14</v>
      </c>
      <c r="R83" s="37" t="s">
        <v>74</v>
      </c>
      <c r="S83" s="38"/>
      <c r="T83" s="7"/>
      <c r="U83" s="38" t="s">
        <v>55</v>
      </c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</row>
    <row r="84" spans="1:62">
      <c r="A84" s="112" t="s">
        <v>190</v>
      </c>
      <c r="B84" s="163" t="s">
        <v>107</v>
      </c>
      <c r="C84" s="160"/>
      <c r="D84" s="160"/>
      <c r="E84" s="160"/>
      <c r="F84" s="160"/>
      <c r="G84" s="160"/>
      <c r="H84" s="160"/>
      <c r="I84" s="160"/>
      <c r="J84" s="34">
        <v>3</v>
      </c>
      <c r="K84" s="34">
        <v>0</v>
      </c>
      <c r="L84" s="34">
        <v>0</v>
      </c>
      <c r="M84" s="34">
        <v>2</v>
      </c>
      <c r="N84" s="34">
        <v>1</v>
      </c>
      <c r="O84" s="35">
        <f>K84+L84+M84+N84</f>
        <v>3</v>
      </c>
      <c r="P84" s="36">
        <f>Q84-O84</f>
        <v>2</v>
      </c>
      <c r="Q84" s="36">
        <f t="shared" si="9"/>
        <v>5</v>
      </c>
      <c r="R84" s="37"/>
      <c r="S84" s="38" t="s">
        <v>68</v>
      </c>
      <c r="T84" s="7"/>
      <c r="U84" s="38" t="s">
        <v>55</v>
      </c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</row>
    <row r="85" spans="1:62">
      <c r="A85" s="112" t="s">
        <v>110</v>
      </c>
      <c r="B85" s="163" t="s">
        <v>109</v>
      </c>
      <c r="C85" s="160"/>
      <c r="D85" s="160"/>
      <c r="E85" s="160"/>
      <c r="F85" s="160"/>
      <c r="G85" s="160"/>
      <c r="H85" s="160"/>
      <c r="I85" s="160"/>
      <c r="J85" s="34">
        <v>4</v>
      </c>
      <c r="K85" s="34">
        <v>2</v>
      </c>
      <c r="L85" s="34">
        <v>0</v>
      </c>
      <c r="M85" s="34">
        <v>1</v>
      </c>
      <c r="N85" s="34">
        <v>0</v>
      </c>
      <c r="O85" s="35">
        <f>K85+L85+M85+N85</f>
        <v>3</v>
      </c>
      <c r="P85" s="36">
        <f>Q85-O85</f>
        <v>4</v>
      </c>
      <c r="Q85" s="36">
        <f t="shared" si="9"/>
        <v>7</v>
      </c>
      <c r="R85" s="37"/>
      <c r="S85" s="38" t="s">
        <v>68</v>
      </c>
      <c r="T85" s="7"/>
      <c r="U85" s="38" t="s">
        <v>58</v>
      </c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</row>
    <row r="86" spans="1:62">
      <c r="A86" s="112" t="s">
        <v>117</v>
      </c>
      <c r="B86" s="163" t="s">
        <v>111</v>
      </c>
      <c r="C86" s="160"/>
      <c r="D86" s="160"/>
      <c r="E86" s="160"/>
      <c r="F86" s="160"/>
      <c r="G86" s="160"/>
      <c r="H86" s="160"/>
      <c r="I86" s="160"/>
      <c r="J86" s="34">
        <v>4</v>
      </c>
      <c r="K86" s="34">
        <v>2</v>
      </c>
      <c r="L86" s="34">
        <v>0</v>
      </c>
      <c r="M86" s="34">
        <v>1</v>
      </c>
      <c r="N86" s="34">
        <v>0</v>
      </c>
      <c r="O86" s="35">
        <f>K86+L86+M86+N86</f>
        <v>3</v>
      </c>
      <c r="P86" s="36">
        <f>Q86-O86</f>
        <v>4</v>
      </c>
      <c r="Q86" s="36">
        <f t="shared" si="9"/>
        <v>7</v>
      </c>
      <c r="R86" s="37" t="s">
        <v>74</v>
      </c>
      <c r="S86" s="38"/>
      <c r="T86" s="7"/>
      <c r="U86" s="38" t="s">
        <v>57</v>
      </c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</row>
    <row r="87" spans="1:62">
      <c r="A87" s="112" t="s">
        <v>191</v>
      </c>
      <c r="B87" s="163" t="s">
        <v>112</v>
      </c>
      <c r="C87" s="160"/>
      <c r="D87" s="160"/>
      <c r="E87" s="160"/>
      <c r="F87" s="160"/>
      <c r="G87" s="160"/>
      <c r="H87" s="160"/>
      <c r="I87" s="39"/>
      <c r="J87" s="34">
        <v>4</v>
      </c>
      <c r="K87" s="34">
        <v>0</v>
      </c>
      <c r="L87" s="34">
        <v>0</v>
      </c>
      <c r="M87" s="34">
        <v>1</v>
      </c>
      <c r="N87" s="34">
        <v>0</v>
      </c>
      <c r="O87" s="35">
        <v>1</v>
      </c>
      <c r="P87" s="36">
        <v>6</v>
      </c>
      <c r="Q87" s="36">
        <f t="shared" si="9"/>
        <v>7</v>
      </c>
      <c r="R87" s="37" t="s">
        <v>74</v>
      </c>
      <c r="S87" s="38"/>
      <c r="T87" s="7"/>
      <c r="U87" s="38" t="s">
        <v>57</v>
      </c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</row>
    <row r="88" spans="1:62">
      <c r="A88" s="95" t="s">
        <v>84</v>
      </c>
      <c r="B88" s="164"/>
      <c r="C88" s="164"/>
      <c r="D88" s="164"/>
      <c r="E88" s="164"/>
      <c r="F88" s="164"/>
      <c r="G88" s="164"/>
      <c r="H88" s="164"/>
      <c r="I88" s="164"/>
      <c r="J88" s="42">
        <f t="shared" ref="J88:Q88" si="10">SUM(J82:J87)</f>
        <v>30</v>
      </c>
      <c r="K88" s="42">
        <f t="shared" si="10"/>
        <v>8</v>
      </c>
      <c r="L88" s="42">
        <f t="shared" si="10"/>
        <v>2</v>
      </c>
      <c r="M88" s="42">
        <f t="shared" si="10"/>
        <v>9</v>
      </c>
      <c r="N88" s="42">
        <f t="shared" si="10"/>
        <v>2</v>
      </c>
      <c r="O88" s="42">
        <f t="shared" si="10"/>
        <v>21</v>
      </c>
      <c r="P88" s="42">
        <f t="shared" si="10"/>
        <v>32</v>
      </c>
      <c r="Q88" s="42">
        <f t="shared" si="10"/>
        <v>53</v>
      </c>
      <c r="R88" s="42">
        <f>COUNTIF(R82:R87,"E")</f>
        <v>4</v>
      </c>
      <c r="S88" s="42">
        <f>COUNTIF(S82:S86,"C")</f>
        <v>2</v>
      </c>
      <c r="T88" s="42">
        <f>COUNTIF(T82:T87,"VP")</f>
        <v>0</v>
      </c>
      <c r="U88" s="43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</row>
    <row r="89" spans="1:62" ht="19.5" customHeight="1">
      <c r="A89" s="162" t="s">
        <v>113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</row>
    <row r="90" spans="1:62" ht="25.5" customHeight="1">
      <c r="A90" s="162" t="s">
        <v>61</v>
      </c>
      <c r="B90" s="162" t="s">
        <v>62</v>
      </c>
      <c r="C90" s="162"/>
      <c r="D90" s="162"/>
      <c r="E90" s="162"/>
      <c r="F90" s="162"/>
      <c r="G90" s="162"/>
      <c r="H90" s="162"/>
      <c r="I90" s="162"/>
      <c r="J90" s="140" t="s">
        <v>63</v>
      </c>
      <c r="K90" s="140" t="s">
        <v>64</v>
      </c>
      <c r="L90" s="140"/>
      <c r="M90" s="140"/>
      <c r="N90" s="140"/>
      <c r="O90" s="140" t="s">
        <v>65</v>
      </c>
      <c r="P90" s="140"/>
      <c r="Q90" s="140"/>
      <c r="R90" s="140" t="s">
        <v>66</v>
      </c>
      <c r="S90" s="140"/>
      <c r="T90" s="140"/>
      <c r="U90" s="140" t="s">
        <v>67</v>
      </c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</row>
    <row r="91" spans="1:62">
      <c r="A91" s="162"/>
      <c r="B91" s="162"/>
      <c r="C91" s="162"/>
      <c r="D91" s="162"/>
      <c r="E91" s="162"/>
      <c r="F91" s="162"/>
      <c r="G91" s="162"/>
      <c r="H91" s="162"/>
      <c r="I91" s="162"/>
      <c r="J91" s="140"/>
      <c r="K91" s="6" t="s">
        <v>68</v>
      </c>
      <c r="L91" s="6" t="s">
        <v>69</v>
      </c>
      <c r="M91" s="31" t="s">
        <v>70</v>
      </c>
      <c r="N91" s="6" t="s">
        <v>71</v>
      </c>
      <c r="O91" s="6" t="s">
        <v>72</v>
      </c>
      <c r="P91" s="6" t="s">
        <v>42</v>
      </c>
      <c r="Q91" s="6" t="s">
        <v>73</v>
      </c>
      <c r="R91" s="6" t="s">
        <v>74</v>
      </c>
      <c r="S91" s="6" t="s">
        <v>68</v>
      </c>
      <c r="T91" s="6" t="s">
        <v>75</v>
      </c>
      <c r="U91" s="14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</row>
    <row r="92" spans="1:62">
      <c r="A92" s="116" t="s">
        <v>192</v>
      </c>
      <c r="B92" s="252" t="s">
        <v>167</v>
      </c>
      <c r="C92" s="252"/>
      <c r="D92" s="252"/>
      <c r="E92" s="252"/>
      <c r="F92" s="252"/>
      <c r="G92" s="252"/>
      <c r="H92" s="253"/>
      <c r="I92" s="93"/>
      <c r="J92" s="115">
        <v>5</v>
      </c>
      <c r="K92" s="115">
        <v>2</v>
      </c>
      <c r="L92" s="115">
        <v>0</v>
      </c>
      <c r="M92" s="115">
        <v>2</v>
      </c>
      <c r="N92" s="115">
        <v>0</v>
      </c>
      <c r="O92" s="113">
        <f t="shared" ref="O92:O98" si="11">K92+L92+M92+N92</f>
        <v>4</v>
      </c>
      <c r="P92" s="92">
        <f t="shared" ref="P92:P98" si="12">Q92-O92</f>
        <v>6</v>
      </c>
      <c r="Q92" s="5">
        <f t="shared" ref="Q92:Q98" si="13">ROUND(PRODUCT(J92,25)/12,0)</f>
        <v>10</v>
      </c>
      <c r="R92" s="94" t="s">
        <v>74</v>
      </c>
      <c r="S92" s="94"/>
      <c r="T92" s="94"/>
      <c r="U92" s="94" t="s">
        <v>55</v>
      </c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</row>
    <row r="93" spans="1:62">
      <c r="A93" s="116" t="s">
        <v>193</v>
      </c>
      <c r="B93" s="163" t="s">
        <v>114</v>
      </c>
      <c r="C93" s="160"/>
      <c r="D93" s="160"/>
      <c r="E93" s="160"/>
      <c r="F93" s="160"/>
      <c r="G93" s="160"/>
      <c r="H93" s="160"/>
      <c r="I93" s="160"/>
      <c r="J93" s="114">
        <v>5</v>
      </c>
      <c r="K93" s="114">
        <v>2</v>
      </c>
      <c r="L93" s="114">
        <v>1</v>
      </c>
      <c r="M93" s="114">
        <v>1</v>
      </c>
      <c r="N93" s="114">
        <v>0</v>
      </c>
      <c r="O93" s="35">
        <f t="shared" si="11"/>
        <v>4</v>
      </c>
      <c r="P93" s="36">
        <f t="shared" si="12"/>
        <v>6</v>
      </c>
      <c r="Q93" s="36">
        <f t="shared" si="13"/>
        <v>10</v>
      </c>
      <c r="R93" s="37" t="s">
        <v>74</v>
      </c>
      <c r="S93" s="38"/>
      <c r="T93" s="7"/>
      <c r="U93" s="38" t="s">
        <v>55</v>
      </c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</row>
    <row r="94" spans="1:62">
      <c r="A94" s="116" t="s">
        <v>194</v>
      </c>
      <c r="B94" s="163" t="s">
        <v>115</v>
      </c>
      <c r="C94" s="160"/>
      <c r="D94" s="160"/>
      <c r="E94" s="160"/>
      <c r="F94" s="160"/>
      <c r="G94" s="160"/>
      <c r="H94" s="160"/>
      <c r="I94" s="160"/>
      <c r="J94" s="34">
        <v>5</v>
      </c>
      <c r="K94" s="34">
        <v>2</v>
      </c>
      <c r="L94" s="34">
        <v>0</v>
      </c>
      <c r="M94" s="34">
        <v>2</v>
      </c>
      <c r="N94" s="34">
        <v>0</v>
      </c>
      <c r="O94" s="35">
        <f t="shared" si="11"/>
        <v>4</v>
      </c>
      <c r="P94" s="36">
        <f t="shared" si="12"/>
        <v>6</v>
      </c>
      <c r="Q94" s="36">
        <f t="shared" si="13"/>
        <v>10</v>
      </c>
      <c r="R94" s="37" t="s">
        <v>74</v>
      </c>
      <c r="S94" s="38"/>
      <c r="T94" s="7"/>
      <c r="U94" s="38" t="s">
        <v>55</v>
      </c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</row>
    <row r="95" spans="1:62">
      <c r="A95" s="116" t="s">
        <v>195</v>
      </c>
      <c r="B95" s="163" t="s">
        <v>116</v>
      </c>
      <c r="C95" s="160"/>
      <c r="D95" s="160"/>
      <c r="E95" s="160"/>
      <c r="F95" s="160"/>
      <c r="G95" s="160"/>
      <c r="H95" s="160"/>
      <c r="I95" s="160"/>
      <c r="J95" s="34">
        <v>2</v>
      </c>
      <c r="K95" s="34">
        <v>0</v>
      </c>
      <c r="L95" s="34">
        <v>0</v>
      </c>
      <c r="M95" s="34">
        <v>0</v>
      </c>
      <c r="N95" s="34">
        <v>2</v>
      </c>
      <c r="O95" s="35">
        <f t="shared" si="11"/>
        <v>2</v>
      </c>
      <c r="P95" s="36">
        <f t="shared" si="12"/>
        <v>2</v>
      </c>
      <c r="Q95" s="36">
        <f t="shared" si="13"/>
        <v>4</v>
      </c>
      <c r="R95" s="37" t="s">
        <v>74</v>
      </c>
      <c r="S95" s="38"/>
      <c r="T95" s="7"/>
      <c r="U95" s="38" t="s">
        <v>57</v>
      </c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</row>
    <row r="96" spans="1:62">
      <c r="A96" s="116" t="s">
        <v>118</v>
      </c>
      <c r="B96" s="163" t="s">
        <v>119</v>
      </c>
      <c r="C96" s="160"/>
      <c r="D96" s="160"/>
      <c r="E96" s="160"/>
      <c r="F96" s="160"/>
      <c r="G96" s="160"/>
      <c r="H96" s="160"/>
      <c r="I96" s="160"/>
      <c r="J96" s="34">
        <v>4</v>
      </c>
      <c r="K96" s="34">
        <v>2</v>
      </c>
      <c r="L96" s="34">
        <v>0</v>
      </c>
      <c r="M96" s="34">
        <v>1</v>
      </c>
      <c r="N96" s="34">
        <v>0</v>
      </c>
      <c r="O96" s="35">
        <f t="shared" si="11"/>
        <v>3</v>
      </c>
      <c r="P96" s="36">
        <f t="shared" si="12"/>
        <v>5</v>
      </c>
      <c r="Q96" s="36">
        <f t="shared" si="13"/>
        <v>8</v>
      </c>
      <c r="R96" s="37"/>
      <c r="S96" s="38" t="s">
        <v>68</v>
      </c>
      <c r="T96" s="7"/>
      <c r="U96" s="38" t="s">
        <v>57</v>
      </c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</row>
    <row r="97" spans="1:256">
      <c r="A97" s="116" t="s">
        <v>120</v>
      </c>
      <c r="B97" s="163" t="s">
        <v>121</v>
      </c>
      <c r="C97" s="160"/>
      <c r="D97" s="160"/>
      <c r="E97" s="160"/>
      <c r="F97" s="160"/>
      <c r="G97" s="160"/>
      <c r="H97" s="160"/>
      <c r="I97" s="160"/>
      <c r="J97" s="34">
        <v>4</v>
      </c>
      <c r="K97" s="34">
        <v>2</v>
      </c>
      <c r="L97" s="34">
        <v>0</v>
      </c>
      <c r="M97" s="34">
        <v>1</v>
      </c>
      <c r="N97" s="34">
        <v>0</v>
      </c>
      <c r="O97" s="35">
        <f t="shared" si="11"/>
        <v>3</v>
      </c>
      <c r="P97" s="36">
        <f t="shared" si="12"/>
        <v>5</v>
      </c>
      <c r="Q97" s="36">
        <f t="shared" si="13"/>
        <v>8</v>
      </c>
      <c r="R97" s="37"/>
      <c r="S97" s="38" t="s">
        <v>68</v>
      </c>
      <c r="T97" s="7"/>
      <c r="U97" s="38" t="s">
        <v>57</v>
      </c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</row>
    <row r="98" spans="1:256">
      <c r="A98" s="116" t="s">
        <v>196</v>
      </c>
      <c r="B98" s="163" t="s">
        <v>168</v>
      </c>
      <c r="C98" s="160"/>
      <c r="D98" s="160"/>
      <c r="E98" s="160"/>
      <c r="F98" s="160"/>
      <c r="G98" s="160"/>
      <c r="H98" s="160"/>
      <c r="I98" s="160"/>
      <c r="J98" s="34">
        <v>5</v>
      </c>
      <c r="K98" s="34">
        <v>2</v>
      </c>
      <c r="L98" s="34">
        <v>1</v>
      </c>
      <c r="M98" s="34">
        <v>1</v>
      </c>
      <c r="N98" s="34">
        <v>0</v>
      </c>
      <c r="O98" s="35">
        <f t="shared" si="11"/>
        <v>4</v>
      </c>
      <c r="P98" s="36">
        <f t="shared" si="12"/>
        <v>6</v>
      </c>
      <c r="Q98" s="36">
        <f t="shared" si="13"/>
        <v>10</v>
      </c>
      <c r="R98" s="37"/>
      <c r="S98" s="38" t="s">
        <v>68</v>
      </c>
      <c r="T98" s="7"/>
      <c r="U98" s="38" t="s">
        <v>58</v>
      </c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</row>
    <row r="99" spans="1:256">
      <c r="A99" s="95" t="s">
        <v>84</v>
      </c>
      <c r="B99" s="164"/>
      <c r="C99" s="164"/>
      <c r="D99" s="164"/>
      <c r="E99" s="164"/>
      <c r="F99" s="164"/>
      <c r="G99" s="164"/>
      <c r="H99" s="164"/>
      <c r="I99" s="164"/>
      <c r="J99" s="42">
        <f t="shared" ref="J99:Q99" si="14">SUM(J92:J98)</f>
        <v>30</v>
      </c>
      <c r="K99" s="42">
        <f t="shared" si="14"/>
        <v>12</v>
      </c>
      <c r="L99" s="42">
        <f t="shared" si="14"/>
        <v>2</v>
      </c>
      <c r="M99" s="42">
        <f t="shared" si="14"/>
        <v>8</v>
      </c>
      <c r="N99" s="42">
        <f t="shared" si="14"/>
        <v>2</v>
      </c>
      <c r="O99" s="42">
        <f t="shared" si="14"/>
        <v>24</v>
      </c>
      <c r="P99" s="77">
        <f t="shared" si="14"/>
        <v>36</v>
      </c>
      <c r="Q99" s="42">
        <f t="shared" si="14"/>
        <v>60</v>
      </c>
      <c r="R99" s="42">
        <f>COUNTIF(R92:R98,"E")</f>
        <v>4</v>
      </c>
      <c r="S99" s="42">
        <f>COUNTIF(S92:S98,"C")</f>
        <v>3</v>
      </c>
      <c r="T99" s="42">
        <f>COUNTIF(T92:T98,"VP")</f>
        <v>0</v>
      </c>
      <c r="U99" s="43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</row>
    <row r="100" spans="1:256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7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</row>
    <row r="101" spans="1:256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7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</row>
    <row r="102" spans="1:256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7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</row>
    <row r="103" spans="1:256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7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</row>
    <row r="104" spans="1:256"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</row>
    <row r="105" spans="1:256" ht="15.75">
      <c r="A105" s="48"/>
      <c r="B105"/>
      <c r="C105"/>
      <c r="D105" s="49" t="s">
        <v>122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14.25">
      <c r="A106" s="1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39.6" customHeight="1">
      <c r="A107" s="50" t="s">
        <v>61</v>
      </c>
      <c r="B107" s="171" t="s">
        <v>62</v>
      </c>
      <c r="C107" s="171"/>
      <c r="D107" s="171"/>
      <c r="E107" s="171"/>
      <c r="F107" s="171"/>
      <c r="G107" s="171"/>
      <c r="H107" s="171"/>
      <c r="I107" s="51" t="s">
        <v>123</v>
      </c>
      <c r="J107" s="51" t="s">
        <v>63</v>
      </c>
      <c r="K107" s="171" t="s">
        <v>64</v>
      </c>
      <c r="L107" s="171"/>
      <c r="M107" s="171"/>
      <c r="N107" s="171"/>
      <c r="O107" s="171" t="s">
        <v>65</v>
      </c>
      <c r="P107" s="171"/>
      <c r="Q107" s="171"/>
      <c r="R107" s="171" t="s">
        <v>124</v>
      </c>
      <c r="S107" s="171"/>
      <c r="T107" s="171"/>
      <c r="U107" s="51" t="s">
        <v>67</v>
      </c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14.25" customHeight="1">
      <c r="A108" s="50"/>
      <c r="B108" s="171"/>
      <c r="C108" s="171"/>
      <c r="D108" s="171"/>
      <c r="E108" s="171"/>
      <c r="F108" s="171"/>
      <c r="G108" s="171"/>
      <c r="H108" s="171"/>
      <c r="I108" s="51" t="s">
        <v>125</v>
      </c>
      <c r="J108" s="51"/>
      <c r="K108" s="51" t="s">
        <v>68</v>
      </c>
      <c r="L108" s="51" t="s">
        <v>69</v>
      </c>
      <c r="M108" s="51" t="s">
        <v>70</v>
      </c>
      <c r="N108" s="51" t="s">
        <v>71</v>
      </c>
      <c r="O108" s="51" t="s">
        <v>72</v>
      </c>
      <c r="P108" s="51" t="s">
        <v>42</v>
      </c>
      <c r="Q108" s="51" t="s">
        <v>73</v>
      </c>
      <c r="R108" s="51" t="s">
        <v>74</v>
      </c>
      <c r="S108" s="51" t="s">
        <v>68</v>
      </c>
      <c r="T108" s="51" t="s">
        <v>126</v>
      </c>
      <c r="U108" s="51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15.75" customHeight="1">
      <c r="A109" s="171" t="s">
        <v>127</v>
      </c>
      <c r="B109" s="171"/>
      <c r="C109" s="171"/>
      <c r="D109" s="171"/>
      <c r="E109" s="171"/>
      <c r="F109" s="171"/>
      <c r="G109" s="171"/>
      <c r="H109" s="171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14.25" customHeight="1">
      <c r="A110" s="32" t="s">
        <v>128</v>
      </c>
      <c r="B110" s="172" t="s">
        <v>129</v>
      </c>
      <c r="C110" s="172"/>
      <c r="D110" s="172"/>
      <c r="E110" s="172"/>
      <c r="F110" s="172"/>
      <c r="G110" s="172"/>
      <c r="H110" s="172"/>
      <c r="I110" s="34">
        <v>4</v>
      </c>
      <c r="J110" s="34">
        <v>3</v>
      </c>
      <c r="K110" s="34">
        <v>0</v>
      </c>
      <c r="L110" s="34">
        <v>2</v>
      </c>
      <c r="M110" s="34">
        <v>0</v>
      </c>
      <c r="N110" s="34">
        <v>0</v>
      </c>
      <c r="O110" s="34">
        <v>2</v>
      </c>
      <c r="P110" s="34">
        <v>3</v>
      </c>
      <c r="Q110" s="34">
        <v>5</v>
      </c>
      <c r="R110" s="34"/>
      <c r="S110" s="34" t="s">
        <v>68</v>
      </c>
      <c r="T110" s="34"/>
      <c r="U110" s="34" t="s">
        <v>58</v>
      </c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15.75" customHeight="1">
      <c r="A111" s="171" t="s">
        <v>130</v>
      </c>
      <c r="B111" s="171"/>
      <c r="C111" s="171"/>
      <c r="D111" s="171"/>
      <c r="E111" s="171"/>
      <c r="F111" s="171"/>
      <c r="G111" s="171"/>
      <c r="H111" s="171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14.25" customHeight="1">
      <c r="A112" s="32" t="s">
        <v>131</v>
      </c>
      <c r="B112" s="172" t="s">
        <v>132</v>
      </c>
      <c r="C112" s="172"/>
      <c r="D112" s="172"/>
      <c r="E112" s="172"/>
      <c r="F112" s="172"/>
      <c r="G112" s="172"/>
      <c r="H112" s="172"/>
      <c r="I112" s="34">
        <v>4</v>
      </c>
      <c r="J112" s="34">
        <v>3</v>
      </c>
      <c r="K112" s="34">
        <v>0</v>
      </c>
      <c r="L112" s="34">
        <v>2</v>
      </c>
      <c r="M112" s="34">
        <v>0</v>
      </c>
      <c r="N112" s="34">
        <v>0</v>
      </c>
      <c r="O112" s="34">
        <v>2</v>
      </c>
      <c r="P112" s="34">
        <v>3</v>
      </c>
      <c r="Q112" s="34">
        <v>5</v>
      </c>
      <c r="R112" s="34"/>
      <c r="S112" s="34" t="s">
        <v>68</v>
      </c>
      <c r="T112" s="34"/>
      <c r="U112" s="34" t="s">
        <v>58</v>
      </c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132" customFormat="1" ht="14.2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132" customFormat="1" ht="14.25" customHeight="1">
      <c r="A114" s="175" t="s">
        <v>266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132" customFormat="1" ht="14.25" customHeight="1">
      <c r="A115" s="176" t="s">
        <v>61</v>
      </c>
      <c r="B115" s="178" t="s">
        <v>62</v>
      </c>
      <c r="C115" s="179"/>
      <c r="D115" s="179"/>
      <c r="E115" s="179"/>
      <c r="F115" s="179"/>
      <c r="G115" s="179"/>
      <c r="H115" s="179"/>
      <c r="I115" s="180"/>
      <c r="J115" s="184" t="s">
        <v>63</v>
      </c>
      <c r="K115" s="186" t="s">
        <v>64</v>
      </c>
      <c r="L115" s="187"/>
      <c r="M115" s="187"/>
      <c r="N115" s="188"/>
      <c r="O115" s="189" t="s">
        <v>65</v>
      </c>
      <c r="P115" s="190"/>
      <c r="Q115" s="190"/>
      <c r="R115" s="189" t="s">
        <v>66</v>
      </c>
      <c r="S115" s="189"/>
      <c r="T115" s="189"/>
      <c r="U115" s="189" t="s">
        <v>67</v>
      </c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14.25">
      <c r="A116" s="177"/>
      <c r="B116" s="181"/>
      <c r="C116" s="182"/>
      <c r="D116" s="182"/>
      <c r="E116" s="182"/>
      <c r="F116" s="182"/>
      <c r="G116" s="182"/>
      <c r="H116" s="182"/>
      <c r="I116" s="183"/>
      <c r="J116" s="185"/>
      <c r="K116" s="133" t="s">
        <v>68</v>
      </c>
      <c r="L116" s="133" t="s">
        <v>69</v>
      </c>
      <c r="M116" s="133" t="s">
        <v>70</v>
      </c>
      <c r="N116" s="133" t="s">
        <v>71</v>
      </c>
      <c r="O116" s="133" t="s">
        <v>72</v>
      </c>
      <c r="P116" s="133" t="s">
        <v>42</v>
      </c>
      <c r="Q116" s="133" t="s">
        <v>73</v>
      </c>
      <c r="R116" s="133" t="s">
        <v>74</v>
      </c>
      <c r="S116" s="133" t="s">
        <v>68</v>
      </c>
      <c r="T116" s="133" t="s">
        <v>75</v>
      </c>
      <c r="U116" s="189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>
      <c r="A117" s="173" t="s">
        <v>199</v>
      </c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</row>
    <row r="118" spans="1:256" ht="15">
      <c r="A118" s="54"/>
      <c r="B118" s="174" t="s">
        <v>200</v>
      </c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</row>
    <row r="119" spans="1:256">
      <c r="A119" s="32" t="s">
        <v>197</v>
      </c>
      <c r="B119" s="168" t="s">
        <v>201</v>
      </c>
      <c r="C119" s="169"/>
      <c r="D119" s="169"/>
      <c r="E119" s="169"/>
      <c r="F119" s="169"/>
      <c r="G119" s="169"/>
      <c r="H119" s="169"/>
      <c r="I119" s="170"/>
      <c r="J119" s="55">
        <f t="shared" ref="J119:L120" si="15">J$77</f>
        <v>6</v>
      </c>
      <c r="K119" s="55">
        <f t="shared" si="15"/>
        <v>2</v>
      </c>
      <c r="L119" s="55">
        <f t="shared" si="15"/>
        <v>0</v>
      </c>
      <c r="M119" s="55">
        <f>$M77</f>
        <v>2</v>
      </c>
      <c r="N119" s="55">
        <f t="shared" ref="N119:Q120" si="16">N$77</f>
        <v>0</v>
      </c>
      <c r="O119" s="55">
        <f t="shared" si="16"/>
        <v>4</v>
      </c>
      <c r="P119" s="55">
        <f t="shared" si="16"/>
        <v>3</v>
      </c>
      <c r="Q119" s="55">
        <f t="shared" si="16"/>
        <v>7</v>
      </c>
      <c r="R119" s="56"/>
      <c r="S119" s="56" t="s">
        <v>68</v>
      </c>
      <c r="T119" s="57"/>
      <c r="U119" s="38" t="s">
        <v>57</v>
      </c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</row>
    <row r="120" spans="1:256">
      <c r="A120" s="32" t="s">
        <v>198</v>
      </c>
      <c r="B120" s="168" t="s">
        <v>134</v>
      </c>
      <c r="C120" s="169"/>
      <c r="D120" s="169"/>
      <c r="E120" s="169"/>
      <c r="F120" s="169"/>
      <c r="G120" s="169"/>
      <c r="H120" s="169"/>
      <c r="I120" s="170"/>
      <c r="J120" s="55">
        <f t="shared" si="15"/>
        <v>6</v>
      </c>
      <c r="K120" s="55">
        <f t="shared" si="15"/>
        <v>2</v>
      </c>
      <c r="L120" s="55">
        <f t="shared" si="15"/>
        <v>0</v>
      </c>
      <c r="M120" s="55">
        <f>$M77</f>
        <v>2</v>
      </c>
      <c r="N120" s="55">
        <f t="shared" si="16"/>
        <v>0</v>
      </c>
      <c r="O120" s="55">
        <f t="shared" si="16"/>
        <v>4</v>
      </c>
      <c r="P120" s="55">
        <f t="shared" si="16"/>
        <v>3</v>
      </c>
      <c r="Q120" s="55">
        <f t="shared" si="16"/>
        <v>7</v>
      </c>
      <c r="R120" s="56"/>
      <c r="S120" s="56" t="s">
        <v>68</v>
      </c>
      <c r="T120" s="57"/>
      <c r="U120" s="38" t="s">
        <v>57</v>
      </c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</row>
    <row r="121" spans="1:256">
      <c r="A121" s="191" t="s">
        <v>135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</row>
    <row r="122" spans="1:256" ht="15">
      <c r="A122" s="54"/>
      <c r="B122" s="174" t="s">
        <v>200</v>
      </c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</row>
    <row r="123" spans="1:256">
      <c r="A123" s="32" t="s">
        <v>204</v>
      </c>
      <c r="B123" s="193" t="s">
        <v>202</v>
      </c>
      <c r="C123" s="193"/>
      <c r="D123" s="193"/>
      <c r="E123" s="193"/>
      <c r="F123" s="193"/>
      <c r="G123" s="193"/>
      <c r="H123" s="193"/>
      <c r="I123" s="193"/>
      <c r="J123" s="59">
        <f>J$85</f>
        <v>4</v>
      </c>
      <c r="K123" s="59">
        <f t="shared" ref="K123:Q124" si="17">K$85</f>
        <v>2</v>
      </c>
      <c r="L123" s="59">
        <f t="shared" si="17"/>
        <v>0</v>
      </c>
      <c r="M123" s="59">
        <f t="shared" si="17"/>
        <v>1</v>
      </c>
      <c r="N123" s="59">
        <f t="shared" si="17"/>
        <v>0</v>
      </c>
      <c r="O123" s="59">
        <f t="shared" si="17"/>
        <v>3</v>
      </c>
      <c r="P123" s="59">
        <f t="shared" si="17"/>
        <v>4</v>
      </c>
      <c r="Q123" s="59">
        <f t="shared" si="17"/>
        <v>7</v>
      </c>
      <c r="R123" s="56" t="s">
        <v>74</v>
      </c>
      <c r="S123" s="56"/>
      <c r="T123" s="57"/>
      <c r="U123" s="38" t="s">
        <v>58</v>
      </c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</row>
    <row r="124" spans="1:256">
      <c r="A124" s="32" t="s">
        <v>203</v>
      </c>
      <c r="B124" s="193" t="s">
        <v>205</v>
      </c>
      <c r="C124" s="193"/>
      <c r="D124" s="193"/>
      <c r="E124" s="193"/>
      <c r="F124" s="193"/>
      <c r="G124" s="193"/>
      <c r="H124" s="193"/>
      <c r="I124" s="193"/>
      <c r="J124" s="59">
        <f>J$85</f>
        <v>4</v>
      </c>
      <c r="K124" s="59">
        <f t="shared" si="17"/>
        <v>2</v>
      </c>
      <c r="L124" s="59">
        <f t="shared" si="17"/>
        <v>0</v>
      </c>
      <c r="M124" s="59">
        <f t="shared" si="17"/>
        <v>1</v>
      </c>
      <c r="N124" s="59">
        <f t="shared" si="17"/>
        <v>0</v>
      </c>
      <c r="O124" s="59">
        <f t="shared" si="17"/>
        <v>3</v>
      </c>
      <c r="P124" s="59">
        <f t="shared" si="17"/>
        <v>4</v>
      </c>
      <c r="Q124" s="59">
        <f t="shared" si="17"/>
        <v>7</v>
      </c>
      <c r="R124" s="56" t="s">
        <v>74</v>
      </c>
      <c r="S124" s="56"/>
      <c r="T124" s="57"/>
      <c r="U124" s="38" t="s">
        <v>58</v>
      </c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</row>
    <row r="125" spans="1:256"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</row>
    <row r="126" spans="1:256">
      <c r="A126" s="254" t="s">
        <v>206</v>
      </c>
      <c r="B126" s="255"/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</row>
    <row r="127" spans="1:256" ht="15">
      <c r="A127" s="100"/>
      <c r="B127" s="256" t="s">
        <v>207</v>
      </c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7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</row>
    <row r="128" spans="1:256">
      <c r="A128" s="103" t="s">
        <v>208</v>
      </c>
      <c r="B128" s="210" t="s">
        <v>209</v>
      </c>
      <c r="C128" s="210"/>
      <c r="D128" s="210"/>
      <c r="E128" s="210"/>
      <c r="F128" s="210"/>
      <c r="G128" s="210"/>
      <c r="H128" s="210"/>
      <c r="I128" s="101"/>
      <c r="J128" s="107">
        <f>J$86</f>
        <v>4</v>
      </c>
      <c r="K128" s="101">
        <f>$K86</f>
        <v>2</v>
      </c>
      <c r="L128" s="101">
        <f>$L86</f>
        <v>0</v>
      </c>
      <c r="M128" s="101">
        <f>$M86</f>
        <v>1</v>
      </c>
      <c r="N128" s="101">
        <f>$N86</f>
        <v>0</v>
      </c>
      <c r="O128" s="101">
        <f>$O86</f>
        <v>3</v>
      </c>
      <c r="P128" s="102">
        <f>$P86</f>
        <v>4</v>
      </c>
      <c r="Q128" s="102">
        <f>$Q86</f>
        <v>7</v>
      </c>
      <c r="R128" s="106" t="s">
        <v>74</v>
      </c>
      <c r="S128" s="103"/>
      <c r="T128" s="103"/>
      <c r="U128" s="106" t="s">
        <v>57</v>
      </c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</row>
    <row r="129" spans="1:62">
      <c r="A129" s="103" t="s">
        <v>210</v>
      </c>
      <c r="B129" s="210" t="s">
        <v>258</v>
      </c>
      <c r="C129" s="210"/>
      <c r="D129" s="210"/>
      <c r="E129" s="210"/>
      <c r="F129" s="210"/>
      <c r="G129" s="210"/>
      <c r="H129" s="210"/>
      <c r="I129" s="101"/>
      <c r="J129" s="108">
        <f>J$85</f>
        <v>4</v>
      </c>
      <c r="K129" s="101">
        <f>$K86</f>
        <v>2</v>
      </c>
      <c r="L129" s="101">
        <f>$L86</f>
        <v>0</v>
      </c>
      <c r="M129" s="101">
        <f>$M86</f>
        <v>1</v>
      </c>
      <c r="N129" s="101">
        <f>$N86</f>
        <v>0</v>
      </c>
      <c r="O129" s="101">
        <f>$O86</f>
        <v>3</v>
      </c>
      <c r="P129" s="102">
        <f>$P86</f>
        <v>4</v>
      </c>
      <c r="Q129" s="102">
        <f>$Q86</f>
        <v>7</v>
      </c>
      <c r="R129" s="106" t="s">
        <v>74</v>
      </c>
      <c r="S129" s="103"/>
      <c r="T129" s="103"/>
      <c r="U129" s="106" t="s">
        <v>57</v>
      </c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</row>
    <row r="130" spans="1:62"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</row>
    <row r="131" spans="1:62">
      <c r="A131" s="194" t="s">
        <v>138</v>
      </c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6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</row>
    <row r="132" spans="1:62" ht="15">
      <c r="A132" s="58"/>
      <c r="B132" s="192" t="s">
        <v>200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</row>
    <row r="133" spans="1:62">
      <c r="A133" s="32" t="s">
        <v>211</v>
      </c>
      <c r="B133" s="193" t="s">
        <v>136</v>
      </c>
      <c r="C133" s="193"/>
      <c r="D133" s="193"/>
      <c r="E133" s="193"/>
      <c r="F133" s="193"/>
      <c r="G133" s="193"/>
      <c r="H133" s="193"/>
      <c r="I133" s="193"/>
      <c r="J133" s="59">
        <f t="shared" ref="J133:Q134" si="18">J$96</f>
        <v>4</v>
      </c>
      <c r="K133" s="59">
        <f t="shared" si="18"/>
        <v>2</v>
      </c>
      <c r="L133" s="59">
        <f t="shared" si="18"/>
        <v>0</v>
      </c>
      <c r="M133" s="59">
        <f t="shared" si="18"/>
        <v>1</v>
      </c>
      <c r="N133" s="59">
        <f t="shared" si="18"/>
        <v>0</v>
      </c>
      <c r="O133" s="59">
        <f t="shared" si="18"/>
        <v>3</v>
      </c>
      <c r="P133" s="59">
        <f t="shared" si="18"/>
        <v>5</v>
      </c>
      <c r="Q133" s="59">
        <f t="shared" si="18"/>
        <v>8</v>
      </c>
      <c r="R133" s="56"/>
      <c r="S133" s="56" t="s">
        <v>68</v>
      </c>
      <c r="T133" s="57"/>
      <c r="U133" s="38" t="s">
        <v>57</v>
      </c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</row>
    <row r="134" spans="1:62">
      <c r="A134" s="32" t="s">
        <v>212</v>
      </c>
      <c r="B134" s="193" t="s">
        <v>137</v>
      </c>
      <c r="C134" s="193"/>
      <c r="D134" s="193"/>
      <c r="E134" s="193"/>
      <c r="F134" s="193"/>
      <c r="G134" s="193"/>
      <c r="H134" s="193"/>
      <c r="I134" s="193"/>
      <c r="J134" s="59">
        <f t="shared" si="18"/>
        <v>4</v>
      </c>
      <c r="K134" s="59">
        <f t="shared" si="18"/>
        <v>2</v>
      </c>
      <c r="L134" s="59">
        <f t="shared" si="18"/>
        <v>0</v>
      </c>
      <c r="M134" s="59">
        <f t="shared" si="18"/>
        <v>1</v>
      </c>
      <c r="N134" s="59">
        <f t="shared" si="18"/>
        <v>0</v>
      </c>
      <c r="O134" s="59">
        <f t="shared" si="18"/>
        <v>3</v>
      </c>
      <c r="P134" s="59">
        <f t="shared" si="18"/>
        <v>5</v>
      </c>
      <c r="Q134" s="59">
        <f t="shared" si="18"/>
        <v>8</v>
      </c>
      <c r="R134" s="56"/>
      <c r="S134" s="56" t="s">
        <v>68</v>
      </c>
      <c r="T134" s="57"/>
      <c r="U134" s="38" t="s">
        <v>57</v>
      </c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</row>
    <row r="135" spans="1:62">
      <c r="A135" s="191" t="s">
        <v>140</v>
      </c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</row>
    <row r="136" spans="1:62" ht="15">
      <c r="A136" s="54"/>
      <c r="B136" s="174" t="s">
        <v>200</v>
      </c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</row>
    <row r="137" spans="1:62">
      <c r="A137" s="32" t="s">
        <v>213</v>
      </c>
      <c r="B137" s="202" t="s">
        <v>214</v>
      </c>
      <c r="C137" s="202"/>
      <c r="D137" s="202"/>
      <c r="E137" s="202"/>
      <c r="F137" s="202"/>
      <c r="G137" s="202"/>
      <c r="H137" s="202"/>
      <c r="I137" s="202"/>
      <c r="J137" s="60">
        <f t="shared" ref="J137:N138" si="19">J$97</f>
        <v>4</v>
      </c>
      <c r="K137" s="60">
        <f t="shared" si="19"/>
        <v>2</v>
      </c>
      <c r="L137" s="60">
        <f t="shared" si="19"/>
        <v>0</v>
      </c>
      <c r="M137" s="60">
        <f t="shared" si="19"/>
        <v>1</v>
      </c>
      <c r="N137" s="60">
        <f t="shared" si="19"/>
        <v>0</v>
      </c>
      <c r="O137" s="61">
        <f>K137+L137+M137+N137</f>
        <v>3</v>
      </c>
      <c r="P137" s="61">
        <f>Q137-O137</f>
        <v>5</v>
      </c>
      <c r="Q137" s="61">
        <f>ROUND(PRODUCT(J137,25)/12,0)</f>
        <v>8</v>
      </c>
      <c r="R137" s="62"/>
      <c r="S137" s="62" t="s">
        <v>68</v>
      </c>
      <c r="T137" s="63"/>
      <c r="U137" s="64" t="s">
        <v>57</v>
      </c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</row>
    <row r="138" spans="1:62">
      <c r="A138" s="32" t="s">
        <v>215</v>
      </c>
      <c r="B138" s="202" t="s">
        <v>139</v>
      </c>
      <c r="C138" s="202"/>
      <c r="D138" s="202"/>
      <c r="E138" s="202"/>
      <c r="F138" s="202"/>
      <c r="G138" s="202"/>
      <c r="H138" s="202"/>
      <c r="I138" s="202"/>
      <c r="J138" s="60">
        <f t="shared" si="19"/>
        <v>4</v>
      </c>
      <c r="K138" s="60">
        <f t="shared" si="19"/>
        <v>2</v>
      </c>
      <c r="L138" s="60">
        <f t="shared" si="19"/>
        <v>0</v>
      </c>
      <c r="M138" s="60">
        <f t="shared" si="19"/>
        <v>1</v>
      </c>
      <c r="N138" s="60">
        <f t="shared" si="19"/>
        <v>0</v>
      </c>
      <c r="O138" s="61">
        <f>K138+L138+M138+N138</f>
        <v>3</v>
      </c>
      <c r="P138" s="61">
        <f>Q138-O138</f>
        <v>5</v>
      </c>
      <c r="Q138" s="61">
        <f>ROUND(PRODUCT(J138,25)/12,0)</f>
        <v>8</v>
      </c>
      <c r="R138" s="62"/>
      <c r="S138" s="62" t="s">
        <v>68</v>
      </c>
      <c r="T138" s="63"/>
      <c r="U138" s="64" t="s">
        <v>57</v>
      </c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</row>
    <row r="139" spans="1:62" ht="14.25" customHeight="1"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</row>
    <row r="140" spans="1:62">
      <c r="A140" s="200" t="s">
        <v>216</v>
      </c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</row>
    <row r="141" spans="1:62" ht="15">
      <c r="A141" s="65"/>
      <c r="B141" s="201" t="s">
        <v>200</v>
      </c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</row>
    <row r="142" spans="1:62">
      <c r="A142" s="32" t="s">
        <v>217</v>
      </c>
      <c r="B142" s="202" t="s">
        <v>133</v>
      </c>
      <c r="C142" s="202"/>
      <c r="D142" s="202"/>
      <c r="E142" s="202"/>
      <c r="F142" s="202"/>
      <c r="G142" s="202"/>
      <c r="H142" s="202"/>
      <c r="I142" s="202"/>
      <c r="J142" s="60">
        <f t="shared" ref="J142:N143" si="20">J$98</f>
        <v>5</v>
      </c>
      <c r="K142" s="60">
        <f t="shared" si="20"/>
        <v>2</v>
      </c>
      <c r="L142" s="60">
        <f t="shared" si="20"/>
        <v>1</v>
      </c>
      <c r="M142" s="60">
        <f t="shared" si="20"/>
        <v>1</v>
      </c>
      <c r="N142" s="60">
        <f t="shared" si="20"/>
        <v>0</v>
      </c>
      <c r="O142" s="61">
        <f>K142+L142+M142+N142</f>
        <v>4</v>
      </c>
      <c r="P142" s="61">
        <f>Q142-O142</f>
        <v>6</v>
      </c>
      <c r="Q142" s="61">
        <f>ROUND(PRODUCT(J142,25)/12,0)</f>
        <v>10</v>
      </c>
      <c r="R142" s="62"/>
      <c r="S142" s="62" t="s">
        <v>68</v>
      </c>
      <c r="T142" s="63"/>
      <c r="U142" s="64" t="s">
        <v>58</v>
      </c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</row>
    <row r="143" spans="1:62">
      <c r="A143" s="32" t="s">
        <v>218</v>
      </c>
      <c r="B143" s="202" t="s">
        <v>219</v>
      </c>
      <c r="C143" s="202"/>
      <c r="D143" s="202"/>
      <c r="E143" s="202"/>
      <c r="F143" s="202"/>
      <c r="G143" s="202"/>
      <c r="H143" s="202"/>
      <c r="I143" s="202"/>
      <c r="J143" s="60">
        <f t="shared" si="20"/>
        <v>5</v>
      </c>
      <c r="K143" s="60">
        <f t="shared" si="20"/>
        <v>2</v>
      </c>
      <c r="L143" s="60">
        <f t="shared" si="20"/>
        <v>1</v>
      </c>
      <c r="M143" s="60">
        <f t="shared" si="20"/>
        <v>1</v>
      </c>
      <c r="N143" s="60">
        <f t="shared" si="20"/>
        <v>0</v>
      </c>
      <c r="O143" s="61">
        <f>K143+L143+M143+N143</f>
        <v>4</v>
      </c>
      <c r="P143" s="61">
        <f>Q143-O143</f>
        <v>6</v>
      </c>
      <c r="Q143" s="61">
        <f>ROUND(PRODUCT(J143,25)/12,0)</f>
        <v>10</v>
      </c>
      <c r="R143" s="62"/>
      <c r="S143" s="62" t="s">
        <v>68</v>
      </c>
      <c r="T143" s="63"/>
      <c r="U143" s="64" t="s">
        <v>58</v>
      </c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</row>
    <row r="144" spans="1:62" ht="24.75" customHeight="1">
      <c r="A144" s="261" t="s">
        <v>141</v>
      </c>
      <c r="B144" s="261"/>
      <c r="C144" s="261"/>
      <c r="D144" s="261"/>
      <c r="E144" s="261"/>
      <c r="F144" s="261"/>
      <c r="G144" s="261"/>
      <c r="H144" s="261"/>
      <c r="I144" s="261"/>
      <c r="J144" s="66">
        <f>SUM(J119,J123,J128,J133,J137,J142)</f>
        <v>27</v>
      </c>
      <c r="K144" s="66">
        <f t="shared" ref="K144:Q144" si="21">SUM(K119,K123,K128,K133,K137,K142)</f>
        <v>12</v>
      </c>
      <c r="L144" s="66">
        <f t="shared" si="21"/>
        <v>1</v>
      </c>
      <c r="M144" s="66">
        <f t="shared" si="21"/>
        <v>7</v>
      </c>
      <c r="N144" s="66">
        <f t="shared" si="21"/>
        <v>0</v>
      </c>
      <c r="O144" s="66">
        <f>SUM(O119,O123,O128,O133,O137,O142)</f>
        <v>20</v>
      </c>
      <c r="P144" s="66">
        <f t="shared" si="21"/>
        <v>27</v>
      </c>
      <c r="Q144" s="66">
        <f t="shared" si="21"/>
        <v>47</v>
      </c>
      <c r="R144" s="66">
        <f>COUNTIF(R119,"E")+COUNTIF(R123,"E")+COUNTIF(R133,"E")+COUNTIF(R137,"E")+COUNTIF(R142,"E")</f>
        <v>1</v>
      </c>
      <c r="S144" s="66">
        <f>COUNTIF(S119,"C")+COUNTIF(S123,"C")+COUNTIF(S133,"C")+COUNTIF(S137,"C")+COUNTIF(S142,"C")</f>
        <v>4</v>
      </c>
      <c r="T144" s="66">
        <f>COUNTIF(T119,"VP")+COUNTIF(T123,"VP")+COUNTIF(T133,"VP")+COUNTIF(T137,"VP")+COUNTIF(T142,"VP")</f>
        <v>0</v>
      </c>
      <c r="U144" s="67">
        <f>6/(38+6)</f>
        <v>0.13636363636363635</v>
      </c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</row>
    <row r="145" spans="1:62" ht="13.5" customHeight="1">
      <c r="A145" s="218" t="s">
        <v>142</v>
      </c>
      <c r="B145" s="218"/>
      <c r="C145" s="218"/>
      <c r="D145" s="218"/>
      <c r="E145" s="218"/>
      <c r="F145" s="218"/>
      <c r="G145" s="218"/>
      <c r="H145" s="218"/>
      <c r="I145" s="218"/>
      <c r="J145" s="218"/>
      <c r="K145" s="68">
        <f>SUM(K119,K123,K128)*14+SUM(K133,K137,K142)*12</f>
        <v>156</v>
      </c>
      <c r="L145" s="68">
        <f t="shared" ref="L145:Q145" si="22">SUM(L119,L123,L128)*14+SUM(L133,L137,L142)*12</f>
        <v>12</v>
      </c>
      <c r="M145" s="68">
        <f t="shared" si="22"/>
        <v>92</v>
      </c>
      <c r="N145" s="68">
        <f t="shared" si="22"/>
        <v>0</v>
      </c>
      <c r="O145" s="68">
        <f t="shared" si="22"/>
        <v>260</v>
      </c>
      <c r="P145" s="68">
        <f t="shared" si="22"/>
        <v>346</v>
      </c>
      <c r="Q145" s="68">
        <f t="shared" si="22"/>
        <v>606</v>
      </c>
      <c r="R145" s="219"/>
      <c r="S145" s="219"/>
      <c r="T145" s="219"/>
      <c r="U145" s="219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</row>
    <row r="146" spans="1:62">
      <c r="A146" s="218"/>
      <c r="B146" s="218"/>
      <c r="C146" s="218"/>
      <c r="D146" s="218"/>
      <c r="E146" s="218"/>
      <c r="F146" s="218"/>
      <c r="G146" s="218"/>
      <c r="H146" s="218"/>
      <c r="I146" s="218"/>
      <c r="J146" s="218"/>
      <c r="K146" s="197">
        <f>SUM(K145:N145)</f>
        <v>260</v>
      </c>
      <c r="L146" s="197"/>
      <c r="M146" s="197"/>
      <c r="N146" s="197"/>
      <c r="O146" s="198">
        <f>SUM(O145:P145)</f>
        <v>606</v>
      </c>
      <c r="P146" s="198"/>
      <c r="Q146" s="198"/>
      <c r="R146" s="219"/>
      <c r="S146" s="219"/>
      <c r="T146" s="219"/>
      <c r="U146" s="219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</row>
    <row r="147" spans="1:6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9"/>
      <c r="L147" s="69"/>
      <c r="M147" s="69"/>
      <c r="N147" s="69"/>
      <c r="O147" s="70"/>
      <c r="P147" s="70"/>
      <c r="Q147" s="70"/>
      <c r="R147" s="71"/>
      <c r="S147" s="71"/>
      <c r="T147" s="71"/>
      <c r="U147" s="71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</row>
    <row r="148" spans="1:62" ht="19.5" customHeight="1">
      <c r="A148" s="199" t="s">
        <v>143</v>
      </c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</row>
    <row r="149" spans="1:62" ht="28.5" customHeight="1">
      <c r="A149" s="162" t="s">
        <v>61</v>
      </c>
      <c r="B149" s="162" t="s">
        <v>62</v>
      </c>
      <c r="C149" s="162"/>
      <c r="D149" s="162"/>
      <c r="E149" s="162"/>
      <c r="F149" s="162"/>
      <c r="G149" s="162"/>
      <c r="H149" s="162"/>
      <c r="I149" s="162"/>
      <c r="J149" s="140" t="s">
        <v>63</v>
      </c>
      <c r="K149" s="140" t="s">
        <v>64</v>
      </c>
      <c r="L149" s="140"/>
      <c r="M149" s="140"/>
      <c r="N149" s="140"/>
      <c r="O149" s="140" t="s">
        <v>65</v>
      </c>
      <c r="P149" s="140"/>
      <c r="Q149" s="140"/>
      <c r="R149" s="140" t="s">
        <v>66</v>
      </c>
      <c r="S149" s="140"/>
      <c r="T149" s="140"/>
      <c r="U149" s="140" t="s">
        <v>67</v>
      </c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</row>
    <row r="150" spans="1:62" ht="16.5" customHeight="1">
      <c r="A150" s="162"/>
      <c r="B150" s="162"/>
      <c r="C150" s="162"/>
      <c r="D150" s="162"/>
      <c r="E150" s="162"/>
      <c r="F150" s="162"/>
      <c r="G150" s="162"/>
      <c r="H150" s="162"/>
      <c r="I150" s="162"/>
      <c r="J150" s="140"/>
      <c r="K150" s="6" t="s">
        <v>68</v>
      </c>
      <c r="L150" s="6" t="s">
        <v>69</v>
      </c>
      <c r="M150" s="72" t="s">
        <v>70</v>
      </c>
      <c r="N150" s="6" t="s">
        <v>71</v>
      </c>
      <c r="O150" s="6" t="s">
        <v>72</v>
      </c>
      <c r="P150" s="6" t="s">
        <v>42</v>
      </c>
      <c r="Q150" s="6" t="s">
        <v>73</v>
      </c>
      <c r="R150" s="6" t="s">
        <v>74</v>
      </c>
      <c r="S150" s="6" t="s">
        <v>68</v>
      </c>
      <c r="T150" s="6" t="s">
        <v>75</v>
      </c>
      <c r="U150" s="14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</row>
    <row r="151" spans="1:62" ht="18.75" customHeight="1">
      <c r="A151" s="173" t="s">
        <v>144</v>
      </c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</row>
    <row r="152" spans="1:62">
      <c r="A152" s="32" t="s">
        <v>220</v>
      </c>
      <c r="B152" s="193" t="s">
        <v>221</v>
      </c>
      <c r="C152" s="193"/>
      <c r="D152" s="193"/>
      <c r="E152" s="193"/>
      <c r="F152" s="193"/>
      <c r="G152" s="193"/>
      <c r="H152" s="193"/>
      <c r="I152" s="193"/>
      <c r="J152" s="34">
        <v>3</v>
      </c>
      <c r="K152" s="34">
        <v>2</v>
      </c>
      <c r="L152" s="34">
        <v>0</v>
      </c>
      <c r="M152" s="34">
        <v>0</v>
      </c>
      <c r="N152" s="34">
        <v>0</v>
      </c>
      <c r="O152" s="73">
        <f>K152+L152+M152+N152</f>
        <v>2</v>
      </c>
      <c r="P152" s="73">
        <f>Q152-O152</f>
        <v>3</v>
      </c>
      <c r="Q152" s="73">
        <f>ROUND(PRODUCT(J152,25)/14,0)</f>
        <v>5</v>
      </c>
      <c r="R152" s="56"/>
      <c r="S152" s="56" t="s">
        <v>68</v>
      </c>
      <c r="T152" s="57"/>
      <c r="U152" s="38" t="s">
        <v>57</v>
      </c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</row>
    <row r="153" spans="1:62" ht="18" customHeight="1">
      <c r="A153" s="203" t="s">
        <v>222</v>
      </c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</row>
    <row r="154" spans="1:62" ht="25.5" customHeight="1">
      <c r="A154" s="32" t="s">
        <v>223</v>
      </c>
      <c r="B154" s="204" t="s">
        <v>224</v>
      </c>
      <c r="C154" s="204"/>
      <c r="D154" s="204"/>
      <c r="E154" s="204"/>
      <c r="F154" s="204"/>
      <c r="G154" s="204"/>
      <c r="H154" s="204"/>
      <c r="I154" s="204"/>
      <c r="J154" s="74">
        <v>3</v>
      </c>
      <c r="K154" s="74">
        <v>1</v>
      </c>
      <c r="L154" s="74">
        <v>2</v>
      </c>
      <c r="M154" s="74">
        <v>0</v>
      </c>
      <c r="N154" s="74">
        <v>0</v>
      </c>
      <c r="O154" s="73">
        <f>K154+L154+M154+N154</f>
        <v>3</v>
      </c>
      <c r="P154" s="73">
        <f>Q154-O154</f>
        <v>2</v>
      </c>
      <c r="Q154" s="73">
        <f>ROUND(PRODUCT(J154,25)/14,0)</f>
        <v>5</v>
      </c>
      <c r="R154" s="56"/>
      <c r="S154" s="56" t="s">
        <v>68</v>
      </c>
      <c r="T154" s="57"/>
      <c r="U154" s="38" t="s">
        <v>55</v>
      </c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</row>
    <row r="155" spans="1:62" ht="18.75" customHeight="1">
      <c r="A155" s="205" t="s">
        <v>225</v>
      </c>
      <c r="B155" s="205"/>
      <c r="C155" s="205"/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</row>
    <row r="156" spans="1:62" ht="18.75" customHeight="1">
      <c r="A156" s="32" t="s">
        <v>226</v>
      </c>
      <c r="B156" s="193" t="s">
        <v>227</v>
      </c>
      <c r="C156" s="193"/>
      <c r="D156" s="193"/>
      <c r="E156" s="193"/>
      <c r="F156" s="193"/>
      <c r="G156" s="193"/>
      <c r="H156" s="193"/>
      <c r="I156" s="193"/>
      <c r="J156" s="34">
        <v>3</v>
      </c>
      <c r="K156" s="34">
        <v>1</v>
      </c>
      <c r="L156" s="34">
        <v>2</v>
      </c>
      <c r="M156" s="34">
        <v>0</v>
      </c>
      <c r="N156" s="34">
        <v>0</v>
      </c>
      <c r="O156" s="73">
        <f>K156+L156+M156+N156</f>
        <v>3</v>
      </c>
      <c r="P156" s="73">
        <v>3</v>
      </c>
      <c r="Q156" s="73">
        <v>5</v>
      </c>
      <c r="R156" s="56"/>
      <c r="S156" s="56"/>
      <c r="T156" s="57" t="s">
        <v>75</v>
      </c>
      <c r="U156" s="38" t="s">
        <v>55</v>
      </c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</row>
    <row r="157" spans="1:62" ht="18.75" customHeight="1">
      <c r="A157" s="258" t="s">
        <v>145</v>
      </c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6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</row>
    <row r="158" spans="1:62">
      <c r="A158" s="103" t="s">
        <v>228</v>
      </c>
      <c r="B158" s="210" t="s">
        <v>229</v>
      </c>
      <c r="C158" s="210"/>
      <c r="D158" s="210"/>
      <c r="E158" s="210"/>
      <c r="F158" s="210"/>
      <c r="G158" s="210"/>
      <c r="H158" s="210"/>
      <c r="I158" s="103"/>
      <c r="J158" s="105">
        <v>3</v>
      </c>
      <c r="K158" s="105">
        <v>2</v>
      </c>
      <c r="L158" s="105">
        <v>1</v>
      </c>
      <c r="M158" s="105">
        <v>0</v>
      </c>
      <c r="N158" s="105">
        <v>0</v>
      </c>
      <c r="O158" s="103">
        <f>SUM(K158:N158)</f>
        <v>3</v>
      </c>
      <c r="P158" s="103">
        <v>3</v>
      </c>
      <c r="Q158" s="103">
        <v>6</v>
      </c>
      <c r="R158" s="103"/>
      <c r="S158" s="106" t="s">
        <v>68</v>
      </c>
      <c r="T158" s="103"/>
      <c r="U158" s="106" t="s">
        <v>58</v>
      </c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</row>
    <row r="159" spans="1:62" ht="27" customHeight="1">
      <c r="A159" s="206" t="s">
        <v>141</v>
      </c>
      <c r="B159" s="206"/>
      <c r="C159" s="206"/>
      <c r="D159" s="206"/>
      <c r="E159" s="206"/>
      <c r="F159" s="206"/>
      <c r="G159" s="206"/>
      <c r="H159" s="206"/>
      <c r="I159" s="206"/>
      <c r="J159" s="75">
        <f>SUM(J152,J154,J156,J158)</f>
        <v>12</v>
      </c>
      <c r="K159" s="75">
        <f>SUM(K152,K154,K156,K158)</f>
        <v>6</v>
      </c>
      <c r="L159" s="75">
        <f>SUM(L152,L154,L156,L158)</f>
        <v>5</v>
      </c>
      <c r="M159" s="75">
        <f>SUM(M152,M154,M156,M158)</f>
        <v>0</v>
      </c>
      <c r="N159" s="75">
        <f>SUM(N152,N154,N156)</f>
        <v>0</v>
      </c>
      <c r="O159" s="75">
        <f>SUM(O152,O154,O156,O158)</f>
        <v>11</v>
      </c>
      <c r="P159" s="75">
        <f>SUM(P152,P154,P156,P158)</f>
        <v>11</v>
      </c>
      <c r="Q159" s="75">
        <f>SUM(Q152,Q154,Q156,Q158)</f>
        <v>21</v>
      </c>
      <c r="R159" s="75">
        <f>COUNTIF(R152,"E")+COUNTIF(R154,"E")+COUNTIF(R156,"E")</f>
        <v>0</v>
      </c>
      <c r="S159" s="75">
        <f>COUNTIF(S152,"C")+COUNTIF(S154,"C")+COUNTIF(S156,"C")</f>
        <v>2</v>
      </c>
      <c r="T159" s="75">
        <f>COUNTIF(T152,"VP")+COUNTIF(T154,"VP")+COUNTIF(T156,"VP")</f>
        <v>1</v>
      </c>
      <c r="U159" s="76">
        <f>4/(38+6)</f>
        <v>9.0909090909090912E-2</v>
      </c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</row>
    <row r="160" spans="1:62" ht="16.5" customHeight="1">
      <c r="A160" s="207" t="s">
        <v>142</v>
      </c>
      <c r="B160" s="207"/>
      <c r="C160" s="207"/>
      <c r="D160" s="207"/>
      <c r="E160" s="207"/>
      <c r="F160" s="207"/>
      <c r="G160" s="207"/>
      <c r="H160" s="207"/>
      <c r="I160" s="207"/>
      <c r="J160" s="207"/>
      <c r="K160" s="77">
        <f>SUM(K152,K154,K156)*14+K158*12</f>
        <v>80</v>
      </c>
      <c r="L160" s="77">
        <f t="shared" ref="L160:Q160" si="23">SUM(L152,L154,L156)*14+L158*12</f>
        <v>68</v>
      </c>
      <c r="M160" s="77">
        <f t="shared" si="23"/>
        <v>0</v>
      </c>
      <c r="N160" s="77">
        <f t="shared" si="23"/>
        <v>0</v>
      </c>
      <c r="O160" s="77">
        <f t="shared" si="23"/>
        <v>148</v>
      </c>
      <c r="P160" s="77">
        <f t="shared" si="23"/>
        <v>148</v>
      </c>
      <c r="Q160" s="77">
        <f t="shared" si="23"/>
        <v>282</v>
      </c>
      <c r="R160" s="208"/>
      <c r="S160" s="208"/>
      <c r="T160" s="208"/>
      <c r="U160" s="208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</row>
    <row r="161" spans="1:62" ht="15" customHeight="1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9">
        <f>SUM(K160:N160)</f>
        <v>148</v>
      </c>
      <c r="L161" s="209"/>
      <c r="M161" s="209"/>
      <c r="N161" s="209"/>
      <c r="O161" s="198">
        <f>SUM(O160:P160)</f>
        <v>296</v>
      </c>
      <c r="P161" s="198"/>
      <c r="Q161" s="198"/>
      <c r="R161" s="208"/>
      <c r="S161" s="208"/>
      <c r="T161" s="208"/>
      <c r="U161" s="208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</row>
    <row r="162" spans="1:62" ht="1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69"/>
      <c r="L162" s="69"/>
      <c r="M162" s="69"/>
      <c r="N162" s="69"/>
      <c r="O162" s="78"/>
      <c r="P162" s="78"/>
      <c r="Q162" s="78"/>
      <c r="R162" s="78"/>
      <c r="S162" s="78"/>
      <c r="T162" s="78"/>
      <c r="U162" s="78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</row>
    <row r="163" spans="1:62" ht="24" customHeight="1">
      <c r="A163" s="199" t="s">
        <v>146</v>
      </c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</row>
    <row r="164" spans="1:62" ht="16.5" customHeight="1">
      <c r="A164" s="164" t="s">
        <v>147</v>
      </c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</row>
    <row r="165" spans="1:62" ht="34.5" customHeight="1">
      <c r="A165" s="164" t="s">
        <v>61</v>
      </c>
      <c r="B165" s="164" t="s">
        <v>62</v>
      </c>
      <c r="C165" s="164"/>
      <c r="D165" s="164"/>
      <c r="E165" s="164"/>
      <c r="F165" s="164"/>
      <c r="G165" s="164"/>
      <c r="H165" s="164"/>
      <c r="I165" s="164"/>
      <c r="J165" s="215" t="s">
        <v>63</v>
      </c>
      <c r="K165" s="215" t="s">
        <v>64</v>
      </c>
      <c r="L165" s="215"/>
      <c r="M165" s="215"/>
      <c r="N165" s="215"/>
      <c r="O165" s="215" t="s">
        <v>65</v>
      </c>
      <c r="P165" s="215"/>
      <c r="Q165" s="215"/>
      <c r="R165" s="215" t="s">
        <v>66</v>
      </c>
      <c r="S165" s="215"/>
      <c r="T165" s="215"/>
      <c r="U165" s="215" t="s">
        <v>67</v>
      </c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</row>
    <row r="166" spans="1:62">
      <c r="A166" s="164"/>
      <c r="B166" s="164"/>
      <c r="C166" s="164"/>
      <c r="D166" s="164"/>
      <c r="E166" s="164"/>
      <c r="F166" s="164"/>
      <c r="G166" s="164"/>
      <c r="H166" s="164"/>
      <c r="I166" s="164"/>
      <c r="J166" s="215"/>
      <c r="K166" s="6" t="s">
        <v>68</v>
      </c>
      <c r="L166" s="6" t="s">
        <v>69</v>
      </c>
      <c r="M166" s="72" t="s">
        <v>70</v>
      </c>
      <c r="N166" s="6" t="s">
        <v>71</v>
      </c>
      <c r="O166" s="79" t="s">
        <v>72</v>
      </c>
      <c r="P166" s="79" t="s">
        <v>42</v>
      </c>
      <c r="Q166" s="79" t="s">
        <v>73</v>
      </c>
      <c r="R166" s="79" t="s">
        <v>74</v>
      </c>
      <c r="S166" s="79" t="s">
        <v>68</v>
      </c>
      <c r="T166" s="79" t="s">
        <v>75</v>
      </c>
      <c r="U166" s="215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</row>
    <row r="167" spans="1:62" ht="17.25" customHeight="1">
      <c r="A167" s="164" t="s">
        <v>148</v>
      </c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</row>
    <row r="168" spans="1:62">
      <c r="A168" s="80" t="str">
        <f>IF(ISNA(INDEX($A$37:$U$161,MATCH($B168,$B$37:$B$161,0),1)),"",INDEX($A$37:$U$161,MATCH($B168,$B$37:$B$161,0),1))</f>
        <v>MLG5004</v>
      </c>
      <c r="B168" s="160" t="s">
        <v>79</v>
      </c>
      <c r="C168" s="160"/>
      <c r="D168" s="160"/>
      <c r="E168" s="160"/>
      <c r="F168" s="160"/>
      <c r="G168" s="160"/>
      <c r="H168" s="160"/>
      <c r="I168" s="160"/>
      <c r="J168" s="36">
        <f>IF(ISNA(INDEX($A$37:$U$161,MATCH($B168,$B$37:$B$161,0),10)),"",INDEX($A$37:$U$161,MATCH($B168,$B$37:$B$161,0),10))</f>
        <v>6</v>
      </c>
      <c r="K168" s="36">
        <f>IF(ISNA(INDEX($A$37:$U$161,MATCH($B168,$B$37:$B$161,0),11)),"",INDEX($A$37:$U$161,MATCH($B168,$B$37:$B$161,0),11))</f>
        <v>2</v>
      </c>
      <c r="L168" s="36">
        <f>IF(ISNA(INDEX($A$37:$U$161,MATCH($B168,$B$37:$B$161,0),11)),"",INDEX($A$37:$U$161,MATCH($B168,$B$37:$B$161,0),12))</f>
        <v>1</v>
      </c>
      <c r="M168" s="36">
        <f>IF(ISNA(INDEX($A$37:$U$161,MATCH($B168,$B$37:$B$161,0),12)),"",INDEX($A$37:$U$161,MATCH($B168,$B$37:$B$161,0),13))</f>
        <v>2</v>
      </c>
      <c r="N168" s="36">
        <f>IF(ISNA(INDEX($A$37:$U$161,MATCH($B168,$B$37:$B$161,0),13)),"",INDEX($A$37:$U$161,MATCH($B168,$B$37:$B$161,0),14))</f>
        <v>0</v>
      </c>
      <c r="O168" s="36">
        <f>IF(ISNA(INDEX($A$37:$U$161,MATCH($B168,$B$37:$B$161,0),14)),"",INDEX($A$37:$U$161,MATCH($B168,$B$37:$B$161,0),15))</f>
        <v>5</v>
      </c>
      <c r="P168" s="36">
        <f>IF(ISNA(INDEX($A$37:$U$161,MATCH($B168,$B$37:$B$161,0),15)),"",INDEX($A$37:$U$161,MATCH($B168,$B$37:$B$161,0),16))</f>
        <v>6</v>
      </c>
      <c r="Q168" s="36">
        <f>IF(ISNA(INDEX($A$37:$U$161,MATCH($B168,$B$37:$B$161,0),16)),"",INDEX($A$37:$U$161,MATCH($B168,$B$37:$B$161,0),17))</f>
        <v>11</v>
      </c>
      <c r="R168" s="81" t="str">
        <f t="shared" ref="R168:R176" si="24">IF(ISNA(INDEX($A$37:$U$161,MATCH($B168,$B$37:$B$161,0),17)),"",INDEX($A$37:$U$161,MATCH($B168,$B$37:$B$161,0),18))</f>
        <v>E</v>
      </c>
      <c r="S168" s="81">
        <f>IF(ISNA(INDEX($A$37:$U$161,MATCH($B168,$B$37:$B$161,0),18)),"",INDEX($A$37:$U$161,MATCH($B168,$B$37:$B$161,0),19))</f>
        <v>0</v>
      </c>
      <c r="T168" s="81">
        <f t="shared" ref="T168:T179" si="25">IF(ISNA(INDEX($A$37:$U$161,MATCH($B168,$B$37:$B$161,0),19)),"",INDEX($A$37:$U$161,MATCH($B168,$B$37:$B$161,0),20))</f>
        <v>0</v>
      </c>
      <c r="U168" s="82" t="s">
        <v>51</v>
      </c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</row>
    <row r="169" spans="1:62">
      <c r="A169" s="80" t="str">
        <f>IF(ISNA(INDEX($A$37:$U$161,MATCH($B169,$B$37:$B$161,0),1)),"",INDEX($A$37:$U$161,MATCH($B169,$B$37:$B$161,0),1))</f>
        <v>MLG5055</v>
      </c>
      <c r="B169" s="160" t="s">
        <v>81</v>
      </c>
      <c r="C169" s="160"/>
      <c r="D169" s="160"/>
      <c r="E169" s="160"/>
      <c r="F169" s="160"/>
      <c r="G169" s="160"/>
      <c r="H169" s="160"/>
      <c r="I169" s="160"/>
      <c r="J169" s="36">
        <f>IF(ISNA(INDEX($A$37:$U$161,MATCH($B169,$B$37:$B$161,0),10)),"",INDEX($A$37:$U$161,MATCH($B169,$B$37:$B$161,0),10))</f>
        <v>6</v>
      </c>
      <c r="K169" s="36">
        <f>IF(ISNA(INDEX($A$37:$U$161,MATCH($B169,$B$37:$B$161,0),11)),"",INDEX($A$37:$U$161,MATCH($B169,$B$37:$B$161,0),11))</f>
        <v>2</v>
      </c>
      <c r="L169" s="36">
        <f>IF(ISNA(INDEX($A$37:$U$161,MATCH($B169,$B$37:$B$161,0),11)),"",INDEX($A$37:$U$161,MATCH($B169,$B$37:$B$161,0),12))</f>
        <v>2</v>
      </c>
      <c r="M169" s="36">
        <f>IF(ISNA(INDEX($A$37:$U$161,MATCH($B169,$B$37:$B$161,0),12)),"",INDEX($A$37:$U$161,MATCH($B169,$B$37:$B$161,0),13))</f>
        <v>0</v>
      </c>
      <c r="N169" s="36">
        <f>IF(ISNA(INDEX($A$37:$U$161,MATCH($B169,$B$37:$B$161,0),13)),"",INDEX($A$37:$U$161,MATCH($B169,$B$37:$B$161,0),14))</f>
        <v>0</v>
      </c>
      <c r="O169" s="36">
        <f>IF(ISNA(INDEX($A$37:$U$161,MATCH($B169,$B$37:$B$161,0),14)),"",INDEX($A$37:$U$161,MATCH($B169,$B$37:$B$161,0),15))</f>
        <v>4</v>
      </c>
      <c r="P169" s="36">
        <f>IF(ISNA(INDEX($A$37:$U$161,MATCH($B169,$B$37:$B$161,0),15)),"",INDEX($A$37:$U$161,MATCH($B169,$B$37:$B$161,0),16))</f>
        <v>7</v>
      </c>
      <c r="Q169" s="36">
        <f>IF(ISNA(INDEX($A$37:$U$161,MATCH($B169,$B$37:$B$161,0),16)),"",INDEX($A$37:$U$161,MATCH($B169,$B$37:$B$161,0),17))</f>
        <v>11</v>
      </c>
      <c r="R169" s="81" t="str">
        <f t="shared" si="24"/>
        <v>E</v>
      </c>
      <c r="S169" s="81">
        <f>IF(ISNA(INDEX($A$37:$U$161,MATCH($B169,$B$37:$B$161,0),18)),"",INDEX($A$37:$U$161,MATCH($B169,$B$37:$B$161,0),19))</f>
        <v>0</v>
      </c>
      <c r="T169" s="81">
        <f t="shared" si="25"/>
        <v>0</v>
      </c>
      <c r="U169" s="82" t="s">
        <v>51</v>
      </c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</row>
    <row r="170" spans="1:62">
      <c r="A170" s="80" t="str">
        <f>IF(ISNA(INDEX($A$37:$U$161,MATCH($B170,$B$37:$B$161,0),1)),"",INDEX($A$37:$U$161,MATCH($B170,$B$37:$B$161,0),1))</f>
        <v>MLG5007</v>
      </c>
      <c r="B170" s="160" t="s">
        <v>86</v>
      </c>
      <c r="C170" s="160"/>
      <c r="D170" s="160"/>
      <c r="E170" s="160"/>
      <c r="F170" s="160"/>
      <c r="G170" s="160"/>
      <c r="H170" s="160"/>
      <c r="I170" s="160"/>
      <c r="J170" s="36">
        <f>IF(ISNA(INDEX($A$37:$U$161,MATCH($B170,$B$37:$B$161,0),10)),"",INDEX($A$37:$U$161,MATCH($B170,$B$37:$B$161,0),10))</f>
        <v>5</v>
      </c>
      <c r="K170" s="36">
        <f>IF(ISNA(INDEX($A$37:$U$161,MATCH($B170,$B$37:$B$161,0),11)),"",INDEX($A$37:$U$161,MATCH($B170,$B$37:$B$161,0),11))</f>
        <v>2</v>
      </c>
      <c r="L170" s="36">
        <f>IF(ISNA(INDEX($A$37:$U$161,MATCH($B170,$B$37:$B$161,0),11)),"",INDEX($A$37:$U$161,MATCH($B170,$B$37:$B$161,0),12))</f>
        <v>0</v>
      </c>
      <c r="M170" s="36">
        <f>IF(ISNA(INDEX($A$37:$U$161,MATCH($B170,$B$37:$B$161,0),12)),"",INDEX($A$37:$U$161,MATCH($B170,$B$37:$B$161,0),13))</f>
        <v>2</v>
      </c>
      <c r="N170" s="36">
        <f>IF(ISNA(INDEX($A$37:$U$161,MATCH($B170,$B$37:$B$161,0),13)),"",INDEX($A$37:$U$161,MATCH($B170,$B$37:$B$161,0),14))</f>
        <v>0</v>
      </c>
      <c r="O170" s="36">
        <f>IF(ISNA(INDEX($A$37:$U$161,MATCH($B170,$B$37:$B$161,0),14)),"",INDEX($A$37:$U$161,MATCH($B170,$B$37:$B$161,0),15))</f>
        <v>4</v>
      </c>
      <c r="P170" s="36">
        <f>IF(ISNA(INDEX($A$37:$U$161,MATCH($B170,$B$37:$B$161,0),15)),"",INDEX($A$37:$U$161,MATCH($B170,$B$37:$B$161,0),16))</f>
        <v>5</v>
      </c>
      <c r="Q170" s="36">
        <f>IF(ISNA(INDEX($A$37:$U$161,MATCH($B170,$B$37:$B$161,0),16)),"",INDEX($A$37:$U$161,MATCH($B170,$B$37:$B$161,0),17))</f>
        <v>9</v>
      </c>
      <c r="R170" s="81" t="str">
        <f t="shared" si="24"/>
        <v>E</v>
      </c>
      <c r="S170" s="81">
        <f>IF(ISNA(INDEX($A$37:$U$161,MATCH($B170,$B$37:$B$161,0),18)),"",INDEX($A$37:$U$161,MATCH($B170,$B$37:$B$161,0),19))</f>
        <v>0</v>
      </c>
      <c r="T170" s="81">
        <f t="shared" si="25"/>
        <v>0</v>
      </c>
      <c r="U170" s="82" t="s">
        <v>51</v>
      </c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</row>
    <row r="171" spans="1:62">
      <c r="A171" s="80" t="str">
        <f>IF(ISNA(INDEX($A$37:$U$161,MATCH($B171,$B$37:$B$161,0),1)),"",INDEX($A$37:$U$161,MATCH($B171,$B$37:$B$161,0),1))</f>
        <v>MLG5022</v>
      </c>
      <c r="B171" s="160" t="s">
        <v>88</v>
      </c>
      <c r="C171" s="160"/>
      <c r="D171" s="160"/>
      <c r="E171" s="160"/>
      <c r="F171" s="160"/>
      <c r="G171" s="160"/>
      <c r="H171" s="160"/>
      <c r="I171" s="160"/>
      <c r="J171" s="36">
        <f>IF(ISNA(INDEX($A$37:$U$161,MATCH($B171,$B$37:$B$161,0),10)),"",INDEX($A$37:$U$161,MATCH($B171,$B$37:$B$161,0),10))</f>
        <v>4</v>
      </c>
      <c r="K171" s="36">
        <f>IF(ISNA(INDEX($A$37:$U$161,MATCH($B171,$B$37:$B$161,0),11)),"",INDEX($A$37:$U$161,MATCH($B171,$B$37:$B$161,0),11))</f>
        <v>2</v>
      </c>
      <c r="L171" s="36">
        <f>IF(ISNA(INDEX($A$37:$U$161,MATCH($B171,$B$37:$B$161,0),11)),"",INDEX($A$37:$U$161,MATCH($B171,$B$37:$B$161,0),12))</f>
        <v>1</v>
      </c>
      <c r="M171" s="36">
        <f>IF(ISNA(INDEX($A$37:$U$161,MATCH($B171,$B$37:$B$161,0),12)),"",INDEX($A$37:$U$161,MATCH($B171,$B$37:$B$161,0),13))</f>
        <v>0</v>
      </c>
      <c r="N171" s="36">
        <f>IF(ISNA(INDEX($A$37:$U$161,MATCH($B171,$B$37:$B$161,0),13)),"",INDEX($A$37:$U$161,MATCH($B171,$B$37:$B$161,0),14))</f>
        <v>0</v>
      </c>
      <c r="O171" s="36">
        <f>IF(ISNA(INDEX($A$37:$U$161,MATCH($B171,$B$37:$B$161,0),14)),"",INDEX($A$37:$U$161,MATCH($B171,$B$37:$B$161,0),15))</f>
        <v>3</v>
      </c>
      <c r="P171" s="36">
        <f>IF(ISNA(INDEX($A$37:$U$161,MATCH($B171,$B$37:$B$161,0),15)),"",INDEX($A$37:$U$161,MATCH($B171,$B$37:$B$161,0),16))</f>
        <v>4</v>
      </c>
      <c r="Q171" s="36">
        <f>IF(ISNA(INDEX($A$37:$U$161,MATCH($B171,$B$37:$B$161,0),16)),"",INDEX($A$37:$U$161,MATCH($B171,$B$37:$B$161,0),17))</f>
        <v>7</v>
      </c>
      <c r="R171" s="81" t="str">
        <f t="shared" si="24"/>
        <v>E</v>
      </c>
      <c r="S171" s="81">
        <f>IF(ISNA(INDEX($A$37:$U$161,MATCH($B171,$B$37:$B$161,0),18)),"",INDEX($A$37:$U$161,MATCH($B171,$B$37:$B$161,0),19))</f>
        <v>0</v>
      </c>
      <c r="T171" s="81">
        <f t="shared" si="25"/>
        <v>0</v>
      </c>
      <c r="U171" s="82" t="s">
        <v>51</v>
      </c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</row>
    <row r="172" spans="1:62">
      <c r="A172" s="80" t="str">
        <f>IF(ISNA(INDEX($A$37:$U$161,MATCH($B172,$B$37:$B$161,0),1)),"",INDEX($A$37:$U$161,MATCH($B172,$B$37:$B$161,0),1))</f>
        <v>MLG5025</v>
      </c>
      <c r="B172" s="160" t="s">
        <v>91</v>
      </c>
      <c r="C172" s="160"/>
      <c r="D172" s="160"/>
      <c r="E172" s="160"/>
      <c r="F172" s="160"/>
      <c r="G172" s="160"/>
      <c r="H172" s="160"/>
      <c r="I172" s="160"/>
      <c r="J172" s="36">
        <f>IF(ISNA(INDEX($A$37:$U$161,MATCH($B172,$B$37:$B$161,0),10)),"",INDEX($A$37:$U$161,MATCH($B172,$B$37:$B$161,0),10))</f>
        <v>5</v>
      </c>
      <c r="K172" s="36">
        <f>IF(ISNA(INDEX($A$37:$U$161,MATCH($B172,$B$37:$B$161,0),11)),"",INDEX($A$37:$U$161,MATCH($B172,$B$37:$B$161,0),11))</f>
        <v>2</v>
      </c>
      <c r="L172" s="36">
        <f>IF(ISNA(INDEX($A$37:$U$161,MATCH($B172,$B$37:$B$161,0),11)),"",INDEX($A$37:$U$161,MATCH($B172,$B$37:$B$161,0),12))</f>
        <v>1</v>
      </c>
      <c r="M172" s="36">
        <f>IF(ISNA(INDEX($A$37:$U$161,MATCH($B172,$B$37:$B$161,0),12)),"",INDEX($A$37:$U$161,MATCH($B172,$B$37:$B$161,0),13))</f>
        <v>1</v>
      </c>
      <c r="N172" s="36">
        <f>IF(ISNA(INDEX($A$37:$U$161,MATCH($B172,$B$37:$B$161,0),13)),"",INDEX($A$37:$U$161,MATCH($B172,$B$37:$B$161,0),14))</f>
        <v>0</v>
      </c>
      <c r="O172" s="36">
        <f>IF(ISNA(INDEX($A$37:$U$161,MATCH($B172,$B$37:$B$161,0),14)),"",INDEX($A$37:$U$161,MATCH($B172,$B$37:$B$161,0),15))</f>
        <v>4</v>
      </c>
      <c r="P172" s="36">
        <f>IF(ISNA(INDEX($A$37:$U$161,MATCH($B172,$B$37:$B$161,0),15)),"",INDEX($A$37:$U$161,MATCH($B172,$B$37:$B$161,0),16))</f>
        <v>5</v>
      </c>
      <c r="Q172" s="36">
        <f>IF(ISNA(INDEX($A$37:$U$161,MATCH($B172,$B$37:$B$161,0),16)),"",INDEX($A$37:$U$161,MATCH($B172,$B$37:$B$161,0),17))</f>
        <v>9</v>
      </c>
      <c r="R172" s="81">
        <f t="shared" si="24"/>
        <v>0</v>
      </c>
      <c r="S172" s="81" t="str">
        <f>IF(ISNA(INDEX($A$37:$U$161,MATCH($B172,$B$37:$B$161,0),18)),"",INDEX($A$37:$U$161,MATCH($B172,$B$37:$B$161,0),19))</f>
        <v>C</v>
      </c>
      <c r="T172" s="81">
        <f t="shared" si="25"/>
        <v>0</v>
      </c>
      <c r="U172" s="82" t="s">
        <v>51</v>
      </c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</row>
    <row r="173" spans="1:62">
      <c r="A173" s="80" t="s">
        <v>187</v>
      </c>
      <c r="B173" s="211" t="s">
        <v>149</v>
      </c>
      <c r="C173" s="211"/>
      <c r="D173" s="211"/>
      <c r="E173" s="211"/>
      <c r="F173" s="211"/>
      <c r="G173" s="211"/>
      <c r="H173" s="211"/>
      <c r="I173" s="211"/>
      <c r="J173" s="41">
        <v>5</v>
      </c>
      <c r="K173" s="41">
        <v>2</v>
      </c>
      <c r="L173" s="41">
        <v>0</v>
      </c>
      <c r="M173" s="41">
        <v>2</v>
      </c>
      <c r="N173" s="41">
        <v>0</v>
      </c>
      <c r="O173" s="41">
        <v>4</v>
      </c>
      <c r="P173" s="41">
        <v>5</v>
      </c>
      <c r="Q173" s="41">
        <v>9</v>
      </c>
      <c r="R173" s="85" t="str">
        <f t="shared" si="24"/>
        <v/>
      </c>
      <c r="S173" s="85" t="s">
        <v>68</v>
      </c>
      <c r="T173" s="85" t="str">
        <f t="shared" si="25"/>
        <v/>
      </c>
      <c r="U173" s="86" t="s">
        <v>51</v>
      </c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</row>
    <row r="174" spans="1:62">
      <c r="A174" s="83" t="str">
        <f>IF(ISNA(INDEX($A$37:$U$161,MATCH($B174,$B$37:$B$161,0),1)),"",INDEX($A$37:$U$161,MATCH($B174,$B$37:$B$161,0),1))</f>
        <v>MLG5027</v>
      </c>
      <c r="B174" s="84" t="s">
        <v>96</v>
      </c>
      <c r="C174" s="84"/>
      <c r="D174" s="84"/>
      <c r="E174" s="84"/>
      <c r="F174" s="84"/>
      <c r="G174" s="84"/>
      <c r="H174" s="84"/>
      <c r="I174" s="84"/>
      <c r="J174" s="41">
        <f>IF(ISNA(INDEX($A$37:$U$161,MATCH($B174,$B$37:$B$161,0),10)),"",INDEX($A$37:$U$161,MATCH($B174,$B$37:$B$161,0),10))</f>
        <v>6</v>
      </c>
      <c r="K174" s="41">
        <f>IF(ISNA(INDEX($A$37:$U$161,MATCH($B174,$B$37:$B$161,0),11)),"",INDEX($A$37:$U$161,MATCH($B174,$B$37:$B$161,0),11))</f>
        <v>2</v>
      </c>
      <c r="L174" s="41">
        <f>IF(ISNA(INDEX($A$37:$U$161,MATCH($B174,$B$37:$B$161,0),11)),"",INDEX($A$37:$U$161,MATCH($B174,$B$37:$B$161,0),12))</f>
        <v>1</v>
      </c>
      <c r="M174" s="41">
        <f>IF(ISNA(INDEX($A$37:$U$161,MATCH($B174,$B$37:$B$161,0),12)),"",INDEX($A$37:$U$161,MATCH($B174,$B$37:$B$161,0),13))</f>
        <v>2</v>
      </c>
      <c r="N174" s="41">
        <f>IF(ISNA(INDEX($A$37:$U$161,MATCH($B174,$B$37:$B$161,0),13)),"",INDEX($A$37:$U$161,MATCH($B174,$B$37:$B$161,0),14))</f>
        <v>0</v>
      </c>
      <c r="O174" s="41">
        <f>IF(ISNA(INDEX($A$37:$U$161,MATCH($B174,$B$37:$B$161,0),14)),"",INDEX($A$37:$U$161,MATCH($B174,$B$37:$B$161,0),15))</f>
        <v>5</v>
      </c>
      <c r="P174" s="41">
        <f>IF(ISNA(INDEX($A$37:$U$161,MATCH($B174,$B$37:$B$161,0),15)),"",INDEX($A$37:$U$161,MATCH($B174,$B$37:$B$161,0),16))</f>
        <v>6</v>
      </c>
      <c r="Q174" s="41">
        <f>IF(ISNA(INDEX($A$37:$U$161,MATCH($B174,$B$37:$B$161,0),16)),"",INDEX($A$37:$U$161,MATCH($B174,$B$37:$B$161,0),17))</f>
        <v>11</v>
      </c>
      <c r="R174" s="85" t="str">
        <f t="shared" si="24"/>
        <v>E</v>
      </c>
      <c r="S174" s="85">
        <f t="shared" ref="S174:S179" si="26">IF(ISNA(INDEX($A$37:$U$161,MATCH($B174,$B$37:$B$161,0),18)),"",INDEX($A$37:$U$161,MATCH($B174,$B$37:$B$161,0),19))</f>
        <v>0</v>
      </c>
      <c r="T174" s="85">
        <f t="shared" si="25"/>
        <v>0</v>
      </c>
      <c r="U174" s="86" t="s">
        <v>51</v>
      </c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</row>
    <row r="175" spans="1:62">
      <c r="A175" s="83" t="str">
        <f>IF(ISNA(INDEX($A$37:$U$161,MATCH($B175,$B$37:$B$161,0),1)),"",INDEX($A$37:$U$161,MATCH($B175,$B$37:$B$161,0),1))</f>
        <v>MLG5009</v>
      </c>
      <c r="B175" s="211" t="s">
        <v>97</v>
      </c>
      <c r="C175" s="211"/>
      <c r="D175" s="211"/>
      <c r="E175" s="211"/>
      <c r="F175" s="211"/>
      <c r="G175" s="211"/>
      <c r="H175" s="211"/>
      <c r="I175" s="211"/>
      <c r="J175" s="41">
        <f>IF(ISNA(INDEX($A$37:$U$161,MATCH($B175,$B$37:$B$161,0),10)),"",INDEX($A$37:$U$161,MATCH($B175,$B$37:$B$161,0),10))</f>
        <v>6</v>
      </c>
      <c r="K175" s="41">
        <f>IF(ISNA(INDEX($A$37:$U$161,MATCH($B175,$B$37:$B$161,0),11)),"",INDEX($A$37:$U$161,MATCH($B175,$B$37:$B$161,0),11))</f>
        <v>2</v>
      </c>
      <c r="L175" s="41">
        <f>IF(ISNA(INDEX($A$37:$U$161,MATCH($B175,$B$37:$B$161,0),11)),"",INDEX($A$37:$U$161,MATCH($B175,$B$37:$B$161,0),12))</f>
        <v>0</v>
      </c>
      <c r="M175" s="41">
        <f>IF(ISNA(INDEX($A$37:$U$161,MATCH($B175,$B$37:$B$161,0),12)),"",INDEX($A$37:$U$161,MATCH($B175,$B$37:$B$161,0),13))</f>
        <v>2</v>
      </c>
      <c r="N175" s="41">
        <f>IF(ISNA(INDEX($A$37:$U$161,MATCH($B175,$B$37:$B$161,0),13)),"",INDEX($A$37:$U$161,MATCH($B175,$B$37:$B$161,0),14))</f>
        <v>0</v>
      </c>
      <c r="O175" s="41">
        <f>IF(ISNA(INDEX($A$37:$U$161,MATCH($B175,$B$37:$B$161,0),14)),"",INDEX($A$37:$U$161,MATCH($B175,$B$37:$B$161,0),15))</f>
        <v>4</v>
      </c>
      <c r="P175" s="41">
        <f>IF(ISNA(INDEX($A$37:$U$161,MATCH($B175,$B$37:$B$161,0),15)),"",INDEX($A$37:$U$161,MATCH($B175,$B$37:$B$161,0),16))</f>
        <v>7</v>
      </c>
      <c r="Q175" s="41">
        <f>IF(ISNA(INDEX($A$37:$U$161,MATCH($B175,$B$37:$B$161,0),16)),"",INDEX($A$37:$U$161,MATCH($B175,$B$37:$B$161,0),17))</f>
        <v>11</v>
      </c>
      <c r="R175" s="85">
        <f t="shared" si="24"/>
        <v>0</v>
      </c>
      <c r="S175" s="85" t="str">
        <f t="shared" si="26"/>
        <v>C</v>
      </c>
      <c r="T175" s="85">
        <f t="shared" si="25"/>
        <v>0</v>
      </c>
      <c r="U175" s="86" t="s">
        <v>51</v>
      </c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</row>
    <row r="176" spans="1:62">
      <c r="A176" s="83" t="str">
        <f>IF(ISNA(INDEX($A$37:$U$161,MATCH($B176,$B$37:$B$161,0),1)),"",INDEX($A$37:$U$161,MATCH($B176,$B$37:$B$161,0),1))</f>
        <v>MLG5011</v>
      </c>
      <c r="B176" s="212" t="s">
        <v>100</v>
      </c>
      <c r="C176" s="213"/>
      <c r="D176" s="213"/>
      <c r="E176" s="213"/>
      <c r="F176" s="213"/>
      <c r="G176" s="213"/>
      <c r="H176" s="213"/>
      <c r="I176" s="214"/>
      <c r="J176" s="41">
        <f>IF(ISNA(INDEX($A$37:$U$161,MATCH($B176,$B$37:$B$161,0),10)),"",INDEX($A$37:$U$161,MATCH($B176,$B$37:$B$161,0),10))</f>
        <v>6</v>
      </c>
      <c r="K176" s="41">
        <f>IF(ISNA(INDEX($A$37:$U$161,MATCH($B176,$B$37:$B$161,0),11)),"",INDEX($A$37:$U$161,MATCH($B176,$B$37:$B$161,0),11))</f>
        <v>2</v>
      </c>
      <c r="L176" s="41">
        <f>IF(ISNA(INDEX($A$37:$U$161,MATCH($B176,$B$37:$B$161,0),11)),"",INDEX($A$37:$U$161,MATCH($B176,$B$37:$B$161,0),12))</f>
        <v>1</v>
      </c>
      <c r="M176" s="41">
        <f>IF(ISNA(INDEX($A$37:$U$161,MATCH($B176,$B$37:$B$161,0),12)),"",INDEX($A$37:$U$161,MATCH($B176,$B$37:$B$161,0),13))</f>
        <v>1</v>
      </c>
      <c r="N176" s="41">
        <f>IF(ISNA(INDEX($A$37:$U$161,MATCH($B176,$B$37:$B$161,0),13)),"",INDEX($A$37:$U$161,MATCH($B176,$B$37:$B$161,0),14))</f>
        <v>0</v>
      </c>
      <c r="O176" s="41">
        <f>IF(ISNA(INDEX($A$37:$U$161,MATCH($B176,$B$37:$B$161,0),14)),"",INDEX($A$37:$U$161,MATCH($B176,$B$37:$B$161,0),15))</f>
        <v>4</v>
      </c>
      <c r="P176" s="41">
        <f>IF(ISNA(INDEX($A$37:$U$161,MATCH($B176,$B$37:$B$161,0),15)),"",INDEX($A$37:$U$161,MATCH($B176,$B$37:$B$161,0),16))</f>
        <v>7</v>
      </c>
      <c r="Q176" s="41">
        <f>IF(ISNA(INDEX($A$37:$U$161,MATCH($B176,$B$37:$B$161,0),16)),"",INDEX($A$37:$U$161,MATCH($B176,$B$37:$B$161,0),17))</f>
        <v>11</v>
      </c>
      <c r="R176" s="85" t="str">
        <f t="shared" si="24"/>
        <v>E</v>
      </c>
      <c r="S176" s="85">
        <f t="shared" si="26"/>
        <v>0</v>
      </c>
      <c r="T176" s="85">
        <f t="shared" si="25"/>
        <v>0</v>
      </c>
      <c r="U176" s="86" t="s">
        <v>51</v>
      </c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</row>
    <row r="177" spans="1:62" ht="12.75" hidden="1" customHeight="1">
      <c r="A177" s="83" t="s">
        <v>192</v>
      </c>
      <c r="B177" s="211" t="s">
        <v>150</v>
      </c>
      <c r="C177" s="211"/>
      <c r="D177" s="211"/>
      <c r="E177" s="211"/>
      <c r="F177" s="211"/>
      <c r="G177" s="211"/>
      <c r="H177" s="211"/>
      <c r="I177" s="211"/>
      <c r="J177" s="41">
        <v>5</v>
      </c>
      <c r="K177" s="41">
        <v>2</v>
      </c>
      <c r="L177" s="41">
        <v>0</v>
      </c>
      <c r="M177" s="41">
        <v>2</v>
      </c>
      <c r="N177" s="41">
        <v>0</v>
      </c>
      <c r="O177" s="41">
        <v>4</v>
      </c>
      <c r="P177" s="41">
        <v>6</v>
      </c>
      <c r="Q177" s="41">
        <v>10</v>
      </c>
      <c r="R177" s="85" t="s">
        <v>74</v>
      </c>
      <c r="S177" s="85" t="str">
        <f t="shared" si="26"/>
        <v/>
      </c>
      <c r="T177" s="85" t="str">
        <f t="shared" si="25"/>
        <v/>
      </c>
      <c r="U177" s="86" t="s">
        <v>51</v>
      </c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</row>
    <row r="178" spans="1:62">
      <c r="A178" s="83" t="str">
        <f>IF(ISNA(INDEX($A$37:$U$161,MATCH($B178,$B$37:$B$161,0),1)),"",INDEX($A$37:$U$161,MATCH($B178,$B$37:$B$161,0),1))</f>
        <v>MLG5023</v>
      </c>
      <c r="B178" s="211" t="s">
        <v>106</v>
      </c>
      <c r="C178" s="211"/>
      <c r="D178" s="211"/>
      <c r="E178" s="211"/>
      <c r="F178" s="211"/>
      <c r="G178" s="211"/>
      <c r="H178" s="211"/>
      <c r="I178" s="84"/>
      <c r="J178" s="41">
        <f>IF(ISNA(INDEX($A$37:$U$161,MATCH($B178,$B$37:$B$161,0),10)),"",INDEX($A$37:$U$161,MATCH($B178,$B$37:$B$161,0),10))</f>
        <v>8</v>
      </c>
      <c r="K178" s="41">
        <f>IF(ISNA(INDEX($A$37:$U$161,MATCH($B178,$B$37:$B$161,0),11)),"",INDEX($A$37:$U$161,MATCH($B178,$B$37:$B$161,0),11))</f>
        <v>2</v>
      </c>
      <c r="L178" s="41">
        <f>IF(ISNA(INDEX($A$37:$U$161,MATCH($B178,$B$37:$B$161,0),11)),"",INDEX($A$37:$U$161,MATCH($B178,$B$37:$B$161,0),12))</f>
        <v>2</v>
      </c>
      <c r="M178" s="41">
        <f>IF(ISNA(INDEX($A$37:$U$161,MATCH($B178,$B$37:$B$161,0),12)),"",INDEX($A$37:$U$161,MATCH($B178,$B$37:$B$161,0),13))</f>
        <v>2</v>
      </c>
      <c r="N178" s="41">
        <f>IF(ISNA(INDEX($A$37:$U$161,MATCH($B178,$B$37:$B$161,0),13)),"",INDEX($A$37:$U$161,MATCH($B178,$B$37:$B$161,0),14))</f>
        <v>0</v>
      </c>
      <c r="O178" s="41">
        <f>IF(ISNA(INDEX($A$37:$U$161,MATCH($B178,$B$37:$B$161,0),14)),"",INDEX($A$37:$U$161,MATCH($B178,$B$37:$B$161,0),15))</f>
        <v>6</v>
      </c>
      <c r="P178" s="41">
        <f>IF(ISNA(INDEX($A$37:$U$161,MATCH($B178,$B$37:$B$161,0),15)),"",INDEX($A$37:$U$161,MATCH($B178,$B$37:$B$161,0),16))</f>
        <v>8</v>
      </c>
      <c r="Q178" s="41">
        <f>IF(ISNA(INDEX($A$37:$U$161,MATCH($B178,$B$37:$B$161,0),16)),"",INDEX($A$37:$U$161,MATCH($B178,$B$37:$B$161,0),17))</f>
        <v>14</v>
      </c>
      <c r="R178" s="85" t="str">
        <f>IF(ISNA(INDEX($A$37:$U$161,MATCH($B178,$B$37:$B$161,0),17)),"",INDEX($A$37:$U$161,MATCH($B178,$B$37:$B$161,0),18))</f>
        <v>E</v>
      </c>
      <c r="S178" s="85">
        <f t="shared" si="26"/>
        <v>0</v>
      </c>
      <c r="T178" s="85">
        <f t="shared" si="25"/>
        <v>0</v>
      </c>
      <c r="U178" s="86" t="s">
        <v>51</v>
      </c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</row>
    <row r="179" spans="1:62">
      <c r="A179" s="83" t="str">
        <f>IF(ISNA(INDEX($A$37:$U$161,MATCH($B179,$B$37:$B$161,0),1)),"",INDEX($A$37:$U$161,MATCH($B179,$B$37:$B$161,0),1))</f>
        <v>MLG5012</v>
      </c>
      <c r="B179" s="211" t="s">
        <v>107</v>
      </c>
      <c r="C179" s="211"/>
      <c r="D179" s="211"/>
      <c r="E179" s="211"/>
      <c r="F179" s="211"/>
      <c r="G179" s="211"/>
      <c r="H179" s="211"/>
      <c r="I179" s="84"/>
      <c r="J179" s="41">
        <f>IF(ISNA(INDEX($A$37:$U$161,MATCH($B179,$B$37:$B$161,0),10)),"",INDEX($A$37:$U$161,MATCH($B179,$B$37:$B$161,0),10))</f>
        <v>3</v>
      </c>
      <c r="K179" s="41">
        <f>IF(ISNA(INDEX($A$37:$U$161,MATCH($B179,$B$37:$B$161,0),11)),"",INDEX($A$37:$U$161,MATCH($B179,$B$37:$B$161,0),11))</f>
        <v>0</v>
      </c>
      <c r="L179" s="41">
        <f>IF(ISNA(INDEX($A$37:$U$161,MATCH($B179,$B$37:$B$161,0),11)),"",INDEX($A$37:$U$161,MATCH($B179,$B$37:$B$161,0),12))</f>
        <v>0</v>
      </c>
      <c r="M179" s="41">
        <f>IF(ISNA(INDEX($A$37:$U$161,MATCH($B179,$B$37:$B$161,0),12)),"",INDEX($A$37:$U$161,MATCH($B179,$B$37:$B$161,0),13))</f>
        <v>2</v>
      </c>
      <c r="N179" s="41">
        <f>IF(ISNA(INDEX($A$37:$U$161,MATCH($B179,$B$37:$B$161,0),13)),"",INDEX($A$37:$U$161,MATCH($B179,$B$37:$B$161,0),14))</f>
        <v>1</v>
      </c>
      <c r="O179" s="41">
        <f>IF(ISNA(INDEX($A$37:$U$161,MATCH($B179,$B$37:$B$161,0),14)),"",INDEX($A$37:$U$161,MATCH($B179,$B$37:$B$161,0),15))</f>
        <v>3</v>
      </c>
      <c r="P179" s="41">
        <f>IF(ISNA(INDEX($A$37:$U$161,MATCH($B179,$B$37:$B$161,0),15)),"",INDEX($A$37:$U$161,MATCH($B179,$B$37:$B$161,0),16))</f>
        <v>2</v>
      </c>
      <c r="Q179" s="41">
        <f>IF(ISNA(INDEX($A$37:$U$161,MATCH($B179,$B$37:$B$161,0),16)),"",INDEX($A$37:$U$161,MATCH($B179,$B$37:$B$161,0),17))</f>
        <v>5</v>
      </c>
      <c r="R179" s="85">
        <f>IF(ISNA(INDEX($A$37:$U$161,MATCH($B179,$B$37:$B$161,0),17)),"",INDEX($A$37:$U$161,MATCH($B179,$B$37:$B$161,0),18))</f>
        <v>0</v>
      </c>
      <c r="S179" s="85" t="str">
        <f t="shared" si="26"/>
        <v>C</v>
      </c>
      <c r="T179" s="85">
        <f t="shared" si="25"/>
        <v>0</v>
      </c>
      <c r="U179" s="86" t="s">
        <v>51</v>
      </c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</row>
    <row r="180" spans="1:62">
      <c r="A180" s="87" t="s">
        <v>84</v>
      </c>
      <c r="B180" s="216"/>
      <c r="C180" s="216"/>
      <c r="D180" s="216"/>
      <c r="E180" s="216"/>
      <c r="F180" s="216"/>
      <c r="G180" s="216"/>
      <c r="H180" s="216"/>
      <c r="I180" s="216"/>
      <c r="J180" s="68">
        <f>IF(ISNA(SUM(J168:J179)),"",SUM(J168:J179))</f>
        <v>65</v>
      </c>
      <c r="K180" s="68">
        <f t="shared" ref="K180:Q180" si="27">SUM(K168:K179)</f>
        <v>22</v>
      </c>
      <c r="L180" s="68">
        <f t="shared" si="27"/>
        <v>9</v>
      </c>
      <c r="M180" s="68">
        <f t="shared" si="27"/>
        <v>18</v>
      </c>
      <c r="N180" s="68">
        <f t="shared" si="27"/>
        <v>1</v>
      </c>
      <c r="O180" s="68">
        <f t="shared" si="27"/>
        <v>50</v>
      </c>
      <c r="P180" s="68">
        <f t="shared" si="27"/>
        <v>68</v>
      </c>
      <c r="Q180" s="68">
        <f t="shared" si="27"/>
        <v>118</v>
      </c>
      <c r="R180" s="87">
        <f>COUNTIF(R168:R179,"E")</f>
        <v>8</v>
      </c>
      <c r="S180" s="87">
        <f>COUNTIF(S168:S179,"C")</f>
        <v>4</v>
      </c>
      <c r="T180" s="87">
        <f>COUNTIF(T168:T179,"VP")</f>
        <v>0</v>
      </c>
      <c r="U180" s="88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</row>
    <row r="181" spans="1:62" ht="17.25" customHeight="1">
      <c r="A181" s="217" t="s">
        <v>151</v>
      </c>
      <c r="B181" s="217"/>
      <c r="C181" s="217"/>
      <c r="D181" s="217"/>
      <c r="E181" s="217"/>
      <c r="F181" s="217"/>
      <c r="G181" s="217"/>
      <c r="H181" s="217"/>
      <c r="I181" s="217"/>
      <c r="J181" s="217"/>
      <c r="K181" s="217"/>
      <c r="L181" s="217"/>
      <c r="M181" s="217"/>
      <c r="N181" s="217"/>
      <c r="O181" s="217"/>
      <c r="P181" s="217"/>
      <c r="Q181" s="217"/>
      <c r="R181" s="217"/>
      <c r="S181" s="217"/>
      <c r="T181" s="217"/>
      <c r="U181" s="217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</row>
    <row r="182" spans="1:62">
      <c r="A182" s="83" t="str">
        <f>IF(ISNA(INDEX($A$37:$U$161,MATCH($B182,$B$37:$B$161,0),1)),"",INDEX($A$37:$U$161,MATCH($B182,$B$37:$B$161,0),1))</f>
        <v>MLG5014</v>
      </c>
      <c r="B182" s="212" t="s">
        <v>114</v>
      </c>
      <c r="C182" s="213"/>
      <c r="D182" s="213"/>
      <c r="E182" s="213"/>
      <c r="F182" s="213"/>
      <c r="G182" s="213"/>
      <c r="H182" s="213"/>
      <c r="I182" s="214"/>
      <c r="J182" s="41">
        <f>IF(ISNA(INDEX($A$37:$U$161,MATCH($B182,$B$37:$B$161,0),10)),"",INDEX($A$37:$U$161,MATCH($B182,$B$37:$B$161,0),10))</f>
        <v>5</v>
      </c>
      <c r="K182" s="41">
        <f>IF(ISNA(INDEX($A$37:$U$161,MATCH($B182,$B$37:$B$161,0),11)),"",INDEX($A$37:$U$161,MATCH($B182,$B$37:$B$161,0),11))</f>
        <v>2</v>
      </c>
      <c r="L182" s="41">
        <f>IF(ISNA(INDEX($A$37:$U$161,MATCH($B182,$B$37:$B$161,0),11)),"",INDEX($A$37:$U$161,MATCH($B182,$B$37:$B$161,0),12))</f>
        <v>1</v>
      </c>
      <c r="M182" s="41">
        <f>IF(ISNA(INDEX($A$37:$U$161,MATCH($B182,$B$37:$B$161,0),12)),"",INDEX($A$37:$U$161,MATCH($B182,$B$37:$B$161,0),13))</f>
        <v>1</v>
      </c>
      <c r="N182" s="41">
        <f>IF(ISNA(INDEX($A$37:$U$161,MATCH($B182,$B$37:$B$161,0),13)),"",INDEX($A$37:$U$161,MATCH($B182,$B$37:$B$161,0),14))</f>
        <v>0</v>
      </c>
      <c r="O182" s="41">
        <f>IF(ISNA(INDEX($A$37:$U$161,MATCH($B182,$B$37:$B$161,0),14)),"",INDEX($A$37:$U$161,MATCH($B182,$B$37:$B$161,0),15))</f>
        <v>4</v>
      </c>
      <c r="P182" s="41">
        <f>IF(ISNA(INDEX($A$37:$U$161,MATCH($B182,$B$37:$B$161,0),15)),"",INDEX($A$37:$U$161,MATCH($B182,$B$37:$B$161,0),16))</f>
        <v>6</v>
      </c>
      <c r="Q182" s="41">
        <f>IF(ISNA(INDEX($A$37:$U$161,MATCH($B182,$B$37:$B$161,0),16)),"",INDEX($A$37:$U$161,MATCH($B182,$B$37:$B$161,0),17))</f>
        <v>10</v>
      </c>
      <c r="R182" s="85" t="str">
        <f>IF(ISNA(INDEX($A$37:$U$161,MATCH($B182,$B$37:$B$161,0),17)),"",INDEX($A$37:$U$161,MATCH($B182,$B$37:$B$161,0),18))</f>
        <v>E</v>
      </c>
      <c r="S182" s="85">
        <f>IF(ISNA(INDEX($A$37:$U$161,MATCH($B182,$B$37:$B$161,0),18)),"",INDEX($A$37:$U$161,MATCH($B182,$B$37:$B$161,0),19))</f>
        <v>0</v>
      </c>
      <c r="T182" s="85">
        <f>IF(ISNA(INDEX($A$37:$U$161,MATCH($B182,$B$37:$B$161,0),19)),"",INDEX($A$37:$U$161,MATCH($B182,$B$37:$B$161,0),20))</f>
        <v>0</v>
      </c>
      <c r="U182" s="86" t="s">
        <v>51</v>
      </c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</row>
    <row r="183" spans="1:62">
      <c r="A183" s="83" t="str">
        <f>IF(ISNA(INDEX($A$37:$U$161,MATCH($B183,$B$37:$B$161,0),1)),"",INDEX($A$37:$U$161,MATCH($B183,$B$37:$B$161,0),1))</f>
        <v>MLG0028</v>
      </c>
      <c r="B183" s="211" t="s">
        <v>115</v>
      </c>
      <c r="C183" s="211"/>
      <c r="D183" s="211"/>
      <c r="E183" s="211"/>
      <c r="F183" s="211"/>
      <c r="G183" s="211"/>
      <c r="H183" s="211"/>
      <c r="I183" s="211"/>
      <c r="J183" s="41">
        <f>IF(ISNA(INDEX($A$37:$U$161,MATCH($B183,$B$37:$B$161,0),10)),"",INDEX($A$37:$U$161,MATCH($B183,$B$37:$B$161,0),10))</f>
        <v>5</v>
      </c>
      <c r="K183" s="41">
        <f>IF(ISNA(INDEX($A$37:$U$161,MATCH($B183,$B$37:$B$161,0),11)),"",INDEX($A$37:$U$161,MATCH($B183,$B$37:$B$161,0),11))</f>
        <v>2</v>
      </c>
      <c r="L183" s="41">
        <f>IF(ISNA(INDEX($A$37:$U$161,MATCH($B183,$B$37:$B$161,0),11)),"",INDEX($A$37:$U$161,MATCH($B183,$B$37:$B$161,0),12))</f>
        <v>0</v>
      </c>
      <c r="M183" s="41">
        <f>IF(ISNA(INDEX($A$37:$U$161,MATCH($B183,$B$37:$B$161,0),12)),"",INDEX($A$37:$U$161,MATCH($B183,$B$37:$B$161,0),13))</f>
        <v>2</v>
      </c>
      <c r="N183" s="41">
        <f>IF(ISNA(INDEX($A$37:$U$161,MATCH($B183,$B$37:$B$161,0),13)),"",INDEX($A$37:$U$161,MATCH($B183,$B$37:$B$161,0),14))</f>
        <v>0</v>
      </c>
      <c r="O183" s="41">
        <f>IF(ISNA(INDEX($A$37:$U$161,MATCH($B183,$B$37:$B$161,0),14)),"",INDEX($A$37:$U$161,MATCH($B183,$B$37:$B$161,0),15))</f>
        <v>4</v>
      </c>
      <c r="P183" s="41">
        <f>IF(ISNA(INDEX($A$37:$U$161,MATCH($B183,$B$37:$B$161,0),15)),"",INDEX($A$37:$U$161,MATCH($B183,$B$37:$B$161,0),16))</f>
        <v>6</v>
      </c>
      <c r="Q183" s="41">
        <f>IF(ISNA(INDEX($A$37:$U$161,MATCH($B183,$B$37:$B$161,0),16)),"",INDEX($A$37:$U$161,MATCH($B183,$B$37:$B$161,0),17))</f>
        <v>10</v>
      </c>
      <c r="R183" s="85" t="str">
        <f>IF(ISNA(INDEX($A$37:$U$161,MATCH($B183,$B$37:$B$161,0),17)),"",INDEX($A$37:$U$161,MATCH($B183,$B$37:$B$161,0),18))</f>
        <v>E</v>
      </c>
      <c r="S183" s="85">
        <f>IF(ISNA(INDEX($A$37:$U$161,MATCH($B183,$B$37:$B$161,0),18)),"",INDEX($A$37:$U$161,MATCH($B183,$B$37:$B$161,0),19))</f>
        <v>0</v>
      </c>
      <c r="T183" s="85">
        <f>IF(ISNA(INDEX($A$37:$U$161,MATCH($B183,$B$37:$B$161,0),19)),"",INDEX($A$37:$U$161,MATCH($B183,$B$37:$B$161,0),20))</f>
        <v>0</v>
      </c>
      <c r="U183" s="86" t="s">
        <v>51</v>
      </c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</row>
    <row r="184" spans="1:62">
      <c r="A184" s="87" t="s">
        <v>84</v>
      </c>
      <c r="B184" s="217"/>
      <c r="C184" s="217"/>
      <c r="D184" s="217"/>
      <c r="E184" s="217"/>
      <c r="F184" s="217"/>
      <c r="G184" s="217"/>
      <c r="H184" s="217"/>
      <c r="I184" s="217"/>
      <c r="J184" s="68">
        <f t="shared" ref="J184:Q184" si="28">SUM(J182:J183)</f>
        <v>10</v>
      </c>
      <c r="K184" s="68">
        <f t="shared" si="28"/>
        <v>4</v>
      </c>
      <c r="L184" s="68">
        <f t="shared" si="28"/>
        <v>1</v>
      </c>
      <c r="M184" s="68">
        <f t="shared" si="28"/>
        <v>3</v>
      </c>
      <c r="N184" s="68">
        <f t="shared" si="28"/>
        <v>0</v>
      </c>
      <c r="O184" s="68">
        <f t="shared" si="28"/>
        <v>8</v>
      </c>
      <c r="P184" s="68">
        <f t="shared" si="28"/>
        <v>12</v>
      </c>
      <c r="Q184" s="68">
        <f t="shared" si="28"/>
        <v>20</v>
      </c>
      <c r="R184" s="87">
        <f>COUNTIF(R182:R183,"E")</f>
        <v>2</v>
      </c>
      <c r="S184" s="87">
        <f>COUNTIF(S182:S183,"C")</f>
        <v>0</v>
      </c>
      <c r="T184" s="87">
        <f>COUNTIF(T182:T183,"VP")</f>
        <v>0</v>
      </c>
      <c r="U184" s="89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</row>
    <row r="185" spans="1:62" ht="27" customHeight="1">
      <c r="A185" s="218" t="s">
        <v>141</v>
      </c>
      <c r="B185" s="218"/>
      <c r="C185" s="218"/>
      <c r="D185" s="218"/>
      <c r="E185" s="218"/>
      <c r="F185" s="218"/>
      <c r="G185" s="218"/>
      <c r="H185" s="218"/>
      <c r="I185" s="218"/>
      <c r="J185" s="68">
        <f t="shared" ref="J185:T185" si="29">SUM(J180,J184)</f>
        <v>75</v>
      </c>
      <c r="K185" s="68">
        <f t="shared" si="29"/>
        <v>26</v>
      </c>
      <c r="L185" s="68">
        <f t="shared" si="29"/>
        <v>10</v>
      </c>
      <c r="M185" s="68">
        <f t="shared" si="29"/>
        <v>21</v>
      </c>
      <c r="N185" s="68">
        <f t="shared" si="29"/>
        <v>1</v>
      </c>
      <c r="O185" s="68">
        <f t="shared" si="29"/>
        <v>58</v>
      </c>
      <c r="P185" s="68">
        <f t="shared" si="29"/>
        <v>80</v>
      </c>
      <c r="Q185" s="68">
        <f t="shared" si="29"/>
        <v>138</v>
      </c>
      <c r="R185" s="68">
        <f t="shared" si="29"/>
        <v>10</v>
      </c>
      <c r="S185" s="68">
        <f t="shared" si="29"/>
        <v>4</v>
      </c>
      <c r="T185" s="68">
        <f t="shared" si="29"/>
        <v>0</v>
      </c>
      <c r="U185" s="90">
        <f>19/(38+6)</f>
        <v>0.43181818181818182</v>
      </c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</row>
    <row r="186" spans="1:62" ht="12.75" customHeight="1">
      <c r="A186" s="218" t="s">
        <v>142</v>
      </c>
      <c r="B186" s="218"/>
      <c r="C186" s="218"/>
      <c r="D186" s="218"/>
      <c r="E186" s="218"/>
      <c r="F186" s="218"/>
      <c r="G186" s="218"/>
      <c r="H186" s="218"/>
      <c r="I186" s="218"/>
      <c r="J186" s="218"/>
      <c r="K186" s="68">
        <f>K180*14+K184*12</f>
        <v>356</v>
      </c>
      <c r="L186" s="68">
        <f t="shared" ref="L186:Q186" si="30">L180*14+L184*12</f>
        <v>138</v>
      </c>
      <c r="M186" s="68">
        <f t="shared" si="30"/>
        <v>288</v>
      </c>
      <c r="N186" s="68">
        <f t="shared" si="30"/>
        <v>14</v>
      </c>
      <c r="O186" s="68">
        <f t="shared" si="30"/>
        <v>796</v>
      </c>
      <c r="P186" s="68">
        <f t="shared" si="30"/>
        <v>1096</v>
      </c>
      <c r="Q186" s="68">
        <f t="shared" si="30"/>
        <v>1892</v>
      </c>
      <c r="R186" s="219"/>
      <c r="S186" s="219"/>
      <c r="T186" s="219"/>
      <c r="U186" s="219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</row>
    <row r="187" spans="1:62">
      <c r="A187" s="218"/>
      <c r="B187" s="218"/>
      <c r="C187" s="218"/>
      <c r="D187" s="218"/>
      <c r="E187" s="218"/>
      <c r="F187" s="218"/>
      <c r="G187" s="218"/>
      <c r="H187" s="218"/>
      <c r="I187" s="218"/>
      <c r="J187" s="218"/>
      <c r="K187" s="197">
        <f>SUM(K186:N186)</f>
        <v>796</v>
      </c>
      <c r="L187" s="197"/>
      <c r="M187" s="197"/>
      <c r="N187" s="197"/>
      <c r="O187" s="198">
        <f>SUM(O186:P186)</f>
        <v>1892</v>
      </c>
      <c r="P187" s="198"/>
      <c r="Q187" s="198"/>
      <c r="R187" s="219"/>
      <c r="S187" s="219"/>
      <c r="T187" s="219"/>
      <c r="U187" s="219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</row>
    <row r="188" spans="1:62"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</row>
    <row r="189" spans="1:62"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</row>
    <row r="190" spans="1:62">
      <c r="V190" s="130"/>
      <c r="W190" s="130"/>
      <c r="X190" s="130"/>
      <c r="Y190" s="130"/>
      <c r="Z190" s="130"/>
      <c r="AA190" s="130"/>
      <c r="AB190" s="130"/>
      <c r="AC190" s="130"/>
      <c r="AD190" s="130"/>
      <c r="AE190" s="130"/>
      <c r="AF190" s="130"/>
      <c r="AG190" s="130"/>
      <c r="AH190" s="130"/>
      <c r="AI190" s="130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</row>
    <row r="191" spans="1:62"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</row>
    <row r="192" spans="1:62">
      <c r="V192" s="130"/>
      <c r="W192" s="130"/>
      <c r="X192" s="130"/>
      <c r="Y192" s="130"/>
      <c r="Z192" s="130"/>
      <c r="AA192" s="130"/>
      <c r="AB192" s="130"/>
      <c r="AC192" s="130"/>
      <c r="AD192" s="130"/>
      <c r="AE192" s="130"/>
      <c r="AF192" s="130"/>
      <c r="AG192" s="130"/>
      <c r="AH192" s="130"/>
      <c r="AI192" s="130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</row>
    <row r="193" spans="1:62">
      <c r="V193" s="130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30"/>
      <c r="AI193" s="130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</row>
    <row r="194" spans="1:62"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</row>
    <row r="195" spans="1:62">
      <c r="B195" s="9"/>
      <c r="C195" s="9"/>
      <c r="D195" s="9"/>
      <c r="E195" s="9"/>
      <c r="F195" s="9"/>
      <c r="G195" s="9"/>
      <c r="N195" s="10"/>
      <c r="O195" s="10"/>
      <c r="P195" s="10"/>
      <c r="Q195" s="10"/>
      <c r="R195" s="10"/>
      <c r="S195" s="10"/>
      <c r="T195" s="10"/>
      <c r="V195" s="130"/>
      <c r="W195" s="130"/>
      <c r="X195" s="130"/>
      <c r="Y195" s="130"/>
      <c r="Z195" s="130"/>
      <c r="AA195" s="130"/>
      <c r="AB195" s="130"/>
      <c r="AC195" s="130"/>
      <c r="AD195" s="130"/>
      <c r="AE195" s="130"/>
      <c r="AF195" s="130"/>
      <c r="AG195" s="130"/>
      <c r="AH195" s="130"/>
      <c r="AI195" s="130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</row>
    <row r="196" spans="1:62">
      <c r="B196" s="10"/>
      <c r="C196" s="10"/>
      <c r="D196" s="10"/>
      <c r="E196" s="10"/>
      <c r="F196" s="10"/>
      <c r="G196" s="10"/>
      <c r="H196" s="30"/>
      <c r="I196" s="30"/>
      <c r="J196" s="30"/>
      <c r="N196" s="10"/>
      <c r="O196" s="10"/>
      <c r="P196" s="10"/>
      <c r="Q196" s="10"/>
      <c r="R196" s="10"/>
      <c r="S196" s="10"/>
      <c r="T196" s="10"/>
      <c r="V196" s="130"/>
      <c r="W196" s="130"/>
      <c r="X196" s="130"/>
      <c r="Y196" s="130"/>
      <c r="Z196" s="130"/>
      <c r="AA196" s="130"/>
      <c r="AB196" s="130"/>
      <c r="AC196" s="130"/>
      <c r="AD196" s="130"/>
      <c r="AE196" s="130"/>
      <c r="AF196" s="130"/>
      <c r="AG196" s="130"/>
      <c r="AH196" s="130"/>
      <c r="AI196" s="130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</row>
    <row r="197" spans="1:62">
      <c r="V197" s="130"/>
      <c r="W197" s="130"/>
      <c r="X197" s="130"/>
      <c r="Y197" s="130"/>
      <c r="Z197" s="130"/>
      <c r="AA197" s="130"/>
      <c r="AB197" s="130"/>
      <c r="AC197" s="130"/>
      <c r="AD197" s="130"/>
      <c r="AE197" s="130"/>
      <c r="AF197" s="130"/>
      <c r="AG197" s="130"/>
      <c r="AH197" s="130"/>
      <c r="AI197" s="130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</row>
    <row r="198" spans="1:62" ht="17.25" customHeight="1">
      <c r="A198" s="164" t="s">
        <v>152</v>
      </c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</row>
    <row r="199" spans="1:62" ht="26.25" customHeight="1">
      <c r="A199" s="164" t="s">
        <v>61</v>
      </c>
      <c r="B199" s="164" t="s">
        <v>62</v>
      </c>
      <c r="C199" s="164"/>
      <c r="D199" s="164"/>
      <c r="E199" s="164"/>
      <c r="F199" s="164"/>
      <c r="G199" s="164"/>
      <c r="H199" s="164"/>
      <c r="I199" s="164"/>
      <c r="J199" s="215" t="s">
        <v>63</v>
      </c>
      <c r="K199" s="215" t="s">
        <v>64</v>
      </c>
      <c r="L199" s="215"/>
      <c r="M199" s="215"/>
      <c r="N199" s="215"/>
      <c r="O199" s="215" t="s">
        <v>65</v>
      </c>
      <c r="P199" s="215"/>
      <c r="Q199" s="215"/>
      <c r="R199" s="215" t="s">
        <v>66</v>
      </c>
      <c r="S199" s="215"/>
      <c r="T199" s="215"/>
      <c r="U199" s="215" t="s">
        <v>67</v>
      </c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</row>
    <row r="200" spans="1:62">
      <c r="A200" s="164"/>
      <c r="B200" s="164"/>
      <c r="C200" s="164"/>
      <c r="D200" s="164"/>
      <c r="E200" s="164"/>
      <c r="F200" s="164"/>
      <c r="G200" s="164"/>
      <c r="H200" s="164"/>
      <c r="I200" s="164"/>
      <c r="J200" s="215"/>
      <c r="K200" s="6" t="s">
        <v>68</v>
      </c>
      <c r="L200" s="6" t="s">
        <v>69</v>
      </c>
      <c r="M200" s="72" t="s">
        <v>70</v>
      </c>
      <c r="N200" s="6" t="s">
        <v>71</v>
      </c>
      <c r="O200" s="79" t="s">
        <v>72</v>
      </c>
      <c r="P200" s="79" t="s">
        <v>42</v>
      </c>
      <c r="Q200" s="79" t="s">
        <v>73</v>
      </c>
      <c r="R200" s="79" t="s">
        <v>74</v>
      </c>
      <c r="S200" s="79" t="s">
        <v>68</v>
      </c>
      <c r="T200" s="79" t="s">
        <v>75</v>
      </c>
      <c r="U200" s="215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</row>
    <row r="201" spans="1:62" ht="15" customHeight="1">
      <c r="A201" s="164" t="s">
        <v>148</v>
      </c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30"/>
      <c r="W201" s="130"/>
      <c r="X201" s="130"/>
      <c r="Y201" s="130"/>
      <c r="Z201" s="130"/>
      <c r="AA201" s="130"/>
      <c r="AB201" s="130"/>
      <c r="AC201" s="130"/>
      <c r="AD201" s="130"/>
      <c r="AE201" s="130"/>
      <c r="AF201" s="130"/>
      <c r="AG201" s="130"/>
      <c r="AH201" s="130"/>
      <c r="AI201" s="130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</row>
    <row r="202" spans="1:62">
      <c r="A202" s="80" t="str">
        <f t="shared" ref="A202:A211" si="31">IF(ISNA(INDEX($A$37:$U$161,MATCH($B202,$B$37:$B$161,0),1)),"",INDEX($A$37:$U$161,MATCH($B202,$B$37:$B$161,0),1))</f>
        <v>MLG5005</v>
      </c>
      <c r="B202" s="160" t="s">
        <v>80</v>
      </c>
      <c r="C202" s="160"/>
      <c r="D202" s="160"/>
      <c r="E202" s="160"/>
      <c r="F202" s="160"/>
      <c r="G202" s="160"/>
      <c r="H202" s="160"/>
      <c r="I202" s="160"/>
      <c r="J202" s="36">
        <f t="shared" ref="J202:J211" si="32">IF(ISNA(INDEX($A$37:$U$161,MATCH($B202,$B$37:$B$161,0),10)),"",INDEX($A$37:$U$161,MATCH($B202,$B$37:$B$161,0),10))</f>
        <v>6</v>
      </c>
      <c r="K202" s="36">
        <f t="shared" ref="K202:K211" si="33">IF(ISNA(INDEX($A$37:$U$161,MATCH($B202,$B$37:$B$161,0),11)),"",INDEX($A$37:$U$161,MATCH($B202,$B$37:$B$161,0),11))</f>
        <v>2</v>
      </c>
      <c r="L202" s="36">
        <f t="shared" ref="L202:L211" si="34">IF(ISNA(INDEX($A$37:$U$161,MATCH($B202,$B$37:$B$161,0),11)),"",INDEX($A$37:$U$161,MATCH($B202,$B$37:$B$161,0),12))</f>
        <v>2</v>
      </c>
      <c r="M202" s="36">
        <f t="shared" ref="M202:M211" si="35">IF(ISNA(INDEX($A$37:$U$161,MATCH($B202,$B$37:$B$161,0),12)),"",INDEX($A$37:$U$161,MATCH($B202,$B$37:$B$161,0),13))</f>
        <v>2</v>
      </c>
      <c r="N202" s="36">
        <f t="shared" ref="N202:N211" si="36">IF(ISNA(INDEX($A$37:$U$161,MATCH($B202,$B$37:$B$161,0),13)),"",INDEX($A$37:$U$161,MATCH($B202,$B$37:$B$161,0),14))</f>
        <v>0</v>
      </c>
      <c r="O202" s="36">
        <f t="shared" ref="O202:O211" si="37">IF(ISNA(INDEX($A$37:$U$161,MATCH($B202,$B$37:$B$161,0),14)),"",INDEX($A$37:$U$161,MATCH($B202,$B$37:$B$161,0),15))</f>
        <v>6</v>
      </c>
      <c r="P202" s="36">
        <f t="shared" ref="P202:P211" si="38">IF(ISNA(INDEX($A$37:$U$161,MATCH($B202,$B$37:$B$161,0),15)),"",INDEX($A$37:$U$161,MATCH($B202,$B$37:$B$161,0),16))</f>
        <v>5</v>
      </c>
      <c r="Q202" s="36">
        <f t="shared" ref="Q202:Q211" si="39">IF(ISNA(INDEX($A$37:$U$161,MATCH($B202,$B$37:$B$161,0),16)),"",INDEX($A$37:$U$161,MATCH($B202,$B$37:$B$161,0),17))</f>
        <v>11</v>
      </c>
      <c r="R202" s="81" t="str">
        <f t="shared" ref="R202:R211" si="40">IF(ISNA(INDEX($A$37:$U$161,MATCH($B202,$B$37:$B$161,0),17)),"",INDEX($A$37:$U$161,MATCH($B202,$B$37:$B$161,0),18))</f>
        <v>E</v>
      </c>
      <c r="S202" s="81">
        <f t="shared" ref="S202:S211" si="41">IF(ISNA(INDEX($A$37:$U$161,MATCH($B202,$B$37:$B$161,0),18)),"",INDEX($A$37:$U$161,MATCH($B202,$B$37:$B$161,0),19))</f>
        <v>0</v>
      </c>
      <c r="T202" s="81">
        <f>IF(ISNA(INDEX($A$37:$U$161,MATCH($B202,$B$37:$B$161,0),19)),"",INDEX($A$37:$U$161,MATCH($B202,$B$37:$B$161,0),20))</f>
        <v>0</v>
      </c>
      <c r="U202" s="82" t="s">
        <v>51</v>
      </c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</row>
    <row r="203" spans="1:62">
      <c r="A203" s="80" t="str">
        <f t="shared" si="31"/>
        <v>MLG5006</v>
      </c>
      <c r="B203" s="160" t="s">
        <v>87</v>
      </c>
      <c r="C203" s="160"/>
      <c r="D203" s="160"/>
      <c r="E203" s="160"/>
      <c r="F203" s="160"/>
      <c r="G203" s="160"/>
      <c r="H203" s="160"/>
      <c r="I203" s="160"/>
      <c r="J203" s="36">
        <f t="shared" si="32"/>
        <v>6</v>
      </c>
      <c r="K203" s="36">
        <f t="shared" si="33"/>
        <v>2</v>
      </c>
      <c r="L203" s="36">
        <f t="shared" si="34"/>
        <v>1</v>
      </c>
      <c r="M203" s="36">
        <f t="shared" si="35"/>
        <v>2</v>
      </c>
      <c r="N203" s="36">
        <f t="shared" si="36"/>
        <v>0</v>
      </c>
      <c r="O203" s="36">
        <f t="shared" si="37"/>
        <v>5</v>
      </c>
      <c r="P203" s="36">
        <f t="shared" si="38"/>
        <v>6</v>
      </c>
      <c r="Q203" s="36">
        <f t="shared" si="39"/>
        <v>11</v>
      </c>
      <c r="R203" s="81" t="str">
        <f t="shared" si="40"/>
        <v>E</v>
      </c>
      <c r="S203" s="81">
        <f t="shared" si="41"/>
        <v>0</v>
      </c>
      <c r="T203" s="81">
        <f>IF(ISNA(INDEX($A$37:$U$161,MATCH($B203,$B$37:$B$161,0),19)),"",INDEX($A$37:$U$161,MATCH($B203,$B$37:$B$161,0),20))</f>
        <v>0</v>
      </c>
      <c r="U203" s="82" t="s">
        <v>51</v>
      </c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</row>
    <row r="204" spans="1:62">
      <c r="A204" s="80" t="str">
        <f t="shared" si="31"/>
        <v>MLG5008</v>
      </c>
      <c r="B204" s="160" t="s">
        <v>95</v>
      </c>
      <c r="C204" s="160"/>
      <c r="D204" s="160"/>
      <c r="E204" s="160"/>
      <c r="F204" s="160"/>
      <c r="G204" s="160"/>
      <c r="H204" s="160"/>
      <c r="I204" s="160"/>
      <c r="J204" s="36">
        <f t="shared" si="32"/>
        <v>6</v>
      </c>
      <c r="K204" s="36">
        <f t="shared" si="33"/>
        <v>2</v>
      </c>
      <c r="L204" s="36">
        <f t="shared" si="34"/>
        <v>1</v>
      </c>
      <c r="M204" s="36">
        <f t="shared" si="35"/>
        <v>2</v>
      </c>
      <c r="N204" s="36">
        <f t="shared" si="36"/>
        <v>0</v>
      </c>
      <c r="O204" s="36">
        <f t="shared" si="37"/>
        <v>5</v>
      </c>
      <c r="P204" s="36">
        <f t="shared" si="38"/>
        <v>6</v>
      </c>
      <c r="Q204" s="36">
        <f t="shared" si="39"/>
        <v>11</v>
      </c>
      <c r="R204" s="81" t="str">
        <f t="shared" si="40"/>
        <v>E</v>
      </c>
      <c r="S204" s="81">
        <f t="shared" si="41"/>
        <v>0</v>
      </c>
      <c r="T204" s="81">
        <f>IF(ISNA(INDEX($A$37:$U$161,MATCH($B204,$B$37:$B$161,0),19)),"",INDEX($A$37:$U$161,MATCH($B204,$B$37:$B$161,0),20))</f>
        <v>0</v>
      </c>
      <c r="U204" s="82" t="s">
        <v>51</v>
      </c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</row>
    <row r="205" spans="1:62">
      <c r="A205" s="80" t="str">
        <f t="shared" si="31"/>
        <v>MLG5087</v>
      </c>
      <c r="B205" s="220" t="s">
        <v>230</v>
      </c>
      <c r="C205" s="221"/>
      <c r="D205" s="221"/>
      <c r="E205" s="221"/>
      <c r="F205" s="221"/>
      <c r="G205" s="221"/>
      <c r="H205" s="163"/>
      <c r="I205" s="39"/>
      <c r="J205" s="36">
        <f t="shared" si="32"/>
        <v>6</v>
      </c>
      <c r="K205" s="36">
        <f t="shared" si="33"/>
        <v>2</v>
      </c>
      <c r="L205" s="36">
        <f t="shared" si="34"/>
        <v>0</v>
      </c>
      <c r="M205" s="36">
        <f t="shared" si="35"/>
        <v>2</v>
      </c>
      <c r="N205" s="36">
        <f t="shared" si="36"/>
        <v>0</v>
      </c>
      <c r="O205" s="36">
        <f t="shared" si="37"/>
        <v>4</v>
      </c>
      <c r="P205" s="36">
        <f t="shared" si="38"/>
        <v>7</v>
      </c>
      <c r="Q205" s="36">
        <f t="shared" si="39"/>
        <v>11</v>
      </c>
      <c r="R205" s="81">
        <f t="shared" si="40"/>
        <v>0</v>
      </c>
      <c r="S205" s="81" t="str">
        <f t="shared" si="41"/>
        <v>C</v>
      </c>
      <c r="T205" s="81"/>
      <c r="U205" s="82" t="s">
        <v>51</v>
      </c>
      <c r="V205" s="130"/>
      <c r="W205" s="130"/>
      <c r="X205" s="130"/>
      <c r="Y205" s="130"/>
      <c r="Z205" s="130"/>
      <c r="AA205" s="130"/>
      <c r="AB205" s="130"/>
      <c r="AC205" s="130"/>
      <c r="AD205" s="130"/>
      <c r="AE205" s="130"/>
      <c r="AF205" s="130"/>
      <c r="AG205" s="130"/>
      <c r="AH205" s="130"/>
      <c r="AI205" s="130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</row>
    <row r="206" spans="1:62">
      <c r="A206" s="80" t="str">
        <f t="shared" si="31"/>
        <v>MLG5028</v>
      </c>
      <c r="B206" s="160" t="s">
        <v>101</v>
      </c>
      <c r="C206" s="160"/>
      <c r="D206" s="160"/>
      <c r="E206" s="160"/>
      <c r="F206" s="160"/>
      <c r="G206" s="160"/>
      <c r="H206" s="160"/>
      <c r="I206" s="160"/>
      <c r="J206" s="36">
        <f t="shared" si="32"/>
        <v>6</v>
      </c>
      <c r="K206" s="36">
        <f t="shared" si="33"/>
        <v>2</v>
      </c>
      <c r="L206" s="36">
        <f t="shared" si="34"/>
        <v>1</v>
      </c>
      <c r="M206" s="36">
        <f t="shared" si="35"/>
        <v>1</v>
      </c>
      <c r="N206" s="36">
        <f t="shared" si="36"/>
        <v>0</v>
      </c>
      <c r="O206" s="36">
        <f t="shared" si="37"/>
        <v>4</v>
      </c>
      <c r="P206" s="36">
        <f t="shared" si="38"/>
        <v>7</v>
      </c>
      <c r="Q206" s="36">
        <f t="shared" si="39"/>
        <v>11</v>
      </c>
      <c r="R206" s="81">
        <f t="shared" si="40"/>
        <v>0</v>
      </c>
      <c r="S206" s="81" t="str">
        <f t="shared" si="41"/>
        <v>C</v>
      </c>
      <c r="T206" s="81">
        <f t="shared" ref="T206:T211" si="42">IF(ISNA(INDEX($A$37:$U$161,MATCH($B206,$B$37:$B$161,0),19)),"",INDEX($A$37:$U$161,MATCH($B206,$B$37:$B$161,0),20))</f>
        <v>0</v>
      </c>
      <c r="U206" s="82" t="s">
        <v>51</v>
      </c>
      <c r="V206" s="130"/>
      <c r="W206" s="130"/>
      <c r="X206" s="130"/>
      <c r="Y206" s="130"/>
      <c r="Z206" s="130"/>
      <c r="AA206" s="130"/>
      <c r="AB206" s="130"/>
      <c r="AC206" s="130"/>
      <c r="AD206" s="130"/>
      <c r="AE206" s="130"/>
      <c r="AF206" s="130"/>
      <c r="AG206" s="130"/>
      <c r="AH206" s="130"/>
      <c r="AI206" s="130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</row>
    <row r="207" spans="1:62">
      <c r="A207" s="80" t="str">
        <f t="shared" si="31"/>
        <v>MLG5029</v>
      </c>
      <c r="B207" s="160" t="s">
        <v>102</v>
      </c>
      <c r="C207" s="160"/>
      <c r="D207" s="160"/>
      <c r="E207" s="160"/>
      <c r="F207" s="160"/>
      <c r="G207" s="160"/>
      <c r="H207" s="160"/>
      <c r="I207" s="160"/>
      <c r="J207" s="36">
        <f t="shared" si="32"/>
        <v>6</v>
      </c>
      <c r="K207" s="36">
        <f t="shared" si="33"/>
        <v>2</v>
      </c>
      <c r="L207" s="36">
        <f t="shared" si="34"/>
        <v>1</v>
      </c>
      <c r="M207" s="36">
        <f t="shared" si="35"/>
        <v>1</v>
      </c>
      <c r="N207" s="36">
        <f t="shared" si="36"/>
        <v>0</v>
      </c>
      <c r="O207" s="36">
        <f t="shared" si="37"/>
        <v>4</v>
      </c>
      <c r="P207" s="36">
        <f t="shared" si="38"/>
        <v>7</v>
      </c>
      <c r="Q207" s="36">
        <f t="shared" si="39"/>
        <v>11</v>
      </c>
      <c r="R207" s="81" t="str">
        <f t="shared" si="40"/>
        <v>E</v>
      </c>
      <c r="S207" s="81">
        <f t="shared" si="41"/>
        <v>0</v>
      </c>
      <c r="T207" s="81">
        <f t="shared" si="42"/>
        <v>0</v>
      </c>
      <c r="U207" s="82" t="s">
        <v>51</v>
      </c>
      <c r="V207" s="130"/>
      <c r="W207" s="130"/>
      <c r="X207" s="130"/>
      <c r="Y207" s="130"/>
      <c r="Z207" s="130"/>
      <c r="AA207" s="130"/>
      <c r="AB207" s="130"/>
      <c r="AC207" s="130"/>
      <c r="AD207" s="130"/>
      <c r="AE207" s="130"/>
      <c r="AF207" s="130"/>
      <c r="AG207" s="130"/>
      <c r="AH207" s="130"/>
      <c r="AI207" s="130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</row>
    <row r="208" spans="1:62">
      <c r="A208" s="80" t="str">
        <f t="shared" si="31"/>
        <v>MLG5015</v>
      </c>
      <c r="B208" s="160" t="s">
        <v>105</v>
      </c>
      <c r="C208" s="160"/>
      <c r="D208" s="160"/>
      <c r="E208" s="160"/>
      <c r="F208" s="160"/>
      <c r="G208" s="160"/>
      <c r="H208" s="160"/>
      <c r="I208" s="160"/>
      <c r="J208" s="36">
        <f t="shared" si="32"/>
        <v>7</v>
      </c>
      <c r="K208" s="36">
        <f t="shared" si="33"/>
        <v>2</v>
      </c>
      <c r="L208" s="36">
        <f t="shared" si="34"/>
        <v>0</v>
      </c>
      <c r="M208" s="36">
        <f t="shared" si="35"/>
        <v>2</v>
      </c>
      <c r="N208" s="36">
        <f t="shared" si="36"/>
        <v>1</v>
      </c>
      <c r="O208" s="36">
        <f t="shared" si="37"/>
        <v>5</v>
      </c>
      <c r="P208" s="36">
        <f t="shared" si="38"/>
        <v>8</v>
      </c>
      <c r="Q208" s="36">
        <f t="shared" si="39"/>
        <v>13</v>
      </c>
      <c r="R208" s="81" t="str">
        <f t="shared" si="40"/>
        <v>E</v>
      </c>
      <c r="S208" s="81">
        <f t="shared" si="41"/>
        <v>0</v>
      </c>
      <c r="T208" s="81">
        <f t="shared" si="42"/>
        <v>0</v>
      </c>
      <c r="U208" s="82" t="s">
        <v>51</v>
      </c>
      <c r="V208" s="130"/>
      <c r="W208" s="130"/>
      <c r="X208" s="130"/>
      <c r="Y208" s="130"/>
      <c r="Z208" s="130"/>
      <c r="AA208" s="130"/>
      <c r="AB208" s="130"/>
      <c r="AC208" s="130"/>
      <c r="AD208" s="130"/>
      <c r="AE208" s="130"/>
      <c r="AF208" s="130"/>
      <c r="AG208" s="130"/>
      <c r="AH208" s="130"/>
      <c r="AI208" s="130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</row>
    <row r="209" spans="1:62">
      <c r="A209" s="80" t="str">
        <f t="shared" si="31"/>
        <v>MLG7001</v>
      </c>
      <c r="B209" s="160" t="s">
        <v>112</v>
      </c>
      <c r="C209" s="160"/>
      <c r="D209" s="160"/>
      <c r="E209" s="160"/>
      <c r="F209" s="160"/>
      <c r="G209" s="160"/>
      <c r="H209" s="160"/>
      <c r="I209" s="160"/>
      <c r="J209" s="36">
        <f t="shared" si="32"/>
        <v>4</v>
      </c>
      <c r="K209" s="36">
        <f t="shared" si="33"/>
        <v>0</v>
      </c>
      <c r="L209" s="36">
        <f t="shared" si="34"/>
        <v>0</v>
      </c>
      <c r="M209" s="36">
        <f t="shared" si="35"/>
        <v>1</v>
      </c>
      <c r="N209" s="36">
        <f t="shared" si="36"/>
        <v>0</v>
      </c>
      <c r="O209" s="36">
        <f t="shared" si="37"/>
        <v>1</v>
      </c>
      <c r="P209" s="36">
        <f t="shared" si="38"/>
        <v>6</v>
      </c>
      <c r="Q209" s="36">
        <f t="shared" si="39"/>
        <v>7</v>
      </c>
      <c r="R209" s="81" t="str">
        <f t="shared" si="40"/>
        <v>E</v>
      </c>
      <c r="S209" s="81">
        <f t="shared" si="41"/>
        <v>0</v>
      </c>
      <c r="T209" s="81">
        <f t="shared" si="42"/>
        <v>0</v>
      </c>
      <c r="U209" s="82" t="s">
        <v>51</v>
      </c>
      <c r="V209" s="130"/>
      <c r="W209" s="130"/>
      <c r="X209" s="130"/>
      <c r="Y209" s="130"/>
      <c r="Z209" s="130"/>
      <c r="AA209" s="130"/>
      <c r="AB209" s="130"/>
      <c r="AC209" s="130"/>
      <c r="AD209" s="130"/>
      <c r="AE209" s="130"/>
      <c r="AF209" s="130"/>
      <c r="AG209" s="130"/>
      <c r="AH209" s="130"/>
      <c r="AI209" s="130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</row>
    <row r="210" spans="1:62">
      <c r="A210" s="80" t="str">
        <f t="shared" si="31"/>
        <v>MLX7101</v>
      </c>
      <c r="B210" s="160" t="s">
        <v>103</v>
      </c>
      <c r="C210" s="160"/>
      <c r="D210" s="160"/>
      <c r="E210" s="160"/>
      <c r="F210" s="160"/>
      <c r="G210" s="160"/>
      <c r="H210" s="160"/>
      <c r="I210" s="160"/>
      <c r="J210" s="36">
        <f t="shared" si="32"/>
        <v>6</v>
      </c>
      <c r="K210" s="36">
        <f t="shared" si="33"/>
        <v>2</v>
      </c>
      <c r="L210" s="36">
        <f t="shared" si="34"/>
        <v>0</v>
      </c>
      <c r="M210" s="36">
        <f t="shared" si="35"/>
        <v>2</v>
      </c>
      <c r="N210" s="36">
        <f t="shared" si="36"/>
        <v>0</v>
      </c>
      <c r="O210" s="36">
        <f t="shared" si="37"/>
        <v>4</v>
      </c>
      <c r="P210" s="36">
        <f t="shared" si="38"/>
        <v>3</v>
      </c>
      <c r="Q210" s="36">
        <f t="shared" si="39"/>
        <v>7</v>
      </c>
      <c r="R210" s="81">
        <f t="shared" si="40"/>
        <v>0</v>
      </c>
      <c r="S210" s="81" t="str">
        <f t="shared" si="41"/>
        <v>C</v>
      </c>
      <c r="T210" s="81">
        <f t="shared" si="42"/>
        <v>0</v>
      </c>
      <c r="U210" s="82" t="s">
        <v>52</v>
      </c>
      <c r="V210" s="130"/>
      <c r="W210" s="130"/>
      <c r="X210" s="130"/>
      <c r="Y210" s="130"/>
      <c r="Z210" s="130"/>
      <c r="AA210" s="130"/>
      <c r="AB210" s="130"/>
      <c r="AC210" s="130"/>
      <c r="AD210" s="130"/>
      <c r="AE210" s="130"/>
      <c r="AF210" s="130"/>
      <c r="AG210" s="130"/>
      <c r="AH210" s="130"/>
      <c r="AI210" s="130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</row>
    <row r="211" spans="1:62">
      <c r="A211" s="80" t="str">
        <f t="shared" si="31"/>
        <v>MLX7102</v>
      </c>
      <c r="B211" s="160" t="s">
        <v>109</v>
      </c>
      <c r="C211" s="160"/>
      <c r="D211" s="160"/>
      <c r="E211" s="160"/>
      <c r="F211" s="160"/>
      <c r="G211" s="160"/>
      <c r="H211" s="160"/>
      <c r="I211" s="160"/>
      <c r="J211" s="36">
        <f t="shared" si="32"/>
        <v>4</v>
      </c>
      <c r="K211" s="36">
        <f t="shared" si="33"/>
        <v>2</v>
      </c>
      <c r="L211" s="36">
        <f t="shared" si="34"/>
        <v>0</v>
      </c>
      <c r="M211" s="36">
        <f t="shared" si="35"/>
        <v>1</v>
      </c>
      <c r="N211" s="36">
        <f t="shared" si="36"/>
        <v>0</v>
      </c>
      <c r="O211" s="36">
        <f t="shared" si="37"/>
        <v>3</v>
      </c>
      <c r="P211" s="36">
        <f t="shared" si="38"/>
        <v>4</v>
      </c>
      <c r="Q211" s="36">
        <f t="shared" si="39"/>
        <v>7</v>
      </c>
      <c r="R211" s="81">
        <f t="shared" si="40"/>
        <v>0</v>
      </c>
      <c r="S211" s="81" t="str">
        <f t="shared" si="41"/>
        <v>C</v>
      </c>
      <c r="T211" s="81">
        <f t="shared" si="42"/>
        <v>0</v>
      </c>
      <c r="U211" s="82" t="s">
        <v>52</v>
      </c>
      <c r="V211" s="130"/>
      <c r="W211" s="130"/>
      <c r="X211" s="130"/>
      <c r="Y211" s="130"/>
      <c r="Z211" s="130"/>
      <c r="AA211" s="130"/>
      <c r="AB211" s="130"/>
      <c r="AC211" s="130"/>
      <c r="AD211" s="130"/>
      <c r="AE211" s="130"/>
      <c r="AF211" s="130"/>
      <c r="AG211" s="130"/>
      <c r="AH211" s="130"/>
      <c r="AI211" s="130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</row>
    <row r="212" spans="1:62">
      <c r="A212" s="42" t="s">
        <v>84</v>
      </c>
      <c r="B212" s="222"/>
      <c r="C212" s="222"/>
      <c r="D212" s="222"/>
      <c r="E212" s="222"/>
      <c r="F212" s="222"/>
      <c r="G212" s="222"/>
      <c r="H212" s="222"/>
      <c r="I212" s="222"/>
      <c r="J212" s="77">
        <f t="shared" ref="J212:Q212" si="43">SUM(J202:J211)</f>
        <v>57</v>
      </c>
      <c r="K212" s="77">
        <f t="shared" si="43"/>
        <v>18</v>
      </c>
      <c r="L212" s="77">
        <f t="shared" si="43"/>
        <v>6</v>
      </c>
      <c r="M212" s="77">
        <f t="shared" si="43"/>
        <v>16</v>
      </c>
      <c r="N212" s="77">
        <f t="shared" si="43"/>
        <v>1</v>
      </c>
      <c r="O212" s="77">
        <f t="shared" si="43"/>
        <v>41</v>
      </c>
      <c r="P212" s="77">
        <f t="shared" si="43"/>
        <v>59</v>
      </c>
      <c r="Q212" s="77">
        <f t="shared" si="43"/>
        <v>100</v>
      </c>
      <c r="R212" s="42">
        <f>COUNTIF(R202:R211,"E")</f>
        <v>6</v>
      </c>
      <c r="S212" s="42">
        <f>COUNTIF(S202:S211,"C")</f>
        <v>4</v>
      </c>
      <c r="T212" s="42">
        <f>COUNTIF(T202:T211,"VP")</f>
        <v>0</v>
      </c>
      <c r="U212" s="35"/>
      <c r="V212" s="130"/>
      <c r="W212" s="130"/>
      <c r="X212" s="130"/>
      <c r="Y212" s="130"/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</row>
    <row r="213" spans="1:62" ht="13.5" customHeight="1">
      <c r="A213" s="164" t="s">
        <v>153</v>
      </c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</row>
    <row r="214" spans="1:62">
      <c r="A214" s="80" t="str">
        <f>IF(ISNA(INDEX($A$37:$U$161,MATCH($B214,$B$37:$B$161,0),1)),"",INDEX($A$37:$U$161,MATCH($B214,$B$37:$B$161,0),1))</f>
        <v>MLG2001</v>
      </c>
      <c r="B214" s="160" t="s">
        <v>116</v>
      </c>
      <c r="C214" s="160"/>
      <c r="D214" s="160"/>
      <c r="E214" s="160"/>
      <c r="F214" s="160"/>
      <c r="G214" s="160"/>
      <c r="H214" s="160"/>
      <c r="I214" s="160"/>
      <c r="J214" s="36">
        <f>IF(ISNA(INDEX($A$37:$U$161,MATCH($B214,$B$37:$B$161,0),10)),"",INDEX($A$37:$U$161,MATCH($B214,$B$37:$B$161,0),10))</f>
        <v>2</v>
      </c>
      <c r="K214" s="36">
        <f>IF(ISNA(INDEX($A$37:$U$161,MATCH($B214,$B$37:$B$161,0),11)),"",INDEX($A$37:$U$161,MATCH($B214,$B$37:$B$161,0),11))</f>
        <v>0</v>
      </c>
      <c r="L214" s="36">
        <f>IF(ISNA(INDEX($A$37:$U$161,MATCH($B214,$B$37:$B$161,0),11)),"",INDEX($A$37:$U$161,MATCH($B214,$B$37:$B$161,0),12))</f>
        <v>0</v>
      </c>
      <c r="M214" s="36">
        <f>IF(ISNA(INDEX($A$37:$U$161,MATCH($B214,$B$37:$B$161,0),12)),"",INDEX($A$37:$U$161,MATCH($B214,$B$37:$B$161,0),13))</f>
        <v>0</v>
      </c>
      <c r="N214" s="36">
        <f>IF(ISNA(INDEX($A$37:$U$161,MATCH($B214,$B$37:$B$161,0),13)),"",INDEX($A$37:$U$161,MATCH($B214,$B$37:$B$161,0),14))</f>
        <v>2</v>
      </c>
      <c r="O214" s="36">
        <f>IF(ISNA(INDEX($A$37:$U$161,MATCH($B214,$B$37:$B$161,0),14)),"",INDEX($A$37:$U$161,MATCH($B214,$B$37:$B$161,0),15))</f>
        <v>2</v>
      </c>
      <c r="P214" s="36">
        <f>IF(ISNA(INDEX($A$37:$U$161,MATCH($B214,$B$37:$B$161,0),15)),"",INDEX($A$37:$U$161,MATCH($B214,$B$37:$B$161,0),16))</f>
        <v>2</v>
      </c>
      <c r="Q214" s="36">
        <f>IF(ISNA(INDEX($A$37:$U$161,MATCH($B214,$B$37:$B$161,0),16)),"",INDEX($A$37:$U$161,MATCH($B214,$B$37:$B$161,0),17))</f>
        <v>4</v>
      </c>
      <c r="R214" s="81" t="str">
        <f>IF(ISNA(INDEX($A$37:$U$161,MATCH($B214,$B$37:$B$161,0),17)),"",INDEX($A$37:$U$161,MATCH($B214,$B$37:$B$161,0),18))</f>
        <v>E</v>
      </c>
      <c r="S214" s="81">
        <f>IF(ISNA(INDEX($A$37:$U$161,MATCH($B214,$B$37:$B$161,0),18)),"",INDEX($A$37:$U$161,MATCH($B214,$B$37:$B$161,0),19))</f>
        <v>0</v>
      </c>
      <c r="T214" s="81">
        <f>IF(ISNA(INDEX($A$37:$U$161,MATCH($B214,$B$37:$B$161,0),19)),"",INDEX($A$37:$U$161,MATCH($B214,$B$37:$B$161,0),20))</f>
        <v>0</v>
      </c>
      <c r="U214" s="82" t="s">
        <v>51</v>
      </c>
      <c r="V214" s="130"/>
      <c r="W214" s="130"/>
      <c r="X214" s="130"/>
      <c r="Y214" s="130"/>
      <c r="Z214" s="130"/>
      <c r="AA214" s="130"/>
      <c r="AB214" s="130"/>
      <c r="AC214" s="130"/>
      <c r="AD214" s="130"/>
      <c r="AE214" s="130"/>
      <c r="AF214" s="130"/>
      <c r="AG214" s="130"/>
      <c r="AH214" s="130"/>
      <c r="AI214" s="130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</row>
    <row r="215" spans="1:62">
      <c r="A215" s="80" t="str">
        <f>IF(ISNA(INDEX($A$37:$U$161,MATCH($B215,$B$37:$B$161,0),1)),"",INDEX($A$37:$U$161,MATCH($B215,$B$37:$B$161,0),1))</f>
        <v>MLX7103</v>
      </c>
      <c r="B215" s="160" t="s">
        <v>111</v>
      </c>
      <c r="C215" s="160"/>
      <c r="D215" s="160"/>
      <c r="E215" s="160"/>
      <c r="F215" s="160"/>
      <c r="G215" s="160"/>
      <c r="H215" s="160"/>
      <c r="I215" s="160"/>
      <c r="J215" s="36">
        <f>IF(ISNA(INDEX($A$37:$U$161,MATCH($B215,$B$37:$B$161,0),10)),"",INDEX($A$37:$U$161,MATCH($B215,$B$37:$B$161,0),10))</f>
        <v>4</v>
      </c>
      <c r="K215" s="36">
        <f>IF(ISNA(INDEX($A$37:$U$161,MATCH($B215,$B$37:$B$161,0),11)),"",INDEX($A$37:$U$161,MATCH($B215,$B$37:$B$161,0),11))</f>
        <v>2</v>
      </c>
      <c r="L215" s="36">
        <f>IF(ISNA(INDEX($A$37:$U$161,MATCH($B215,$B$37:$B$161,0),11)),"",INDEX($A$37:$U$161,MATCH($B215,$B$37:$B$161,0),12))</f>
        <v>0</v>
      </c>
      <c r="M215" s="36">
        <f>IF(ISNA(INDEX($A$37:$U$161,MATCH($B215,$B$37:$B$161,0),12)),"",INDEX($A$37:$U$161,MATCH($B215,$B$37:$B$161,0),13))</f>
        <v>1</v>
      </c>
      <c r="N215" s="36">
        <f>IF(ISNA(INDEX($A$37:$U$161,MATCH($B215,$B$37:$B$161,0),13)),"",INDEX($A$37:$U$161,MATCH($B215,$B$37:$B$161,0),14))</f>
        <v>0</v>
      </c>
      <c r="O215" s="36">
        <f>IF(ISNA(INDEX($A$37:$U$161,MATCH($B215,$B$37:$B$161,0),14)),"",INDEX($A$37:$U$161,MATCH($B215,$B$37:$B$161,0),15))</f>
        <v>3</v>
      </c>
      <c r="P215" s="36">
        <f>IF(ISNA(INDEX($A$37:$U$161,MATCH($B215,$B$37:$B$161,0),15)),"",INDEX($A$37:$U$161,MATCH($B215,$B$37:$B$161,0),16))</f>
        <v>4</v>
      </c>
      <c r="Q215" s="36">
        <f>IF(ISNA(INDEX($A$37:$U$161,MATCH($B215,$B$37:$B$161,0),16)),"",INDEX($A$37:$U$161,MATCH($B215,$B$37:$B$161,0),17))</f>
        <v>7</v>
      </c>
      <c r="R215" s="81" t="str">
        <f>IF(ISNA(INDEX($A$37:$U$161,MATCH($B215,$B$37:$B$161,0),17)),"",INDEX($A$37:$U$161,MATCH($B215,$B$37:$B$161,0),18))</f>
        <v>E</v>
      </c>
      <c r="S215" s="81">
        <f>IF(ISNA(INDEX($A$37:$U$161,MATCH($B215,$B$37:$B$161,0),18)),"",INDEX($A$37:$U$161,MATCH($B215,$B$37:$B$161,0),19))</f>
        <v>0</v>
      </c>
      <c r="T215" s="81">
        <f>IF(ISNA(INDEX($A$37:$U$161,MATCH($B215,$B$37:$B$161,0),19)),"",INDEX($A$37:$U$161,MATCH($B215,$B$37:$B$161,0),20))</f>
        <v>0</v>
      </c>
      <c r="U215" s="82" t="s">
        <v>52</v>
      </c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130"/>
      <c r="AF215" s="130"/>
      <c r="AG215" s="130"/>
      <c r="AH215" s="130"/>
      <c r="AI215" s="130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</row>
    <row r="216" spans="1:62">
      <c r="A216" s="80" t="str">
        <f>IF(ISNA(INDEX($A$37:$U$161,MATCH($B216,$B$37:$B$161,0),1)),"",INDEX($A$37:$U$161,MATCH($B216,$B$37:$B$161,0),1))</f>
        <v>MLX7104</v>
      </c>
      <c r="B216" s="160" t="s">
        <v>119</v>
      </c>
      <c r="C216" s="160"/>
      <c r="D216" s="160"/>
      <c r="E216" s="160"/>
      <c r="F216" s="160"/>
      <c r="G216" s="160"/>
      <c r="H216" s="160"/>
      <c r="I216" s="160"/>
      <c r="J216" s="36">
        <f>IF(ISNA(INDEX($A$37:$U$161,MATCH($B216,$B$37:$B$161,0),10)),"",INDEX($A$37:$U$161,MATCH($B216,$B$37:$B$161,0),10))</f>
        <v>4</v>
      </c>
      <c r="K216" s="36">
        <f>IF(ISNA(INDEX($A$37:$U$161,MATCH($B216,$B$37:$B$161,0),11)),"",INDEX($A$37:$U$161,MATCH($B216,$B$37:$B$161,0),11))</f>
        <v>2</v>
      </c>
      <c r="L216" s="36">
        <f>IF(ISNA(INDEX($A$37:$U$161,MATCH($B216,$B$37:$B$161,0),11)),"",INDEX($A$37:$U$161,MATCH($B216,$B$37:$B$161,0),12))</f>
        <v>0</v>
      </c>
      <c r="M216" s="36">
        <f>IF(ISNA(INDEX($A$37:$U$161,MATCH($B216,$B$37:$B$161,0),12)),"",INDEX($A$37:$U$161,MATCH($B216,$B$37:$B$161,0),13))</f>
        <v>1</v>
      </c>
      <c r="N216" s="36">
        <f>IF(ISNA(INDEX($A$37:$U$161,MATCH($B216,$B$37:$B$161,0),13)),"",INDEX($A$37:$U$161,MATCH($B216,$B$37:$B$161,0),14))</f>
        <v>0</v>
      </c>
      <c r="O216" s="36">
        <f>IF(ISNA(INDEX($A$37:$U$161,MATCH($B216,$B$37:$B$161,0),14)),"",INDEX($A$37:$U$161,MATCH($B216,$B$37:$B$161,0),15))</f>
        <v>3</v>
      </c>
      <c r="P216" s="36">
        <f>IF(ISNA(INDEX($A$37:$U$161,MATCH($B216,$B$37:$B$161,0),15)),"",INDEX($A$37:$U$161,MATCH($B216,$B$37:$B$161,0),16))</f>
        <v>5</v>
      </c>
      <c r="Q216" s="36">
        <f>IF(ISNA(INDEX($A$37:$U$161,MATCH($B216,$B$37:$B$161,0),16)),"",INDEX($A$37:$U$161,MATCH($B216,$B$37:$B$161,0),17))</f>
        <v>8</v>
      </c>
      <c r="R216" s="81">
        <f>IF(ISNA(INDEX($A$37:$U$161,MATCH($B216,$B$37:$B$161,0),17)),"",INDEX($A$37:$U$161,MATCH($B216,$B$37:$B$161,0),18))</f>
        <v>0</v>
      </c>
      <c r="S216" s="81" t="str">
        <f>IF(ISNA(INDEX($A$37:$U$161,MATCH($B216,$B$37:$B$161,0),18)),"",INDEX($A$37:$U$161,MATCH($B216,$B$37:$B$161,0),19))</f>
        <v>C</v>
      </c>
      <c r="T216" s="81">
        <f>IF(ISNA(INDEX($A$37:$U$161,MATCH($B216,$B$37:$B$161,0),19)),"",INDEX($A$37:$U$161,MATCH($B216,$B$37:$B$161,0),20))</f>
        <v>0</v>
      </c>
      <c r="U216" s="82" t="s">
        <v>52</v>
      </c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</row>
    <row r="217" spans="1:62">
      <c r="A217" s="42" t="s">
        <v>84</v>
      </c>
      <c r="B217" s="164"/>
      <c r="C217" s="164"/>
      <c r="D217" s="164"/>
      <c r="E217" s="164"/>
      <c r="F217" s="164"/>
      <c r="G217" s="164"/>
      <c r="H217" s="164"/>
      <c r="I217" s="164"/>
      <c r="J217" s="77">
        <f t="shared" ref="J217:Q217" si="44">SUM(J214:J216)</f>
        <v>10</v>
      </c>
      <c r="K217" s="77">
        <f t="shared" si="44"/>
        <v>4</v>
      </c>
      <c r="L217" s="77">
        <f t="shared" si="44"/>
        <v>0</v>
      </c>
      <c r="M217" s="77">
        <f t="shared" si="44"/>
        <v>2</v>
      </c>
      <c r="N217" s="77">
        <f t="shared" si="44"/>
        <v>2</v>
      </c>
      <c r="O217" s="77">
        <f t="shared" si="44"/>
        <v>8</v>
      </c>
      <c r="P217" s="77">
        <f t="shared" si="44"/>
        <v>11</v>
      </c>
      <c r="Q217" s="77">
        <f t="shared" si="44"/>
        <v>19</v>
      </c>
      <c r="R217" s="42">
        <f>COUNTIF(R214:R216,"E")</f>
        <v>2</v>
      </c>
      <c r="S217" s="42">
        <f>COUNTIF(S214:S216,"C")</f>
        <v>1</v>
      </c>
      <c r="T217" s="42">
        <f>COUNTIF(T214:T216,"VP")</f>
        <v>0</v>
      </c>
      <c r="U217" s="43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</row>
    <row r="218" spans="1:62" ht="22.5" customHeight="1">
      <c r="A218" s="207" t="s">
        <v>141</v>
      </c>
      <c r="B218" s="207"/>
      <c r="C218" s="207"/>
      <c r="D218" s="207"/>
      <c r="E218" s="207"/>
      <c r="F218" s="207"/>
      <c r="G218" s="207"/>
      <c r="H218" s="207"/>
      <c r="I218" s="207"/>
      <c r="J218" s="77">
        <f t="shared" ref="J218:T218" si="45">SUM(J212,J217)</f>
        <v>67</v>
      </c>
      <c r="K218" s="77">
        <f t="shared" si="45"/>
        <v>22</v>
      </c>
      <c r="L218" s="77">
        <f t="shared" si="45"/>
        <v>6</v>
      </c>
      <c r="M218" s="77">
        <f t="shared" si="45"/>
        <v>18</v>
      </c>
      <c r="N218" s="77">
        <f t="shared" si="45"/>
        <v>3</v>
      </c>
      <c r="O218" s="77">
        <f t="shared" si="45"/>
        <v>49</v>
      </c>
      <c r="P218" s="77">
        <f t="shared" si="45"/>
        <v>70</v>
      </c>
      <c r="Q218" s="77">
        <f t="shared" si="45"/>
        <v>119</v>
      </c>
      <c r="R218" s="77">
        <f t="shared" si="45"/>
        <v>8</v>
      </c>
      <c r="S218" s="77">
        <f t="shared" si="45"/>
        <v>5</v>
      </c>
      <c r="T218" s="77">
        <f t="shared" si="45"/>
        <v>0</v>
      </c>
      <c r="U218" s="91">
        <f>12/(38+6)</f>
        <v>0.27272727272727271</v>
      </c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</row>
    <row r="219" spans="1:62" ht="13.5" customHeight="1">
      <c r="A219" s="207" t="s">
        <v>142</v>
      </c>
      <c r="B219" s="207"/>
      <c r="C219" s="207"/>
      <c r="D219" s="207"/>
      <c r="E219" s="207"/>
      <c r="F219" s="207"/>
      <c r="G219" s="207"/>
      <c r="H219" s="207"/>
      <c r="I219" s="207"/>
      <c r="J219" s="207"/>
      <c r="K219" s="77">
        <f t="shared" ref="K219:Q219" si="46">K212*14+K217*12</f>
        <v>300</v>
      </c>
      <c r="L219" s="77">
        <f t="shared" si="46"/>
        <v>84</v>
      </c>
      <c r="M219" s="77">
        <f t="shared" si="46"/>
        <v>248</v>
      </c>
      <c r="N219" s="77">
        <f t="shared" si="46"/>
        <v>38</v>
      </c>
      <c r="O219" s="77">
        <f t="shared" si="46"/>
        <v>670</v>
      </c>
      <c r="P219" s="77">
        <f t="shared" si="46"/>
        <v>958</v>
      </c>
      <c r="Q219" s="77">
        <f t="shared" si="46"/>
        <v>1628</v>
      </c>
      <c r="R219" s="208"/>
      <c r="S219" s="208"/>
      <c r="T219" s="208"/>
      <c r="U219" s="208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</row>
    <row r="220" spans="1:62" ht="13.5" customHeight="1">
      <c r="A220" s="207"/>
      <c r="B220" s="207"/>
      <c r="C220" s="207"/>
      <c r="D220" s="207"/>
      <c r="E220" s="207"/>
      <c r="F220" s="207"/>
      <c r="G220" s="207"/>
      <c r="H220" s="207"/>
      <c r="I220" s="207"/>
      <c r="J220" s="207"/>
      <c r="K220" s="209">
        <f>SUM(K219:N219)</f>
        <v>670</v>
      </c>
      <c r="L220" s="209"/>
      <c r="M220" s="209"/>
      <c r="N220" s="209"/>
      <c r="O220" s="198">
        <f>SUM(O219:P219)</f>
        <v>1628</v>
      </c>
      <c r="P220" s="198"/>
      <c r="Q220" s="198"/>
      <c r="R220" s="208"/>
      <c r="S220" s="208"/>
      <c r="T220" s="208"/>
      <c r="U220" s="208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</row>
    <row r="221" spans="1:62" ht="22.5" customHeight="1">
      <c r="A221" s="164" t="s">
        <v>154</v>
      </c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</row>
    <row r="222" spans="1:62" ht="25.5" customHeight="1">
      <c r="A222" s="164" t="s">
        <v>61</v>
      </c>
      <c r="B222" s="164" t="s">
        <v>62</v>
      </c>
      <c r="C222" s="164"/>
      <c r="D222" s="164"/>
      <c r="E222" s="164"/>
      <c r="F222" s="164"/>
      <c r="G222" s="164"/>
      <c r="H222" s="164"/>
      <c r="I222" s="164"/>
      <c r="J222" s="215" t="s">
        <v>63</v>
      </c>
      <c r="K222" s="215" t="s">
        <v>64</v>
      </c>
      <c r="L222" s="215"/>
      <c r="M222" s="215"/>
      <c r="N222" s="215"/>
      <c r="O222" s="215" t="s">
        <v>65</v>
      </c>
      <c r="P222" s="215"/>
      <c r="Q222" s="215"/>
      <c r="R222" s="215" t="s">
        <v>66</v>
      </c>
      <c r="S222" s="215"/>
      <c r="T222" s="215"/>
      <c r="U222" s="215" t="s">
        <v>67</v>
      </c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  <c r="AF222" s="130"/>
      <c r="AG222" s="130"/>
      <c r="AH222" s="130"/>
      <c r="AI222" s="130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</row>
    <row r="223" spans="1:62" ht="18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215"/>
      <c r="K223" s="6" t="s">
        <v>68</v>
      </c>
      <c r="L223" s="6" t="s">
        <v>69</v>
      </c>
      <c r="M223" s="72" t="s">
        <v>70</v>
      </c>
      <c r="N223" s="6" t="s">
        <v>71</v>
      </c>
      <c r="O223" s="79" t="s">
        <v>72</v>
      </c>
      <c r="P223" s="79" t="s">
        <v>42</v>
      </c>
      <c r="Q223" s="79" t="s">
        <v>73</v>
      </c>
      <c r="R223" s="79" t="s">
        <v>74</v>
      </c>
      <c r="S223" s="79" t="s">
        <v>68</v>
      </c>
      <c r="T223" s="79" t="s">
        <v>75</v>
      </c>
      <c r="U223" s="215"/>
      <c r="V223" s="130"/>
      <c r="W223" s="130"/>
      <c r="X223" s="130"/>
      <c r="Y223" s="130"/>
      <c r="Z223" s="130"/>
      <c r="AA223" s="130"/>
      <c r="AB223" s="130"/>
      <c r="AC223" s="130"/>
      <c r="AD223" s="130"/>
      <c r="AE223" s="130"/>
      <c r="AF223" s="130"/>
      <c r="AG223" s="130"/>
      <c r="AH223" s="130"/>
      <c r="AI223" s="130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</row>
    <row r="224" spans="1:62" ht="19.5" customHeight="1">
      <c r="A224" s="164" t="s">
        <v>148</v>
      </c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  <c r="AF224" s="130"/>
      <c r="AG224" s="130"/>
      <c r="AH224" s="130"/>
      <c r="AI224" s="130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</row>
    <row r="225" spans="1:62">
      <c r="A225" s="80" t="str">
        <f t="shared" ref="A225:A234" si="47">IF(ISNA(INDEX($A$37:$U$161,MATCH($B225,$B$37:$B$161,0),1)),"",INDEX($A$37:$U$161,MATCH($B225,$B$37:$B$161,0),1))</f>
        <v>MLG0058</v>
      </c>
      <c r="B225" s="160" t="s">
        <v>76</v>
      </c>
      <c r="C225" s="160"/>
      <c r="D225" s="160"/>
      <c r="E225" s="160"/>
      <c r="F225" s="160"/>
      <c r="G225" s="160"/>
      <c r="H225" s="160"/>
      <c r="I225" s="160"/>
      <c r="J225" s="36">
        <f t="shared" ref="J225:J234" si="48">IF(ISNA(INDEX($A$37:$U$161,MATCH($B225,$B$37:$B$161,0),10)),"",INDEX($A$37:$U$161,MATCH($B225,$B$37:$B$161,0),10))</f>
        <v>6</v>
      </c>
      <c r="K225" s="36">
        <f t="shared" ref="K225:K234" si="49">IF(ISNA(INDEX($A$37:$U$161,MATCH($B225,$B$37:$B$161,0),11)),"",INDEX($A$37:$U$161,MATCH($B225,$B$37:$B$161,0),11))</f>
        <v>3</v>
      </c>
      <c r="L225" s="36">
        <f t="shared" ref="L225:L234" si="50">IF(ISNA(INDEX($A$37:$U$161,MATCH($B225,$B$37:$B$161,0),11)),"",INDEX($A$37:$U$161,MATCH($B225,$B$37:$B$161,0),12))</f>
        <v>2</v>
      </c>
      <c r="M225" s="36">
        <f t="shared" ref="M225:M234" si="51">IF(ISNA(INDEX($A$37:$U$161,MATCH($B225,$B$37:$B$161,0),12)),"",INDEX($A$37:$U$161,MATCH($B225,$B$37:$B$161,0),13))</f>
        <v>0</v>
      </c>
      <c r="N225" s="36">
        <f t="shared" ref="N225:N234" si="52">IF(ISNA(INDEX($A$37:$U$161,MATCH($B225,$B$37:$B$161,0),13)),"",INDEX($A$37:$U$161,MATCH($B225,$B$37:$B$161,0),14))</f>
        <v>0</v>
      </c>
      <c r="O225" s="36">
        <f t="shared" ref="O225:O234" si="53">IF(ISNA(INDEX($A$37:$U$161,MATCH($B225,$B$37:$B$161,0),14)),"",INDEX($A$37:$U$161,MATCH($B225,$B$37:$B$161,0),15))</f>
        <v>5</v>
      </c>
      <c r="P225" s="36">
        <f t="shared" ref="P225:P234" si="54">IF(ISNA(INDEX($A$37:$U$161,MATCH($B225,$B$37:$B$161,0),15)),"",INDEX($A$37:$U$161,MATCH($B225,$B$37:$B$161,0),16))</f>
        <v>6</v>
      </c>
      <c r="Q225" s="36">
        <f t="shared" ref="Q225:Q234" si="55">IF(ISNA(INDEX($A$37:$U$161,MATCH($B225,$B$37:$B$161,0),16)),"",INDEX($A$37:$U$161,MATCH($B225,$B$37:$B$161,0),17))</f>
        <v>11</v>
      </c>
      <c r="R225" s="81">
        <f t="shared" ref="R225:R234" si="56">IF(ISNA(INDEX($A$37:$U$161,MATCH($B225,$B$37:$B$161,0),17)),"",INDEX($A$37:$U$161,MATCH($B225,$B$37:$B$161,0),18))</f>
        <v>0</v>
      </c>
      <c r="S225" s="81">
        <f t="shared" ref="S225:S234" si="57">IF(ISNA(INDEX($A$37:$U$161,MATCH($B225,$B$37:$B$161,0),18)),"",INDEX($A$37:$U$161,MATCH($B225,$B$37:$B$161,0),19))</f>
        <v>0</v>
      </c>
      <c r="T225" s="81" t="str">
        <f t="shared" ref="T225:T234" si="58">IF(ISNA(INDEX($A$37:$U$161,MATCH($B225,$B$37:$B$161,0),19)),"",INDEX($A$37:$U$161,MATCH($B225,$B$37:$B$161,0),20))</f>
        <v>VP</v>
      </c>
      <c r="U225" s="82" t="s">
        <v>51</v>
      </c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  <c r="AF225" s="130"/>
      <c r="AG225" s="130"/>
      <c r="AH225" s="130"/>
      <c r="AI225" s="130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</row>
    <row r="226" spans="1:62">
      <c r="A226" s="80" t="str">
        <f t="shared" si="47"/>
        <v>MLG0002</v>
      </c>
      <c r="B226" s="160" t="s">
        <v>78</v>
      </c>
      <c r="C226" s="160"/>
      <c r="D226" s="160"/>
      <c r="E226" s="160"/>
      <c r="F226" s="160"/>
      <c r="G226" s="160"/>
      <c r="H226" s="160"/>
      <c r="I226" s="160"/>
      <c r="J226" s="36">
        <f t="shared" si="48"/>
        <v>6</v>
      </c>
      <c r="K226" s="36">
        <f t="shared" si="49"/>
        <v>3</v>
      </c>
      <c r="L226" s="36">
        <f t="shared" si="50"/>
        <v>2</v>
      </c>
      <c r="M226" s="36">
        <f t="shared" si="51"/>
        <v>0</v>
      </c>
      <c r="N226" s="36">
        <f t="shared" si="52"/>
        <v>0</v>
      </c>
      <c r="O226" s="36">
        <f t="shared" si="53"/>
        <v>5</v>
      </c>
      <c r="P226" s="36">
        <f t="shared" si="54"/>
        <v>6</v>
      </c>
      <c r="Q226" s="36">
        <f t="shared" si="55"/>
        <v>11</v>
      </c>
      <c r="R226" s="81" t="str">
        <f t="shared" si="56"/>
        <v>E</v>
      </c>
      <c r="S226" s="81">
        <f t="shared" si="57"/>
        <v>0</v>
      </c>
      <c r="T226" s="81">
        <f t="shared" si="58"/>
        <v>0</v>
      </c>
      <c r="U226" s="82" t="s">
        <v>51</v>
      </c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  <c r="AF226" s="130"/>
      <c r="AG226" s="130"/>
      <c r="AH226" s="130"/>
      <c r="AI226" s="130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</row>
    <row r="227" spans="1:62">
      <c r="A227" s="80" t="str">
        <f t="shared" si="47"/>
        <v>YLU0011</v>
      </c>
      <c r="B227" s="160" t="s">
        <v>83</v>
      </c>
      <c r="C227" s="160"/>
      <c r="D227" s="160"/>
      <c r="E227" s="160"/>
      <c r="F227" s="160"/>
      <c r="G227" s="160"/>
      <c r="H227" s="160"/>
      <c r="I227" s="160"/>
      <c r="J227" s="36">
        <f t="shared" si="48"/>
        <v>0</v>
      </c>
      <c r="K227" s="36">
        <f t="shared" si="49"/>
        <v>0</v>
      </c>
      <c r="L227" s="36">
        <f t="shared" si="50"/>
        <v>2</v>
      </c>
      <c r="M227" s="36">
        <f t="shared" si="51"/>
        <v>0</v>
      </c>
      <c r="N227" s="36">
        <f t="shared" si="52"/>
        <v>0</v>
      </c>
      <c r="O227" s="36">
        <f t="shared" si="53"/>
        <v>2</v>
      </c>
      <c r="P227" s="36">
        <f t="shared" si="54"/>
        <v>0</v>
      </c>
      <c r="Q227" s="36">
        <f t="shared" si="55"/>
        <v>2</v>
      </c>
      <c r="R227" s="81">
        <f t="shared" si="56"/>
        <v>0</v>
      </c>
      <c r="S227" s="81" t="str">
        <f t="shared" si="57"/>
        <v>C</v>
      </c>
      <c r="T227" s="81">
        <f t="shared" si="58"/>
        <v>0</v>
      </c>
      <c r="U227" s="82" t="s">
        <v>51</v>
      </c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  <c r="AF227" s="130"/>
      <c r="AG227" s="130"/>
      <c r="AH227" s="130"/>
      <c r="AI227" s="130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</row>
    <row r="228" spans="1:62">
      <c r="A228" s="80" t="str">
        <f t="shared" si="47"/>
        <v>MLG0014</v>
      </c>
      <c r="B228" s="160" t="s">
        <v>89</v>
      </c>
      <c r="C228" s="160"/>
      <c r="D228" s="160"/>
      <c r="E228" s="160"/>
      <c r="F228" s="160"/>
      <c r="G228" s="160"/>
      <c r="H228" s="160"/>
      <c r="I228" s="160"/>
      <c r="J228" s="36">
        <f t="shared" si="48"/>
        <v>5</v>
      </c>
      <c r="K228" s="36">
        <f t="shared" si="49"/>
        <v>2</v>
      </c>
      <c r="L228" s="36">
        <f t="shared" si="50"/>
        <v>2</v>
      </c>
      <c r="M228" s="36">
        <f t="shared" si="51"/>
        <v>0</v>
      </c>
      <c r="N228" s="36">
        <f t="shared" si="52"/>
        <v>0</v>
      </c>
      <c r="O228" s="36">
        <f t="shared" si="53"/>
        <v>4</v>
      </c>
      <c r="P228" s="36">
        <f t="shared" si="54"/>
        <v>5</v>
      </c>
      <c r="Q228" s="36">
        <f t="shared" si="55"/>
        <v>9</v>
      </c>
      <c r="R228" s="81">
        <f t="shared" si="56"/>
        <v>0</v>
      </c>
      <c r="S228" s="81">
        <f t="shared" si="57"/>
        <v>0</v>
      </c>
      <c r="T228" s="81" t="str">
        <f t="shared" si="58"/>
        <v>VP</v>
      </c>
      <c r="U228" s="82" t="s">
        <v>51</v>
      </c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</row>
    <row r="229" spans="1:62">
      <c r="A229" s="80" t="str">
        <f t="shared" si="47"/>
        <v>MLG0010</v>
      </c>
      <c r="B229" s="160" t="s">
        <v>90</v>
      </c>
      <c r="C229" s="160"/>
      <c r="D229" s="160"/>
      <c r="E229" s="160"/>
      <c r="F229" s="160"/>
      <c r="G229" s="160"/>
      <c r="H229" s="160"/>
      <c r="I229" s="160"/>
      <c r="J229" s="36">
        <f t="shared" si="48"/>
        <v>5</v>
      </c>
      <c r="K229" s="36">
        <f t="shared" si="49"/>
        <v>2</v>
      </c>
      <c r="L229" s="36">
        <f t="shared" si="50"/>
        <v>1</v>
      </c>
      <c r="M229" s="36">
        <f t="shared" si="51"/>
        <v>1</v>
      </c>
      <c r="N229" s="36">
        <f t="shared" si="52"/>
        <v>0</v>
      </c>
      <c r="O229" s="36">
        <f t="shared" si="53"/>
        <v>4</v>
      </c>
      <c r="P229" s="36">
        <f t="shared" si="54"/>
        <v>5</v>
      </c>
      <c r="Q229" s="36">
        <f t="shared" si="55"/>
        <v>9</v>
      </c>
      <c r="R229" s="81" t="str">
        <f t="shared" si="56"/>
        <v>E</v>
      </c>
      <c r="S229" s="81">
        <f t="shared" si="57"/>
        <v>0</v>
      </c>
      <c r="T229" s="81">
        <f t="shared" si="58"/>
        <v>0</v>
      </c>
      <c r="U229" s="82" t="s">
        <v>51</v>
      </c>
      <c r="V229" s="130"/>
      <c r="W229" s="130"/>
      <c r="X229" s="130"/>
      <c r="Y229" s="130"/>
      <c r="Z229" s="130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</row>
    <row r="230" spans="1:62">
      <c r="A230" s="80" t="str">
        <f t="shared" si="47"/>
        <v>YLU0012</v>
      </c>
      <c r="B230" s="160" t="s">
        <v>93</v>
      </c>
      <c r="C230" s="160"/>
      <c r="D230" s="160"/>
      <c r="E230" s="160"/>
      <c r="F230" s="160"/>
      <c r="G230" s="160"/>
      <c r="H230" s="160"/>
      <c r="I230" s="160"/>
      <c r="J230" s="36">
        <f t="shared" si="48"/>
        <v>0</v>
      </c>
      <c r="K230" s="36">
        <f t="shared" si="49"/>
        <v>0</v>
      </c>
      <c r="L230" s="36">
        <f t="shared" si="50"/>
        <v>2</v>
      </c>
      <c r="M230" s="36">
        <f t="shared" si="51"/>
        <v>0</v>
      </c>
      <c r="N230" s="36">
        <f t="shared" si="52"/>
        <v>0</v>
      </c>
      <c r="O230" s="36">
        <f t="shared" si="53"/>
        <v>2</v>
      </c>
      <c r="P230" s="36">
        <f t="shared" si="54"/>
        <v>0</v>
      </c>
      <c r="Q230" s="36">
        <f t="shared" si="55"/>
        <v>2</v>
      </c>
      <c r="R230" s="81">
        <f t="shared" si="56"/>
        <v>0</v>
      </c>
      <c r="S230" s="81" t="str">
        <f t="shared" si="57"/>
        <v>C</v>
      </c>
      <c r="T230" s="81">
        <f t="shared" si="58"/>
        <v>0</v>
      </c>
      <c r="U230" s="82" t="s">
        <v>51</v>
      </c>
      <c r="V230" s="130"/>
      <c r="W230" s="130"/>
      <c r="X230" s="130"/>
      <c r="Y230" s="130"/>
      <c r="Z230" s="130"/>
      <c r="AA230" s="130"/>
      <c r="AB230" s="130"/>
      <c r="AC230" s="130"/>
      <c r="AD230" s="130"/>
      <c r="AE230" s="130"/>
      <c r="AF230" s="130"/>
      <c r="AG230" s="130"/>
      <c r="AH230" s="130"/>
      <c r="AI230" s="130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</row>
    <row r="231" spans="1:62">
      <c r="A231" s="80" t="str">
        <f t="shared" si="47"/>
        <v>MLG0031</v>
      </c>
      <c r="B231" s="160" t="s">
        <v>98</v>
      </c>
      <c r="C231" s="160"/>
      <c r="D231" s="160"/>
      <c r="E231" s="160"/>
      <c r="F231" s="160"/>
      <c r="G231" s="160"/>
      <c r="H231" s="160"/>
      <c r="I231" s="160"/>
      <c r="J231" s="36">
        <f t="shared" si="48"/>
        <v>6</v>
      </c>
      <c r="K231" s="36">
        <f t="shared" si="49"/>
        <v>2</v>
      </c>
      <c r="L231" s="36">
        <f t="shared" si="50"/>
        <v>1</v>
      </c>
      <c r="M231" s="36">
        <f t="shared" si="51"/>
        <v>2</v>
      </c>
      <c r="N231" s="36">
        <f t="shared" si="52"/>
        <v>0</v>
      </c>
      <c r="O231" s="36">
        <f t="shared" si="53"/>
        <v>5</v>
      </c>
      <c r="P231" s="36">
        <f t="shared" si="54"/>
        <v>6</v>
      </c>
      <c r="Q231" s="36">
        <f t="shared" si="55"/>
        <v>11</v>
      </c>
      <c r="R231" s="81" t="str">
        <f t="shared" si="56"/>
        <v>E</v>
      </c>
      <c r="S231" s="81">
        <f t="shared" si="57"/>
        <v>0</v>
      </c>
      <c r="T231" s="81">
        <f t="shared" si="58"/>
        <v>0</v>
      </c>
      <c r="U231" s="82" t="s">
        <v>51</v>
      </c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</row>
    <row r="232" spans="1:62">
      <c r="A232" s="80" t="str">
        <f t="shared" si="47"/>
        <v>LLU0011</v>
      </c>
      <c r="B232" s="160" t="s">
        <v>129</v>
      </c>
      <c r="C232" s="160"/>
      <c r="D232" s="160"/>
      <c r="E232" s="160"/>
      <c r="F232" s="160"/>
      <c r="G232" s="160"/>
      <c r="H232" s="160"/>
      <c r="I232" s="160"/>
      <c r="J232" s="36">
        <f t="shared" si="48"/>
        <v>3</v>
      </c>
      <c r="K232" s="36">
        <f t="shared" si="49"/>
        <v>0</v>
      </c>
      <c r="L232" s="36">
        <f t="shared" si="50"/>
        <v>2</v>
      </c>
      <c r="M232" s="36">
        <f t="shared" si="51"/>
        <v>0</v>
      </c>
      <c r="N232" s="36">
        <f t="shared" si="52"/>
        <v>0</v>
      </c>
      <c r="O232" s="36">
        <f t="shared" si="53"/>
        <v>2</v>
      </c>
      <c r="P232" s="36">
        <f t="shared" si="54"/>
        <v>3</v>
      </c>
      <c r="Q232" s="36">
        <f t="shared" si="55"/>
        <v>5</v>
      </c>
      <c r="R232" s="81">
        <f t="shared" si="56"/>
        <v>0</v>
      </c>
      <c r="S232" s="81" t="str">
        <f t="shared" si="57"/>
        <v>C</v>
      </c>
      <c r="T232" s="81">
        <f t="shared" si="58"/>
        <v>0</v>
      </c>
      <c r="U232" s="82" t="s">
        <v>51</v>
      </c>
      <c r="V232" s="130"/>
      <c r="W232" s="130"/>
      <c r="X232" s="130"/>
      <c r="Y232" s="130"/>
      <c r="Z232" s="130"/>
      <c r="AA232" s="130"/>
      <c r="AB232" s="130"/>
      <c r="AC232" s="130"/>
      <c r="AD232" s="130"/>
      <c r="AE232" s="130"/>
      <c r="AF232" s="130"/>
      <c r="AG232" s="130"/>
      <c r="AH232" s="130"/>
      <c r="AI232" s="130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</row>
    <row r="233" spans="1:62">
      <c r="A233" s="80" t="str">
        <f t="shared" si="47"/>
        <v>LLU0012</v>
      </c>
      <c r="B233" s="160" t="s">
        <v>132</v>
      </c>
      <c r="C233" s="160"/>
      <c r="D233" s="160"/>
      <c r="E233" s="160"/>
      <c r="F233" s="160"/>
      <c r="G233" s="160"/>
      <c r="H233" s="160"/>
      <c r="I233" s="160"/>
      <c r="J233" s="36">
        <f t="shared" si="48"/>
        <v>3</v>
      </c>
      <c r="K233" s="36">
        <f t="shared" si="49"/>
        <v>0</v>
      </c>
      <c r="L233" s="36">
        <f t="shared" si="50"/>
        <v>2</v>
      </c>
      <c r="M233" s="36">
        <f t="shared" si="51"/>
        <v>0</v>
      </c>
      <c r="N233" s="36">
        <f t="shared" si="52"/>
        <v>0</v>
      </c>
      <c r="O233" s="36">
        <f t="shared" si="53"/>
        <v>2</v>
      </c>
      <c r="P233" s="36">
        <f t="shared" si="54"/>
        <v>3</v>
      </c>
      <c r="Q233" s="36">
        <f t="shared" si="55"/>
        <v>5</v>
      </c>
      <c r="R233" s="81">
        <f t="shared" si="56"/>
        <v>0</v>
      </c>
      <c r="S233" s="81" t="str">
        <f t="shared" si="57"/>
        <v>C</v>
      </c>
      <c r="T233" s="81">
        <f t="shared" si="58"/>
        <v>0</v>
      </c>
      <c r="U233" s="82" t="s">
        <v>51</v>
      </c>
      <c r="V233" s="130"/>
      <c r="W233" s="130"/>
      <c r="X233" s="130"/>
      <c r="Y233" s="130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</row>
    <row r="234" spans="1:62">
      <c r="A234" s="80" t="str">
        <f t="shared" si="47"/>
        <v/>
      </c>
      <c r="B234" s="160"/>
      <c r="C234" s="160"/>
      <c r="D234" s="160"/>
      <c r="E234" s="160"/>
      <c r="F234" s="160"/>
      <c r="G234" s="160"/>
      <c r="H234" s="160"/>
      <c r="I234" s="160"/>
      <c r="J234" s="36" t="str">
        <f t="shared" si="48"/>
        <v/>
      </c>
      <c r="K234" s="36" t="str">
        <f t="shared" si="49"/>
        <v/>
      </c>
      <c r="L234" s="36" t="str">
        <f t="shared" si="50"/>
        <v/>
      </c>
      <c r="M234" s="36" t="str">
        <f t="shared" si="51"/>
        <v/>
      </c>
      <c r="N234" s="36" t="str">
        <f t="shared" si="52"/>
        <v/>
      </c>
      <c r="O234" s="36" t="str">
        <f t="shared" si="53"/>
        <v/>
      </c>
      <c r="P234" s="36" t="str">
        <f t="shared" si="54"/>
        <v/>
      </c>
      <c r="Q234" s="36" t="str">
        <f t="shared" si="55"/>
        <v/>
      </c>
      <c r="R234" s="81" t="str">
        <f t="shared" si="56"/>
        <v/>
      </c>
      <c r="S234" s="81" t="str">
        <f t="shared" si="57"/>
        <v/>
      </c>
      <c r="T234" s="81" t="str">
        <f t="shared" si="58"/>
        <v/>
      </c>
      <c r="U234" s="82" t="s">
        <v>51</v>
      </c>
      <c r="V234" s="130"/>
      <c r="W234" s="130"/>
      <c r="X234" s="130"/>
      <c r="Y234" s="130"/>
      <c r="Z234" s="130"/>
      <c r="AA234" s="130"/>
      <c r="AB234" s="130"/>
      <c r="AC234" s="130"/>
      <c r="AD234" s="130"/>
      <c r="AE234" s="130"/>
      <c r="AF234" s="130"/>
      <c r="AG234" s="130"/>
      <c r="AH234" s="130"/>
      <c r="AI234" s="130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</row>
    <row r="235" spans="1:62">
      <c r="A235" s="42" t="s">
        <v>84</v>
      </c>
      <c r="B235" s="222"/>
      <c r="C235" s="222"/>
      <c r="D235" s="222"/>
      <c r="E235" s="222"/>
      <c r="F235" s="222"/>
      <c r="G235" s="222"/>
      <c r="H235" s="222"/>
      <c r="I235" s="222"/>
      <c r="J235" s="77">
        <f t="shared" ref="J235:Q235" si="59">SUM(J225:J234)</f>
        <v>34</v>
      </c>
      <c r="K235" s="77">
        <f t="shared" si="59"/>
        <v>12</v>
      </c>
      <c r="L235" s="77">
        <f t="shared" si="59"/>
        <v>16</v>
      </c>
      <c r="M235" s="77">
        <f t="shared" si="59"/>
        <v>3</v>
      </c>
      <c r="N235" s="77">
        <f t="shared" si="59"/>
        <v>0</v>
      </c>
      <c r="O235" s="77">
        <f t="shared" si="59"/>
        <v>31</v>
      </c>
      <c r="P235" s="77">
        <f t="shared" si="59"/>
        <v>34</v>
      </c>
      <c r="Q235" s="77">
        <f t="shared" si="59"/>
        <v>65</v>
      </c>
      <c r="R235" s="42">
        <f>COUNTIF(R225:R234,"E")</f>
        <v>3</v>
      </c>
      <c r="S235" s="42">
        <f>COUNTIF(S225:S234,"C")</f>
        <v>4</v>
      </c>
      <c r="T235" s="42">
        <f>COUNTIF(T225:T234,"VP")</f>
        <v>2</v>
      </c>
      <c r="U235" s="35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</row>
    <row r="236" spans="1:62" ht="19.5" customHeight="1">
      <c r="A236" s="164" t="s">
        <v>153</v>
      </c>
      <c r="B236" s="164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</row>
    <row r="237" spans="1:62">
      <c r="A237" s="80" t="str">
        <f>IF(ISNA(INDEX($A$37:$U$161,MATCH($B237,$B$37:$B$161,0),1)),"",INDEX($A$37:$U$161,MATCH($B237,$B$37:$B$161,0),1))</f>
        <v>MLX7105</v>
      </c>
      <c r="B237" s="160" t="s">
        <v>121</v>
      </c>
      <c r="C237" s="160"/>
      <c r="D237" s="160"/>
      <c r="E237" s="160"/>
      <c r="F237" s="160"/>
      <c r="G237" s="160"/>
      <c r="H237" s="160"/>
      <c r="I237" s="160"/>
      <c r="J237" s="36">
        <f>IF(ISNA(INDEX($A$37:$U$161,MATCH($B237,$B$37:$B$161,0),10)),"",INDEX($A$37:$U$161,MATCH($B237,$B$37:$B$161,0),10))</f>
        <v>4</v>
      </c>
      <c r="K237" s="41">
        <f>IF(ISNA(INDEX($A$37:$U$161,MATCH($B237,$B$37:$B$161,0),11)),"",INDEX($A$37:$U$161,MATCH($B237,$B$37:$B$161,0),11))</f>
        <v>2</v>
      </c>
      <c r="L237" s="41">
        <f>IF(ISNA(INDEX($A$37:$U$161,MATCH($B237,$B$37:$B$161,0),11)),"",INDEX($A$37:$U$161,MATCH($B237,$B$37:$B$161,0),12))</f>
        <v>0</v>
      </c>
      <c r="M237" s="41">
        <f>IF(ISNA(INDEX($A$37:$U$161,MATCH($B237,$B$37:$B$161,0),12)),"",INDEX($A$37:$U$161,MATCH($B237,$B$37:$B$161,0),13))</f>
        <v>1</v>
      </c>
      <c r="N237" s="41">
        <f>IF(ISNA(INDEX($A$37:$U$161,MATCH($B237,$B$37:$B$161,0),13)),"",INDEX($A$37:$U$161,MATCH($B237,$B$37:$B$161,0),14))</f>
        <v>0</v>
      </c>
      <c r="O237" s="41">
        <f>IF(ISNA(INDEX($A$37:$U$161,MATCH($B237,$B$37:$B$161,0),14)),"",INDEX($A$37:$U$161,MATCH($B237,$B$37:$B$161,0),15))</f>
        <v>3</v>
      </c>
      <c r="P237" s="41">
        <f>IF(ISNA(INDEX($A$37:$U$161,MATCH($B237,$B$37:$B$161,0),15)),"",INDEX($A$37:$U$161,MATCH($B237,$B$37:$B$161,0),16))</f>
        <v>5</v>
      </c>
      <c r="Q237" s="41">
        <f>IF(ISNA(INDEX($A$37:$U$161,MATCH($B237,$B$37:$B$161,0),16)),"",INDEX($A$37:$U$161,MATCH($B237,$B$37:$B$161,0),17))</f>
        <v>8</v>
      </c>
      <c r="R237" s="81">
        <f>IF(ISNA(INDEX($A$37:$U$161,MATCH($B237,$B$37:$B$161,0),17)),"",INDEX($A$37:$U$161,MATCH($B237,$B$37:$B$161,0),18))</f>
        <v>0</v>
      </c>
      <c r="S237" s="81" t="str">
        <f>IF(ISNA(INDEX($A$37:$U$161,MATCH($B237,$B$37:$B$161,0),18)),"",INDEX($A$37:$U$161,MATCH($B237,$B$37:$B$161,0),19))</f>
        <v>C</v>
      </c>
      <c r="T237" s="81">
        <f>IF(ISNA(INDEX($A$37:$U$161,MATCH($B237,$B$37:$B$161,0),19)),"",INDEX($A$37:$U$161,MATCH($B237,$B$37:$B$161,0),20))</f>
        <v>0</v>
      </c>
      <c r="U237" s="82" t="s">
        <v>52</v>
      </c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</row>
    <row r="238" spans="1:62">
      <c r="A238" s="42" t="s">
        <v>84</v>
      </c>
      <c r="B238" s="164"/>
      <c r="C238" s="164"/>
      <c r="D238" s="164"/>
      <c r="E238" s="164"/>
      <c r="F238" s="164"/>
      <c r="G238" s="164"/>
      <c r="H238" s="164"/>
      <c r="I238" s="164"/>
      <c r="J238" s="77">
        <f t="shared" ref="J238:Q238" si="60">SUM(J237:J237)</f>
        <v>4</v>
      </c>
      <c r="K238" s="68">
        <f t="shared" si="60"/>
        <v>2</v>
      </c>
      <c r="L238" s="68">
        <f t="shared" si="60"/>
        <v>0</v>
      </c>
      <c r="M238" s="68">
        <f t="shared" si="60"/>
        <v>1</v>
      </c>
      <c r="N238" s="68">
        <f t="shared" si="60"/>
        <v>0</v>
      </c>
      <c r="O238" s="68">
        <f t="shared" si="60"/>
        <v>3</v>
      </c>
      <c r="P238" s="68">
        <f t="shared" si="60"/>
        <v>5</v>
      </c>
      <c r="Q238" s="68">
        <f t="shared" si="60"/>
        <v>8</v>
      </c>
      <c r="R238" s="42">
        <f>COUNTIF(R237:R237,"E")</f>
        <v>0</v>
      </c>
      <c r="S238" s="42">
        <f>COUNTIF(S237:S237,"C")</f>
        <v>1</v>
      </c>
      <c r="T238" s="42">
        <f>COUNTIF(T237:T237,"VP")</f>
        <v>0</v>
      </c>
      <c r="U238" s="43"/>
      <c r="V238" s="130"/>
      <c r="W238" s="130"/>
      <c r="X238" s="130"/>
      <c r="Y238" s="130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</row>
    <row r="239" spans="1:62" ht="27.75" customHeight="1">
      <c r="A239" s="207" t="s">
        <v>141</v>
      </c>
      <c r="B239" s="207"/>
      <c r="C239" s="207"/>
      <c r="D239" s="207"/>
      <c r="E239" s="207"/>
      <c r="F239" s="207"/>
      <c r="G239" s="207"/>
      <c r="H239" s="207"/>
      <c r="I239" s="207"/>
      <c r="J239" s="77">
        <f t="shared" ref="J239:T239" si="61">SUM(J235,J238)</f>
        <v>38</v>
      </c>
      <c r="K239" s="68">
        <f t="shared" si="61"/>
        <v>14</v>
      </c>
      <c r="L239" s="68">
        <f t="shared" si="61"/>
        <v>16</v>
      </c>
      <c r="M239" s="68">
        <f t="shared" si="61"/>
        <v>4</v>
      </c>
      <c r="N239" s="68">
        <f t="shared" si="61"/>
        <v>0</v>
      </c>
      <c r="O239" s="68">
        <f t="shared" si="61"/>
        <v>34</v>
      </c>
      <c r="P239" s="68">
        <f t="shared" si="61"/>
        <v>39</v>
      </c>
      <c r="Q239" s="68">
        <f t="shared" si="61"/>
        <v>73</v>
      </c>
      <c r="R239" s="77">
        <f t="shared" si="61"/>
        <v>3</v>
      </c>
      <c r="S239" s="77">
        <f t="shared" si="61"/>
        <v>5</v>
      </c>
      <c r="T239" s="77">
        <f t="shared" si="61"/>
        <v>2</v>
      </c>
      <c r="U239" s="91">
        <f>13/(38+6)</f>
        <v>0.29545454545454547</v>
      </c>
      <c r="V239" s="130"/>
      <c r="W239" s="130"/>
      <c r="X239" s="130"/>
      <c r="Y239" s="130"/>
      <c r="Z239" s="130"/>
      <c r="AA239" s="130"/>
      <c r="AB239" s="130"/>
      <c r="AC239" s="130"/>
      <c r="AD239" s="130"/>
      <c r="AE239" s="130"/>
      <c r="AF239" s="130"/>
      <c r="AG239" s="130"/>
      <c r="AH239" s="130"/>
      <c r="AI239" s="130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</row>
    <row r="240" spans="1:62" ht="17.25" customHeight="1">
      <c r="A240" s="207" t="s">
        <v>142</v>
      </c>
      <c r="B240" s="207"/>
      <c r="C240" s="207"/>
      <c r="D240" s="207"/>
      <c r="E240" s="207"/>
      <c r="F240" s="207"/>
      <c r="G240" s="207"/>
      <c r="H240" s="207"/>
      <c r="I240" s="207"/>
      <c r="J240" s="207"/>
      <c r="K240" s="68">
        <f t="shared" ref="K240:Q240" si="62">K235*14+K238*12</f>
        <v>192</v>
      </c>
      <c r="L240" s="68">
        <f t="shared" si="62"/>
        <v>224</v>
      </c>
      <c r="M240" s="68">
        <f t="shared" si="62"/>
        <v>54</v>
      </c>
      <c r="N240" s="68">
        <f t="shared" si="62"/>
        <v>0</v>
      </c>
      <c r="O240" s="68">
        <f t="shared" si="62"/>
        <v>470</v>
      </c>
      <c r="P240" s="68">
        <f t="shared" si="62"/>
        <v>536</v>
      </c>
      <c r="Q240" s="68">
        <f t="shared" si="62"/>
        <v>1006</v>
      </c>
      <c r="R240" s="208"/>
      <c r="S240" s="208"/>
      <c r="T240" s="208"/>
      <c r="U240" s="208"/>
      <c r="V240" s="130"/>
      <c r="W240" s="130"/>
      <c r="X240" s="130"/>
      <c r="Y240" s="130"/>
      <c r="Z240" s="130"/>
      <c r="AA240" s="130"/>
      <c r="AB240" s="130"/>
      <c r="AC240" s="130"/>
      <c r="AD240" s="130"/>
      <c r="AE240" s="130"/>
      <c r="AF240" s="130"/>
      <c r="AG240" s="130"/>
      <c r="AH240" s="130"/>
      <c r="AI240" s="130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</row>
    <row r="241" spans="1:62">
      <c r="A241" s="207"/>
      <c r="B241" s="207"/>
      <c r="C241" s="207"/>
      <c r="D241" s="207"/>
      <c r="E241" s="207"/>
      <c r="F241" s="207"/>
      <c r="G241" s="207"/>
      <c r="H241" s="207"/>
      <c r="I241" s="207"/>
      <c r="J241" s="207"/>
      <c r="K241" s="209">
        <f>SUM(K240:N240)</f>
        <v>470</v>
      </c>
      <c r="L241" s="209"/>
      <c r="M241" s="209"/>
      <c r="N241" s="209"/>
      <c r="O241" s="223">
        <f>SUM(O240:P240)</f>
        <v>1006</v>
      </c>
      <c r="P241" s="223"/>
      <c r="Q241" s="223"/>
      <c r="R241" s="208"/>
      <c r="S241" s="208"/>
      <c r="T241" s="208"/>
      <c r="U241" s="208"/>
      <c r="V241" s="130"/>
      <c r="W241" s="130"/>
      <c r="X241" s="130"/>
      <c r="Y241" s="130"/>
      <c r="Z241" s="130"/>
      <c r="AA241" s="130"/>
      <c r="AB241" s="130"/>
      <c r="AC241" s="130"/>
      <c r="AD241" s="130"/>
      <c r="AE241" s="130"/>
      <c r="AF241" s="130"/>
      <c r="AG241" s="130"/>
      <c r="AH241" s="130"/>
      <c r="AI241" s="130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</row>
    <row r="242" spans="1:62" ht="8.25" customHeight="1">
      <c r="V242" s="130"/>
      <c r="W242" s="130"/>
      <c r="X242" s="130"/>
      <c r="Y242" s="130"/>
      <c r="Z242" s="130"/>
      <c r="AA242" s="130"/>
      <c r="AB242" s="130"/>
      <c r="AC242" s="130"/>
      <c r="AD242" s="130"/>
      <c r="AE242" s="130"/>
      <c r="AF242" s="130"/>
      <c r="AG242" s="130"/>
      <c r="AH242" s="130"/>
      <c r="AI242" s="130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</row>
    <row r="243" spans="1:62">
      <c r="B243" s="10"/>
      <c r="C243" s="10"/>
      <c r="D243" s="10"/>
      <c r="E243" s="10"/>
      <c r="F243" s="10"/>
      <c r="G243" s="10"/>
      <c r="H243" s="30"/>
      <c r="I243" s="30"/>
      <c r="J243" s="30"/>
      <c r="N243" s="10"/>
      <c r="O243" s="10"/>
      <c r="P243" s="10"/>
      <c r="Q243" s="10"/>
      <c r="R243" s="10"/>
      <c r="S243" s="10"/>
      <c r="T243" s="10"/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0"/>
      <c r="AF243" s="130"/>
      <c r="AG243" s="130"/>
      <c r="AH243" s="130"/>
      <c r="AI243" s="130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</row>
    <row r="244" spans="1:62">
      <c r="B244" s="9"/>
      <c r="C244" s="9"/>
      <c r="D244" s="9"/>
      <c r="E244" s="9"/>
      <c r="F244" s="9"/>
      <c r="G244" s="9"/>
      <c r="N244" s="10"/>
      <c r="O244" s="10"/>
      <c r="P244" s="10"/>
      <c r="Q244" s="10"/>
      <c r="R244" s="10"/>
      <c r="S244" s="10"/>
      <c r="T244" s="10"/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0"/>
      <c r="AF244" s="130"/>
      <c r="AG244" s="130"/>
      <c r="AH244" s="130"/>
      <c r="AI244" s="130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</row>
    <row r="245" spans="1:62"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0"/>
      <c r="AH245" s="130"/>
      <c r="AI245" s="130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</row>
    <row r="246" spans="1:6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</row>
    <row r="247" spans="1:6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</row>
    <row r="248" spans="1:6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</row>
    <row r="249" spans="1:6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  <c r="AH249" s="130"/>
      <c r="AI249" s="130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</row>
    <row r="250" spans="1:6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30"/>
      <c r="W250" s="130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30"/>
      <c r="AH250" s="130"/>
      <c r="AI250" s="130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</row>
    <row r="251" spans="1:6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30"/>
      <c r="W251" s="130"/>
      <c r="X251" s="130"/>
      <c r="Y251" s="130"/>
      <c r="Z251" s="130"/>
      <c r="AA251" s="130"/>
      <c r="AB251" s="130"/>
      <c r="AC251" s="130"/>
      <c r="AD251" s="130"/>
      <c r="AE251" s="130"/>
      <c r="AF251" s="130"/>
      <c r="AG251" s="130"/>
      <c r="AH251" s="130"/>
      <c r="AI251" s="130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</row>
    <row r="252" spans="1:6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</row>
    <row r="253" spans="1:6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  <c r="AH253" s="130"/>
      <c r="AI253" s="130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</row>
    <row r="254" spans="1:6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0"/>
      <c r="AF254" s="130"/>
      <c r="AG254" s="130"/>
      <c r="AH254" s="130"/>
      <c r="AI254" s="130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</row>
    <row r="255" spans="1:62"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0"/>
      <c r="AF255" s="130"/>
      <c r="AG255" s="130"/>
      <c r="AH255" s="130"/>
      <c r="AI255" s="130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</row>
    <row r="256" spans="1:62"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  <c r="AH256" s="130"/>
      <c r="AI256" s="130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</row>
    <row r="257" spans="1:62">
      <c r="A257" s="162" t="s">
        <v>143</v>
      </c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  <c r="AH257" s="130"/>
      <c r="AI257" s="130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</row>
    <row r="258" spans="1:62" ht="12.95" customHeight="1">
      <c r="A258" s="162" t="s">
        <v>61</v>
      </c>
      <c r="B258" s="162" t="s">
        <v>62</v>
      </c>
      <c r="C258" s="162"/>
      <c r="D258" s="162"/>
      <c r="E258" s="162"/>
      <c r="F258" s="162"/>
      <c r="G258" s="162"/>
      <c r="H258" s="162"/>
      <c r="I258" s="162"/>
      <c r="J258" s="140" t="s">
        <v>63</v>
      </c>
      <c r="K258" s="140" t="s">
        <v>64</v>
      </c>
      <c r="L258" s="140"/>
      <c r="M258" s="140"/>
      <c r="N258" s="140"/>
      <c r="O258" s="140" t="s">
        <v>65</v>
      </c>
      <c r="P258" s="140"/>
      <c r="Q258" s="140"/>
      <c r="R258" s="140" t="s">
        <v>66</v>
      </c>
      <c r="S258" s="140"/>
      <c r="T258" s="140"/>
      <c r="U258" s="140" t="s">
        <v>67</v>
      </c>
      <c r="V258" s="130"/>
      <c r="W258" s="130"/>
      <c r="X258" s="130"/>
      <c r="Y258" s="130"/>
      <c r="Z258" s="130"/>
      <c r="AA258" s="130"/>
      <c r="AB258" s="130"/>
      <c r="AC258" s="130"/>
      <c r="AD258" s="130"/>
      <c r="AE258" s="130"/>
      <c r="AF258" s="130"/>
      <c r="AG258" s="130"/>
      <c r="AH258" s="130"/>
      <c r="AI258" s="130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</row>
    <row r="259" spans="1:62">
      <c r="A259" s="162"/>
      <c r="B259" s="162"/>
      <c r="C259" s="162"/>
      <c r="D259" s="162"/>
      <c r="E259" s="162"/>
      <c r="F259" s="162"/>
      <c r="G259" s="162"/>
      <c r="H259" s="162"/>
      <c r="I259" s="162"/>
      <c r="J259" s="140"/>
      <c r="K259" s="6" t="s">
        <v>68</v>
      </c>
      <c r="L259" s="6" t="s">
        <v>69</v>
      </c>
      <c r="M259" s="6" t="s">
        <v>155</v>
      </c>
      <c r="N259" s="6" t="s">
        <v>71</v>
      </c>
      <c r="O259" s="6" t="s">
        <v>72</v>
      </c>
      <c r="P259" s="6" t="s">
        <v>42</v>
      </c>
      <c r="Q259" s="6" t="s">
        <v>73</v>
      </c>
      <c r="R259" s="6" t="s">
        <v>74</v>
      </c>
      <c r="S259" s="6" t="s">
        <v>68</v>
      </c>
      <c r="T259" s="6" t="s">
        <v>75</v>
      </c>
      <c r="U259" s="140"/>
      <c r="V259" s="130"/>
      <c r="W259" s="130"/>
      <c r="X259" s="130"/>
      <c r="Y259" s="130"/>
      <c r="Z259" s="130"/>
      <c r="AA259" s="130"/>
      <c r="AB259" s="130"/>
      <c r="AC259" s="130"/>
      <c r="AD259" s="130"/>
      <c r="AE259" s="130"/>
      <c r="AF259" s="130"/>
      <c r="AG259" s="130"/>
      <c r="AH259" s="130"/>
      <c r="AI259" s="130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</row>
    <row r="260" spans="1:62">
      <c r="A260" s="205" t="s">
        <v>148</v>
      </c>
      <c r="B260" s="205"/>
      <c r="C260" s="205"/>
      <c r="D260" s="205"/>
      <c r="E260" s="205"/>
      <c r="F260" s="205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130"/>
      <c r="W260" s="130"/>
      <c r="X260" s="130"/>
      <c r="Y260" s="130"/>
      <c r="Z260" s="130"/>
      <c r="AA260" s="130"/>
      <c r="AB260" s="130"/>
      <c r="AC260" s="130"/>
      <c r="AD260" s="130"/>
      <c r="AE260" s="130"/>
      <c r="AF260" s="130"/>
      <c r="AG260" s="130"/>
      <c r="AH260" s="130"/>
      <c r="AI260" s="130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</row>
    <row r="261" spans="1:62">
      <c r="A261" s="32" t="s">
        <v>220</v>
      </c>
      <c r="B261" s="193" t="s">
        <v>221</v>
      </c>
      <c r="C261" s="193"/>
      <c r="D261" s="193"/>
      <c r="E261" s="193"/>
      <c r="F261" s="193"/>
      <c r="G261" s="193"/>
      <c r="H261" s="193"/>
      <c r="I261" s="193"/>
      <c r="J261" s="34">
        <v>3</v>
      </c>
      <c r="K261" s="34">
        <v>2</v>
      </c>
      <c r="L261" s="34">
        <v>0</v>
      </c>
      <c r="M261" s="34">
        <v>0</v>
      </c>
      <c r="N261" s="34">
        <v>0</v>
      </c>
      <c r="O261" s="73">
        <f>K261+L261+M261+N261</f>
        <v>2</v>
      </c>
      <c r="P261" s="73">
        <f>Q261-O261</f>
        <v>3</v>
      </c>
      <c r="Q261" s="73">
        <f>ROUND(PRODUCT(J261,25)/14,0)</f>
        <v>5</v>
      </c>
      <c r="R261" s="56"/>
      <c r="S261" s="56" t="s">
        <v>68</v>
      </c>
      <c r="T261" s="57"/>
      <c r="U261" s="38" t="s">
        <v>57</v>
      </c>
      <c r="V261" s="130"/>
      <c r="W261" s="130"/>
      <c r="X261" s="130"/>
      <c r="Y261" s="13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</row>
    <row r="262" spans="1:62">
      <c r="A262" s="32" t="s">
        <v>223</v>
      </c>
      <c r="B262" s="204" t="s">
        <v>224</v>
      </c>
      <c r="C262" s="204"/>
      <c r="D262" s="204"/>
      <c r="E262" s="204"/>
      <c r="F262" s="204"/>
      <c r="G262" s="204"/>
      <c r="H262" s="204"/>
      <c r="I262" s="204"/>
      <c r="J262" s="74">
        <v>3</v>
      </c>
      <c r="K262" s="74">
        <v>1</v>
      </c>
      <c r="L262" s="74">
        <v>2</v>
      </c>
      <c r="M262" s="74">
        <v>0</v>
      </c>
      <c r="N262" s="74">
        <v>0</v>
      </c>
      <c r="O262" s="73">
        <f>K262+L262+M262+N262</f>
        <v>3</v>
      </c>
      <c r="P262" s="73">
        <f>Q262-O262</f>
        <v>2</v>
      </c>
      <c r="Q262" s="73">
        <f>ROUND(PRODUCT(J262,25)/14,0)</f>
        <v>5</v>
      </c>
      <c r="R262" s="56"/>
      <c r="S262" s="56" t="s">
        <v>68</v>
      </c>
      <c r="T262" s="57"/>
      <c r="U262" s="38" t="s">
        <v>58</v>
      </c>
      <c r="V262" s="130"/>
      <c r="W262" s="130"/>
      <c r="X262" s="130"/>
      <c r="Y262" s="130"/>
      <c r="Z262" s="130"/>
      <c r="AA262" s="130"/>
      <c r="AB262" s="130"/>
      <c r="AC262" s="130"/>
      <c r="AD262" s="130"/>
      <c r="AE262" s="130"/>
      <c r="AF262" s="130"/>
      <c r="AG262" s="130"/>
      <c r="AH262" s="130"/>
      <c r="AI262" s="130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</row>
    <row r="263" spans="1:62" ht="24.75" customHeight="1">
      <c r="A263" s="32" t="s">
        <v>226</v>
      </c>
      <c r="B263" s="193" t="s">
        <v>227</v>
      </c>
      <c r="C263" s="193"/>
      <c r="D263" s="193"/>
      <c r="E263" s="193"/>
      <c r="F263" s="193"/>
      <c r="G263" s="193"/>
      <c r="H263" s="193"/>
      <c r="I263" s="193"/>
      <c r="J263" s="34">
        <v>3</v>
      </c>
      <c r="K263" s="34">
        <v>1</v>
      </c>
      <c r="L263" s="34">
        <v>2</v>
      </c>
      <c r="M263" s="34">
        <v>0</v>
      </c>
      <c r="N263" s="34">
        <v>0</v>
      </c>
      <c r="O263" s="73">
        <f>K263+L263+M263+N263</f>
        <v>3</v>
      </c>
      <c r="P263" s="73">
        <v>3</v>
      </c>
      <c r="Q263" s="73">
        <v>5</v>
      </c>
      <c r="R263" s="56"/>
      <c r="S263" s="56"/>
      <c r="T263" s="57" t="s">
        <v>75</v>
      </c>
      <c r="U263" s="38" t="s">
        <v>57</v>
      </c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</row>
    <row r="264" spans="1:62">
      <c r="A264" s="104" t="s">
        <v>228</v>
      </c>
      <c r="B264" s="210" t="s">
        <v>229</v>
      </c>
      <c r="C264" s="210"/>
      <c r="D264" s="210"/>
      <c r="E264" s="210"/>
      <c r="F264" s="210"/>
      <c r="G264" s="210"/>
      <c r="H264" s="210"/>
      <c r="I264" s="104"/>
      <c r="J264" s="105">
        <v>3</v>
      </c>
      <c r="K264" s="105">
        <v>2</v>
      </c>
      <c r="L264" s="105">
        <v>1</v>
      </c>
      <c r="M264" s="105">
        <v>0</v>
      </c>
      <c r="N264" s="105">
        <v>0</v>
      </c>
      <c r="O264" s="104">
        <f>SUM(K264:N264)</f>
        <v>3</v>
      </c>
      <c r="P264" s="104">
        <v>3</v>
      </c>
      <c r="Q264" s="104">
        <v>6</v>
      </c>
      <c r="R264" s="104"/>
      <c r="S264" s="106" t="s">
        <v>68</v>
      </c>
      <c r="T264" s="104"/>
      <c r="U264" s="106" t="s">
        <v>58</v>
      </c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</row>
    <row r="265" spans="1:62" ht="12.95" customHeight="1">
      <c r="A265" s="207" t="s">
        <v>141</v>
      </c>
      <c r="B265" s="207"/>
      <c r="C265" s="207"/>
      <c r="D265" s="207"/>
      <c r="E265" s="207"/>
      <c r="F265" s="207"/>
      <c r="G265" s="207"/>
      <c r="H265" s="207"/>
      <c r="I265" s="207"/>
      <c r="J265" s="77">
        <f t="shared" ref="J265:Q265" si="63">SUM(J261:J264)</f>
        <v>12</v>
      </c>
      <c r="K265" s="77">
        <f t="shared" si="63"/>
        <v>6</v>
      </c>
      <c r="L265" s="77">
        <f t="shared" si="63"/>
        <v>5</v>
      </c>
      <c r="M265" s="77">
        <f t="shared" si="63"/>
        <v>0</v>
      </c>
      <c r="N265" s="77">
        <f t="shared" si="63"/>
        <v>0</v>
      </c>
      <c r="O265" s="77">
        <f t="shared" si="63"/>
        <v>11</v>
      </c>
      <c r="P265" s="77">
        <f t="shared" si="63"/>
        <v>11</v>
      </c>
      <c r="Q265" s="77">
        <f t="shared" si="63"/>
        <v>21</v>
      </c>
      <c r="R265" s="42">
        <f>COUNTIF(R261:R264,"E")</f>
        <v>0</v>
      </c>
      <c r="S265" s="42">
        <f>COUNTIF(S261:S264,"C")</f>
        <v>3</v>
      </c>
      <c r="T265" s="42">
        <f>COUNTIF(T261:T264,"VP")</f>
        <v>1</v>
      </c>
      <c r="U265" s="90">
        <f>4/(38+6)</f>
        <v>9.0909090909090912E-2</v>
      </c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</row>
    <row r="266" spans="1:62" ht="12.75" customHeight="1">
      <c r="A266" s="207" t="s">
        <v>142</v>
      </c>
      <c r="B266" s="207"/>
      <c r="C266" s="207"/>
      <c r="D266" s="207"/>
      <c r="E266" s="207"/>
      <c r="F266" s="207"/>
      <c r="G266" s="207"/>
      <c r="H266" s="207"/>
      <c r="I266" s="207"/>
      <c r="J266" s="207"/>
      <c r="K266" s="77">
        <f t="shared" ref="K266:Q266" si="64">SUM(K261:K263)*14+K264*12</f>
        <v>80</v>
      </c>
      <c r="L266" s="77">
        <f t="shared" si="64"/>
        <v>68</v>
      </c>
      <c r="M266" s="77">
        <f t="shared" si="64"/>
        <v>0</v>
      </c>
      <c r="N266" s="77">
        <f t="shared" si="64"/>
        <v>0</v>
      </c>
      <c r="O266" s="77">
        <f t="shared" si="64"/>
        <v>148</v>
      </c>
      <c r="P266" s="77">
        <f t="shared" si="64"/>
        <v>148</v>
      </c>
      <c r="Q266" s="77">
        <f t="shared" si="64"/>
        <v>282</v>
      </c>
      <c r="R266" s="208"/>
      <c r="S266" s="208"/>
      <c r="T266" s="208"/>
      <c r="U266" s="208"/>
      <c r="V266" s="130"/>
      <c r="W266" s="130"/>
      <c r="X266" s="130"/>
      <c r="Y266" s="130"/>
      <c r="Z266" s="130"/>
      <c r="AA266" s="130"/>
      <c r="AB266" s="130"/>
      <c r="AC266" s="130"/>
      <c r="AD266" s="130"/>
      <c r="AE266" s="130"/>
      <c r="AF266" s="130"/>
      <c r="AG266" s="130"/>
      <c r="AH266" s="130"/>
      <c r="AI266" s="130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</row>
    <row r="267" spans="1:62">
      <c r="A267" s="207"/>
      <c r="B267" s="207"/>
      <c r="C267" s="207"/>
      <c r="D267" s="207"/>
      <c r="E267" s="207"/>
      <c r="F267" s="207"/>
      <c r="G267" s="207"/>
      <c r="H267" s="207"/>
      <c r="I267" s="207"/>
      <c r="J267" s="207"/>
      <c r="K267" s="209">
        <f>SUM(K266:N266)</f>
        <v>148</v>
      </c>
      <c r="L267" s="209"/>
      <c r="M267" s="209"/>
      <c r="N267" s="209"/>
      <c r="O267" s="198">
        <f>SUM(O266:P266)</f>
        <v>296</v>
      </c>
      <c r="P267" s="198"/>
      <c r="Q267" s="198"/>
      <c r="R267" s="208"/>
      <c r="S267" s="208"/>
      <c r="T267" s="208"/>
      <c r="U267" s="208"/>
      <c r="V267" s="130"/>
      <c r="W267" s="130"/>
      <c r="X267" s="130"/>
      <c r="Y267" s="130"/>
      <c r="Z267" s="130"/>
      <c r="AA267" s="130"/>
      <c r="AB267" s="130"/>
      <c r="AC267" s="130"/>
      <c r="AD267" s="130"/>
      <c r="AE267" s="130"/>
      <c r="AF267" s="130"/>
      <c r="AG267" s="130"/>
      <c r="AH267" s="130"/>
      <c r="AI267" s="130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</row>
    <row r="268" spans="1:62">
      <c r="V268" s="130"/>
      <c r="W268" s="130"/>
      <c r="X268" s="130"/>
      <c r="Y268" s="130"/>
      <c r="Z268" s="130"/>
      <c r="AA268" s="130"/>
      <c r="AB268" s="130"/>
      <c r="AC268" s="130"/>
      <c r="AD268" s="130"/>
      <c r="AE268" s="130"/>
      <c r="AF268" s="130"/>
      <c r="AG268" s="130"/>
      <c r="AH268" s="130"/>
      <c r="AI268" s="130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</row>
    <row r="269" spans="1:62">
      <c r="V269" s="130"/>
      <c r="W269" s="130"/>
      <c r="X269" s="130"/>
      <c r="Y269" s="130"/>
      <c r="Z269" s="130"/>
      <c r="AA269" s="130"/>
      <c r="AB269" s="130"/>
      <c r="AC269" s="130"/>
      <c r="AD269" s="130"/>
      <c r="AE269" s="130"/>
      <c r="AF269" s="130"/>
      <c r="AG269" s="130"/>
      <c r="AH269" s="130"/>
      <c r="AI269" s="130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</row>
    <row r="270" spans="1:62">
      <c r="V270" s="130"/>
      <c r="W270" s="130"/>
      <c r="X270" s="130"/>
      <c r="Y270" s="130"/>
      <c r="Z270" s="130"/>
      <c r="AA270" s="130"/>
      <c r="AB270" s="130"/>
      <c r="AC270" s="130"/>
      <c r="AD270" s="130"/>
      <c r="AE270" s="130"/>
      <c r="AF270" s="130"/>
      <c r="AG270" s="130"/>
      <c r="AH270" s="130"/>
      <c r="AI270" s="130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</row>
    <row r="271" spans="1:62">
      <c r="V271" s="130"/>
      <c r="W271" s="130"/>
      <c r="X271" s="130"/>
      <c r="Y271" s="130"/>
      <c r="Z271" s="130"/>
      <c r="AA271" s="130"/>
      <c r="AB271" s="130"/>
      <c r="AC271" s="130"/>
      <c r="AD271" s="130"/>
      <c r="AE271" s="130"/>
      <c r="AF271" s="130"/>
      <c r="AG271" s="130"/>
      <c r="AH271" s="130"/>
      <c r="AI271" s="130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</row>
    <row r="272" spans="1:62">
      <c r="V272" s="130"/>
      <c r="W272" s="130"/>
      <c r="X272" s="130"/>
      <c r="Y272" s="130"/>
      <c r="Z272" s="130"/>
      <c r="AA272" s="130"/>
      <c r="AB272" s="130"/>
      <c r="AC272" s="130"/>
      <c r="AD272" s="130"/>
      <c r="AE272" s="130"/>
      <c r="AF272" s="130"/>
      <c r="AG272" s="130"/>
      <c r="AH272" s="130"/>
      <c r="AI272" s="130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</row>
    <row r="273" spans="1:62">
      <c r="V273" s="130"/>
      <c r="W273" s="130"/>
      <c r="X273" s="130"/>
      <c r="Y273" s="130"/>
      <c r="Z273" s="130"/>
      <c r="AA273" s="130"/>
      <c r="AB273" s="130"/>
      <c r="AC273" s="130"/>
      <c r="AD273" s="130"/>
      <c r="AE273" s="130"/>
      <c r="AF273" s="130"/>
      <c r="AG273" s="130"/>
      <c r="AH273" s="130"/>
      <c r="AI273" s="130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</row>
    <row r="274" spans="1:62">
      <c r="V274" s="130"/>
      <c r="W274" s="130"/>
      <c r="X274" s="130"/>
      <c r="Y274" s="130"/>
      <c r="Z274" s="130"/>
      <c r="AA274" s="130"/>
      <c r="AB274" s="130"/>
      <c r="AC274" s="130"/>
      <c r="AD274" s="130"/>
      <c r="AE274" s="130"/>
      <c r="AF274" s="130"/>
      <c r="AG274" s="130"/>
      <c r="AH274" s="130"/>
      <c r="AI274" s="130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</row>
    <row r="275" spans="1:62">
      <c r="A275" s="155" t="s">
        <v>156</v>
      </c>
      <c r="B275" s="138"/>
      <c r="V275" s="130"/>
      <c r="W275" s="130"/>
      <c r="X275" s="130"/>
      <c r="Y275" s="130"/>
      <c r="Z275" s="130"/>
      <c r="AA275" s="130"/>
      <c r="AB275" s="130"/>
      <c r="AC275" s="130"/>
      <c r="AD275" s="130"/>
      <c r="AE275" s="130"/>
      <c r="AF275" s="130"/>
      <c r="AG275" s="130"/>
      <c r="AH275" s="130"/>
      <c r="AI275" s="130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</row>
    <row r="276" spans="1:62" ht="12.95" customHeight="1">
      <c r="A276" s="233" t="s">
        <v>61</v>
      </c>
      <c r="B276" s="235" t="s">
        <v>157</v>
      </c>
      <c r="C276" s="236"/>
      <c r="D276" s="236"/>
      <c r="E276" s="236"/>
      <c r="F276" s="236"/>
      <c r="G276" s="237"/>
      <c r="H276" s="235" t="s">
        <v>158</v>
      </c>
      <c r="I276" s="237"/>
      <c r="J276" s="224" t="s">
        <v>159</v>
      </c>
      <c r="K276" s="225"/>
      <c r="L276" s="225"/>
      <c r="M276" s="225"/>
      <c r="N276" s="225"/>
      <c r="O276" s="225"/>
      <c r="P276" s="226"/>
      <c r="Q276" s="235" t="s">
        <v>160</v>
      </c>
      <c r="R276" s="237"/>
      <c r="S276" s="224" t="s">
        <v>161</v>
      </c>
      <c r="T276" s="225"/>
      <c r="U276" s="226"/>
      <c r="V276" s="130"/>
      <c r="W276" s="130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30"/>
      <c r="AH276" s="130"/>
      <c r="AI276" s="130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</row>
    <row r="277" spans="1:62" ht="14.25" customHeight="1">
      <c r="A277" s="234"/>
      <c r="B277" s="238"/>
      <c r="C277" s="239"/>
      <c r="D277" s="239"/>
      <c r="E277" s="239"/>
      <c r="F277" s="239"/>
      <c r="G277" s="240"/>
      <c r="H277" s="238"/>
      <c r="I277" s="240"/>
      <c r="J277" s="224" t="s">
        <v>72</v>
      </c>
      <c r="K277" s="226"/>
      <c r="L277" s="224" t="s">
        <v>42</v>
      </c>
      <c r="M277" s="225"/>
      <c r="N277" s="226"/>
      <c r="O277" s="224" t="s">
        <v>73</v>
      </c>
      <c r="P277" s="226"/>
      <c r="Q277" s="238"/>
      <c r="R277" s="240"/>
      <c r="S277" s="117" t="s">
        <v>162</v>
      </c>
      <c r="T277" s="117" t="s">
        <v>163</v>
      </c>
      <c r="U277" s="117" t="s">
        <v>164</v>
      </c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</row>
    <row r="278" spans="1:62" ht="14.25" customHeight="1">
      <c r="A278" s="117">
        <v>1</v>
      </c>
      <c r="B278" s="224" t="s">
        <v>165</v>
      </c>
      <c r="C278" s="225"/>
      <c r="D278" s="225"/>
      <c r="E278" s="225"/>
      <c r="F278" s="225"/>
      <c r="G278" s="226"/>
      <c r="H278" s="227">
        <f>J278</f>
        <v>121</v>
      </c>
      <c r="I278" s="228"/>
      <c r="J278" s="241">
        <f>O46+O57+O66+O78+O88+O99-J279</f>
        <v>121</v>
      </c>
      <c r="K278" s="242"/>
      <c r="L278" s="243">
        <f>P46+P57+P66+P78+P88+P99-L279</f>
        <v>164</v>
      </c>
      <c r="M278" s="244"/>
      <c r="N278" s="242"/>
      <c r="O278" s="229">
        <f>SUM(J278:N278)</f>
        <v>285</v>
      </c>
      <c r="P278" s="230"/>
      <c r="Q278" s="231">
        <f>H278/H280</f>
        <v>0.85815602836879434</v>
      </c>
      <c r="R278" s="232"/>
      <c r="S278" s="118">
        <f>J46+J57-S279</f>
        <v>60</v>
      </c>
      <c r="T278" s="118">
        <f>J66+J78-T279</f>
        <v>56</v>
      </c>
      <c r="U278" s="118">
        <f>J88+J99-U279</f>
        <v>39</v>
      </c>
      <c r="V278" s="130"/>
      <c r="W278" s="130"/>
      <c r="X278" s="130"/>
      <c r="Y278" s="130"/>
      <c r="Z278" s="130"/>
      <c r="AA278" s="130"/>
      <c r="AB278" s="130"/>
      <c r="AC278" s="130"/>
      <c r="AD278" s="130"/>
      <c r="AE278" s="130"/>
      <c r="AF278" s="130"/>
      <c r="AG278" s="130"/>
      <c r="AH278" s="130"/>
      <c r="AI278" s="130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</row>
    <row r="279" spans="1:62" ht="14.25" customHeight="1">
      <c r="A279" s="117">
        <v>2</v>
      </c>
      <c r="B279" s="224" t="s">
        <v>166</v>
      </c>
      <c r="C279" s="225"/>
      <c r="D279" s="225"/>
      <c r="E279" s="225"/>
      <c r="F279" s="225"/>
      <c r="G279" s="226"/>
      <c r="H279" s="227">
        <f>J279</f>
        <v>20</v>
      </c>
      <c r="I279" s="228"/>
      <c r="J279" s="245">
        <f>O144</f>
        <v>20</v>
      </c>
      <c r="K279" s="246"/>
      <c r="L279" s="245">
        <f>P144</f>
        <v>27</v>
      </c>
      <c r="M279" s="247"/>
      <c r="N279" s="248"/>
      <c r="O279" s="229">
        <f>SUM(J279:N279)</f>
        <v>47</v>
      </c>
      <c r="P279" s="230"/>
      <c r="Q279" s="231">
        <f>H279/H280</f>
        <v>0.14184397163120568</v>
      </c>
      <c r="R279" s="232"/>
      <c r="S279" s="119">
        <v>0</v>
      </c>
      <c r="T279" s="119">
        <v>4</v>
      </c>
      <c r="U279" s="119">
        <v>21</v>
      </c>
      <c r="V279" s="130"/>
      <c r="W279" s="130"/>
      <c r="X279" s="130"/>
      <c r="Y279" s="130"/>
      <c r="Z279" s="130"/>
      <c r="AA279" s="130"/>
      <c r="AB279" s="130"/>
      <c r="AC279" s="130"/>
      <c r="AD279" s="130"/>
      <c r="AE279" s="130"/>
      <c r="AF279" s="130"/>
      <c r="AG279" s="130"/>
      <c r="AH279" s="130"/>
      <c r="AI279" s="130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</row>
    <row r="280" spans="1:62" ht="14.25" customHeight="1">
      <c r="A280" s="224" t="s">
        <v>84</v>
      </c>
      <c r="B280" s="225"/>
      <c r="C280" s="225"/>
      <c r="D280" s="225"/>
      <c r="E280" s="225"/>
      <c r="F280" s="225"/>
      <c r="G280" s="226"/>
      <c r="H280" s="224">
        <f>SUM(H278:I279)</f>
        <v>141</v>
      </c>
      <c r="I280" s="226"/>
      <c r="J280" s="224">
        <f>SUM(J278:K279)</f>
        <v>141</v>
      </c>
      <c r="K280" s="226"/>
      <c r="L280" s="249">
        <f>SUM(L278:N279)</f>
        <v>191</v>
      </c>
      <c r="M280" s="250"/>
      <c r="N280" s="251"/>
      <c r="O280" s="249">
        <f>SUM(O278:P279)</f>
        <v>332</v>
      </c>
      <c r="P280" s="251"/>
      <c r="Q280" s="262">
        <f>SUM(Q278:R279)</f>
        <v>1</v>
      </c>
      <c r="R280" s="263"/>
      <c r="S280" s="120">
        <f>SUM(S278:S279)</f>
        <v>60</v>
      </c>
      <c r="T280" s="120">
        <f>SUM(T278:T279)</f>
        <v>60</v>
      </c>
      <c r="U280" s="120">
        <f>SUM(U278:U279)</f>
        <v>60</v>
      </c>
      <c r="V280" s="130"/>
      <c r="W280" s="130"/>
      <c r="X280" s="130"/>
      <c r="Y280" s="130"/>
      <c r="Z280" s="130"/>
      <c r="AA280" s="130"/>
      <c r="AB280" s="130"/>
      <c r="AC280" s="130"/>
      <c r="AD280" s="130"/>
      <c r="AE280" s="130"/>
      <c r="AF280" s="130"/>
      <c r="AG280" s="130"/>
      <c r="AH280" s="130"/>
      <c r="AI280" s="130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</row>
    <row r="281" spans="1:62">
      <c r="V281" s="130"/>
      <c r="W281" s="130"/>
      <c r="X281" s="130"/>
      <c r="Y281" s="130"/>
      <c r="Z281" s="130"/>
      <c r="AA281" s="130"/>
      <c r="AB281" s="130"/>
      <c r="AC281" s="130"/>
      <c r="AD281" s="130"/>
      <c r="AE281" s="130"/>
      <c r="AF281" s="130"/>
      <c r="AG281" s="130"/>
      <c r="AH281" s="130"/>
      <c r="AI281" s="130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</row>
    <row r="282" spans="1:62" s="129" customFormat="1">
      <c r="V282" s="130"/>
      <c r="W282" s="130"/>
      <c r="X282" s="130"/>
      <c r="Y282" s="130"/>
      <c r="Z282" s="130"/>
      <c r="AA282" s="130"/>
      <c r="AB282" s="130"/>
      <c r="AC282" s="130"/>
      <c r="AD282" s="130"/>
      <c r="AE282" s="130"/>
      <c r="AF282" s="130"/>
      <c r="AG282" s="130"/>
      <c r="AH282" s="130"/>
      <c r="AI282" s="130"/>
    </row>
    <row r="283" spans="1:62" s="129" customFormat="1">
      <c r="V283" s="130"/>
      <c r="W283" s="130"/>
      <c r="X283" s="130"/>
      <c r="Y283" s="130"/>
      <c r="Z283" s="130"/>
      <c r="AA283" s="130"/>
      <c r="AB283" s="130"/>
      <c r="AC283" s="130"/>
      <c r="AD283" s="130"/>
      <c r="AE283" s="130"/>
      <c r="AF283" s="130"/>
      <c r="AG283" s="130"/>
      <c r="AH283" s="130"/>
      <c r="AI283" s="130"/>
    </row>
    <row r="284" spans="1:62" s="129" customFormat="1">
      <c r="V284" s="130"/>
      <c r="W284" s="130"/>
      <c r="X284" s="130"/>
      <c r="Y284" s="130"/>
      <c r="Z284" s="130"/>
      <c r="AA284" s="130"/>
      <c r="AB284" s="130"/>
      <c r="AC284" s="130"/>
      <c r="AD284" s="130"/>
      <c r="AE284" s="130"/>
      <c r="AF284" s="130"/>
      <c r="AG284" s="130"/>
      <c r="AH284" s="130"/>
      <c r="AI284" s="130"/>
    </row>
    <row r="285" spans="1:62" s="129" customFormat="1">
      <c r="V285" s="130"/>
      <c r="W285" s="130"/>
      <c r="X285" s="130"/>
      <c r="Y285" s="130"/>
      <c r="Z285" s="130"/>
      <c r="AA285" s="130"/>
      <c r="AB285" s="130"/>
      <c r="AC285" s="130"/>
      <c r="AD285" s="130"/>
      <c r="AE285" s="130"/>
      <c r="AF285" s="130"/>
      <c r="AG285" s="130"/>
      <c r="AH285" s="130"/>
      <c r="AI285" s="130"/>
    </row>
    <row r="286" spans="1:62" s="129" customFormat="1">
      <c r="V286" s="130"/>
      <c r="W286" s="130"/>
      <c r="X286" s="130"/>
      <c r="Y286" s="130"/>
      <c r="Z286" s="130"/>
      <c r="AA286" s="130"/>
      <c r="AB286" s="130"/>
      <c r="AC286" s="130"/>
      <c r="AD286" s="130"/>
      <c r="AE286" s="130"/>
      <c r="AF286" s="130"/>
      <c r="AG286" s="130"/>
      <c r="AH286" s="130"/>
      <c r="AI286" s="130"/>
    </row>
    <row r="287" spans="1:62" s="129" customFormat="1">
      <c r="V287" s="130"/>
      <c r="W287" s="130"/>
      <c r="X287" s="130"/>
      <c r="Y287" s="130"/>
      <c r="Z287" s="130"/>
      <c r="AA287" s="130"/>
      <c r="AB287" s="130"/>
      <c r="AC287" s="130"/>
      <c r="AD287" s="130"/>
      <c r="AE287" s="130"/>
      <c r="AF287" s="130"/>
      <c r="AG287" s="130"/>
      <c r="AH287" s="130"/>
      <c r="AI287" s="130"/>
    </row>
    <row r="288" spans="1:62" s="129" customFormat="1">
      <c r="V288" s="130"/>
      <c r="W288" s="130"/>
      <c r="X288" s="130"/>
      <c r="Y288" s="130"/>
      <c r="Z288" s="130"/>
      <c r="AA288" s="130"/>
      <c r="AB288" s="130"/>
      <c r="AC288" s="130"/>
      <c r="AD288" s="130"/>
      <c r="AE288" s="130"/>
      <c r="AF288" s="130"/>
      <c r="AG288" s="130"/>
      <c r="AH288" s="130"/>
      <c r="AI288" s="130"/>
    </row>
    <row r="289" spans="1:62" s="129" customFormat="1">
      <c r="V289" s="130"/>
      <c r="W289" s="130"/>
      <c r="X289" s="130"/>
      <c r="Y289" s="130"/>
      <c r="Z289" s="130"/>
      <c r="AA289" s="130"/>
      <c r="AB289" s="130"/>
      <c r="AC289" s="130"/>
      <c r="AD289" s="130"/>
      <c r="AE289" s="130"/>
      <c r="AF289" s="130"/>
      <c r="AG289" s="130"/>
      <c r="AH289" s="130"/>
      <c r="AI289" s="130"/>
    </row>
    <row r="290" spans="1:62" s="129" customFormat="1">
      <c r="V290" s="130"/>
      <c r="W290" s="130"/>
      <c r="X290" s="130"/>
      <c r="Y290" s="130"/>
      <c r="Z290" s="130"/>
      <c r="AA290" s="130"/>
      <c r="AB290" s="130"/>
      <c r="AC290" s="130"/>
      <c r="AD290" s="130"/>
      <c r="AE290" s="130"/>
      <c r="AF290" s="130"/>
      <c r="AG290" s="130"/>
      <c r="AH290" s="130"/>
      <c r="AI290" s="130"/>
    </row>
    <row r="291" spans="1:62" s="129" customFormat="1">
      <c r="V291" s="130"/>
      <c r="W291" s="130"/>
      <c r="X291" s="130"/>
      <c r="Y291" s="130"/>
      <c r="Z291" s="130"/>
      <c r="AA291" s="130"/>
      <c r="AB291" s="130"/>
      <c r="AC291" s="130"/>
      <c r="AD291" s="130"/>
      <c r="AE291" s="130"/>
      <c r="AF291" s="130"/>
      <c r="AG291" s="130"/>
      <c r="AH291" s="130"/>
      <c r="AI291" s="130"/>
    </row>
    <row r="292" spans="1:62">
      <c r="V292" s="130"/>
      <c r="W292" s="130"/>
      <c r="X292" s="130"/>
      <c r="Y292" s="130"/>
      <c r="Z292" s="130"/>
      <c r="AA292" s="130"/>
      <c r="AB292" s="130"/>
      <c r="AC292" s="130"/>
      <c r="AD292" s="130"/>
      <c r="AE292" s="130"/>
      <c r="AF292" s="130"/>
      <c r="AG292" s="130"/>
      <c r="AH292" s="130"/>
      <c r="AI292" s="130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</row>
    <row r="293" spans="1:62"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130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</row>
    <row r="294" spans="1:62">
      <c r="A294" s="264" t="s">
        <v>232</v>
      </c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V294" s="130"/>
      <c r="W294" s="130"/>
      <c r="X294" s="130"/>
      <c r="Y294" s="130"/>
      <c r="Z294" s="130"/>
      <c r="AA294" s="130"/>
      <c r="AB294" s="130"/>
      <c r="AC294" s="130"/>
      <c r="AD294" s="130"/>
      <c r="AE294" s="130"/>
      <c r="AF294" s="130"/>
      <c r="AG294" s="130"/>
      <c r="AH294" s="130"/>
      <c r="AI294" s="130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</row>
    <row r="295" spans="1:62"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  <c r="AH295" s="130"/>
      <c r="AI295" s="130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</row>
    <row r="296" spans="1:62">
      <c r="A296" s="265" t="s">
        <v>233</v>
      </c>
      <c r="B296" s="265"/>
      <c r="C296" s="265"/>
      <c r="D296" s="265"/>
      <c r="E296" s="265"/>
      <c r="F296" s="265"/>
      <c r="G296" s="265"/>
      <c r="H296" s="265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V296" s="130"/>
      <c r="W296" s="130"/>
      <c r="X296" s="130"/>
      <c r="Y296" s="130"/>
      <c r="Z296" s="130"/>
      <c r="AA296" s="130"/>
      <c r="AB296" s="130"/>
      <c r="AC296" s="130"/>
      <c r="AD296" s="130"/>
      <c r="AE296" s="130"/>
      <c r="AF296" s="130"/>
      <c r="AG296" s="130"/>
      <c r="AH296" s="130"/>
      <c r="AI296" s="130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</row>
    <row r="297" spans="1:62">
      <c r="A297" s="266" t="s">
        <v>61</v>
      </c>
      <c r="B297" s="267" t="s">
        <v>62</v>
      </c>
      <c r="C297" s="268"/>
      <c r="D297" s="268"/>
      <c r="E297" s="268"/>
      <c r="F297" s="268"/>
      <c r="G297" s="268"/>
      <c r="H297" s="268"/>
      <c r="I297" s="269"/>
      <c r="J297" s="270" t="s">
        <v>63</v>
      </c>
      <c r="K297" s="271" t="s">
        <v>64</v>
      </c>
      <c r="L297" s="271"/>
      <c r="M297" s="271"/>
      <c r="N297" s="271" t="s">
        <v>65</v>
      </c>
      <c r="O297" s="272"/>
      <c r="P297" s="272"/>
      <c r="Q297" s="271" t="s">
        <v>66</v>
      </c>
      <c r="R297" s="271"/>
      <c r="S297" s="271"/>
      <c r="T297" s="271" t="s">
        <v>67</v>
      </c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130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</row>
    <row r="298" spans="1:62">
      <c r="A298" s="177"/>
      <c r="B298" s="181"/>
      <c r="C298" s="182"/>
      <c r="D298" s="182"/>
      <c r="E298" s="182"/>
      <c r="F298" s="182"/>
      <c r="G298" s="182"/>
      <c r="H298" s="182"/>
      <c r="I298" s="183"/>
      <c r="J298" s="185"/>
      <c r="K298" s="121" t="s">
        <v>68</v>
      </c>
      <c r="L298" s="121" t="s">
        <v>69</v>
      </c>
      <c r="M298" s="121" t="s">
        <v>155</v>
      </c>
      <c r="N298" s="121" t="s">
        <v>72</v>
      </c>
      <c r="O298" s="121" t="s">
        <v>42</v>
      </c>
      <c r="P298" s="121" t="s">
        <v>73</v>
      </c>
      <c r="Q298" s="121" t="s">
        <v>74</v>
      </c>
      <c r="R298" s="121" t="s">
        <v>68</v>
      </c>
      <c r="S298" s="121" t="s">
        <v>75</v>
      </c>
      <c r="T298" s="271"/>
      <c r="V298" s="130"/>
      <c r="W298" s="130"/>
      <c r="X298" s="130"/>
      <c r="Y298" s="130"/>
      <c r="Z298" s="130"/>
      <c r="AA298" s="130"/>
      <c r="AB298" s="130"/>
      <c r="AC298" s="130"/>
      <c r="AD298" s="130"/>
      <c r="AE298" s="130"/>
      <c r="AF298" s="130"/>
      <c r="AG298" s="130"/>
      <c r="AH298" s="130"/>
      <c r="AI298" s="130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</row>
    <row r="299" spans="1:62">
      <c r="A299" s="273" t="s">
        <v>234</v>
      </c>
      <c r="B299" s="273"/>
      <c r="C299" s="273"/>
      <c r="D299" s="273"/>
      <c r="E299" s="273"/>
      <c r="F299" s="273"/>
      <c r="G299" s="273"/>
      <c r="H299" s="273"/>
      <c r="I299" s="273"/>
      <c r="J299" s="273"/>
      <c r="K299" s="273"/>
      <c r="L299" s="273"/>
      <c r="M299" s="273"/>
      <c r="N299" s="273"/>
      <c r="O299" s="273"/>
      <c r="P299" s="273"/>
      <c r="Q299" s="273"/>
      <c r="R299" s="273"/>
      <c r="S299" s="273"/>
      <c r="T299" s="273"/>
      <c r="V299" s="130"/>
      <c r="W299" s="130"/>
      <c r="X299" s="130"/>
      <c r="Y299" s="130"/>
      <c r="Z299" s="130"/>
      <c r="AA299" s="130"/>
      <c r="AB299" s="130"/>
      <c r="AC299" s="130"/>
      <c r="AD299" s="130"/>
      <c r="AE299" s="130"/>
      <c r="AF299" s="130"/>
      <c r="AG299" s="130"/>
      <c r="AH299" s="130"/>
      <c r="AI299" s="130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</row>
    <row r="300" spans="1:62">
      <c r="A300" s="122" t="s">
        <v>235</v>
      </c>
      <c r="B300" s="274" t="s">
        <v>236</v>
      </c>
      <c r="C300" s="274"/>
      <c r="D300" s="274"/>
      <c r="E300" s="274"/>
      <c r="F300" s="274"/>
      <c r="G300" s="274"/>
      <c r="H300" s="274"/>
      <c r="I300" s="274"/>
      <c r="J300" s="123">
        <v>5</v>
      </c>
      <c r="K300" s="123">
        <v>2</v>
      </c>
      <c r="L300" s="123">
        <v>2</v>
      </c>
      <c r="M300" s="123">
        <v>0</v>
      </c>
      <c r="N300" s="124">
        <f>K300+L300+M300</f>
        <v>4</v>
      </c>
      <c r="O300" s="124">
        <f>P300-N300</f>
        <v>5</v>
      </c>
      <c r="P300" s="124">
        <f>ROUND(PRODUCT(J300,25)/14,0)</f>
        <v>9</v>
      </c>
      <c r="Q300" s="123" t="s">
        <v>74</v>
      </c>
      <c r="R300" s="123"/>
      <c r="S300" s="125"/>
      <c r="T300" s="125" t="s">
        <v>237</v>
      </c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130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</row>
    <row r="301" spans="1:62">
      <c r="A301" s="275" t="s">
        <v>144</v>
      </c>
      <c r="B301" s="276"/>
      <c r="C301" s="276"/>
      <c r="D301" s="276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  <c r="R301" s="276"/>
      <c r="S301" s="276"/>
      <c r="T301" s="277"/>
      <c r="V301" s="130"/>
      <c r="W301" s="130"/>
      <c r="X301" s="130"/>
      <c r="Y301" s="130"/>
      <c r="Z301" s="130"/>
      <c r="AA301" s="130"/>
      <c r="AB301" s="130"/>
      <c r="AC301" s="130"/>
      <c r="AD301" s="130"/>
      <c r="AE301" s="130"/>
      <c r="AF301" s="130"/>
      <c r="AG301" s="130"/>
      <c r="AH301" s="130"/>
      <c r="AI301" s="130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</row>
    <row r="302" spans="1:62">
      <c r="A302" s="122" t="s">
        <v>238</v>
      </c>
      <c r="B302" s="278" t="s">
        <v>239</v>
      </c>
      <c r="C302" s="279"/>
      <c r="D302" s="279"/>
      <c r="E302" s="279"/>
      <c r="F302" s="279"/>
      <c r="G302" s="279"/>
      <c r="H302" s="279"/>
      <c r="I302" s="280"/>
      <c r="J302" s="123">
        <v>5</v>
      </c>
      <c r="K302" s="123">
        <v>2</v>
      </c>
      <c r="L302" s="123">
        <v>2</v>
      </c>
      <c r="M302" s="123">
        <v>0</v>
      </c>
      <c r="N302" s="124">
        <f>K302+L302+M302</f>
        <v>4</v>
      </c>
      <c r="O302" s="124">
        <f>P302-N302</f>
        <v>5</v>
      </c>
      <c r="P302" s="124">
        <f>ROUND(PRODUCT(J302,25)/14,0)</f>
        <v>9</v>
      </c>
      <c r="Q302" s="123" t="s">
        <v>74</v>
      </c>
      <c r="R302" s="123"/>
      <c r="S302" s="125"/>
      <c r="T302" s="125" t="s">
        <v>237</v>
      </c>
      <c r="V302" s="130"/>
      <c r="W302" s="130"/>
      <c r="X302" s="130"/>
      <c r="Y302" s="130"/>
      <c r="Z302" s="130"/>
      <c r="AA302" s="130"/>
      <c r="AB302" s="130"/>
      <c r="AC302" s="130"/>
      <c r="AD302" s="130"/>
      <c r="AE302" s="130"/>
      <c r="AF302" s="130"/>
      <c r="AG302" s="130"/>
      <c r="AH302" s="130"/>
      <c r="AI302" s="130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</row>
    <row r="303" spans="1:62">
      <c r="A303" s="275" t="s">
        <v>240</v>
      </c>
      <c r="B303" s="276"/>
      <c r="C303" s="276"/>
      <c r="D303" s="276"/>
      <c r="E303" s="276"/>
      <c r="F303" s="276"/>
      <c r="G303" s="276"/>
      <c r="H303" s="276"/>
      <c r="I303" s="276"/>
      <c r="J303" s="276"/>
      <c r="K303" s="276"/>
      <c r="L303" s="276"/>
      <c r="M303" s="276"/>
      <c r="N303" s="276"/>
      <c r="O303" s="276"/>
      <c r="P303" s="276"/>
      <c r="Q303" s="276"/>
      <c r="R303" s="276"/>
      <c r="S303" s="276"/>
      <c r="T303" s="277"/>
      <c r="V303" s="130"/>
      <c r="W303" s="130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30"/>
      <c r="AH303" s="130"/>
      <c r="AI303" s="130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</row>
    <row r="304" spans="1:62">
      <c r="A304" s="122" t="s">
        <v>241</v>
      </c>
      <c r="B304" s="278" t="s">
        <v>242</v>
      </c>
      <c r="C304" s="279"/>
      <c r="D304" s="279"/>
      <c r="E304" s="279"/>
      <c r="F304" s="279"/>
      <c r="G304" s="279"/>
      <c r="H304" s="279"/>
      <c r="I304" s="280"/>
      <c r="J304" s="123">
        <v>5</v>
      </c>
      <c r="K304" s="123">
        <v>2</v>
      </c>
      <c r="L304" s="123">
        <v>2</v>
      </c>
      <c r="M304" s="123">
        <v>0</v>
      </c>
      <c r="N304" s="124">
        <f>K304+L304+M304</f>
        <v>4</v>
      </c>
      <c r="O304" s="124">
        <f>P304-N304</f>
        <v>5</v>
      </c>
      <c r="P304" s="124">
        <f>ROUND(PRODUCT(J304,25)/14,0)</f>
        <v>9</v>
      </c>
      <c r="Q304" s="123" t="s">
        <v>74</v>
      </c>
      <c r="R304" s="123"/>
      <c r="S304" s="125"/>
      <c r="T304" s="125" t="s">
        <v>237</v>
      </c>
      <c r="V304" s="130"/>
      <c r="W304" s="130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30"/>
      <c r="AH304" s="130"/>
      <c r="AI304" s="130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</row>
    <row r="305" spans="1:62">
      <c r="A305" s="281" t="s">
        <v>222</v>
      </c>
      <c r="B305" s="282"/>
      <c r="C305" s="282"/>
      <c r="D305" s="282"/>
      <c r="E305" s="282"/>
      <c r="F305" s="282"/>
      <c r="G305" s="282"/>
      <c r="H305" s="282"/>
      <c r="I305" s="282"/>
      <c r="J305" s="282"/>
      <c r="K305" s="282"/>
      <c r="L305" s="282"/>
      <c r="M305" s="282"/>
      <c r="N305" s="282"/>
      <c r="O305" s="282"/>
      <c r="P305" s="282"/>
      <c r="Q305" s="282"/>
      <c r="R305" s="282"/>
      <c r="S305" s="282"/>
      <c r="T305" s="283"/>
      <c r="V305" s="130"/>
      <c r="W305" s="130"/>
      <c r="X305" s="130"/>
      <c r="Y305" s="130"/>
      <c r="Z305" s="130"/>
      <c r="AA305" s="130"/>
      <c r="AB305" s="130"/>
      <c r="AC305" s="130"/>
      <c r="AD305" s="130"/>
      <c r="AE305" s="130"/>
      <c r="AF305" s="130"/>
      <c r="AG305" s="130"/>
      <c r="AH305" s="130"/>
      <c r="AI305" s="130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</row>
    <row r="306" spans="1:62">
      <c r="A306" s="122" t="s">
        <v>243</v>
      </c>
      <c r="B306" s="284" t="s">
        <v>254</v>
      </c>
      <c r="C306" s="285"/>
      <c r="D306" s="285"/>
      <c r="E306" s="285"/>
      <c r="F306" s="285"/>
      <c r="G306" s="285"/>
      <c r="H306" s="285"/>
      <c r="I306" s="285"/>
      <c r="J306" s="123">
        <v>5</v>
      </c>
      <c r="K306" s="123">
        <v>2</v>
      </c>
      <c r="L306" s="123">
        <v>2</v>
      </c>
      <c r="M306" s="123">
        <v>0</v>
      </c>
      <c r="N306" s="124">
        <f>K306+L306+M306</f>
        <v>4</v>
      </c>
      <c r="O306" s="124">
        <f>P306-N306</f>
        <v>5</v>
      </c>
      <c r="P306" s="124">
        <f>ROUND(PRODUCT(J306,25)/14,0)</f>
        <v>9</v>
      </c>
      <c r="Q306" s="123" t="s">
        <v>74</v>
      </c>
      <c r="R306" s="123"/>
      <c r="S306" s="125"/>
      <c r="T306" s="126" t="s">
        <v>244</v>
      </c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130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</row>
    <row r="307" spans="1:62">
      <c r="A307" s="281" t="s">
        <v>225</v>
      </c>
      <c r="B307" s="282"/>
      <c r="C307" s="282"/>
      <c r="D307" s="282"/>
      <c r="E307" s="282"/>
      <c r="F307" s="282"/>
      <c r="G307" s="282"/>
      <c r="H307" s="282"/>
      <c r="I307" s="282"/>
      <c r="J307" s="282"/>
      <c r="K307" s="282"/>
      <c r="L307" s="282"/>
      <c r="M307" s="282"/>
      <c r="N307" s="282"/>
      <c r="O307" s="282"/>
      <c r="P307" s="282"/>
      <c r="Q307" s="282"/>
      <c r="R307" s="282"/>
      <c r="S307" s="282"/>
      <c r="T307" s="283"/>
      <c r="V307" s="130"/>
      <c r="W307" s="130"/>
      <c r="X307" s="130"/>
      <c r="Y307" s="130"/>
      <c r="Z307" s="130"/>
      <c r="AA307" s="130"/>
      <c r="AB307" s="130"/>
      <c r="AC307" s="130"/>
      <c r="AD307" s="130"/>
      <c r="AE307" s="130"/>
      <c r="AF307" s="130"/>
      <c r="AG307" s="130"/>
      <c r="AH307" s="130"/>
      <c r="AI307" s="130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</row>
    <row r="308" spans="1:62">
      <c r="A308" s="122" t="s">
        <v>245</v>
      </c>
      <c r="B308" s="287" t="s">
        <v>246</v>
      </c>
      <c r="C308" s="279"/>
      <c r="D308" s="279"/>
      <c r="E308" s="279"/>
      <c r="F308" s="279"/>
      <c r="G308" s="279"/>
      <c r="H308" s="279"/>
      <c r="I308" s="280"/>
      <c r="J308" s="123">
        <v>2</v>
      </c>
      <c r="K308" s="123">
        <v>1</v>
      </c>
      <c r="L308" s="123">
        <v>1</v>
      </c>
      <c r="M308" s="123">
        <v>0</v>
      </c>
      <c r="N308" s="124">
        <f>K308+L308+M308</f>
        <v>2</v>
      </c>
      <c r="O308" s="124">
        <f>P308-N308</f>
        <v>2</v>
      </c>
      <c r="P308" s="124">
        <f>ROUND(PRODUCT(J308,25)/14,0)</f>
        <v>4</v>
      </c>
      <c r="Q308" s="123"/>
      <c r="R308" s="123" t="s">
        <v>68</v>
      </c>
      <c r="S308" s="125"/>
      <c r="T308" s="126" t="s">
        <v>244</v>
      </c>
      <c r="V308" s="130"/>
      <c r="W308" s="130"/>
      <c r="X308" s="130"/>
      <c r="Y308" s="130"/>
      <c r="Z308" s="130"/>
      <c r="AA308" s="130"/>
      <c r="AB308" s="130"/>
      <c r="AC308" s="130"/>
      <c r="AD308" s="130"/>
      <c r="AE308" s="130"/>
      <c r="AF308" s="130"/>
      <c r="AG308" s="130"/>
      <c r="AH308" s="130"/>
      <c r="AI308" s="130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</row>
    <row r="309" spans="1:62">
      <c r="A309" s="122" t="s">
        <v>247</v>
      </c>
      <c r="B309" s="287" t="s">
        <v>248</v>
      </c>
      <c r="C309" s="279"/>
      <c r="D309" s="279"/>
      <c r="E309" s="279"/>
      <c r="F309" s="279"/>
      <c r="G309" s="279"/>
      <c r="H309" s="279"/>
      <c r="I309" s="280"/>
      <c r="J309" s="123">
        <v>3</v>
      </c>
      <c r="K309" s="123">
        <v>0</v>
      </c>
      <c r="L309" s="123">
        <v>0</v>
      </c>
      <c r="M309" s="123">
        <v>3</v>
      </c>
      <c r="N309" s="124">
        <f t="shared" ref="N309" si="65">K309+L309+M309</f>
        <v>3</v>
      </c>
      <c r="O309" s="124">
        <f t="shared" ref="O309" si="66">P309-N309</f>
        <v>2</v>
      </c>
      <c r="P309" s="124">
        <f t="shared" ref="P309" si="67">ROUND(PRODUCT(J309,25)/14,0)</f>
        <v>5</v>
      </c>
      <c r="Q309" s="123"/>
      <c r="R309" s="123" t="s">
        <v>68</v>
      </c>
      <c r="S309" s="125"/>
      <c r="T309" s="126" t="s">
        <v>244</v>
      </c>
      <c r="V309" s="130"/>
      <c r="W309" s="130"/>
      <c r="X309" s="130"/>
      <c r="Y309" s="130"/>
      <c r="Z309" s="130"/>
      <c r="AA309" s="130"/>
      <c r="AB309" s="130"/>
      <c r="AC309" s="130"/>
      <c r="AD309" s="130"/>
      <c r="AE309" s="130"/>
      <c r="AF309" s="130"/>
      <c r="AG309" s="130"/>
      <c r="AH309" s="130"/>
      <c r="AI309" s="130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</row>
    <row r="310" spans="1:62">
      <c r="A310" s="275" t="s">
        <v>145</v>
      </c>
      <c r="B310" s="276"/>
      <c r="C310" s="276"/>
      <c r="D310" s="276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  <c r="R310" s="276"/>
      <c r="S310" s="276"/>
      <c r="T310" s="277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</row>
    <row r="311" spans="1:62">
      <c r="A311" s="122" t="s">
        <v>249</v>
      </c>
      <c r="B311" s="287" t="s">
        <v>250</v>
      </c>
      <c r="C311" s="279"/>
      <c r="D311" s="279"/>
      <c r="E311" s="279"/>
      <c r="F311" s="279"/>
      <c r="G311" s="279"/>
      <c r="H311" s="279"/>
      <c r="I311" s="280"/>
      <c r="J311" s="123">
        <v>3</v>
      </c>
      <c r="K311" s="123">
        <v>1</v>
      </c>
      <c r="L311" s="123">
        <v>1</v>
      </c>
      <c r="M311" s="123">
        <v>0</v>
      </c>
      <c r="N311" s="124">
        <f>K311+L311+M311</f>
        <v>2</v>
      </c>
      <c r="O311" s="124">
        <f>P311-N311</f>
        <v>4</v>
      </c>
      <c r="P311" s="124">
        <f>ROUND(PRODUCT(J311,25)/12,0)</f>
        <v>6</v>
      </c>
      <c r="Q311" s="123" t="s">
        <v>74</v>
      </c>
      <c r="R311" s="123"/>
      <c r="S311" s="125"/>
      <c r="T311" s="125" t="s">
        <v>237</v>
      </c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</row>
    <row r="312" spans="1:62">
      <c r="A312" s="122" t="s">
        <v>251</v>
      </c>
      <c r="B312" s="287" t="s">
        <v>252</v>
      </c>
      <c r="C312" s="279"/>
      <c r="D312" s="279"/>
      <c r="E312" s="279"/>
      <c r="F312" s="279"/>
      <c r="G312" s="279"/>
      <c r="H312" s="279"/>
      <c r="I312" s="280"/>
      <c r="J312" s="123">
        <v>2</v>
      </c>
      <c r="K312" s="123">
        <v>0</v>
      </c>
      <c r="L312" s="123">
        <v>0</v>
      </c>
      <c r="M312" s="123">
        <v>3</v>
      </c>
      <c r="N312" s="124">
        <f t="shared" ref="N312" si="68">K312+L312+M312</f>
        <v>3</v>
      </c>
      <c r="O312" s="124">
        <f t="shared" ref="O312" si="69">P312-N312</f>
        <v>1</v>
      </c>
      <c r="P312" s="124">
        <f t="shared" ref="P312" si="70">ROUND(PRODUCT(J312,25)/12,0)</f>
        <v>4</v>
      </c>
      <c r="Q312" s="123"/>
      <c r="R312" s="123" t="s">
        <v>68</v>
      </c>
      <c r="S312" s="125"/>
      <c r="T312" s="126" t="s">
        <v>244</v>
      </c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130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</row>
    <row r="313" spans="1:62">
      <c r="A313" s="288" t="s">
        <v>253</v>
      </c>
      <c r="B313" s="289"/>
      <c r="C313" s="289"/>
      <c r="D313" s="289"/>
      <c r="E313" s="289"/>
      <c r="F313" s="289"/>
      <c r="G313" s="289"/>
      <c r="H313" s="289"/>
      <c r="I313" s="290"/>
      <c r="J313" s="127">
        <f>SUM(J300,J302,J304,J306,J308:J309,J311:J312)</f>
        <v>30</v>
      </c>
      <c r="K313" s="127">
        <f t="shared" ref="K313:P313" si="71">SUM(K300,K302,K304,K306,K308:K309,K311:K312)</f>
        <v>10</v>
      </c>
      <c r="L313" s="127">
        <f t="shared" si="71"/>
        <v>10</v>
      </c>
      <c r="M313" s="127">
        <f t="shared" si="71"/>
        <v>6</v>
      </c>
      <c r="N313" s="127">
        <f t="shared" si="71"/>
        <v>26</v>
      </c>
      <c r="O313" s="127">
        <f t="shared" si="71"/>
        <v>29</v>
      </c>
      <c r="P313" s="127">
        <f t="shared" si="71"/>
        <v>55</v>
      </c>
      <c r="Q313" s="127">
        <f>COUNTIF(Q300,"E")+COUNTIF(Q302,"E")+COUNTIF(Q304,"E")+COUNTIF(Q306,"E")+COUNTIF(Q308:Q309,"E")+COUNTIF(Q311:Q312,"E")</f>
        <v>5</v>
      </c>
      <c r="R313" s="127">
        <f>COUNTIF(R300,"C")+COUNTIF(R302,"C")+COUNTIF(R304,"C")+COUNTIF(R306,"C")+COUNTIF(R308:R309,"C")+COUNTIF(R311:R312,"C")</f>
        <v>3</v>
      </c>
      <c r="S313" s="127">
        <f>COUNTIF(S300,"VP")+COUNTIF(S302,"VP")+COUNTIF(S304,"VP")+COUNTIF(S306,"VP")+COUNTIF(S308:S309,"VP")+COUNTIF(S311:S312,"VP")</f>
        <v>0</v>
      </c>
      <c r="T313" s="128"/>
      <c r="V313" s="130"/>
      <c r="W313" s="130"/>
      <c r="X313" s="130"/>
      <c r="Y313" s="130"/>
      <c r="Z313" s="130"/>
      <c r="AA313" s="130"/>
      <c r="AB313" s="130"/>
      <c r="AC313" s="130"/>
      <c r="AD313" s="130"/>
      <c r="AE313" s="130"/>
      <c r="AF313" s="130"/>
      <c r="AG313" s="130"/>
      <c r="AH313" s="130"/>
      <c r="AI313" s="130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</row>
    <row r="314" spans="1:62">
      <c r="A314" s="291" t="s">
        <v>142</v>
      </c>
      <c r="B314" s="292"/>
      <c r="C314" s="292"/>
      <c r="D314" s="292"/>
      <c r="E314" s="292"/>
      <c r="F314" s="292"/>
      <c r="G314" s="292"/>
      <c r="H314" s="292"/>
      <c r="I314" s="292"/>
      <c r="J314" s="293"/>
      <c r="K314" s="127">
        <f>SUM(K300,K302,K304,K306,K308,K309)*14+SUM(K311,K312)*12</f>
        <v>138</v>
      </c>
      <c r="L314" s="127">
        <f t="shared" ref="L314:P314" si="72">SUM(L300,L302,L304,L306,L308,L309)*14+SUM(L311,L312)*12</f>
        <v>138</v>
      </c>
      <c r="M314" s="127">
        <f t="shared" si="72"/>
        <v>78</v>
      </c>
      <c r="N314" s="127">
        <f t="shared" si="72"/>
        <v>354</v>
      </c>
      <c r="O314" s="127">
        <f t="shared" si="72"/>
        <v>396</v>
      </c>
      <c r="P314" s="127">
        <f t="shared" si="72"/>
        <v>750</v>
      </c>
      <c r="Q314" s="297"/>
      <c r="R314" s="298"/>
      <c r="S314" s="298"/>
      <c r="T314" s="299"/>
      <c r="V314" s="130"/>
      <c r="W314" s="130"/>
      <c r="X314" s="130"/>
      <c r="Y314" s="130"/>
      <c r="Z314" s="130"/>
      <c r="AA314" s="130"/>
      <c r="AB314" s="130"/>
      <c r="AC314" s="130"/>
      <c r="AD314" s="130"/>
      <c r="AE314" s="130"/>
      <c r="AF314" s="130"/>
      <c r="AG314" s="130"/>
      <c r="AH314" s="130"/>
      <c r="AI314" s="130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</row>
    <row r="315" spans="1:62">
      <c r="A315" s="294"/>
      <c r="B315" s="295"/>
      <c r="C315" s="295"/>
      <c r="D315" s="295"/>
      <c r="E315" s="295"/>
      <c r="F315" s="295"/>
      <c r="G315" s="295"/>
      <c r="H315" s="295"/>
      <c r="I315" s="295"/>
      <c r="J315" s="296"/>
      <c r="K315" s="303">
        <f>SUM(K314:M314)</f>
        <v>354</v>
      </c>
      <c r="L315" s="304"/>
      <c r="M315" s="305"/>
      <c r="N315" s="303">
        <f>SUM(N314:O314)</f>
        <v>750</v>
      </c>
      <c r="O315" s="304"/>
      <c r="P315" s="305"/>
      <c r="Q315" s="300"/>
      <c r="R315" s="301"/>
      <c r="S315" s="301"/>
      <c r="T315" s="302"/>
      <c r="V315" s="130"/>
      <c r="W315" s="130"/>
      <c r="X315" s="130"/>
      <c r="Y315" s="130"/>
      <c r="Z315" s="130"/>
      <c r="AA315" s="130"/>
      <c r="AB315" s="130"/>
      <c r="AC315" s="130"/>
      <c r="AD315" s="130"/>
      <c r="AE315" s="130"/>
      <c r="AF315" s="130"/>
      <c r="AG315" s="130"/>
      <c r="AH315" s="130"/>
      <c r="AI315" s="130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</row>
    <row r="316" spans="1:62">
      <c r="V316" s="130"/>
      <c r="W316" s="130"/>
      <c r="X316" s="130"/>
      <c r="Y316" s="130"/>
      <c r="Z316" s="130"/>
      <c r="AA316" s="130"/>
      <c r="AB316" s="130"/>
      <c r="AC316" s="130"/>
      <c r="AD316" s="130"/>
      <c r="AE316" s="130"/>
      <c r="AF316" s="130"/>
      <c r="AG316" s="130"/>
      <c r="AH316" s="130"/>
      <c r="AI316" s="130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</row>
    <row r="317" spans="1:62">
      <c r="A317" s="286" t="s">
        <v>255</v>
      </c>
      <c r="B317" s="286"/>
      <c r="C317" s="286"/>
      <c r="D317" s="286"/>
      <c r="E317" s="286"/>
      <c r="F317" s="286"/>
      <c r="G317" s="286"/>
      <c r="H317" s="286"/>
      <c r="I317" s="286"/>
      <c r="J317" s="286"/>
      <c r="K317" s="286"/>
      <c r="L317" s="286"/>
      <c r="M317" s="286"/>
      <c r="N317" s="286"/>
      <c r="O317" s="286"/>
      <c r="P317" s="286"/>
      <c r="Q317" s="286"/>
      <c r="R317" s="286"/>
      <c r="S317" s="286"/>
      <c r="T317" s="286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</row>
    <row r="318" spans="1:62">
      <c r="V318" s="130"/>
      <c r="W318" s="130"/>
      <c r="X318" s="130"/>
      <c r="Y318" s="130"/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</row>
    <row r="319" spans="1:62">
      <c r="V319" s="130"/>
      <c r="W319" s="130"/>
      <c r="X319" s="130"/>
      <c r="Y319" s="130"/>
      <c r="Z319" s="130"/>
      <c r="AA319" s="130"/>
      <c r="AB319" s="130"/>
      <c r="AC319" s="130"/>
      <c r="AD319" s="130"/>
      <c r="AE319" s="130"/>
      <c r="AF319" s="130"/>
      <c r="AG319" s="130"/>
      <c r="AH319" s="130"/>
      <c r="AI319" s="130"/>
      <c r="AJ319" s="129"/>
      <c r="AK319" s="129"/>
      <c r="AL319" s="129"/>
      <c r="AM319" s="129"/>
      <c r="AN319" s="129"/>
      <c r="AO319" s="129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</row>
    <row r="320" spans="1:62">
      <c r="V320" s="130"/>
      <c r="W320" s="130"/>
      <c r="X320" s="130"/>
      <c r="Y320" s="130"/>
      <c r="Z320" s="130"/>
      <c r="AA320" s="130"/>
      <c r="AB320" s="130"/>
      <c r="AC320" s="130"/>
      <c r="AD320" s="130"/>
      <c r="AE320" s="130"/>
      <c r="AF320" s="130"/>
      <c r="AG320" s="130"/>
      <c r="AH320" s="130"/>
      <c r="AI320" s="130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</row>
    <row r="321" spans="22:62">
      <c r="V321" s="130"/>
      <c r="W321" s="130"/>
      <c r="X321" s="130"/>
      <c r="Y321" s="130"/>
      <c r="Z321" s="130"/>
      <c r="AA321" s="130"/>
      <c r="AB321" s="130"/>
      <c r="AC321" s="130"/>
      <c r="AD321" s="130"/>
      <c r="AE321" s="130"/>
      <c r="AF321" s="130"/>
      <c r="AG321" s="130"/>
      <c r="AH321" s="130"/>
      <c r="AI321" s="130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</row>
    <row r="322" spans="22:62">
      <c r="V322" s="130"/>
      <c r="W322" s="130"/>
      <c r="X322" s="130"/>
      <c r="Y322" s="130"/>
      <c r="Z322" s="130"/>
      <c r="AA322" s="130"/>
      <c r="AB322" s="130"/>
      <c r="AC322" s="130"/>
      <c r="AD322" s="130"/>
      <c r="AE322" s="130"/>
      <c r="AF322" s="130"/>
      <c r="AG322" s="130"/>
      <c r="AH322" s="130"/>
      <c r="AI322" s="130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</row>
    <row r="323" spans="22:62">
      <c r="V323" s="130"/>
      <c r="W323" s="130"/>
      <c r="X323" s="130"/>
      <c r="Y323" s="130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</row>
    <row r="324" spans="22:62">
      <c r="V324" s="130"/>
      <c r="W324" s="130"/>
      <c r="X324" s="130"/>
      <c r="Y324" s="130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</row>
    <row r="325" spans="22:62">
      <c r="V325" s="130"/>
      <c r="W325" s="130"/>
      <c r="X325" s="130"/>
      <c r="Y325" s="130"/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</row>
    <row r="326" spans="22:62">
      <c r="V326" s="130"/>
      <c r="W326" s="130"/>
      <c r="X326" s="130"/>
      <c r="Y326" s="130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</row>
    <row r="327" spans="22:62">
      <c r="V327" s="130"/>
      <c r="W327" s="130"/>
      <c r="X327" s="130"/>
      <c r="Y327" s="130"/>
      <c r="Z327" s="130"/>
      <c r="AA327" s="130"/>
      <c r="AB327" s="130"/>
      <c r="AC327" s="130"/>
      <c r="AD327" s="130"/>
      <c r="AE327" s="130"/>
      <c r="AF327" s="130"/>
      <c r="AG327" s="130"/>
      <c r="AH327" s="130"/>
      <c r="AI327" s="130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</row>
    <row r="328" spans="22:62">
      <c r="V328" s="130"/>
      <c r="W328" s="130"/>
      <c r="X328" s="130"/>
      <c r="Y328" s="130"/>
      <c r="Z328" s="130"/>
      <c r="AA328" s="130"/>
      <c r="AB328" s="130"/>
      <c r="AC328" s="130"/>
      <c r="AD328" s="130"/>
      <c r="AE328" s="130"/>
      <c r="AF328" s="130"/>
      <c r="AG328" s="130"/>
      <c r="AH328" s="130"/>
      <c r="AI328" s="130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</row>
    <row r="329" spans="22:62">
      <c r="V329" s="130"/>
      <c r="W329" s="130"/>
      <c r="X329" s="130"/>
      <c r="Y329" s="130"/>
      <c r="Z329" s="130"/>
      <c r="AA329" s="130"/>
      <c r="AB329" s="130"/>
      <c r="AC329" s="130"/>
      <c r="AD329" s="130"/>
      <c r="AE329" s="130"/>
      <c r="AF329" s="130"/>
      <c r="AG329" s="130"/>
      <c r="AH329" s="130"/>
      <c r="AI329" s="130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</row>
  </sheetData>
  <sheetProtection selectLockedCells="1" selectUnlockedCells="1"/>
  <mergeCells count="372">
    <mergeCell ref="A317:T317"/>
    <mergeCell ref="B308:I308"/>
    <mergeCell ref="B309:I309"/>
    <mergeCell ref="A310:T310"/>
    <mergeCell ref="B311:I311"/>
    <mergeCell ref="B312:I312"/>
    <mergeCell ref="A313:I313"/>
    <mergeCell ref="A314:J315"/>
    <mergeCell ref="Q314:T315"/>
    <mergeCell ref="K315:M315"/>
    <mergeCell ref="N315:P315"/>
    <mergeCell ref="A299:T299"/>
    <mergeCell ref="B300:I300"/>
    <mergeCell ref="A301:T301"/>
    <mergeCell ref="B302:I302"/>
    <mergeCell ref="A303:T303"/>
    <mergeCell ref="B304:I304"/>
    <mergeCell ref="A305:T305"/>
    <mergeCell ref="B306:I306"/>
    <mergeCell ref="A307:T307"/>
    <mergeCell ref="A294:T294"/>
    <mergeCell ref="A296:T296"/>
    <mergeCell ref="A297:A298"/>
    <mergeCell ref="B297:I298"/>
    <mergeCell ref="J297:J298"/>
    <mergeCell ref="K297:M297"/>
    <mergeCell ref="N297:P297"/>
    <mergeCell ref="Q297:S297"/>
    <mergeCell ref="T297:T298"/>
    <mergeCell ref="J279:K279"/>
    <mergeCell ref="L279:N279"/>
    <mergeCell ref="J280:K280"/>
    <mergeCell ref="L280:N280"/>
    <mergeCell ref="B92:H92"/>
    <mergeCell ref="A126:U126"/>
    <mergeCell ref="B127:U127"/>
    <mergeCell ref="B128:H128"/>
    <mergeCell ref="B129:H129"/>
    <mergeCell ref="A157:U157"/>
    <mergeCell ref="R149:T149"/>
    <mergeCell ref="A144:I144"/>
    <mergeCell ref="A145:J146"/>
    <mergeCell ref="R145:U146"/>
    <mergeCell ref="A280:G280"/>
    <mergeCell ref="H280:I280"/>
    <mergeCell ref="O280:P280"/>
    <mergeCell ref="Q280:R280"/>
    <mergeCell ref="B279:G279"/>
    <mergeCell ref="H279:I279"/>
    <mergeCell ref="O279:P279"/>
    <mergeCell ref="Q279:R279"/>
    <mergeCell ref="S276:U276"/>
    <mergeCell ref="O277:P277"/>
    <mergeCell ref="B278:G278"/>
    <mergeCell ref="H278:I278"/>
    <mergeCell ref="O278:P278"/>
    <mergeCell ref="Q278:R278"/>
    <mergeCell ref="A275:B275"/>
    <mergeCell ref="A276:A277"/>
    <mergeCell ref="B276:G277"/>
    <mergeCell ref="H276:I277"/>
    <mergeCell ref="J276:P276"/>
    <mergeCell ref="Q276:R277"/>
    <mergeCell ref="J277:K277"/>
    <mergeCell ref="L277:N277"/>
    <mergeCell ref="J278:K278"/>
    <mergeCell ref="L278:N278"/>
    <mergeCell ref="A265:I265"/>
    <mergeCell ref="A266:J267"/>
    <mergeCell ref="R266:U267"/>
    <mergeCell ref="K267:N267"/>
    <mergeCell ref="O267:Q267"/>
    <mergeCell ref="B264:H264"/>
    <mergeCell ref="A260:U260"/>
    <mergeCell ref="B261:I261"/>
    <mergeCell ref="B262:I262"/>
    <mergeCell ref="B263:I263"/>
    <mergeCell ref="A258:A259"/>
    <mergeCell ref="B258:I259"/>
    <mergeCell ref="J258:J259"/>
    <mergeCell ref="K258:N258"/>
    <mergeCell ref="O258:Q258"/>
    <mergeCell ref="R258:T258"/>
    <mergeCell ref="A239:I239"/>
    <mergeCell ref="A240:J241"/>
    <mergeCell ref="R240:U241"/>
    <mergeCell ref="K241:N241"/>
    <mergeCell ref="O241:Q241"/>
    <mergeCell ref="A257:U257"/>
    <mergeCell ref="U258:U259"/>
    <mergeCell ref="B234:I234"/>
    <mergeCell ref="B235:I235"/>
    <mergeCell ref="A236:U236"/>
    <mergeCell ref="B237:I237"/>
    <mergeCell ref="B238:I238"/>
    <mergeCell ref="B229:I229"/>
    <mergeCell ref="B230:I230"/>
    <mergeCell ref="B231:I231"/>
    <mergeCell ref="B232:I232"/>
    <mergeCell ref="B233:I233"/>
    <mergeCell ref="A224:U224"/>
    <mergeCell ref="B225:I225"/>
    <mergeCell ref="B226:I226"/>
    <mergeCell ref="B227:I227"/>
    <mergeCell ref="B228:I228"/>
    <mergeCell ref="A222:A223"/>
    <mergeCell ref="B222:I223"/>
    <mergeCell ref="J222:J223"/>
    <mergeCell ref="K222:N222"/>
    <mergeCell ref="O222:Q222"/>
    <mergeCell ref="R222:T222"/>
    <mergeCell ref="A218:I218"/>
    <mergeCell ref="A219:J220"/>
    <mergeCell ref="R219:U220"/>
    <mergeCell ref="K220:N220"/>
    <mergeCell ref="O220:Q220"/>
    <mergeCell ref="A221:U221"/>
    <mergeCell ref="U222:U223"/>
    <mergeCell ref="B212:I212"/>
    <mergeCell ref="A213:U213"/>
    <mergeCell ref="B214:I214"/>
    <mergeCell ref="B215:I215"/>
    <mergeCell ref="B216:I216"/>
    <mergeCell ref="B217:I217"/>
    <mergeCell ref="B206:I206"/>
    <mergeCell ref="B207:I207"/>
    <mergeCell ref="B208:I208"/>
    <mergeCell ref="B209:I209"/>
    <mergeCell ref="B210:I210"/>
    <mergeCell ref="B211:I211"/>
    <mergeCell ref="R199:T199"/>
    <mergeCell ref="U199:U200"/>
    <mergeCell ref="A201:U201"/>
    <mergeCell ref="B202:I202"/>
    <mergeCell ref="B203:I203"/>
    <mergeCell ref="B204:I204"/>
    <mergeCell ref="B205:H205"/>
    <mergeCell ref="A186:J187"/>
    <mergeCell ref="R186:U187"/>
    <mergeCell ref="K187:N187"/>
    <mergeCell ref="O187:Q187"/>
    <mergeCell ref="A198:U198"/>
    <mergeCell ref="A199:A200"/>
    <mergeCell ref="B199:I200"/>
    <mergeCell ref="J199:J200"/>
    <mergeCell ref="K199:N199"/>
    <mergeCell ref="O199:Q199"/>
    <mergeCell ref="B180:I180"/>
    <mergeCell ref="A181:U181"/>
    <mergeCell ref="B182:I182"/>
    <mergeCell ref="B183:I183"/>
    <mergeCell ref="B184:I184"/>
    <mergeCell ref="A185:I185"/>
    <mergeCell ref="B175:I175"/>
    <mergeCell ref="B177:I177"/>
    <mergeCell ref="B178:H178"/>
    <mergeCell ref="B179:H179"/>
    <mergeCell ref="B170:I170"/>
    <mergeCell ref="B171:I171"/>
    <mergeCell ref="B172:I172"/>
    <mergeCell ref="B173:I173"/>
    <mergeCell ref="B176:I176"/>
    <mergeCell ref="A167:U167"/>
    <mergeCell ref="B168:I168"/>
    <mergeCell ref="B169:I169"/>
    <mergeCell ref="A163:U163"/>
    <mergeCell ref="A164:U164"/>
    <mergeCell ref="A165:A166"/>
    <mergeCell ref="B165:I166"/>
    <mergeCell ref="J165:J166"/>
    <mergeCell ref="K165:N165"/>
    <mergeCell ref="O165:Q165"/>
    <mergeCell ref="R165:T165"/>
    <mergeCell ref="U165:U166"/>
    <mergeCell ref="B154:I154"/>
    <mergeCell ref="A155:U155"/>
    <mergeCell ref="B156:I156"/>
    <mergeCell ref="A159:I159"/>
    <mergeCell ref="A160:J161"/>
    <mergeCell ref="R160:U161"/>
    <mergeCell ref="K161:N161"/>
    <mergeCell ref="O161:Q161"/>
    <mergeCell ref="B158:H158"/>
    <mergeCell ref="U149:U150"/>
    <mergeCell ref="A151:U151"/>
    <mergeCell ref="B152:I152"/>
    <mergeCell ref="A153:U153"/>
    <mergeCell ref="A149:A150"/>
    <mergeCell ref="B149:I150"/>
    <mergeCell ref="J149:J150"/>
    <mergeCell ref="K149:N149"/>
    <mergeCell ref="O149:Q149"/>
    <mergeCell ref="K146:N146"/>
    <mergeCell ref="O146:Q146"/>
    <mergeCell ref="A148:U148"/>
    <mergeCell ref="A140:U140"/>
    <mergeCell ref="B141:U141"/>
    <mergeCell ref="B142:I142"/>
    <mergeCell ref="B143:I143"/>
    <mergeCell ref="B136:U136"/>
    <mergeCell ref="B137:I137"/>
    <mergeCell ref="B138:I138"/>
    <mergeCell ref="A135:U135"/>
    <mergeCell ref="B132:U132"/>
    <mergeCell ref="B133:I133"/>
    <mergeCell ref="B134:I134"/>
    <mergeCell ref="A131:U131"/>
    <mergeCell ref="B122:U122"/>
    <mergeCell ref="B123:I123"/>
    <mergeCell ref="B124:I124"/>
    <mergeCell ref="A121:U121"/>
    <mergeCell ref="B119:I119"/>
    <mergeCell ref="B120:I120"/>
    <mergeCell ref="A109:H109"/>
    <mergeCell ref="B110:H110"/>
    <mergeCell ref="A111:H111"/>
    <mergeCell ref="B112:H112"/>
    <mergeCell ref="A117:U117"/>
    <mergeCell ref="B118:U118"/>
    <mergeCell ref="B99:I99"/>
    <mergeCell ref="B107:H107"/>
    <mergeCell ref="K107:N107"/>
    <mergeCell ref="O107:Q107"/>
    <mergeCell ref="R107:T107"/>
    <mergeCell ref="B108:H108"/>
    <mergeCell ref="A114:U114"/>
    <mergeCell ref="A115:A116"/>
    <mergeCell ref="B115:I116"/>
    <mergeCell ref="J115:J116"/>
    <mergeCell ref="K115:N115"/>
    <mergeCell ref="O115:Q115"/>
    <mergeCell ref="R115:T115"/>
    <mergeCell ref="U115:U116"/>
    <mergeCell ref="B93:I93"/>
    <mergeCell ref="B94:I94"/>
    <mergeCell ref="B95:I95"/>
    <mergeCell ref="B96:I96"/>
    <mergeCell ref="B97:I97"/>
    <mergeCell ref="B98:I98"/>
    <mergeCell ref="B88:I88"/>
    <mergeCell ref="A89:U89"/>
    <mergeCell ref="A90:A91"/>
    <mergeCell ref="B90:I91"/>
    <mergeCell ref="J90:J91"/>
    <mergeCell ref="K90:N90"/>
    <mergeCell ref="O90:Q90"/>
    <mergeCell ref="R90:T90"/>
    <mergeCell ref="U90:U91"/>
    <mergeCell ref="B82:I82"/>
    <mergeCell ref="B83:I83"/>
    <mergeCell ref="B84:I84"/>
    <mergeCell ref="B85:I85"/>
    <mergeCell ref="B86:I86"/>
    <mergeCell ref="B87:H87"/>
    <mergeCell ref="B78:I78"/>
    <mergeCell ref="A79:U79"/>
    <mergeCell ref="A80:A81"/>
    <mergeCell ref="B80:I81"/>
    <mergeCell ref="J80:J81"/>
    <mergeCell ref="K80:N80"/>
    <mergeCell ref="O80:Q80"/>
    <mergeCell ref="R80:T80"/>
    <mergeCell ref="U80:U81"/>
    <mergeCell ref="B73:I73"/>
    <mergeCell ref="B74:I74"/>
    <mergeCell ref="B75:I75"/>
    <mergeCell ref="B76:I76"/>
    <mergeCell ref="B77:H77"/>
    <mergeCell ref="A70:U70"/>
    <mergeCell ref="A71:A72"/>
    <mergeCell ref="B71:I72"/>
    <mergeCell ref="J71:J72"/>
    <mergeCell ref="K71:N71"/>
    <mergeCell ref="O71:Q71"/>
    <mergeCell ref="R71:T71"/>
    <mergeCell ref="U71:U72"/>
    <mergeCell ref="B61:I61"/>
    <mergeCell ref="B62:I62"/>
    <mergeCell ref="B63:I63"/>
    <mergeCell ref="B64:I64"/>
    <mergeCell ref="B65:I65"/>
    <mergeCell ref="B66:I66"/>
    <mergeCell ref="B56:I56"/>
    <mergeCell ref="B57:I57"/>
    <mergeCell ref="A58:U58"/>
    <mergeCell ref="A59:A60"/>
    <mergeCell ref="B59:I60"/>
    <mergeCell ref="J59:J60"/>
    <mergeCell ref="K59:N59"/>
    <mergeCell ref="O59:Q59"/>
    <mergeCell ref="R59:T59"/>
    <mergeCell ref="U59:U60"/>
    <mergeCell ref="B50:I50"/>
    <mergeCell ref="B51:I51"/>
    <mergeCell ref="B52:I52"/>
    <mergeCell ref="B53:I53"/>
    <mergeCell ref="B54:I54"/>
    <mergeCell ref="B55:I55"/>
    <mergeCell ref="B46:I46"/>
    <mergeCell ref="A47:U47"/>
    <mergeCell ref="A48:A49"/>
    <mergeCell ref="B48:I49"/>
    <mergeCell ref="J48:J49"/>
    <mergeCell ref="K48:N48"/>
    <mergeCell ref="O48:Q48"/>
    <mergeCell ref="R48:T48"/>
    <mergeCell ref="U48:U49"/>
    <mergeCell ref="B40:H40"/>
    <mergeCell ref="B41:I41"/>
    <mergeCell ref="B42:I42"/>
    <mergeCell ref="B43:I43"/>
    <mergeCell ref="B44:I44"/>
    <mergeCell ref="B45:I45"/>
    <mergeCell ref="A35:U35"/>
    <mergeCell ref="A37:U37"/>
    <mergeCell ref="A38:A39"/>
    <mergeCell ref="B38:I39"/>
    <mergeCell ref="J38:J39"/>
    <mergeCell ref="K38:N38"/>
    <mergeCell ref="O38:Q38"/>
    <mergeCell ref="R38:T38"/>
    <mergeCell ref="U38:U39"/>
    <mergeCell ref="A26:M27"/>
    <mergeCell ref="N26:U28"/>
    <mergeCell ref="A28:G28"/>
    <mergeCell ref="B29:C29"/>
    <mergeCell ref="D29:F29"/>
    <mergeCell ref="J29:L29"/>
    <mergeCell ref="N29:U33"/>
    <mergeCell ref="A20:K20"/>
    <mergeCell ref="N20:U20"/>
    <mergeCell ref="N21:U21"/>
    <mergeCell ref="N22:U22"/>
    <mergeCell ref="A24:M24"/>
    <mergeCell ref="N24:U24"/>
    <mergeCell ref="A16:K16"/>
    <mergeCell ref="N16:U16"/>
    <mergeCell ref="N17:U17"/>
    <mergeCell ref="A18:K18"/>
    <mergeCell ref="N18:U18"/>
    <mergeCell ref="N19:U19"/>
    <mergeCell ref="A12:K12"/>
    <mergeCell ref="A13:K13"/>
    <mergeCell ref="N13:U13"/>
    <mergeCell ref="A14:K14"/>
    <mergeCell ref="N14:U14"/>
    <mergeCell ref="A15:K15"/>
    <mergeCell ref="N15:U15"/>
    <mergeCell ref="A6:K6"/>
    <mergeCell ref="N6:O6"/>
    <mergeCell ref="P6:R6"/>
    <mergeCell ref="S6:U6"/>
    <mergeCell ref="A7:K7"/>
    <mergeCell ref="A8:K8"/>
    <mergeCell ref="N8:U11"/>
    <mergeCell ref="A9:K9"/>
    <mergeCell ref="A10:K10"/>
    <mergeCell ref="A11:K11"/>
    <mergeCell ref="A4:K5"/>
    <mergeCell ref="N4:O4"/>
    <mergeCell ref="P4:R4"/>
    <mergeCell ref="S4:U4"/>
    <mergeCell ref="N5:O5"/>
    <mergeCell ref="P5:R5"/>
    <mergeCell ref="S5:U5"/>
    <mergeCell ref="A1:K1"/>
    <mergeCell ref="N1:U1"/>
    <mergeCell ref="A2:K2"/>
    <mergeCell ref="A3:K3"/>
    <mergeCell ref="N3:O3"/>
    <mergeCell ref="P3:R3"/>
    <mergeCell ref="S3:U3"/>
  </mergeCells>
  <phoneticPr fontId="23" type="noConversion"/>
  <dataValidations count="10">
    <dataValidation type="list" allowBlank="1" showInputMessage="1" showErrorMessage="1" sqref="S311:S312 S306 S302 S300 S304 S308:S309">
      <formula1>$S$39</formula1>
    </dataValidation>
    <dataValidation type="list" allowBlank="1" showInputMessage="1" showErrorMessage="1" sqref="Q311:Q312 Q306 Q302 Q300 Q304 Q308:Q309">
      <formula1>$Q$39</formula1>
    </dataValidation>
    <dataValidation type="list" allowBlank="1" showInputMessage="1" showErrorMessage="1" sqref="R311:R312 R306 R302 R300 R304 R308:R309">
      <formula1>$R$39</formula1>
    </dataValidation>
    <dataValidation type="list" allowBlank="1" showErrorMessage="1" sqref="U180 U212 U235">
      <formula1>$Q$36:$T$36</formula1>
      <formula2>0</formula2>
    </dataValidation>
    <dataValidation type="list" allowBlank="1" showErrorMessage="1" sqref="U182:U183 U202:U211 U214:U216 U168:U179 U237 U225:U234">
      <formula1>$J$36:$M$36</formula1>
      <formula2>0</formula2>
    </dataValidation>
    <dataValidation type="list" allowBlank="1" showErrorMessage="1" sqref="U40:U45 U50:U56 U61:U65 U73:U76 U82:U87 U93:U98 U133:U134 U142:U143 U152 U154 U156 U137:U139 U119:U120 U123:U125 U128:U130 U261:U263">
      <formula1>$P$36:$T$36</formula1>
      <formula2>0</formula2>
    </dataValidation>
    <dataValidation type="list" allowBlank="1" showErrorMessage="1" sqref="S40:S45 S50:S56 S61:S65 S73:S76 S82:S87 S93:S98 S133:S134 S142:S143 S152 S154 S156 S137:S139 S261:S263 S119:S120 S123:S125 S128:S130">
      <formula1>$S$39</formula1>
      <formula2>0</formula2>
    </dataValidation>
    <dataValidation type="list" allowBlank="1" showErrorMessage="1" sqref="R40:R45 R50:R56 R61:R65 R73:R76 R82:R87 R93:R98 R133:R134 R142:R143 R152 R154 R156 R137:R139 R119:R120 R123:R125 R128:R130 R261:R263">
      <formula1>$R$39</formula1>
      <formula2>0</formula2>
    </dataValidation>
    <dataValidation type="list" allowBlank="1" showErrorMessage="1" sqref="T40:T45 T50:T56 T61:T65 T73:T76 T82:T87 T93:T98 T133:T134 T142:T143 T152 T154 T156 T137:T139 T119:T120 T123:T125 T128:T130 T261:T263">
      <formula1>$T$39</formula1>
      <formula2>0</formula2>
    </dataValidation>
    <dataValidation type="list" allowBlank="1" showErrorMessage="1" sqref="B214:I216 B202:I211 B182:I183 B168:I179 B237:I237 B225:I234">
      <formula1>$B$38:$B$159</formula1>
      <formula2>0</formula2>
    </dataValidation>
  </dataValidations>
  <pageMargins left="0.70833333333333337" right="0.70833333333333337" top="0.74791666666666667" bottom="0.74861111111111112" header="0.51180555555555551" footer="0.31527777777777777"/>
  <pageSetup paperSize="9" firstPageNumber="0" orientation="landscape" horizontalDpi="300" verticalDpi="300" r:id="rId1"/>
  <headerFooter alignWithMargins="0">
    <oddFooter>&amp;L&amp;"Calibri,Regular"RECTOR,
Acad.Prof.univ.dr. Ioan Aurel POP&amp;CPag. &amp;P/&amp;N&amp;R&amp;"Calibri,Regular"DECAN,
Prof. univ. dr. Adrian Olimpiu PETRUȘEL</oddFooter>
  </headerFooter>
  <rowBreaks count="2" manualBreakCount="2">
    <brk id="162" max="16383" man="1"/>
    <brk id="220" max="16383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125" defaultRowHeight="14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125" defaultRowHeight="14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</dc:creator>
  <cp:lastModifiedBy>APetrusel</cp:lastModifiedBy>
  <cp:lastPrinted>2016-03-29T08:45:11Z</cp:lastPrinted>
  <dcterms:created xsi:type="dcterms:W3CDTF">2015-02-01T07:24:13Z</dcterms:created>
  <dcterms:modified xsi:type="dcterms:W3CDTF">2016-05-19T06:52:49Z</dcterms:modified>
</cp:coreProperties>
</file>