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940" windowHeight="6330" activeTab="1"/>
  </bookViews>
  <sheets>
    <sheet name="MM" sheetId="1" r:id="rId1"/>
    <sheet name="MIM" sheetId="2" r:id="rId2"/>
  </sheets>
  <definedNames>
    <definedName name="CRITERIA" localSheetId="0">'MM'!$U$101:$U$167</definedName>
  </definedNames>
  <calcPr fullCalcOnLoad="1"/>
</workbook>
</file>

<file path=xl/sharedStrings.xml><?xml version="1.0" encoding="utf-8"?>
<sst xmlns="http://schemas.openxmlformats.org/spreadsheetml/2006/main" count="1390" uniqueCount="287">
  <si>
    <t xml:space="preserve">UNIVERSITATEA BABEŞ-BOLYAI CLUJ-NAPOCA
</t>
  </si>
  <si>
    <t>I. CERINŢE PENTRU OBŢINEREA DIPLOMEI DE LICENŢĂ</t>
  </si>
  <si>
    <t>Şi:</t>
  </si>
  <si>
    <t>180 de credite din care: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</si>
  <si>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</si>
  <si>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</si>
  <si>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</si>
  <si>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</si>
  <si>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</si>
  <si>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</si>
  <si>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</si>
  <si>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</si>
  <si>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</si>
  <si>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</si>
  <si>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</si>
  <si>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</si>
  <si>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</si>
  <si>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</si>
  <si>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Anul III</t>
  </si>
  <si>
    <t>II. DESFĂŞURAREA STUDIILOR (în număr de săptămani)</t>
  </si>
  <si>
    <t>L.P comasate</t>
  </si>
  <si>
    <t xml:space="preserve">III. NUMĂRUL ORELOR PE SĂPTĂMANĂ 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</si>
  <si>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</si>
  <si>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</si>
  <si>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</si>
  <si>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</si>
  <si>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</si>
  <si>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</si>
  <si>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</si>
  <si>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</si>
  <si>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</si>
  <si>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</si>
  <si>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</si>
  <si>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</si>
  <si>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</si>
  <si>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</si>
  <si>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</si>
  <si>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</si>
  <si>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</si>
  <si>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</si>
  <si>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</si>
  <si>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</si>
  <si>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</si>
  <si>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</si>
  <si>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</si>
  <si>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</si>
  <si>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</si>
  <si>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</si>
  <si>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ANUL III, SEMESTRUL 5</t>
  </si>
  <si>
    <t>ANUL III, SEMESTRUL 6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</si>
  <si>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</si>
  <si>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</si>
  <si>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</si>
  <si>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</si>
  <si>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</si>
  <si>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I, Semestrul 1</t>
  </si>
  <si>
    <t>An I, Semestrul 2</t>
  </si>
  <si>
    <t>An III, Semestrul 5</t>
  </si>
  <si>
    <t>Semestrele 1 - 5 (14 săptămâni)</t>
  </si>
  <si>
    <t>DCOU</t>
  </si>
  <si>
    <t>DISCIPLINE DE PREGĂTIRE FUNDAMENTALĂ (DF)</t>
  </si>
  <si>
    <t>DISCIPLINE DE SPECIALIATE (DS)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</si>
  <si>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</si>
  <si>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</si>
  <si>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</si>
  <si>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</si>
  <si>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</si>
  <si>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</si>
  <si>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</si>
  <si>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</si>
  <si>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AN III</t>
  </si>
  <si>
    <t>Semestrul 6 (12 săptămâni)</t>
  </si>
  <si>
    <t>Semestrul  6 (12 săptămâni)</t>
  </si>
  <si>
    <t>BILANȚ GENERAL</t>
  </si>
  <si>
    <t>Educație fizică 1</t>
  </si>
  <si>
    <t>Educație fizică 2</t>
  </si>
  <si>
    <t>PLAN DE ÎNVĂŢĂMÂNT  valabil începând din anul universitar 2014-2015</t>
  </si>
  <si>
    <t>FACULTATEA DE MATEMATICĂ ŞI INFORMATICĂ</t>
  </si>
  <si>
    <t>MLM7006</t>
  </si>
  <si>
    <t>MLM5005</t>
  </si>
  <si>
    <t>Fundamentele programării</t>
  </si>
  <si>
    <t>MLM5006</t>
  </si>
  <si>
    <t>Programare orientată obiect</t>
  </si>
  <si>
    <t>MLM5022</t>
  </si>
  <si>
    <t>Structuri de date şi algoritmi</t>
  </si>
  <si>
    <t>Curs optional 1</t>
  </si>
  <si>
    <t>MLM0010</t>
  </si>
  <si>
    <t>Sisteme dinamice</t>
  </si>
  <si>
    <t>Practică</t>
  </si>
  <si>
    <t>MLM2001</t>
  </si>
  <si>
    <t>Elaborarea lucrării de licenţă</t>
  </si>
  <si>
    <t>Curs optional 3</t>
  </si>
  <si>
    <t>Curs optional 4</t>
  </si>
  <si>
    <t>Curs optional 5</t>
  </si>
  <si>
    <t>CURS OPȚIONAL 3 (An III, Semestrul 6)</t>
  </si>
  <si>
    <t>CURS OPȚIONAL 2 (An III, Semestrul 5)</t>
  </si>
  <si>
    <t>CURS OPȚIONAL 4 (An III, Semestrul 6)</t>
  </si>
  <si>
    <t>CURS OPȚIONAL 5 (An III, Semestrul 6)</t>
  </si>
  <si>
    <t>MLM0024</t>
  </si>
  <si>
    <t>Astronomie</t>
  </si>
  <si>
    <t>MLM0053</t>
  </si>
  <si>
    <t>MLM0039</t>
  </si>
  <si>
    <t>MLM0005</t>
  </si>
  <si>
    <t>MLM2006</t>
  </si>
  <si>
    <t>MLM7007</t>
  </si>
  <si>
    <t>MLM2005</t>
  </si>
  <si>
    <t>Procese stochastice şi fractali</t>
  </si>
  <si>
    <t>Matematici aplicate în economie</t>
  </si>
  <si>
    <t>Tehnici de optimizare</t>
  </si>
  <si>
    <t>Istoria matematicii</t>
  </si>
  <si>
    <t>Istoria informaticii</t>
  </si>
  <si>
    <t>Metodologia documentării şi elaborării unei lucrări ştiinţifice</t>
  </si>
  <si>
    <t>MLE2008</t>
  </si>
  <si>
    <t>Redactarea documentelor matematice în LaTeX</t>
  </si>
  <si>
    <t>MLR2003</t>
  </si>
  <si>
    <t>Anexă la Planul de Învățământ Informatică, limba de predare maghiară</t>
  </si>
  <si>
    <t>YLU0011</t>
  </si>
  <si>
    <t>YLU0012</t>
  </si>
  <si>
    <t>P</t>
  </si>
  <si>
    <t>MLM0018</t>
  </si>
  <si>
    <r>
      <t xml:space="preserve">Domeniul: </t>
    </r>
    <r>
      <rPr>
        <b/>
        <sz val="10"/>
        <color indexed="8"/>
        <rFont val="Times New Roman"/>
        <family val="1"/>
      </rPr>
      <t>MATEMATICĂ</t>
    </r>
  </si>
  <si>
    <r>
      <t xml:space="preserve">Specializarea/Programul de studiu:  </t>
    </r>
    <r>
      <rPr>
        <b/>
        <sz val="10"/>
        <color indexed="8"/>
        <rFont val="Times New Roman"/>
        <family val="1"/>
      </rPr>
      <t>MATEMATICĂ</t>
    </r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</si>
  <si>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</si>
  <si>
    <r>
      <rPr>
        <b/>
        <sz val="9.5"/>
        <color indexed="8"/>
        <rFont val="Times New Roman"/>
        <family val="1"/>
      </rPr>
      <t>IV.EXAMENUL DE LICENŢĂ</t>
    </r>
    <r>
      <rPr>
        <sz val="9.5"/>
        <color indexed="8"/>
        <rFont val="Times New Roman"/>
        <family val="1"/>
      </rPr>
      <t xml:space="preserve"> - perioada 30 iunie - 06 iulie
Proba 1: Evaluarea cunoştinţelor fundamentale şi de specialitate - 10 credite
Proba 2: Prezentarea şi susţinerea lucrării de licenţă - 10 credite
</t>
    </r>
  </si>
  <si>
    <r>
      <t xml:space="preserve">Titlul absolventului: </t>
    </r>
    <r>
      <rPr>
        <b/>
        <sz val="10"/>
        <color indexed="8"/>
        <rFont val="Times New Roman"/>
        <family val="1"/>
      </rPr>
      <t>Licenţiat în Matematică</t>
    </r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</si>
  <si>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</si>
  <si>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</si>
  <si>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V. MODUL DE ALEGERE A DISCIPLINELOR OPŢIONALE:</t>
  </si>
  <si>
    <t xml:space="preserve">Sem. 3: Pachetul cu discipline pentru limba străină (1): </t>
  </si>
  <si>
    <t>LLU0011, LLU0021, LLU0031</t>
  </si>
  <si>
    <r>
      <rPr>
        <b/>
        <sz val="10"/>
        <color indexed="8"/>
        <rFont val="Times New Roman"/>
        <family val="1"/>
      </rPr>
      <t xml:space="preserve">   150 </t>
    </r>
    <r>
      <rPr>
        <sz val="10"/>
        <color indexed="8"/>
        <rFont val="Times New Roman"/>
        <family val="1"/>
      </rPr>
      <t>de credite la disciplinele obligatorii;</t>
    </r>
  </si>
  <si>
    <t xml:space="preserve">Sem. 4: Pachetul cu discipline pentru limba străină (2): </t>
  </si>
  <si>
    <r>
      <rPr>
        <b/>
        <sz val="10"/>
        <color indexed="8"/>
        <rFont val="Times New Roman"/>
        <family val="1"/>
      </rPr>
      <t xml:space="preserve">   30</t>
    </r>
    <r>
      <rPr>
        <sz val="10"/>
        <color indexed="8"/>
        <rFont val="Times New Roman"/>
        <family val="1"/>
      </rPr>
      <t xml:space="preserve"> credite la disciplinele opţionale;</t>
    </r>
  </si>
  <si>
    <t>LLU0012, LLU0022, LLU0032</t>
  </si>
  <si>
    <t xml:space="preserve">Sem. 4: Discipline oferite pentru cursul opţional 1. </t>
  </si>
  <si>
    <t>MLM0042, MLM0043, MLM0050, MLM0056, MLM0037, MLR0038</t>
  </si>
  <si>
    <r>
      <rPr>
        <b/>
        <sz val="10"/>
        <color indexed="8"/>
        <rFont val="Times New Roman"/>
        <family val="1"/>
      </rPr>
      <t xml:space="preserve">6 </t>
    </r>
    <r>
      <rPr>
        <sz val="10"/>
        <color indexed="8"/>
        <rFont val="Times New Roman"/>
        <family val="1"/>
      </rPr>
      <t>credite pentru o limba străină (2 semestre)</t>
    </r>
  </si>
  <si>
    <t xml:space="preserve">Sem. 5: Discipline oferite pentru cursul opţional 2. </t>
  </si>
  <si>
    <r>
      <rPr>
        <b/>
        <sz val="10"/>
        <color indexed="8"/>
        <rFont val="Times New Roman"/>
        <family val="1"/>
      </rPr>
      <t xml:space="preserve">12 </t>
    </r>
    <r>
      <rPr>
        <sz val="10"/>
        <color indexed="8"/>
        <rFont val="Times New Roman"/>
        <family val="1"/>
      </rPr>
      <t>credite la disciplinele facultative</t>
    </r>
  </si>
  <si>
    <t>MLM0039, MLM0051, MLR0046, MLM0057</t>
  </si>
  <si>
    <r>
      <t>20</t>
    </r>
    <r>
      <rPr>
        <sz val="10"/>
        <color indexed="8"/>
        <rFont val="Times New Roman"/>
        <family val="1"/>
      </rPr>
      <t xml:space="preserve"> de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credite examenul de licenţă</t>
    </r>
  </si>
  <si>
    <t xml:space="preserve">Sem. 6: Discipline oferite pentru cursul opţional 3. </t>
  </si>
  <si>
    <t xml:space="preserve">NOTĂ: Efectuarea practicii de specialitate (cu calificativ admis) (3 săptămâni, 5 zile/săpt., 6 ore/zi),  Promovarea disciplinei de Educaţie fizică (cu calificativ admis) fără credite (2 semestre).    </t>
  </si>
  <si>
    <t>MLM0010, MLM0037, MLM0048, MLM0036, MLM0033</t>
  </si>
  <si>
    <t xml:space="preserve">Sem. 6: Discipline oferite pentru cursul opţional 4. </t>
  </si>
  <si>
    <t>Pentru încadrarea în învăţământul preuniversitar, este necesară absolvirea masteratului didactic.</t>
  </si>
  <si>
    <t>MLM0034, MLM0053, MLM0055, MLR0052, MLR0058</t>
  </si>
  <si>
    <r>
      <t xml:space="preserve">Disciplina </t>
    </r>
    <r>
      <rPr>
        <i/>
        <sz val="10"/>
        <color indexed="8"/>
        <rFont val="Times New Roman"/>
        <family val="1"/>
      </rPr>
      <t>Elaborarea lucrării de licenţă</t>
    </r>
    <r>
      <rPr>
        <sz val="10"/>
        <color indexed="8"/>
        <rFont val="Times New Roman"/>
        <family val="1"/>
      </rPr>
      <t xml:space="preserve"> se desfăşoară pe parcursul semestrului şi 2 săptămâni comasate în finalul semestrului  (6 ore/zi, 5 zile/săptămână);
</t>
    </r>
  </si>
  <si>
    <t xml:space="preserve">Sem. 6: Discipline oferite pentru cursul opţional 5. </t>
  </si>
  <si>
    <t>MLM2005, MLM2006, MLM7007, MLR2005, MLR2006, MLR7007</t>
  </si>
  <si>
    <t>În contul a 2 discipline opţionale studentul are dreptul să aleagă 2 discipline de la alte specializări ale facultăţilor din Universitatea „Babeş-Bolyai”.</t>
  </si>
  <si>
    <t>2+1</t>
  </si>
  <si>
    <t>VI.  UNIVERSITĂŢI EUROPENE DE REFERINŢĂ:</t>
  </si>
  <si>
    <t xml:space="preserve">Planul de învăţământ urmează în proporţie de 80% planurile de învăţământ ale: Universităţii München, Universitatea Tor Vergata din Roma şi Universitatea din Heidelberg.
</t>
  </si>
  <si>
    <t>MLM0019</t>
  </si>
  <si>
    <t>Algebra 1 (Algebră liniară)</t>
  </si>
  <si>
    <t>MLM0023</t>
  </si>
  <si>
    <t>Logică matematică</t>
  </si>
  <si>
    <t>MLM0001</t>
  </si>
  <si>
    <t>Analiză matematică 1 (Analiza pe R)</t>
  </si>
  <si>
    <t>MLM0013</t>
  </si>
  <si>
    <t>Geometrie 1 (Geometrie analitică)</t>
  </si>
  <si>
    <t>MLM0021</t>
  </si>
  <si>
    <t>Algebra 2 (Structuri algebrice de bază)</t>
  </si>
  <si>
    <t>MLM0006</t>
  </si>
  <si>
    <t>Analiză matematică 2 (Calcul diferenţial în R^n)</t>
  </si>
  <si>
    <t>MLM0015</t>
  </si>
  <si>
    <t>Geometrie 2 (Geometrie afină)</t>
  </si>
  <si>
    <t>MLM0022</t>
  </si>
  <si>
    <t>Teoria numerelor</t>
  </si>
  <si>
    <t>MLM0007</t>
  </si>
  <si>
    <t>Analiză matematică 3 (Calcul integral în R^n)</t>
  </si>
  <si>
    <t>MLM0009</t>
  </si>
  <si>
    <t>Ecuaţii diferenţiale</t>
  </si>
  <si>
    <t>MLM0016</t>
  </si>
  <si>
    <t>Geometrie 3 (Geometria diferenţială a curbelor şi suprafeţelor)</t>
  </si>
  <si>
    <t>MLM0008</t>
  </si>
  <si>
    <t>Analiză complexă</t>
  </si>
  <si>
    <t>MLM0026</t>
  </si>
  <si>
    <t>Software matematic</t>
  </si>
  <si>
    <t>MLX2081</t>
  </si>
  <si>
    <t>Limba străină (1)</t>
  </si>
  <si>
    <t>MLM0027</t>
  </si>
  <si>
    <t>Analiză numerică</t>
  </si>
  <si>
    <t>MLM0003</t>
  </si>
  <si>
    <t>Funcţii reale</t>
  </si>
  <si>
    <t>MLM0029</t>
  </si>
  <si>
    <t>Probabilităţi</t>
  </si>
  <si>
    <t>MLM0025</t>
  </si>
  <si>
    <t>Mecanică teoretică</t>
  </si>
  <si>
    <t>MLX2101</t>
  </si>
  <si>
    <t>MLM2007</t>
  </si>
  <si>
    <t>MLX2082</t>
  </si>
  <si>
    <t>Limba străină (2)</t>
  </si>
  <si>
    <t>MLM0004</t>
  </si>
  <si>
    <t>Analiză funcţională</t>
  </si>
  <si>
    <t>MLM0030</t>
  </si>
  <si>
    <t>Statistică matematică</t>
  </si>
  <si>
    <t>MLM0011</t>
  </si>
  <si>
    <t>Ecuaţii cu derivate parţiale</t>
  </si>
  <si>
    <t>MLX2102</t>
  </si>
  <si>
    <t>Curs opţional 2</t>
  </si>
  <si>
    <t>MLX2103</t>
  </si>
  <si>
    <t>MLX2104</t>
  </si>
  <si>
    <t>MLX2105</t>
  </si>
  <si>
    <t>CURS OPȚIONAL 1 (An II, Semestrul 4)</t>
  </si>
  <si>
    <t>MLM0042</t>
  </si>
  <si>
    <t>Geometrie proiectivă</t>
  </si>
  <si>
    <t>MLM0043</t>
  </si>
  <si>
    <t>Geometrie hiperbolică</t>
  </si>
  <si>
    <t>MLM0056</t>
  </si>
  <si>
    <t>Teoria geometrică a funcţiilor</t>
  </si>
  <si>
    <t>MLM0050</t>
  </si>
  <si>
    <t>Grafuri şi combinatorică</t>
  </si>
  <si>
    <t>MLM0051</t>
  </si>
  <si>
    <t>Mecanică analitică</t>
  </si>
  <si>
    <t>MLM0037</t>
  </si>
  <si>
    <t>Modelare matematică</t>
  </si>
  <si>
    <t>MLM0048</t>
  </si>
  <si>
    <t>Capitole speciale de algebră</t>
  </si>
  <si>
    <t>MLM0055</t>
  </si>
  <si>
    <t>Calcul numeric în matematică</t>
  </si>
  <si>
    <t>MLM0034</t>
  </si>
  <si>
    <t>Capitole speciale de analiză matematică</t>
  </si>
  <si>
    <t>Matematică de bază</t>
  </si>
  <si>
    <t>Informatică de bază</t>
  </si>
  <si>
    <t>Limba engleză-formare şi informare academică (curs pentru începători)</t>
  </si>
  <si>
    <t>MLM2002</t>
  </si>
  <si>
    <t>Metode avansate de rezolvare a problemelor de matematică şi inform.</t>
  </si>
  <si>
    <t>Curs opţional 3</t>
  </si>
  <si>
    <t>Limba engleză-formare li informare academică (curs pt. începători)</t>
  </si>
  <si>
    <t>MLM2003</t>
  </si>
  <si>
    <r>
      <t xml:space="preserve">Specializarea/Programul de studiu:  </t>
    </r>
    <r>
      <rPr>
        <b/>
        <sz val="10"/>
        <color indexed="8"/>
        <rFont val="Times New Roman"/>
        <family val="1"/>
      </rPr>
      <t>MATEMATICĂ-INFORMATICĂ</t>
    </r>
  </si>
  <si>
    <t>195 de credite din care:</t>
  </si>
  <si>
    <r>
      <rPr>
        <b/>
        <sz val="10"/>
        <color indexed="8"/>
        <rFont val="Times New Roman"/>
        <family val="1"/>
      </rPr>
      <t xml:space="preserve">   180 </t>
    </r>
    <r>
      <rPr>
        <sz val="10"/>
        <color indexed="8"/>
        <rFont val="Times New Roman"/>
        <family val="1"/>
      </rPr>
      <t>de credite la disciplinele obligatorii;</t>
    </r>
  </si>
  <si>
    <t>MLM0042, MLM0043, MLM0050, MLM0056, MLR0037, MLR0038</t>
  </si>
  <si>
    <r>
      <rPr>
        <b/>
        <sz val="10"/>
        <color indexed="8"/>
        <rFont val="Times New Roman"/>
        <family val="1"/>
      </rPr>
      <t xml:space="preserve">19 </t>
    </r>
    <r>
      <rPr>
        <sz val="10"/>
        <color indexed="8"/>
        <rFont val="Times New Roman"/>
        <family val="1"/>
      </rPr>
      <t>credite la disciplinele facultative</t>
    </r>
  </si>
  <si>
    <t>MLM0039, MLM0051, MLR0046, MLR0057</t>
  </si>
  <si>
    <t xml:space="preserve">Efectuarea practicii de specialitate (cu calificativ admis) (3 săptămâni, 5 zile/săpt., 6 ore/zi)                         Promovarea disciplinei de Educaţie fizică (cu calificativ admis) fără credite (2 semestre).       </t>
  </si>
  <si>
    <t>MLM0010, MLM0037, MLM0048, MLR0036, MLR0033</t>
  </si>
  <si>
    <r>
      <t xml:space="preserve">NOTĂ: Disciplina </t>
    </r>
    <r>
      <rPr>
        <i/>
        <sz val="10"/>
        <color indexed="8"/>
        <rFont val="Times New Roman"/>
        <family val="1"/>
      </rPr>
      <t>Elaborarea lucrării de licenţă</t>
    </r>
    <r>
      <rPr>
        <sz val="10"/>
        <color indexed="8"/>
        <rFont val="Times New Roman"/>
        <family val="1"/>
      </rPr>
      <t xml:space="preserve"> se desfăşoară pe parcursul semestrului şi 2 săptămâni comasate în finalul semestrului  (6 ore/zi, 5 zile/săptămână);</t>
    </r>
  </si>
  <si>
    <t xml:space="preserve">Planul de învăţământ urmează în proporţie de 80% planurile de învăţământ ale: Universităţii München, Universitatea Tor Vergata din Roma şi Universitatea Milano.
</t>
  </si>
  <si>
    <t>MLM2022</t>
  </si>
  <si>
    <t>MLM5008</t>
  </si>
  <si>
    <t>Metode avansate de programare</t>
  </si>
  <si>
    <t>MLM5027</t>
  </si>
  <si>
    <t>Baze de date</t>
  </si>
  <si>
    <t>MLM5004</t>
  </si>
  <si>
    <t>Arhitectura sistemelor de calcul</t>
  </si>
  <si>
    <t>MLM5007</t>
  </si>
  <si>
    <t>Sisteme de operare</t>
  </si>
  <si>
    <t>MLX2201</t>
  </si>
  <si>
    <t>MLM5023</t>
  </si>
  <si>
    <t>Limbaje formale şi tehnici de compilare</t>
  </si>
  <si>
    <t>MLX2202</t>
  </si>
  <si>
    <t>MLX2203</t>
  </si>
  <si>
    <t>MLM5011</t>
  </si>
  <si>
    <t>Ingineria sistemelor soft</t>
  </si>
  <si>
    <t>MLM5029</t>
  </si>
  <si>
    <t>Inteligenţă artificială</t>
  </si>
  <si>
    <t>MLM5002</t>
  </si>
  <si>
    <t>Reţele de calculatoare</t>
  </si>
  <si>
    <t>MLM5012</t>
  </si>
  <si>
    <t>Proiect colectiv</t>
  </si>
  <si>
    <t>MLX2204</t>
  </si>
  <si>
    <t>MLM5028</t>
  </si>
  <si>
    <t>Sisteme de gestiune a bazelor de date</t>
  </si>
  <si>
    <t>MLM0032</t>
  </si>
  <si>
    <t>Teoria informaţiei</t>
  </si>
  <si>
    <t>Analiza funcţională</t>
  </si>
  <si>
    <t>CURS OPȚIONAL 3 (An III, Semestrul 5)</t>
  </si>
  <si>
    <t>MLM5074</t>
  </si>
  <si>
    <t>Business Inteligence</t>
  </si>
  <si>
    <t>MLM5054</t>
  </si>
  <si>
    <t>Analiza algoritmilor</t>
  </si>
  <si>
    <t>MLM5043</t>
  </si>
  <si>
    <t>Programare Windows</t>
  </si>
  <si>
    <t>MLM5040</t>
  </si>
  <si>
    <t>Programare distribuite - platforme Java</t>
  </si>
  <si>
    <t>MLM7005</t>
  </si>
  <si>
    <t>Comunicare şi dezvoltare profesională în informatică</t>
  </si>
  <si>
    <t>MLM2008</t>
  </si>
  <si>
    <t>În contul unei discipline opţionale studentul are dreptul să aleagă 2 discipline de la alte specializări ale facultăţilor din Universitatea „Babeş-Bolyai”.</t>
  </si>
  <si>
    <t xml:space="preserve">Sem. 5: Discipline oferite pentru cursul opţional 3. </t>
  </si>
  <si>
    <t>DISCIPLINE COMPLEMENTARE (DC)</t>
  </si>
  <si>
    <t>DISCIPLINE DE SPECIALITATE (DS)</t>
  </si>
  <si>
    <r>
      <rPr>
        <b/>
        <sz val="10"/>
        <color indexed="8"/>
        <rFont val="Times New Roman"/>
        <family val="1"/>
      </rPr>
      <t xml:space="preserve">   15</t>
    </r>
    <r>
      <rPr>
        <sz val="10"/>
        <color indexed="8"/>
        <rFont val="Times New Roman"/>
        <family val="1"/>
      </rPr>
      <t xml:space="preserve"> credite la disciplinele opţionale;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</si>
</sst>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\-0;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1" fontId="3" fillId="0" borderId="11" xfId="0" applyNumberFormat="1" applyFont="1" applyBorder="1" applyAlignment="1" applyProtection="1">
      <alignment horizontal="center" vertical="center"/>
      <protection/>
    </xf>
    <xf numFmtId="10" fontId="3" fillId="33" borderId="12" xfId="0" applyNumberFormat="1" applyFont="1" applyFill="1" applyBorder="1" applyAlignment="1" applyProtection="1">
      <alignment horizontal="center" vertical="center"/>
      <protection locked="0"/>
    </xf>
    <xf numFmtId="10" fontId="3" fillId="33" borderId="13" xfId="0" applyNumberFormat="1" applyFont="1" applyFill="1" applyBorder="1" applyAlignment="1" applyProtection="1">
      <alignment horizontal="center" vertical="center"/>
      <protection locked="0"/>
    </xf>
    <xf numFmtId="10" fontId="2" fillId="0" borderId="0" xfId="0" applyNumberFormat="1" applyFont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2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" fontId="2" fillId="34" borderId="10" xfId="0" applyNumberFormat="1" applyFont="1" applyFill="1" applyBorder="1" applyAlignment="1" applyProtection="1">
      <alignment horizontal="left" vertical="center"/>
      <protection locked="0"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1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16" xfId="0" applyNumberFormat="1" applyFont="1" applyFill="1" applyBorder="1" applyAlignment="1" applyProtection="1">
      <alignment horizontal="left" vertical="center"/>
      <protection locked="0"/>
    </xf>
    <xf numFmtId="1" fontId="2" fillId="34" borderId="16" xfId="0" applyNumberFormat="1" applyFont="1" applyFill="1" applyBorder="1" applyAlignment="1" applyProtection="1">
      <alignment horizontal="center" vertical="center"/>
      <protection locked="0"/>
    </xf>
    <xf numFmtId="1" fontId="2" fillId="34" borderId="10" xfId="0" applyNumberFormat="1" applyFont="1" applyFill="1" applyBorder="1" applyAlignment="1" applyProtection="1">
      <alignment horizontal="left" vertical="center"/>
      <protection locked="0"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 locked="0"/>
    </xf>
    <xf numFmtId="0" fontId="2" fillId="0" borderId="19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 horizontal="center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2" fontId="2" fillId="0" borderId="22" xfId="0" applyNumberFormat="1" applyFont="1" applyBorder="1" applyAlignment="1" applyProtection="1">
      <alignment horizontal="center" vertical="center"/>
      <protection/>
    </xf>
    <xf numFmtId="2" fontId="2" fillId="0" borderId="15" xfId="0" applyNumberFormat="1" applyFont="1" applyBorder="1" applyAlignment="1" applyProtection="1">
      <alignment horizontal="center" vertical="center"/>
      <protection/>
    </xf>
    <xf numFmtId="2" fontId="2" fillId="0" borderId="23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left" vertical="center"/>
      <protection locked="0"/>
    </xf>
    <xf numFmtId="0" fontId="2" fillId="34" borderId="20" xfId="0" applyFont="1" applyFill="1" applyBorder="1" applyAlignment="1" applyProtection="1">
      <alignment horizontal="left" vertical="center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/>
      <protection/>
    </xf>
    <xf numFmtId="1" fontId="3" fillId="0" borderId="20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center"/>
      <protection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/>
    </xf>
    <xf numFmtId="1" fontId="3" fillId="0" borderId="20" xfId="0" applyNumberFormat="1" applyFont="1" applyBorder="1" applyAlignment="1" applyProtection="1">
      <alignment horizontal="center" vertical="center"/>
      <protection/>
    </xf>
    <xf numFmtId="1" fontId="3" fillId="0" borderId="21" xfId="0" applyNumberFormat="1" applyFont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left" vertical="top"/>
      <protection/>
    </xf>
    <xf numFmtId="0" fontId="2" fillId="0" borderId="20" xfId="0" applyFont="1" applyFill="1" applyBorder="1" applyAlignment="1" applyProtection="1">
      <alignment horizontal="left" vertical="top"/>
      <protection/>
    </xf>
    <xf numFmtId="0" fontId="2" fillId="0" borderId="21" xfId="0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20" xfId="0" applyFont="1" applyBorder="1" applyAlignment="1" applyProtection="1">
      <alignment horizontal="left" vertical="top"/>
      <protection/>
    </xf>
    <xf numFmtId="0" fontId="2" fillId="0" borderId="21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" fontId="2" fillId="34" borderId="14" xfId="0" applyNumberFormat="1" applyFont="1" applyFill="1" applyBorder="1" applyAlignment="1" applyProtection="1">
      <alignment horizontal="left" vertical="center"/>
      <protection locked="0"/>
    </xf>
    <xf numFmtId="1" fontId="2" fillId="34" borderId="20" xfId="0" applyNumberFormat="1" applyFont="1" applyFill="1" applyBorder="1" applyAlignment="1" applyProtection="1">
      <alignment horizontal="left" vertical="center"/>
      <protection locked="0"/>
    </xf>
    <xf numFmtId="1" fontId="2" fillId="34" borderId="21" xfId="0" applyNumberFormat="1" applyFont="1" applyFill="1" applyBorder="1" applyAlignment="1" applyProtection="1">
      <alignment horizontal="left" vertical="center"/>
      <protection locked="0"/>
    </xf>
    <xf numFmtId="1" fontId="2" fillId="34" borderId="10" xfId="0" applyNumberFormat="1" applyFont="1" applyFill="1" applyBorder="1" applyAlignment="1" applyProtection="1">
      <alignment horizontal="left" vertical="center"/>
      <protection locked="0"/>
    </xf>
    <xf numFmtId="1" fontId="2" fillId="34" borderId="14" xfId="0" applyNumberFormat="1" applyFont="1" applyFill="1" applyBorder="1" applyAlignment="1" applyProtection="1">
      <alignment horizontal="left" vertical="top"/>
      <protection locked="0"/>
    </xf>
    <xf numFmtId="1" fontId="2" fillId="34" borderId="20" xfId="0" applyNumberFormat="1" applyFont="1" applyFill="1" applyBorder="1" applyAlignment="1" applyProtection="1">
      <alignment horizontal="left" vertical="top"/>
      <protection locked="0"/>
    </xf>
    <xf numFmtId="1" fontId="2" fillId="34" borderId="21" xfId="0" applyNumberFormat="1" applyFont="1" applyFill="1" applyBorder="1" applyAlignment="1" applyProtection="1">
      <alignment horizontal="left" vertical="top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1" fontId="2" fillId="34" borderId="14" xfId="0" applyNumberFormat="1" applyFont="1" applyFill="1" applyBorder="1" applyAlignment="1" applyProtection="1">
      <alignment horizontal="left" vertical="center"/>
      <protection locked="0"/>
    </xf>
    <xf numFmtId="1" fontId="2" fillId="34" borderId="20" xfId="0" applyNumberFormat="1" applyFont="1" applyFill="1" applyBorder="1" applyAlignment="1" applyProtection="1">
      <alignment horizontal="left" vertical="center"/>
      <protection locked="0"/>
    </xf>
    <xf numFmtId="1" fontId="2" fillId="34" borderId="21" xfId="0" applyNumberFormat="1" applyFont="1" applyFill="1" applyBorder="1" applyAlignment="1" applyProtection="1">
      <alignment horizontal="left" vertical="center"/>
      <protection locked="0"/>
    </xf>
    <xf numFmtId="1" fontId="2" fillId="34" borderId="10" xfId="0" applyNumberFormat="1" applyFont="1" applyFill="1" applyBorder="1" applyAlignment="1" applyProtection="1">
      <alignment horizontal="left" vertical="top"/>
      <protection locked="0"/>
    </xf>
    <xf numFmtId="1" fontId="2" fillId="34" borderId="16" xfId="0" applyNumberFormat="1" applyFont="1" applyFill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left" vertical="top"/>
      <protection locked="0"/>
    </xf>
    <xf numFmtId="0" fontId="2" fillId="34" borderId="20" xfId="0" applyFont="1" applyFill="1" applyBorder="1" applyAlignment="1" applyProtection="1">
      <alignment horizontal="left" vertical="top"/>
      <protection locked="0"/>
    </xf>
    <xf numFmtId="0" fontId="2" fillId="34" borderId="21" xfId="0" applyFont="1" applyFill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left" vertical="center"/>
      <protection locked="0"/>
    </xf>
    <xf numFmtId="0" fontId="2" fillId="34" borderId="20" xfId="0" applyFont="1" applyFill="1" applyBorder="1" applyAlignment="1" applyProtection="1">
      <alignment horizontal="left" vertical="center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1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20" xfId="0" applyFont="1" applyBorder="1" applyAlignment="1" applyProtection="1">
      <alignment horizontal="left" vertical="top"/>
      <protection/>
    </xf>
    <xf numFmtId="0" fontId="2" fillId="0" borderId="21" xfId="0" applyFont="1" applyBorder="1" applyAlignment="1" applyProtection="1">
      <alignment horizontal="left" vertical="top"/>
      <protection/>
    </xf>
    <xf numFmtId="0" fontId="9" fillId="0" borderId="17" xfId="0" applyFont="1" applyBorder="1" applyAlignment="1" applyProtection="1">
      <alignment horizontal="center" vertical="center"/>
      <protection locked="0"/>
    </xf>
    <xf numFmtId="9" fontId="3" fillId="0" borderId="14" xfId="0" applyNumberFormat="1" applyFont="1" applyBorder="1" applyAlignment="1" applyProtection="1">
      <alignment horizontal="center" vertical="center"/>
      <protection/>
    </xf>
    <xf numFmtId="9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9" fontId="2" fillId="0" borderId="14" xfId="0" applyNumberFormat="1" applyFont="1" applyBorder="1" applyAlignment="1" applyProtection="1">
      <alignment horizontal="center"/>
      <protection/>
    </xf>
    <xf numFmtId="9" fontId="2" fillId="0" borderId="21" xfId="0" applyNumberFormat="1" applyFont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1" fontId="2" fillId="33" borderId="14" xfId="0" applyNumberFormat="1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left" vertical="center"/>
    </xf>
    <xf numFmtId="0" fontId="3" fillId="0" borderId="17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1" fontId="8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9" fontId="8" fillId="0" borderId="14" xfId="0" applyNumberFormat="1" applyFont="1" applyBorder="1" applyAlignment="1" applyProtection="1">
      <alignment horizontal="center"/>
      <protection/>
    </xf>
    <xf numFmtId="9" fontId="8" fillId="0" borderId="21" xfId="0" applyNumberFormat="1" applyFont="1" applyBorder="1" applyAlignment="1" applyProtection="1">
      <alignment horizontal="center"/>
      <protection/>
    </xf>
    <xf numFmtId="1" fontId="15" fillId="0" borderId="14" xfId="0" applyNumberFormat="1" applyFont="1" applyBorder="1" applyAlignment="1" applyProtection="1">
      <alignment horizontal="center" vertical="center"/>
      <protection/>
    </xf>
    <xf numFmtId="1" fontId="15" fillId="0" borderId="20" xfId="0" applyNumberFormat="1" applyFont="1" applyBorder="1" applyAlignment="1" applyProtection="1">
      <alignment horizontal="center" vertical="center"/>
      <protection/>
    </xf>
    <xf numFmtId="1" fontId="15" fillId="0" borderId="21" xfId="0" applyNumberFormat="1" applyFont="1" applyBorder="1" applyAlignment="1" applyProtection="1">
      <alignment horizontal="center" vertical="center"/>
      <protection/>
    </xf>
    <xf numFmtId="1" fontId="15" fillId="0" borderId="14" xfId="0" applyNumberFormat="1" applyFont="1" applyBorder="1" applyAlignment="1" applyProtection="1">
      <alignment horizontal="center"/>
      <protection/>
    </xf>
    <xf numFmtId="1" fontId="15" fillId="0" borderId="20" xfId="0" applyNumberFormat="1" applyFont="1" applyBorder="1" applyAlignment="1" applyProtection="1">
      <alignment horizontal="center"/>
      <protection/>
    </xf>
    <xf numFmtId="1" fontId="15" fillId="0" borderId="21" xfId="0" applyNumberFormat="1" applyFont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3"/>
  <sheetViews>
    <sheetView view="pageLayout" zoomScaleNormal="110" workbookViewId="0" topLeftCell="A21">
      <selection activeCell="M221" sqref="M221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2" width="6.140625" style="1" customWidth="1"/>
    <col min="13" max="14" width="5.57421875" style="1" customWidth="1"/>
    <col min="15" max="19" width="6.00390625" style="1" customWidth="1"/>
    <col min="20" max="20" width="6.140625" style="1" customWidth="1"/>
    <col min="21" max="21" width="9.28125" style="1" customWidth="1"/>
    <col min="22" max="16384" width="9.140625" style="1" customWidth="1"/>
  </cols>
  <sheetData>
    <row r="1" spans="1:20" s="39" customFormat="1" ht="15.75" customHeight="1">
      <c r="A1" s="177" t="s">
        <v>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M1" s="222" t="s">
        <v>21</v>
      </c>
      <c r="N1" s="222"/>
      <c r="O1" s="222"/>
      <c r="P1" s="222"/>
      <c r="Q1" s="222"/>
      <c r="R1" s="222"/>
      <c r="S1" s="222"/>
      <c r="T1" s="222"/>
    </row>
    <row r="2" spans="1:11" s="39" customFormat="1" ht="6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20" s="39" customFormat="1" ht="18" customHeight="1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M3" s="223"/>
      <c r="N3" s="224"/>
      <c r="O3" s="181" t="s">
        <v>36</v>
      </c>
      <c r="P3" s="182"/>
      <c r="Q3" s="183"/>
      <c r="R3" s="181" t="s">
        <v>37</v>
      </c>
      <c r="S3" s="182"/>
      <c r="T3" s="183"/>
    </row>
    <row r="4" spans="1:20" s="39" customFormat="1" ht="17.25" customHeight="1">
      <c r="A4" s="186" t="s">
        <v>77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M4" s="225" t="s">
        <v>16</v>
      </c>
      <c r="N4" s="226"/>
      <c r="O4" s="219">
        <v>24</v>
      </c>
      <c r="P4" s="220"/>
      <c r="Q4" s="221"/>
      <c r="R4" s="219">
        <v>26</v>
      </c>
      <c r="S4" s="220"/>
      <c r="T4" s="221"/>
    </row>
    <row r="5" spans="1:20" s="39" customFormat="1" ht="12.7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M5" s="225" t="s">
        <v>17</v>
      </c>
      <c r="N5" s="226"/>
      <c r="O5" s="219">
        <v>22</v>
      </c>
      <c r="P5" s="220"/>
      <c r="Q5" s="221"/>
      <c r="R5" s="219">
        <v>23</v>
      </c>
      <c r="S5" s="220"/>
      <c r="T5" s="221"/>
    </row>
    <row r="6" spans="1:20" s="39" customFormat="1" ht="15" customHeight="1">
      <c r="A6" s="195" t="s">
        <v>120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M6" s="225" t="s">
        <v>18</v>
      </c>
      <c r="N6" s="226"/>
      <c r="O6" s="219">
        <v>23</v>
      </c>
      <c r="P6" s="220"/>
      <c r="Q6" s="221"/>
      <c r="R6" s="219">
        <v>20</v>
      </c>
      <c r="S6" s="220"/>
      <c r="T6" s="221"/>
    </row>
    <row r="7" spans="1:11" s="39" customFormat="1" ht="18" customHeight="1">
      <c r="A7" s="179" t="s">
        <v>121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</row>
    <row r="8" spans="1:20" s="39" customFormat="1" ht="18.75" customHeight="1">
      <c r="A8" s="175" t="s">
        <v>122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M8" s="176" t="s">
        <v>123</v>
      </c>
      <c r="N8" s="176"/>
      <c r="O8" s="176"/>
      <c r="P8" s="176"/>
      <c r="Q8" s="176"/>
      <c r="R8" s="176"/>
      <c r="S8" s="176"/>
      <c r="T8" s="176"/>
    </row>
    <row r="9" spans="1:20" s="39" customFormat="1" ht="15" customHeight="1">
      <c r="A9" s="175" t="s">
        <v>124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M9" s="176"/>
      <c r="N9" s="176"/>
      <c r="O9" s="176"/>
      <c r="P9" s="176"/>
      <c r="Q9" s="176"/>
      <c r="R9" s="176"/>
      <c r="S9" s="176"/>
      <c r="T9" s="176"/>
    </row>
    <row r="10" spans="1:20" s="39" customFormat="1" ht="16.5" customHeight="1">
      <c r="A10" s="175" t="s">
        <v>125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M10" s="176"/>
      <c r="N10" s="176"/>
      <c r="O10" s="176"/>
      <c r="P10" s="176"/>
      <c r="Q10" s="176"/>
      <c r="R10" s="176"/>
      <c r="S10" s="176"/>
      <c r="T10" s="176"/>
    </row>
    <row r="11" spans="1:20" s="39" customFormat="1" ht="12.75">
      <c r="A11" s="175" t="s">
        <v>126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M11" s="176"/>
      <c r="N11" s="176"/>
      <c r="O11" s="176"/>
      <c r="P11" s="176"/>
      <c r="Q11" s="176"/>
      <c r="R11" s="176"/>
      <c r="S11" s="176"/>
      <c r="T11" s="176"/>
    </row>
    <row r="12" spans="1:20" s="39" customFormat="1" ht="12.75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M12" s="177" t="s">
        <v>127</v>
      </c>
      <c r="N12" s="177"/>
      <c r="O12" s="177"/>
      <c r="P12" s="177"/>
      <c r="Q12" s="177"/>
      <c r="R12" s="177"/>
      <c r="S12" s="177"/>
      <c r="T12" s="177"/>
    </row>
    <row r="13" spans="1:20" s="42" customFormat="1" ht="12.75">
      <c r="A13" s="177" t="s">
        <v>1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M13" s="186" t="s">
        <v>128</v>
      </c>
      <c r="N13" s="195"/>
      <c r="O13" s="195"/>
      <c r="P13" s="195"/>
      <c r="Q13" s="195"/>
      <c r="R13" s="195"/>
      <c r="S13" s="195"/>
      <c r="T13" s="195"/>
    </row>
    <row r="14" spans="1:20" s="39" customFormat="1" ht="12.75" customHeight="1">
      <c r="A14" s="196" t="s">
        <v>3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M14" s="195" t="s">
        <v>129</v>
      </c>
      <c r="N14" s="195"/>
      <c r="O14" s="195"/>
      <c r="P14" s="195"/>
      <c r="Q14" s="195"/>
      <c r="R14" s="195"/>
      <c r="S14" s="195"/>
      <c r="T14" s="195"/>
    </row>
    <row r="15" spans="1:20" s="39" customFormat="1" ht="12.75" customHeight="1">
      <c r="A15" s="175" t="s">
        <v>130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M15" s="186" t="s">
        <v>131</v>
      </c>
      <c r="N15" s="195"/>
      <c r="O15" s="195"/>
      <c r="P15" s="195"/>
      <c r="Q15" s="195"/>
      <c r="R15" s="195"/>
      <c r="S15" s="195"/>
      <c r="T15" s="195"/>
    </row>
    <row r="16" spans="1:20" s="39" customFormat="1" ht="12.75" customHeight="1">
      <c r="A16" s="175" t="s">
        <v>132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M16" s="227" t="s">
        <v>133</v>
      </c>
      <c r="N16" s="227"/>
      <c r="O16" s="227"/>
      <c r="P16" s="227"/>
      <c r="Q16" s="227"/>
      <c r="R16" s="227"/>
      <c r="S16" s="227"/>
      <c r="T16" s="227"/>
    </row>
    <row r="17" spans="1:20" s="39" customFormat="1" ht="12.75" customHeight="1">
      <c r="A17" s="175" t="s">
        <v>2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M17" s="190" t="s">
        <v>134</v>
      </c>
      <c r="N17" s="190"/>
      <c r="O17" s="190"/>
      <c r="P17" s="190"/>
      <c r="Q17" s="190"/>
      <c r="R17" s="190"/>
      <c r="S17" s="190"/>
      <c r="T17" s="190"/>
    </row>
    <row r="18" spans="1:20" s="39" customFormat="1" ht="14.2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M18" s="191" t="s">
        <v>135</v>
      </c>
      <c r="N18" s="191"/>
      <c r="O18" s="191"/>
      <c r="P18" s="191"/>
      <c r="Q18" s="191"/>
      <c r="R18" s="191"/>
      <c r="S18" s="191"/>
      <c r="T18" s="191"/>
    </row>
    <row r="19" spans="1:20" s="39" customFormat="1" ht="12.75" customHeight="1">
      <c r="A19" s="175" t="s">
        <v>136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M19" s="192" t="s">
        <v>137</v>
      </c>
      <c r="N19" s="192"/>
      <c r="O19" s="192"/>
      <c r="P19" s="192"/>
      <c r="Q19" s="192"/>
      <c r="R19" s="192"/>
      <c r="S19" s="192"/>
      <c r="T19" s="192"/>
    </row>
    <row r="20" spans="1:20" s="39" customFormat="1" ht="12.75" customHeight="1">
      <c r="A20" s="179" t="s">
        <v>138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M20" s="193" t="s">
        <v>139</v>
      </c>
      <c r="N20" s="193"/>
      <c r="O20" s="193"/>
      <c r="P20" s="193"/>
      <c r="Q20" s="193"/>
      <c r="R20" s="193"/>
      <c r="S20" s="193"/>
      <c r="T20" s="193"/>
    </row>
    <row r="21" spans="1:20" s="39" customFormat="1" ht="15" customHeight="1">
      <c r="A21" s="178" t="s">
        <v>140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M21" s="186" t="s">
        <v>141</v>
      </c>
      <c r="N21" s="186"/>
      <c r="O21" s="186"/>
      <c r="P21" s="186"/>
      <c r="Q21" s="186"/>
      <c r="R21" s="186"/>
      <c r="S21" s="186"/>
      <c r="T21" s="186"/>
    </row>
    <row r="22" spans="1:20" s="39" customFormat="1" ht="15" customHeight="1">
      <c r="A22" s="194" t="s">
        <v>142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M22" s="195" t="s">
        <v>143</v>
      </c>
      <c r="N22" s="195"/>
      <c r="O22" s="195"/>
      <c r="P22" s="195"/>
      <c r="Q22" s="195"/>
      <c r="R22" s="195"/>
      <c r="S22" s="195"/>
      <c r="T22" s="195"/>
    </row>
    <row r="23" spans="1:20" s="39" customFormat="1" ht="12.75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M23" s="186" t="s">
        <v>144</v>
      </c>
      <c r="N23" s="186"/>
      <c r="O23" s="186"/>
      <c r="P23" s="186"/>
      <c r="Q23" s="186"/>
      <c r="R23" s="186"/>
      <c r="S23" s="186"/>
      <c r="T23" s="186"/>
    </row>
    <row r="24" spans="1:20" s="39" customFormat="1" ht="12.75">
      <c r="A24" s="180" t="s">
        <v>145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M24" s="195" t="s">
        <v>146</v>
      </c>
      <c r="N24" s="195"/>
      <c r="O24" s="195"/>
      <c r="P24" s="195"/>
      <c r="Q24" s="195"/>
      <c r="R24" s="195"/>
      <c r="S24" s="195"/>
      <c r="T24" s="195"/>
    </row>
    <row r="25" spans="1:20" s="39" customFormat="1" ht="12.75">
      <c r="A25" s="195" t="s">
        <v>147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M25" s="186" t="s">
        <v>148</v>
      </c>
      <c r="N25" s="186"/>
      <c r="O25" s="186"/>
      <c r="P25" s="186"/>
      <c r="Q25" s="186"/>
      <c r="R25" s="186"/>
      <c r="S25" s="186"/>
      <c r="T25" s="186"/>
    </row>
    <row r="26" spans="1:20" s="39" customFormat="1" ht="12.75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M26" s="179" t="s">
        <v>149</v>
      </c>
      <c r="N26" s="179"/>
      <c r="O26" s="179"/>
      <c r="P26" s="179"/>
      <c r="Q26" s="179"/>
      <c r="R26" s="179"/>
      <c r="S26" s="179"/>
      <c r="T26" s="179"/>
    </row>
    <row r="27" spans="1:20" s="39" customFormat="1" ht="12.75" customHeight="1">
      <c r="A27" s="228" t="s">
        <v>19</v>
      </c>
      <c r="B27" s="228"/>
      <c r="C27" s="228"/>
      <c r="D27" s="228"/>
      <c r="E27" s="228"/>
      <c r="F27" s="228"/>
      <c r="G27" s="228"/>
      <c r="H27" s="228"/>
      <c r="M27" s="179"/>
      <c r="N27" s="179"/>
      <c r="O27" s="179"/>
      <c r="P27" s="179"/>
      <c r="Q27" s="179"/>
      <c r="R27" s="179"/>
      <c r="S27" s="179"/>
      <c r="T27" s="179"/>
    </row>
    <row r="28" spans="1:20" s="39" customFormat="1" ht="26.25" customHeight="1">
      <c r="A28" s="43"/>
      <c r="B28" s="181" t="s">
        <v>4</v>
      </c>
      <c r="C28" s="183"/>
      <c r="D28" s="181" t="s">
        <v>5</v>
      </c>
      <c r="E28" s="182"/>
      <c r="F28" s="183"/>
      <c r="G28" s="232" t="s">
        <v>20</v>
      </c>
      <c r="H28" s="184" t="s">
        <v>12</v>
      </c>
      <c r="I28" s="181" t="s">
        <v>6</v>
      </c>
      <c r="J28" s="182"/>
      <c r="K28" s="183"/>
      <c r="M28" s="195" t="s">
        <v>150</v>
      </c>
      <c r="N28" s="195"/>
      <c r="O28" s="195"/>
      <c r="P28" s="195"/>
      <c r="Q28" s="195"/>
      <c r="R28" s="195"/>
      <c r="S28" s="195"/>
      <c r="T28" s="195"/>
    </row>
    <row r="29" spans="1:20" s="39" customFormat="1" ht="14.25" customHeight="1">
      <c r="A29" s="43"/>
      <c r="B29" s="44" t="s">
        <v>7</v>
      </c>
      <c r="C29" s="44" t="s">
        <v>8</v>
      </c>
      <c r="D29" s="44" t="s">
        <v>9</v>
      </c>
      <c r="E29" s="44" t="s">
        <v>10</v>
      </c>
      <c r="F29" s="44" t="s">
        <v>11</v>
      </c>
      <c r="G29" s="233"/>
      <c r="H29" s="185"/>
      <c r="I29" s="44" t="s">
        <v>13</v>
      </c>
      <c r="J29" s="44" t="s">
        <v>14</v>
      </c>
      <c r="K29" s="44" t="s">
        <v>15</v>
      </c>
      <c r="M29" s="195"/>
      <c r="N29" s="195"/>
      <c r="O29" s="195"/>
      <c r="P29" s="195"/>
      <c r="Q29" s="195"/>
      <c r="R29" s="195"/>
      <c r="S29" s="195"/>
      <c r="T29" s="195"/>
    </row>
    <row r="30" spans="1:20" s="39" customFormat="1" ht="17.25" customHeight="1">
      <c r="A30" s="45" t="s">
        <v>16</v>
      </c>
      <c r="B30" s="46">
        <v>14</v>
      </c>
      <c r="C30" s="46">
        <v>14</v>
      </c>
      <c r="D30" s="47">
        <v>3</v>
      </c>
      <c r="E30" s="47">
        <v>3</v>
      </c>
      <c r="F30" s="47">
        <v>2</v>
      </c>
      <c r="G30" s="47"/>
      <c r="H30" s="48">
        <v>0</v>
      </c>
      <c r="I30" s="47" t="s">
        <v>151</v>
      </c>
      <c r="J30" s="47">
        <v>1</v>
      </c>
      <c r="K30" s="47">
        <v>12</v>
      </c>
      <c r="M30" s="195"/>
      <c r="N30" s="195"/>
      <c r="O30" s="195"/>
      <c r="P30" s="195"/>
      <c r="Q30" s="195"/>
      <c r="R30" s="195"/>
      <c r="S30" s="195"/>
      <c r="T30" s="195"/>
    </row>
    <row r="31" spans="1:20" s="39" customFormat="1" ht="15" customHeight="1">
      <c r="A31" s="45" t="s">
        <v>17</v>
      </c>
      <c r="B31" s="49">
        <v>14</v>
      </c>
      <c r="C31" s="49">
        <v>14</v>
      </c>
      <c r="D31" s="47">
        <v>3</v>
      </c>
      <c r="E31" s="47">
        <v>3</v>
      </c>
      <c r="F31" s="47">
        <v>2</v>
      </c>
      <c r="G31" s="47"/>
      <c r="H31" s="47">
        <v>3</v>
      </c>
      <c r="I31" s="47" t="s">
        <v>151</v>
      </c>
      <c r="J31" s="47">
        <v>1</v>
      </c>
      <c r="K31" s="47">
        <v>9</v>
      </c>
      <c r="M31" s="186" t="s">
        <v>152</v>
      </c>
      <c r="N31" s="186"/>
      <c r="O31" s="186"/>
      <c r="P31" s="186"/>
      <c r="Q31" s="186"/>
      <c r="R31" s="186"/>
      <c r="S31" s="186"/>
      <c r="T31" s="186"/>
    </row>
    <row r="32" spans="1:20" s="39" customFormat="1" ht="15.75" customHeight="1">
      <c r="A32" s="50" t="s">
        <v>18</v>
      </c>
      <c r="B32" s="49">
        <v>14</v>
      </c>
      <c r="C32" s="49">
        <v>12</v>
      </c>
      <c r="D32" s="47">
        <v>3</v>
      </c>
      <c r="E32" s="47">
        <v>3</v>
      </c>
      <c r="F32" s="47">
        <v>2</v>
      </c>
      <c r="G32" s="47">
        <v>2</v>
      </c>
      <c r="H32" s="47">
        <v>0</v>
      </c>
      <c r="I32" s="47" t="s">
        <v>151</v>
      </c>
      <c r="J32" s="47">
        <v>1</v>
      </c>
      <c r="K32" s="48">
        <v>12</v>
      </c>
      <c r="M32" s="229" t="s">
        <v>153</v>
      </c>
      <c r="N32" s="229"/>
      <c r="O32" s="229"/>
      <c r="P32" s="229"/>
      <c r="Q32" s="229"/>
      <c r="R32" s="229"/>
      <c r="S32" s="229"/>
      <c r="T32" s="229"/>
    </row>
    <row r="33" spans="1:20" s="39" customFormat="1" ht="24" customHeight="1">
      <c r="A33" s="51"/>
      <c r="B33" s="51"/>
      <c r="C33" s="51"/>
      <c r="D33" s="51"/>
      <c r="E33" s="51"/>
      <c r="F33" s="51"/>
      <c r="G33" s="51"/>
      <c r="M33" s="229"/>
      <c r="N33" s="229"/>
      <c r="O33" s="229"/>
      <c r="P33" s="229"/>
      <c r="Q33" s="229"/>
      <c r="R33" s="229"/>
      <c r="S33" s="229"/>
      <c r="T33" s="229"/>
    </row>
    <row r="34" spans="2:20" s="39" customFormat="1" ht="15" customHeight="1">
      <c r="B34" s="41"/>
      <c r="C34" s="41"/>
      <c r="D34" s="41"/>
      <c r="E34" s="41"/>
      <c r="F34" s="41"/>
      <c r="G34" s="41"/>
      <c r="M34" s="40"/>
      <c r="N34" s="40"/>
      <c r="O34" s="40"/>
      <c r="P34" s="40"/>
      <c r="Q34" s="40"/>
      <c r="R34" s="40"/>
      <c r="S34" s="40"/>
      <c r="T34" s="40"/>
    </row>
    <row r="35" spans="1:21" ht="16.5" customHeight="1">
      <c r="A35" s="230" t="s">
        <v>22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</row>
    <row r="36" spans="15:21" ht="8.25" customHeight="1" hidden="1">
      <c r="O36" s="5"/>
      <c r="P36" s="6" t="s">
        <v>38</v>
      </c>
      <c r="Q36" s="6" t="s">
        <v>39</v>
      </c>
      <c r="R36" s="6" t="s">
        <v>40</v>
      </c>
      <c r="S36" s="6" t="s">
        <v>41</v>
      </c>
      <c r="T36" s="6" t="s">
        <v>59</v>
      </c>
      <c r="U36" s="6"/>
    </row>
    <row r="37" spans="1:21" ht="17.25" customHeight="1">
      <c r="A37" s="171" t="s">
        <v>44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</row>
    <row r="38" spans="1:21" ht="25.5" customHeight="1">
      <c r="A38" s="131" t="s">
        <v>28</v>
      </c>
      <c r="B38" s="109" t="s">
        <v>27</v>
      </c>
      <c r="C38" s="110"/>
      <c r="D38" s="110"/>
      <c r="E38" s="110"/>
      <c r="F38" s="110"/>
      <c r="G38" s="110"/>
      <c r="H38" s="110"/>
      <c r="I38" s="111"/>
      <c r="J38" s="107" t="s">
        <v>42</v>
      </c>
      <c r="K38" s="128" t="s">
        <v>25</v>
      </c>
      <c r="L38" s="129"/>
      <c r="M38" s="129"/>
      <c r="N38" s="130"/>
      <c r="O38" s="162" t="s">
        <v>43</v>
      </c>
      <c r="P38" s="163"/>
      <c r="Q38" s="164"/>
      <c r="R38" s="162" t="s">
        <v>24</v>
      </c>
      <c r="S38" s="168"/>
      <c r="T38" s="169"/>
      <c r="U38" s="170" t="s">
        <v>23</v>
      </c>
    </row>
    <row r="39" spans="1:21" ht="13.5" customHeight="1">
      <c r="A39" s="132"/>
      <c r="B39" s="112"/>
      <c r="C39" s="113"/>
      <c r="D39" s="113"/>
      <c r="E39" s="113"/>
      <c r="F39" s="113"/>
      <c r="G39" s="113"/>
      <c r="H39" s="113"/>
      <c r="I39" s="114"/>
      <c r="J39" s="108"/>
      <c r="K39" s="3" t="s">
        <v>29</v>
      </c>
      <c r="L39" s="3" t="s">
        <v>30</v>
      </c>
      <c r="M39" s="3" t="s">
        <v>31</v>
      </c>
      <c r="N39" s="3" t="s">
        <v>118</v>
      </c>
      <c r="O39" s="3" t="s">
        <v>35</v>
      </c>
      <c r="P39" s="3" t="s">
        <v>9</v>
      </c>
      <c r="Q39" s="3" t="s">
        <v>32</v>
      </c>
      <c r="R39" s="3" t="s">
        <v>33</v>
      </c>
      <c r="S39" s="3" t="s">
        <v>29</v>
      </c>
      <c r="T39" s="3" t="s">
        <v>34</v>
      </c>
      <c r="U39" s="108"/>
    </row>
    <row r="40" spans="1:21" ht="12.75">
      <c r="A40" s="52" t="s">
        <v>154</v>
      </c>
      <c r="B40" s="172" t="s">
        <v>155</v>
      </c>
      <c r="C40" s="173"/>
      <c r="D40" s="173"/>
      <c r="E40" s="173"/>
      <c r="F40" s="173"/>
      <c r="G40" s="173"/>
      <c r="H40" s="173"/>
      <c r="I40" s="174"/>
      <c r="J40" s="53">
        <v>6</v>
      </c>
      <c r="K40" s="53">
        <v>2</v>
      </c>
      <c r="L40" s="53">
        <v>2</v>
      </c>
      <c r="M40" s="53">
        <v>0</v>
      </c>
      <c r="N40" s="29">
        <v>0</v>
      </c>
      <c r="O40" s="13">
        <f aca="true" t="shared" si="0" ref="O40:O45">K40+L40+M40+N40</f>
        <v>4</v>
      </c>
      <c r="P40" s="14">
        <f aca="true" t="shared" si="1" ref="P40:P45">Q40-O40</f>
        <v>7</v>
      </c>
      <c r="Q40" s="14">
        <f>ROUND(PRODUCT(J40,25)/14,0)</f>
        <v>11</v>
      </c>
      <c r="R40" s="54" t="s">
        <v>33</v>
      </c>
      <c r="S40" s="53"/>
      <c r="T40" s="47"/>
      <c r="U40" s="53" t="s">
        <v>38</v>
      </c>
    </row>
    <row r="41" spans="1:21" ht="12.75">
      <c r="A41" s="52" t="s">
        <v>156</v>
      </c>
      <c r="B41" s="172" t="s">
        <v>157</v>
      </c>
      <c r="C41" s="173"/>
      <c r="D41" s="173"/>
      <c r="E41" s="173"/>
      <c r="F41" s="173"/>
      <c r="G41" s="173"/>
      <c r="H41" s="173"/>
      <c r="I41" s="174"/>
      <c r="J41" s="53">
        <v>6</v>
      </c>
      <c r="K41" s="53">
        <v>2</v>
      </c>
      <c r="L41" s="53">
        <v>2</v>
      </c>
      <c r="M41" s="53">
        <v>0</v>
      </c>
      <c r="N41" s="29">
        <v>0</v>
      </c>
      <c r="O41" s="13">
        <f t="shared" si="0"/>
        <v>4</v>
      </c>
      <c r="P41" s="14">
        <f t="shared" si="1"/>
        <v>7</v>
      </c>
      <c r="Q41" s="14">
        <f>ROUND(PRODUCT(J41,25)/14,0)</f>
        <v>11</v>
      </c>
      <c r="R41" s="54"/>
      <c r="S41" s="53"/>
      <c r="T41" s="47" t="s">
        <v>34</v>
      </c>
      <c r="U41" s="53" t="s">
        <v>40</v>
      </c>
    </row>
    <row r="42" spans="1:21" ht="12.75">
      <c r="A42" s="52" t="s">
        <v>158</v>
      </c>
      <c r="B42" s="172" t="s">
        <v>159</v>
      </c>
      <c r="C42" s="173"/>
      <c r="D42" s="173"/>
      <c r="E42" s="173"/>
      <c r="F42" s="173"/>
      <c r="G42" s="173"/>
      <c r="H42" s="173"/>
      <c r="I42" s="174"/>
      <c r="J42" s="53">
        <v>6</v>
      </c>
      <c r="K42" s="53">
        <v>2</v>
      </c>
      <c r="L42" s="53">
        <v>2</v>
      </c>
      <c r="M42" s="53">
        <v>0</v>
      </c>
      <c r="N42" s="29">
        <v>0</v>
      </c>
      <c r="O42" s="13">
        <f t="shared" si="0"/>
        <v>4</v>
      </c>
      <c r="P42" s="14">
        <f t="shared" si="1"/>
        <v>7</v>
      </c>
      <c r="Q42" s="14">
        <f>ROUND(PRODUCT(J42,25)/14,0)</f>
        <v>11</v>
      </c>
      <c r="R42" s="54" t="s">
        <v>33</v>
      </c>
      <c r="S42" s="53"/>
      <c r="T42" s="47"/>
      <c r="U42" s="53" t="s">
        <v>38</v>
      </c>
    </row>
    <row r="43" spans="1:21" ht="12.75">
      <c r="A43" s="52" t="s">
        <v>160</v>
      </c>
      <c r="B43" s="172" t="s">
        <v>161</v>
      </c>
      <c r="C43" s="173"/>
      <c r="D43" s="173"/>
      <c r="E43" s="173"/>
      <c r="F43" s="173"/>
      <c r="G43" s="173"/>
      <c r="H43" s="173"/>
      <c r="I43" s="174"/>
      <c r="J43" s="53">
        <v>6</v>
      </c>
      <c r="K43" s="53">
        <v>2</v>
      </c>
      <c r="L43" s="53">
        <v>2</v>
      </c>
      <c r="M43" s="53">
        <v>0</v>
      </c>
      <c r="N43" s="29">
        <v>0</v>
      </c>
      <c r="O43" s="13">
        <f t="shared" si="0"/>
        <v>4</v>
      </c>
      <c r="P43" s="14">
        <f t="shared" si="1"/>
        <v>7</v>
      </c>
      <c r="Q43" s="14">
        <f>ROUND(PRODUCT(J43,25)/14,0)</f>
        <v>11</v>
      </c>
      <c r="R43" s="54" t="s">
        <v>33</v>
      </c>
      <c r="S43" s="53"/>
      <c r="T43" s="47"/>
      <c r="U43" s="53" t="s">
        <v>38</v>
      </c>
    </row>
    <row r="44" spans="1:21" ht="12.75">
      <c r="A44" s="52" t="s">
        <v>79</v>
      </c>
      <c r="B44" s="172" t="s">
        <v>80</v>
      </c>
      <c r="C44" s="173"/>
      <c r="D44" s="173"/>
      <c r="E44" s="173"/>
      <c r="F44" s="173"/>
      <c r="G44" s="173"/>
      <c r="H44" s="173"/>
      <c r="I44" s="174"/>
      <c r="J44" s="53">
        <v>6</v>
      </c>
      <c r="K44" s="53">
        <v>2</v>
      </c>
      <c r="L44" s="53">
        <v>2</v>
      </c>
      <c r="M44" s="53">
        <v>2</v>
      </c>
      <c r="N44" s="29">
        <v>0</v>
      </c>
      <c r="O44" s="13">
        <f t="shared" si="0"/>
        <v>6</v>
      </c>
      <c r="P44" s="14">
        <f t="shared" si="1"/>
        <v>5</v>
      </c>
      <c r="Q44" s="14">
        <f>ROUND(PRODUCT(J44,25)/14,0)</f>
        <v>11</v>
      </c>
      <c r="R44" s="54"/>
      <c r="S44" s="53" t="s">
        <v>29</v>
      </c>
      <c r="T44" s="47"/>
      <c r="U44" s="53" t="s">
        <v>38</v>
      </c>
    </row>
    <row r="45" spans="1:21" ht="12.75">
      <c r="A45" s="33" t="s">
        <v>116</v>
      </c>
      <c r="B45" s="165" t="s">
        <v>74</v>
      </c>
      <c r="C45" s="166"/>
      <c r="D45" s="166"/>
      <c r="E45" s="166"/>
      <c r="F45" s="166"/>
      <c r="G45" s="166"/>
      <c r="H45" s="166"/>
      <c r="I45" s="167"/>
      <c r="J45" s="16">
        <v>0</v>
      </c>
      <c r="K45" s="16">
        <v>0</v>
      </c>
      <c r="L45" s="16">
        <v>2</v>
      </c>
      <c r="M45" s="16">
        <v>0</v>
      </c>
      <c r="N45" s="16">
        <v>0</v>
      </c>
      <c r="O45" s="13">
        <f t="shared" si="0"/>
        <v>2</v>
      </c>
      <c r="P45" s="14">
        <f t="shared" si="1"/>
        <v>0</v>
      </c>
      <c r="Q45" s="14">
        <v>2</v>
      </c>
      <c r="R45" s="55"/>
      <c r="S45" s="56" t="s">
        <v>29</v>
      </c>
      <c r="T45" s="57"/>
      <c r="U45" s="56" t="s">
        <v>41</v>
      </c>
    </row>
    <row r="46" spans="1:21" ht="12.75">
      <c r="A46" s="30" t="s">
        <v>26</v>
      </c>
      <c r="B46" s="137"/>
      <c r="C46" s="138"/>
      <c r="D46" s="138"/>
      <c r="E46" s="138"/>
      <c r="F46" s="138"/>
      <c r="G46" s="138"/>
      <c r="H46" s="138"/>
      <c r="I46" s="139"/>
      <c r="J46" s="17">
        <f aca="true" t="shared" si="2" ref="J46:Q46">SUM(J40:J45)</f>
        <v>30</v>
      </c>
      <c r="K46" s="17">
        <f t="shared" si="2"/>
        <v>10</v>
      </c>
      <c r="L46" s="17">
        <f t="shared" si="2"/>
        <v>12</v>
      </c>
      <c r="M46" s="17">
        <f t="shared" si="2"/>
        <v>2</v>
      </c>
      <c r="N46" s="17">
        <f t="shared" si="2"/>
        <v>0</v>
      </c>
      <c r="O46" s="17">
        <f t="shared" si="2"/>
        <v>24</v>
      </c>
      <c r="P46" s="17">
        <f t="shared" si="2"/>
        <v>33</v>
      </c>
      <c r="Q46" s="17">
        <f t="shared" si="2"/>
        <v>57</v>
      </c>
      <c r="R46" s="17">
        <f>COUNTIF(R40:R45,"E")</f>
        <v>3</v>
      </c>
      <c r="S46" s="17">
        <f>COUNTIF(S40:S45,"C")</f>
        <v>2</v>
      </c>
      <c r="T46" s="17">
        <f>COUNTIF(T40:T45,"VP")</f>
        <v>1</v>
      </c>
      <c r="U46" s="18"/>
    </row>
    <row r="48" spans="1:21" ht="16.5" customHeight="1">
      <c r="A48" s="171" t="s">
        <v>45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</row>
    <row r="49" spans="1:21" ht="26.25" customHeight="1">
      <c r="A49" s="131" t="s">
        <v>28</v>
      </c>
      <c r="B49" s="109" t="s">
        <v>27</v>
      </c>
      <c r="C49" s="110"/>
      <c r="D49" s="110"/>
      <c r="E49" s="110"/>
      <c r="F49" s="110"/>
      <c r="G49" s="110"/>
      <c r="H49" s="110"/>
      <c r="I49" s="111"/>
      <c r="J49" s="107" t="s">
        <v>42</v>
      </c>
      <c r="K49" s="128" t="s">
        <v>25</v>
      </c>
      <c r="L49" s="129"/>
      <c r="M49" s="129"/>
      <c r="N49" s="130"/>
      <c r="O49" s="162" t="s">
        <v>43</v>
      </c>
      <c r="P49" s="163"/>
      <c r="Q49" s="164"/>
      <c r="R49" s="162" t="s">
        <v>24</v>
      </c>
      <c r="S49" s="168"/>
      <c r="T49" s="169"/>
      <c r="U49" s="170" t="s">
        <v>23</v>
      </c>
    </row>
    <row r="50" spans="1:21" ht="12.75" customHeight="1">
      <c r="A50" s="132"/>
      <c r="B50" s="112"/>
      <c r="C50" s="113"/>
      <c r="D50" s="113"/>
      <c r="E50" s="113"/>
      <c r="F50" s="113"/>
      <c r="G50" s="113"/>
      <c r="H50" s="113"/>
      <c r="I50" s="114"/>
      <c r="J50" s="108"/>
      <c r="K50" s="3" t="s">
        <v>29</v>
      </c>
      <c r="L50" s="3" t="s">
        <v>30</v>
      </c>
      <c r="M50" s="3" t="s">
        <v>31</v>
      </c>
      <c r="N50" s="3" t="s">
        <v>118</v>
      </c>
      <c r="O50" s="3" t="s">
        <v>35</v>
      </c>
      <c r="P50" s="3" t="s">
        <v>9</v>
      </c>
      <c r="Q50" s="3" t="s">
        <v>32</v>
      </c>
      <c r="R50" s="3" t="s">
        <v>33</v>
      </c>
      <c r="S50" s="3" t="s">
        <v>29</v>
      </c>
      <c r="T50" s="3" t="s">
        <v>34</v>
      </c>
      <c r="U50" s="108"/>
    </row>
    <row r="51" spans="1:21" ht="12.75">
      <c r="A51" s="52" t="s">
        <v>162</v>
      </c>
      <c r="B51" s="104" t="s">
        <v>163</v>
      </c>
      <c r="C51" s="105"/>
      <c r="D51" s="105"/>
      <c r="E51" s="105"/>
      <c r="F51" s="105"/>
      <c r="G51" s="105"/>
      <c r="H51" s="105"/>
      <c r="I51" s="106"/>
      <c r="J51" s="53">
        <v>5</v>
      </c>
      <c r="K51" s="53">
        <v>2</v>
      </c>
      <c r="L51" s="53">
        <v>2</v>
      </c>
      <c r="M51" s="53">
        <v>0</v>
      </c>
      <c r="N51" s="29">
        <v>0</v>
      </c>
      <c r="O51" s="13">
        <f aca="true" t="shared" si="3" ref="O51:O57">K51+L51+M51+N51</f>
        <v>4</v>
      </c>
      <c r="P51" s="14">
        <f aca="true" t="shared" si="4" ref="P51:P57">Q51-O51</f>
        <v>5</v>
      </c>
      <c r="Q51" s="14">
        <f aca="true" t="shared" si="5" ref="Q51:Q56">ROUND(PRODUCT(J51,25)/14,0)</f>
        <v>9</v>
      </c>
      <c r="R51" s="54" t="s">
        <v>33</v>
      </c>
      <c r="S51" s="53"/>
      <c r="T51" s="47"/>
      <c r="U51" s="53" t="s">
        <v>38</v>
      </c>
    </row>
    <row r="52" spans="1:21" ht="12.75">
      <c r="A52" s="58" t="s">
        <v>164</v>
      </c>
      <c r="B52" s="104" t="s">
        <v>165</v>
      </c>
      <c r="C52" s="105"/>
      <c r="D52" s="105"/>
      <c r="E52" s="105"/>
      <c r="F52" s="105"/>
      <c r="G52" s="105"/>
      <c r="H52" s="105"/>
      <c r="I52" s="106"/>
      <c r="J52" s="53">
        <v>5</v>
      </c>
      <c r="K52" s="53">
        <v>2</v>
      </c>
      <c r="L52" s="53">
        <v>2</v>
      </c>
      <c r="M52" s="53">
        <v>0</v>
      </c>
      <c r="N52" s="29">
        <v>0</v>
      </c>
      <c r="O52" s="13">
        <f t="shared" si="3"/>
        <v>4</v>
      </c>
      <c r="P52" s="14">
        <f t="shared" si="4"/>
        <v>5</v>
      </c>
      <c r="Q52" s="14">
        <f t="shared" si="5"/>
        <v>9</v>
      </c>
      <c r="R52" s="54" t="s">
        <v>33</v>
      </c>
      <c r="S52" s="53"/>
      <c r="T52" s="47"/>
      <c r="U52" s="53" t="s">
        <v>38</v>
      </c>
    </row>
    <row r="53" spans="1:21" ht="12.75">
      <c r="A53" s="58" t="s">
        <v>166</v>
      </c>
      <c r="B53" s="104" t="s">
        <v>167</v>
      </c>
      <c r="C53" s="105"/>
      <c r="D53" s="105"/>
      <c r="E53" s="105"/>
      <c r="F53" s="105"/>
      <c r="G53" s="105"/>
      <c r="H53" s="105"/>
      <c r="I53" s="106"/>
      <c r="J53" s="53">
        <v>5</v>
      </c>
      <c r="K53" s="53">
        <v>2</v>
      </c>
      <c r="L53" s="53">
        <v>2</v>
      </c>
      <c r="M53" s="53">
        <v>0</v>
      </c>
      <c r="N53" s="29">
        <v>0</v>
      </c>
      <c r="O53" s="13">
        <f t="shared" si="3"/>
        <v>4</v>
      </c>
      <c r="P53" s="14">
        <f t="shared" si="4"/>
        <v>5</v>
      </c>
      <c r="Q53" s="14">
        <f t="shared" si="5"/>
        <v>9</v>
      </c>
      <c r="R53" s="54"/>
      <c r="S53" s="53"/>
      <c r="T53" s="47" t="s">
        <v>34</v>
      </c>
      <c r="U53" s="53" t="s">
        <v>38</v>
      </c>
    </row>
    <row r="54" spans="1:21" ht="12.75">
      <c r="A54" s="58" t="s">
        <v>168</v>
      </c>
      <c r="B54" s="104" t="s">
        <v>169</v>
      </c>
      <c r="C54" s="105"/>
      <c r="D54" s="105"/>
      <c r="E54" s="105"/>
      <c r="F54" s="105"/>
      <c r="G54" s="105"/>
      <c r="H54" s="105"/>
      <c r="I54" s="106"/>
      <c r="J54" s="53">
        <v>5</v>
      </c>
      <c r="K54" s="53">
        <v>2</v>
      </c>
      <c r="L54" s="53">
        <v>2</v>
      </c>
      <c r="M54" s="53">
        <v>0</v>
      </c>
      <c r="N54" s="29">
        <v>0</v>
      </c>
      <c r="O54" s="13">
        <f t="shared" si="3"/>
        <v>4</v>
      </c>
      <c r="P54" s="14">
        <f>Q54-O54</f>
        <v>5</v>
      </c>
      <c r="Q54" s="14">
        <f t="shared" si="5"/>
        <v>9</v>
      </c>
      <c r="R54" s="54" t="s">
        <v>33</v>
      </c>
      <c r="S54" s="53"/>
      <c r="T54" s="47"/>
      <c r="U54" s="53" t="s">
        <v>38</v>
      </c>
    </row>
    <row r="55" spans="1:21" ht="12.75">
      <c r="A55" s="58" t="s">
        <v>81</v>
      </c>
      <c r="B55" s="104" t="s">
        <v>82</v>
      </c>
      <c r="C55" s="105"/>
      <c r="D55" s="105"/>
      <c r="E55" s="105"/>
      <c r="F55" s="105"/>
      <c r="G55" s="105"/>
      <c r="H55" s="105"/>
      <c r="I55" s="106"/>
      <c r="J55" s="53">
        <v>6</v>
      </c>
      <c r="K55" s="53">
        <v>2</v>
      </c>
      <c r="L55" s="53">
        <v>1</v>
      </c>
      <c r="M55" s="53">
        <v>2</v>
      </c>
      <c r="N55" s="29">
        <v>0</v>
      </c>
      <c r="O55" s="13">
        <f t="shared" si="3"/>
        <v>5</v>
      </c>
      <c r="P55" s="14">
        <f t="shared" si="4"/>
        <v>6</v>
      </c>
      <c r="Q55" s="14">
        <f t="shared" si="5"/>
        <v>11</v>
      </c>
      <c r="R55" s="54" t="s">
        <v>33</v>
      </c>
      <c r="S55" s="53"/>
      <c r="T55" s="47"/>
      <c r="U55" s="53" t="s">
        <v>38</v>
      </c>
    </row>
    <row r="56" spans="1:21" ht="12.75">
      <c r="A56" s="52" t="s">
        <v>83</v>
      </c>
      <c r="B56" s="104" t="s">
        <v>84</v>
      </c>
      <c r="C56" s="105"/>
      <c r="D56" s="105"/>
      <c r="E56" s="105"/>
      <c r="F56" s="105"/>
      <c r="G56" s="105"/>
      <c r="H56" s="105"/>
      <c r="I56" s="106"/>
      <c r="J56" s="53">
        <v>4</v>
      </c>
      <c r="K56" s="53">
        <v>2</v>
      </c>
      <c r="L56" s="53">
        <v>1</v>
      </c>
      <c r="M56" s="53">
        <v>0</v>
      </c>
      <c r="N56" s="29">
        <v>0</v>
      </c>
      <c r="O56" s="13">
        <f t="shared" si="3"/>
        <v>3</v>
      </c>
      <c r="P56" s="14">
        <f t="shared" si="4"/>
        <v>4</v>
      </c>
      <c r="Q56" s="14">
        <f t="shared" si="5"/>
        <v>7</v>
      </c>
      <c r="R56" s="54"/>
      <c r="S56" s="53" t="s">
        <v>29</v>
      </c>
      <c r="T56" s="47"/>
      <c r="U56" s="53" t="s">
        <v>38</v>
      </c>
    </row>
    <row r="57" spans="1:21" ht="12.75">
      <c r="A57" s="59" t="s">
        <v>117</v>
      </c>
      <c r="B57" s="197" t="s">
        <v>75</v>
      </c>
      <c r="C57" s="198"/>
      <c r="D57" s="198"/>
      <c r="E57" s="198"/>
      <c r="F57" s="198"/>
      <c r="G57" s="198"/>
      <c r="H57" s="198"/>
      <c r="I57" s="199"/>
      <c r="J57" s="60">
        <v>0</v>
      </c>
      <c r="K57" s="60">
        <v>0</v>
      </c>
      <c r="L57" s="60">
        <v>2</v>
      </c>
      <c r="M57" s="60">
        <v>0</v>
      </c>
      <c r="N57" s="13">
        <v>0</v>
      </c>
      <c r="O57" s="13">
        <f t="shared" si="3"/>
        <v>2</v>
      </c>
      <c r="P57" s="14">
        <f t="shared" si="4"/>
        <v>0</v>
      </c>
      <c r="Q57" s="14">
        <v>2</v>
      </c>
      <c r="R57" s="55"/>
      <c r="S57" s="56" t="s">
        <v>29</v>
      </c>
      <c r="T57" s="57"/>
      <c r="U57" s="56" t="s">
        <v>41</v>
      </c>
    </row>
    <row r="58" spans="1:21" ht="12.75">
      <c r="A58" s="30" t="s">
        <v>26</v>
      </c>
      <c r="B58" s="137"/>
      <c r="C58" s="138"/>
      <c r="D58" s="138"/>
      <c r="E58" s="138"/>
      <c r="F58" s="138"/>
      <c r="G58" s="138"/>
      <c r="H58" s="138"/>
      <c r="I58" s="139"/>
      <c r="J58" s="17">
        <f aca="true" t="shared" si="6" ref="J58:Q58">SUM(J51:J57)</f>
        <v>30</v>
      </c>
      <c r="K58" s="17">
        <f t="shared" si="6"/>
        <v>12</v>
      </c>
      <c r="L58" s="17">
        <f t="shared" si="6"/>
        <v>12</v>
      </c>
      <c r="M58" s="17">
        <f t="shared" si="6"/>
        <v>2</v>
      </c>
      <c r="N58" s="17">
        <f t="shared" si="6"/>
        <v>0</v>
      </c>
      <c r="O58" s="17">
        <f t="shared" si="6"/>
        <v>26</v>
      </c>
      <c r="P58" s="17">
        <f t="shared" si="6"/>
        <v>30</v>
      </c>
      <c r="Q58" s="17">
        <f t="shared" si="6"/>
        <v>56</v>
      </c>
      <c r="R58" s="17">
        <f>COUNTIF(R51:R57,"E")</f>
        <v>4</v>
      </c>
      <c r="S58" s="17">
        <f>COUNTIF(S51:S57,"C")</f>
        <v>2</v>
      </c>
      <c r="T58" s="17">
        <f>COUNTIF(T51:T57,"VP")</f>
        <v>1</v>
      </c>
      <c r="U58" s="18"/>
    </row>
    <row r="60" spans="1:21" ht="18" customHeight="1">
      <c r="A60" s="85" t="s">
        <v>46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7"/>
    </row>
    <row r="61" spans="1:21" ht="25.5" customHeight="1">
      <c r="A61" s="131" t="s">
        <v>28</v>
      </c>
      <c r="B61" s="109" t="s">
        <v>27</v>
      </c>
      <c r="C61" s="110"/>
      <c r="D61" s="110"/>
      <c r="E61" s="110"/>
      <c r="F61" s="110"/>
      <c r="G61" s="110"/>
      <c r="H61" s="110"/>
      <c r="I61" s="111"/>
      <c r="J61" s="107" t="s">
        <v>42</v>
      </c>
      <c r="K61" s="128" t="s">
        <v>25</v>
      </c>
      <c r="L61" s="129"/>
      <c r="M61" s="129"/>
      <c r="N61" s="130"/>
      <c r="O61" s="162" t="s">
        <v>43</v>
      </c>
      <c r="P61" s="163"/>
      <c r="Q61" s="164"/>
      <c r="R61" s="162" t="s">
        <v>24</v>
      </c>
      <c r="S61" s="168"/>
      <c r="T61" s="169"/>
      <c r="U61" s="170" t="s">
        <v>23</v>
      </c>
    </row>
    <row r="62" spans="1:21" ht="16.5" customHeight="1">
      <c r="A62" s="132"/>
      <c r="B62" s="112"/>
      <c r="C62" s="113"/>
      <c r="D62" s="113"/>
      <c r="E62" s="113"/>
      <c r="F62" s="113"/>
      <c r="G62" s="113"/>
      <c r="H62" s="113"/>
      <c r="I62" s="114"/>
      <c r="J62" s="108"/>
      <c r="K62" s="3" t="s">
        <v>29</v>
      </c>
      <c r="L62" s="3" t="s">
        <v>30</v>
      </c>
      <c r="M62" s="3" t="s">
        <v>31</v>
      </c>
      <c r="N62" s="3" t="s">
        <v>118</v>
      </c>
      <c r="O62" s="3" t="s">
        <v>35</v>
      </c>
      <c r="P62" s="3" t="s">
        <v>9</v>
      </c>
      <c r="Q62" s="3" t="s">
        <v>32</v>
      </c>
      <c r="R62" s="3" t="s">
        <v>33</v>
      </c>
      <c r="S62" s="3" t="s">
        <v>29</v>
      </c>
      <c r="T62" s="3" t="s">
        <v>34</v>
      </c>
      <c r="U62" s="108"/>
    </row>
    <row r="63" spans="1:21" ht="12.75">
      <c r="A63" s="58" t="s">
        <v>170</v>
      </c>
      <c r="B63" s="104" t="s">
        <v>171</v>
      </c>
      <c r="C63" s="105"/>
      <c r="D63" s="105"/>
      <c r="E63" s="105"/>
      <c r="F63" s="105"/>
      <c r="G63" s="105"/>
      <c r="H63" s="105"/>
      <c r="I63" s="106"/>
      <c r="J63" s="53">
        <v>6</v>
      </c>
      <c r="K63" s="53">
        <v>2</v>
      </c>
      <c r="L63" s="53">
        <v>2</v>
      </c>
      <c r="M63" s="53">
        <v>0</v>
      </c>
      <c r="N63" s="29">
        <v>0</v>
      </c>
      <c r="O63" s="13">
        <f aca="true" t="shared" si="7" ref="O63:O68">K63+L63+M63+N63</f>
        <v>4</v>
      </c>
      <c r="P63" s="14">
        <f aca="true" t="shared" si="8" ref="P63:P68">Q63-O63</f>
        <v>7</v>
      </c>
      <c r="Q63" s="14">
        <f aca="true" t="shared" si="9" ref="Q63:Q68">ROUND(PRODUCT(J63,25)/14,0)</f>
        <v>11</v>
      </c>
      <c r="R63" s="54"/>
      <c r="S63" s="53"/>
      <c r="T63" s="47" t="s">
        <v>34</v>
      </c>
      <c r="U63" s="53" t="s">
        <v>38</v>
      </c>
    </row>
    <row r="64" spans="1:21" ht="12.75">
      <c r="A64" s="58" t="s">
        <v>172</v>
      </c>
      <c r="B64" s="104" t="s">
        <v>173</v>
      </c>
      <c r="C64" s="105"/>
      <c r="D64" s="105"/>
      <c r="E64" s="105"/>
      <c r="F64" s="105"/>
      <c r="G64" s="105"/>
      <c r="H64" s="105"/>
      <c r="I64" s="106"/>
      <c r="J64" s="53">
        <v>6</v>
      </c>
      <c r="K64" s="53">
        <v>2</v>
      </c>
      <c r="L64" s="53">
        <v>2</v>
      </c>
      <c r="M64" s="53">
        <v>1</v>
      </c>
      <c r="N64" s="29">
        <v>0</v>
      </c>
      <c r="O64" s="13">
        <f t="shared" si="7"/>
        <v>5</v>
      </c>
      <c r="P64" s="14">
        <f t="shared" si="8"/>
        <v>6</v>
      </c>
      <c r="Q64" s="14">
        <f t="shared" si="9"/>
        <v>11</v>
      </c>
      <c r="R64" s="54" t="s">
        <v>33</v>
      </c>
      <c r="S64" s="53"/>
      <c r="T64" s="47"/>
      <c r="U64" s="53" t="s">
        <v>38</v>
      </c>
    </row>
    <row r="65" spans="1:21" ht="12.75">
      <c r="A65" s="58" t="s">
        <v>174</v>
      </c>
      <c r="B65" s="104" t="s">
        <v>175</v>
      </c>
      <c r="C65" s="105"/>
      <c r="D65" s="105"/>
      <c r="E65" s="105"/>
      <c r="F65" s="105"/>
      <c r="G65" s="105"/>
      <c r="H65" s="105"/>
      <c r="I65" s="106"/>
      <c r="J65" s="53">
        <v>6</v>
      </c>
      <c r="K65" s="53">
        <v>2</v>
      </c>
      <c r="L65" s="53">
        <v>2</v>
      </c>
      <c r="M65" s="53">
        <v>0</v>
      </c>
      <c r="N65" s="29">
        <v>0</v>
      </c>
      <c r="O65" s="13">
        <f t="shared" si="7"/>
        <v>4</v>
      </c>
      <c r="P65" s="14">
        <f t="shared" si="8"/>
        <v>7</v>
      </c>
      <c r="Q65" s="14">
        <f t="shared" si="9"/>
        <v>11</v>
      </c>
      <c r="R65" s="54" t="s">
        <v>33</v>
      </c>
      <c r="S65" s="53"/>
      <c r="T65" s="47"/>
      <c r="U65" s="53" t="s">
        <v>40</v>
      </c>
    </row>
    <row r="66" spans="1:21" ht="12.75">
      <c r="A66" s="58" t="s">
        <v>176</v>
      </c>
      <c r="B66" s="104" t="s">
        <v>177</v>
      </c>
      <c r="C66" s="105"/>
      <c r="D66" s="105"/>
      <c r="E66" s="105"/>
      <c r="F66" s="105"/>
      <c r="G66" s="105"/>
      <c r="H66" s="105"/>
      <c r="I66" s="106"/>
      <c r="J66" s="53">
        <v>6</v>
      </c>
      <c r="K66" s="53">
        <v>2</v>
      </c>
      <c r="L66" s="53">
        <v>2</v>
      </c>
      <c r="M66" s="53">
        <v>0</v>
      </c>
      <c r="N66" s="29">
        <v>0</v>
      </c>
      <c r="O66" s="13">
        <f t="shared" si="7"/>
        <v>4</v>
      </c>
      <c r="P66" s="14">
        <f t="shared" si="8"/>
        <v>7</v>
      </c>
      <c r="Q66" s="14">
        <f t="shared" si="9"/>
        <v>11</v>
      </c>
      <c r="R66" s="54" t="s">
        <v>33</v>
      </c>
      <c r="S66" s="53"/>
      <c r="T66" s="47"/>
      <c r="U66" s="53" t="s">
        <v>38</v>
      </c>
    </row>
    <row r="67" spans="1:21" ht="12.75">
      <c r="A67" s="58" t="s">
        <v>178</v>
      </c>
      <c r="B67" s="104" t="s">
        <v>179</v>
      </c>
      <c r="C67" s="105"/>
      <c r="D67" s="105"/>
      <c r="E67" s="105"/>
      <c r="F67" s="105"/>
      <c r="G67" s="105"/>
      <c r="H67" s="105"/>
      <c r="I67" s="106"/>
      <c r="J67" s="53">
        <v>6</v>
      </c>
      <c r="K67" s="53">
        <v>1</v>
      </c>
      <c r="L67" s="53">
        <v>0</v>
      </c>
      <c r="M67" s="53">
        <v>2</v>
      </c>
      <c r="N67" s="29">
        <v>0</v>
      </c>
      <c r="O67" s="13">
        <f t="shared" si="7"/>
        <v>3</v>
      </c>
      <c r="P67" s="14">
        <f t="shared" si="8"/>
        <v>8</v>
      </c>
      <c r="Q67" s="14">
        <f t="shared" si="9"/>
        <v>11</v>
      </c>
      <c r="R67" s="54"/>
      <c r="S67" s="53" t="s">
        <v>29</v>
      </c>
      <c r="T67" s="47"/>
      <c r="U67" s="53" t="s">
        <v>41</v>
      </c>
    </row>
    <row r="68" spans="1:21" ht="12.75">
      <c r="A68" s="58" t="s">
        <v>180</v>
      </c>
      <c r="B68" s="104" t="s">
        <v>181</v>
      </c>
      <c r="C68" s="105"/>
      <c r="D68" s="105"/>
      <c r="E68" s="105"/>
      <c r="F68" s="105"/>
      <c r="G68" s="105"/>
      <c r="H68" s="105"/>
      <c r="I68" s="106"/>
      <c r="J68" s="53">
        <v>3</v>
      </c>
      <c r="K68" s="53">
        <v>0</v>
      </c>
      <c r="L68" s="53">
        <v>2</v>
      </c>
      <c r="M68" s="53">
        <v>0</v>
      </c>
      <c r="N68" s="29">
        <v>0</v>
      </c>
      <c r="O68" s="13">
        <f t="shared" si="7"/>
        <v>2</v>
      </c>
      <c r="P68" s="14">
        <f t="shared" si="8"/>
        <v>3</v>
      </c>
      <c r="Q68" s="14">
        <f t="shared" si="9"/>
        <v>5</v>
      </c>
      <c r="R68" s="54"/>
      <c r="S68" s="53" t="s">
        <v>29</v>
      </c>
      <c r="T68" s="47"/>
      <c r="U68" s="53" t="s">
        <v>41</v>
      </c>
    </row>
    <row r="69" spans="1:21" ht="30.75" customHeight="1">
      <c r="A69" s="17" t="s">
        <v>26</v>
      </c>
      <c r="B69" s="137"/>
      <c r="C69" s="138"/>
      <c r="D69" s="138"/>
      <c r="E69" s="138"/>
      <c r="F69" s="138"/>
      <c r="G69" s="138"/>
      <c r="H69" s="138"/>
      <c r="I69" s="139"/>
      <c r="J69" s="17">
        <f aca="true" t="shared" si="10" ref="J69:Q69">SUM(J63:J68)</f>
        <v>33</v>
      </c>
      <c r="K69" s="17">
        <f t="shared" si="10"/>
        <v>9</v>
      </c>
      <c r="L69" s="17">
        <f t="shared" si="10"/>
        <v>10</v>
      </c>
      <c r="M69" s="17">
        <f t="shared" si="10"/>
        <v>3</v>
      </c>
      <c r="N69" s="17">
        <f t="shared" si="10"/>
        <v>0</v>
      </c>
      <c r="O69" s="17">
        <f t="shared" si="10"/>
        <v>22</v>
      </c>
      <c r="P69" s="17">
        <f t="shared" si="10"/>
        <v>38</v>
      </c>
      <c r="Q69" s="17">
        <f t="shared" si="10"/>
        <v>60</v>
      </c>
      <c r="R69" s="17">
        <f>COUNTIF(R63:R68,"E")</f>
        <v>3</v>
      </c>
      <c r="S69" s="17">
        <f>COUNTIF(S63:S68,"C")</f>
        <v>2</v>
      </c>
      <c r="T69" s="17">
        <f>COUNTIF(T63:T68,"VP")</f>
        <v>1</v>
      </c>
      <c r="U69" s="18"/>
    </row>
    <row r="70" spans="1:21" ht="18.75" customHeight="1">
      <c r="A70" s="85" t="s">
        <v>47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7"/>
    </row>
    <row r="71" spans="1:21" ht="24.75" customHeight="1">
      <c r="A71" s="131" t="s">
        <v>28</v>
      </c>
      <c r="B71" s="109" t="s">
        <v>27</v>
      </c>
      <c r="C71" s="110"/>
      <c r="D71" s="110"/>
      <c r="E71" s="110"/>
      <c r="F71" s="110"/>
      <c r="G71" s="110"/>
      <c r="H71" s="110"/>
      <c r="I71" s="111"/>
      <c r="J71" s="107" t="s">
        <v>42</v>
      </c>
      <c r="K71" s="128" t="s">
        <v>25</v>
      </c>
      <c r="L71" s="129"/>
      <c r="M71" s="129"/>
      <c r="N71" s="130"/>
      <c r="O71" s="162" t="s">
        <v>43</v>
      </c>
      <c r="P71" s="163"/>
      <c r="Q71" s="164"/>
      <c r="R71" s="162" t="s">
        <v>24</v>
      </c>
      <c r="S71" s="168"/>
      <c r="T71" s="169"/>
      <c r="U71" s="170" t="s">
        <v>23</v>
      </c>
    </row>
    <row r="72" spans="1:21" ht="12.75">
      <c r="A72" s="132"/>
      <c r="B72" s="112"/>
      <c r="C72" s="113"/>
      <c r="D72" s="113"/>
      <c r="E72" s="113"/>
      <c r="F72" s="113"/>
      <c r="G72" s="113"/>
      <c r="H72" s="113"/>
      <c r="I72" s="114"/>
      <c r="J72" s="108"/>
      <c r="K72" s="3" t="s">
        <v>29</v>
      </c>
      <c r="L72" s="3" t="s">
        <v>30</v>
      </c>
      <c r="M72" s="3" t="s">
        <v>31</v>
      </c>
      <c r="N72" s="3" t="s">
        <v>118</v>
      </c>
      <c r="O72" s="3" t="s">
        <v>35</v>
      </c>
      <c r="P72" s="3" t="s">
        <v>9</v>
      </c>
      <c r="Q72" s="3" t="s">
        <v>32</v>
      </c>
      <c r="R72" s="3" t="s">
        <v>33</v>
      </c>
      <c r="S72" s="3" t="s">
        <v>29</v>
      </c>
      <c r="T72" s="3" t="s">
        <v>34</v>
      </c>
      <c r="U72" s="108"/>
    </row>
    <row r="73" spans="1:21" ht="12.75">
      <c r="A73" s="58" t="s">
        <v>182</v>
      </c>
      <c r="B73" s="104" t="s">
        <v>183</v>
      </c>
      <c r="C73" s="105"/>
      <c r="D73" s="105"/>
      <c r="E73" s="105"/>
      <c r="F73" s="105"/>
      <c r="G73" s="105"/>
      <c r="H73" s="105"/>
      <c r="I73" s="106"/>
      <c r="J73" s="61">
        <v>6</v>
      </c>
      <c r="K73" s="61">
        <v>2</v>
      </c>
      <c r="L73" s="61">
        <v>1</v>
      </c>
      <c r="M73" s="61">
        <v>2</v>
      </c>
      <c r="N73" s="29">
        <v>0</v>
      </c>
      <c r="O73" s="13">
        <f aca="true" t="shared" si="11" ref="O73:O78">K73+L73+M73+N73</f>
        <v>5</v>
      </c>
      <c r="P73" s="14">
        <f aca="true" t="shared" si="12" ref="P73:P78">Q73-O73</f>
        <v>6</v>
      </c>
      <c r="Q73" s="14">
        <f aca="true" t="shared" si="13" ref="Q73:Q78">ROUND(PRODUCT(J73,25)/14,0)</f>
        <v>11</v>
      </c>
      <c r="R73" s="54" t="s">
        <v>33</v>
      </c>
      <c r="S73" s="53"/>
      <c r="T73" s="47"/>
      <c r="U73" s="53" t="s">
        <v>40</v>
      </c>
    </row>
    <row r="74" spans="1:21" ht="12.75">
      <c r="A74" s="58" t="s">
        <v>184</v>
      </c>
      <c r="B74" s="104" t="s">
        <v>185</v>
      </c>
      <c r="C74" s="105"/>
      <c r="D74" s="105"/>
      <c r="E74" s="105"/>
      <c r="F74" s="105"/>
      <c r="G74" s="105"/>
      <c r="H74" s="105"/>
      <c r="I74" s="106"/>
      <c r="J74" s="61">
        <v>6</v>
      </c>
      <c r="K74" s="61">
        <v>2</v>
      </c>
      <c r="L74" s="61">
        <v>2</v>
      </c>
      <c r="M74" s="61">
        <v>0</v>
      </c>
      <c r="N74" s="29">
        <v>0</v>
      </c>
      <c r="O74" s="13">
        <f t="shared" si="11"/>
        <v>4</v>
      </c>
      <c r="P74" s="14">
        <f t="shared" si="12"/>
        <v>7</v>
      </c>
      <c r="Q74" s="14">
        <f t="shared" si="13"/>
        <v>11</v>
      </c>
      <c r="R74" s="54"/>
      <c r="S74" s="53" t="s">
        <v>29</v>
      </c>
      <c r="T74" s="47"/>
      <c r="U74" s="53" t="s">
        <v>38</v>
      </c>
    </row>
    <row r="75" spans="1:21" ht="12.75">
      <c r="A75" s="58" t="s">
        <v>186</v>
      </c>
      <c r="B75" s="104" t="s">
        <v>187</v>
      </c>
      <c r="C75" s="105"/>
      <c r="D75" s="105"/>
      <c r="E75" s="105"/>
      <c r="F75" s="105"/>
      <c r="G75" s="105"/>
      <c r="H75" s="105"/>
      <c r="I75" s="106"/>
      <c r="J75" s="61">
        <v>6</v>
      </c>
      <c r="K75" s="61">
        <v>2</v>
      </c>
      <c r="L75" s="61">
        <v>2</v>
      </c>
      <c r="M75" s="61">
        <v>0</v>
      </c>
      <c r="N75" s="29">
        <v>0</v>
      </c>
      <c r="O75" s="13">
        <f t="shared" si="11"/>
        <v>4</v>
      </c>
      <c r="P75" s="14">
        <f t="shared" si="12"/>
        <v>7</v>
      </c>
      <c r="Q75" s="14">
        <f t="shared" si="13"/>
        <v>11</v>
      </c>
      <c r="R75" s="54" t="s">
        <v>33</v>
      </c>
      <c r="S75" s="53"/>
      <c r="T75" s="47"/>
      <c r="U75" s="53" t="s">
        <v>38</v>
      </c>
    </row>
    <row r="76" spans="1:21" ht="12.75">
      <c r="A76" s="58" t="s">
        <v>188</v>
      </c>
      <c r="B76" s="104" t="s">
        <v>189</v>
      </c>
      <c r="C76" s="105"/>
      <c r="D76" s="105"/>
      <c r="E76" s="105"/>
      <c r="F76" s="105"/>
      <c r="G76" s="105"/>
      <c r="H76" s="105"/>
      <c r="I76" s="106"/>
      <c r="J76" s="61">
        <v>6</v>
      </c>
      <c r="K76" s="61">
        <v>2</v>
      </c>
      <c r="L76" s="61">
        <v>2</v>
      </c>
      <c r="M76" s="61">
        <v>1</v>
      </c>
      <c r="N76" s="29">
        <v>0</v>
      </c>
      <c r="O76" s="13">
        <f t="shared" si="11"/>
        <v>5</v>
      </c>
      <c r="P76" s="14">
        <f t="shared" si="12"/>
        <v>6</v>
      </c>
      <c r="Q76" s="14">
        <f t="shared" si="13"/>
        <v>11</v>
      </c>
      <c r="R76" s="54" t="s">
        <v>33</v>
      </c>
      <c r="S76" s="53"/>
      <c r="T76" s="47"/>
      <c r="U76" s="53" t="s">
        <v>38</v>
      </c>
    </row>
    <row r="77" spans="1:21" ht="12.75">
      <c r="A77" s="58" t="s">
        <v>190</v>
      </c>
      <c r="B77" s="104" t="s">
        <v>85</v>
      </c>
      <c r="C77" s="105"/>
      <c r="D77" s="105"/>
      <c r="E77" s="105"/>
      <c r="F77" s="105"/>
      <c r="G77" s="105"/>
      <c r="H77" s="105"/>
      <c r="I77" s="106"/>
      <c r="J77" s="61">
        <v>6</v>
      </c>
      <c r="K77" s="61">
        <v>2</v>
      </c>
      <c r="L77" s="61">
        <v>1</v>
      </c>
      <c r="M77" s="61">
        <v>0</v>
      </c>
      <c r="N77" s="29">
        <v>0</v>
      </c>
      <c r="O77" s="13">
        <f t="shared" si="11"/>
        <v>3</v>
      </c>
      <c r="P77" s="14">
        <f t="shared" si="12"/>
        <v>8</v>
      </c>
      <c r="Q77" s="14">
        <f t="shared" si="13"/>
        <v>11</v>
      </c>
      <c r="R77" s="54"/>
      <c r="S77" s="53"/>
      <c r="T77" s="47" t="s">
        <v>34</v>
      </c>
      <c r="U77" s="53" t="s">
        <v>38</v>
      </c>
    </row>
    <row r="78" spans="1:21" ht="12.75">
      <c r="A78" s="58" t="s">
        <v>192</v>
      </c>
      <c r="B78" s="104" t="s">
        <v>193</v>
      </c>
      <c r="C78" s="105"/>
      <c r="D78" s="105"/>
      <c r="E78" s="105"/>
      <c r="F78" s="105"/>
      <c r="G78" s="105"/>
      <c r="H78" s="105"/>
      <c r="I78" s="106"/>
      <c r="J78" s="61">
        <v>3</v>
      </c>
      <c r="K78" s="61">
        <v>0</v>
      </c>
      <c r="L78" s="61">
        <v>2</v>
      </c>
      <c r="M78" s="61">
        <v>0</v>
      </c>
      <c r="N78" s="29">
        <v>0</v>
      </c>
      <c r="O78" s="13">
        <f t="shared" si="11"/>
        <v>2</v>
      </c>
      <c r="P78" s="14">
        <f t="shared" si="12"/>
        <v>3</v>
      </c>
      <c r="Q78" s="14">
        <f t="shared" si="13"/>
        <v>5</v>
      </c>
      <c r="R78" s="54"/>
      <c r="S78" s="53" t="s">
        <v>29</v>
      </c>
      <c r="T78" s="47"/>
      <c r="U78" s="53" t="s">
        <v>41</v>
      </c>
    </row>
    <row r="79" spans="1:21" ht="12.75">
      <c r="A79" s="30" t="s">
        <v>26</v>
      </c>
      <c r="B79" s="156"/>
      <c r="C79" s="157"/>
      <c r="D79" s="157"/>
      <c r="E79" s="157"/>
      <c r="F79" s="157"/>
      <c r="G79" s="157"/>
      <c r="H79" s="157"/>
      <c r="I79" s="158"/>
      <c r="J79" s="30">
        <f aca="true" t="shared" si="14" ref="J79:Q79">SUM(J73:J78)</f>
        <v>33</v>
      </c>
      <c r="K79" s="30">
        <f t="shared" si="14"/>
        <v>10</v>
      </c>
      <c r="L79" s="30">
        <f t="shared" si="14"/>
        <v>10</v>
      </c>
      <c r="M79" s="30">
        <f t="shared" si="14"/>
        <v>3</v>
      </c>
      <c r="N79" s="30">
        <f t="shared" si="14"/>
        <v>0</v>
      </c>
      <c r="O79" s="30">
        <f t="shared" si="14"/>
        <v>23</v>
      </c>
      <c r="P79" s="30">
        <f t="shared" si="14"/>
        <v>37</v>
      </c>
      <c r="Q79" s="30">
        <f t="shared" si="14"/>
        <v>60</v>
      </c>
      <c r="R79" s="30">
        <f>COUNTIF(R73:R78,"E")</f>
        <v>3</v>
      </c>
      <c r="S79" s="30">
        <f>COUNTIF(S73:S78,"C")</f>
        <v>2</v>
      </c>
      <c r="T79" s="30">
        <f>COUNTIF(T73:T78,"VP")</f>
        <v>1</v>
      </c>
      <c r="U79" s="31"/>
    </row>
    <row r="80" spans="1:21" ht="18" customHeight="1">
      <c r="A80" s="85" t="s">
        <v>48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7"/>
    </row>
    <row r="81" spans="1:21" ht="25.5" customHeight="1">
      <c r="A81" s="131" t="s">
        <v>28</v>
      </c>
      <c r="B81" s="109" t="s">
        <v>27</v>
      </c>
      <c r="C81" s="110"/>
      <c r="D81" s="110"/>
      <c r="E81" s="110"/>
      <c r="F81" s="110"/>
      <c r="G81" s="110"/>
      <c r="H81" s="110"/>
      <c r="I81" s="111"/>
      <c r="J81" s="107" t="s">
        <v>42</v>
      </c>
      <c r="K81" s="128" t="s">
        <v>25</v>
      </c>
      <c r="L81" s="129"/>
      <c r="M81" s="129"/>
      <c r="N81" s="130"/>
      <c r="O81" s="128" t="s">
        <v>43</v>
      </c>
      <c r="P81" s="129"/>
      <c r="Q81" s="130"/>
      <c r="R81" s="128" t="s">
        <v>24</v>
      </c>
      <c r="S81" s="129"/>
      <c r="T81" s="130"/>
      <c r="U81" s="107" t="s">
        <v>23</v>
      </c>
    </row>
    <row r="82" spans="1:21" ht="12.75">
      <c r="A82" s="132"/>
      <c r="B82" s="112"/>
      <c r="C82" s="113"/>
      <c r="D82" s="113"/>
      <c r="E82" s="113"/>
      <c r="F82" s="113"/>
      <c r="G82" s="113"/>
      <c r="H82" s="113"/>
      <c r="I82" s="114"/>
      <c r="J82" s="108"/>
      <c r="K82" s="3" t="s">
        <v>29</v>
      </c>
      <c r="L82" s="3" t="s">
        <v>30</v>
      </c>
      <c r="M82" s="3" t="s">
        <v>31</v>
      </c>
      <c r="N82" s="3" t="s">
        <v>118</v>
      </c>
      <c r="O82" s="3" t="s">
        <v>35</v>
      </c>
      <c r="P82" s="3" t="s">
        <v>9</v>
      </c>
      <c r="Q82" s="3" t="s">
        <v>32</v>
      </c>
      <c r="R82" s="3" t="s">
        <v>33</v>
      </c>
      <c r="S82" s="3" t="s">
        <v>29</v>
      </c>
      <c r="T82" s="3" t="s">
        <v>34</v>
      </c>
      <c r="U82" s="108"/>
    </row>
    <row r="83" spans="1:21" ht="12.75">
      <c r="A83" s="58" t="s">
        <v>194</v>
      </c>
      <c r="B83" s="104" t="s">
        <v>195</v>
      </c>
      <c r="C83" s="105"/>
      <c r="D83" s="105"/>
      <c r="E83" s="105"/>
      <c r="F83" s="105"/>
      <c r="G83" s="105"/>
      <c r="H83" s="105"/>
      <c r="I83" s="106"/>
      <c r="J83" s="61">
        <v>5</v>
      </c>
      <c r="K83" s="61">
        <v>2</v>
      </c>
      <c r="L83" s="61">
        <v>2</v>
      </c>
      <c r="M83" s="61">
        <v>0</v>
      </c>
      <c r="N83" s="29">
        <v>0</v>
      </c>
      <c r="O83" s="13">
        <f aca="true" t="shared" si="15" ref="O83:O88">K83+L83+M83+N83</f>
        <v>4</v>
      </c>
      <c r="P83" s="14">
        <f aca="true" t="shared" si="16" ref="P83:P88">Q83-O83</f>
        <v>5</v>
      </c>
      <c r="Q83" s="14">
        <f aca="true" t="shared" si="17" ref="Q83:Q88">ROUND(PRODUCT(J83,25)/14,0)</f>
        <v>9</v>
      </c>
      <c r="R83" s="54" t="s">
        <v>33</v>
      </c>
      <c r="S83" s="53"/>
      <c r="T83" s="47"/>
      <c r="U83" s="53" t="s">
        <v>40</v>
      </c>
    </row>
    <row r="84" spans="1:21" ht="12.75">
      <c r="A84" s="58" t="s">
        <v>196</v>
      </c>
      <c r="B84" s="104" t="s">
        <v>197</v>
      </c>
      <c r="C84" s="105"/>
      <c r="D84" s="105"/>
      <c r="E84" s="105"/>
      <c r="F84" s="105"/>
      <c r="G84" s="105"/>
      <c r="H84" s="105"/>
      <c r="I84" s="106"/>
      <c r="J84" s="61">
        <v>5</v>
      </c>
      <c r="K84" s="61">
        <v>2</v>
      </c>
      <c r="L84" s="61">
        <v>2</v>
      </c>
      <c r="M84" s="61">
        <v>1</v>
      </c>
      <c r="N84" s="29">
        <v>0</v>
      </c>
      <c r="O84" s="13">
        <f t="shared" si="15"/>
        <v>5</v>
      </c>
      <c r="P84" s="14">
        <f t="shared" si="16"/>
        <v>4</v>
      </c>
      <c r="Q84" s="14">
        <f t="shared" si="17"/>
        <v>9</v>
      </c>
      <c r="R84" s="54" t="s">
        <v>33</v>
      </c>
      <c r="S84" s="53"/>
      <c r="T84" s="47"/>
      <c r="U84" s="53" t="s">
        <v>40</v>
      </c>
    </row>
    <row r="85" spans="1:21" ht="12.75">
      <c r="A85" s="58" t="s">
        <v>198</v>
      </c>
      <c r="B85" s="104" t="s">
        <v>199</v>
      </c>
      <c r="C85" s="105"/>
      <c r="D85" s="105"/>
      <c r="E85" s="105"/>
      <c r="F85" s="105"/>
      <c r="G85" s="105"/>
      <c r="H85" s="105"/>
      <c r="I85" s="106"/>
      <c r="J85" s="61">
        <v>5</v>
      </c>
      <c r="K85" s="61">
        <v>2</v>
      </c>
      <c r="L85" s="61">
        <v>2</v>
      </c>
      <c r="M85" s="61">
        <v>0</v>
      </c>
      <c r="N85" s="29">
        <v>0</v>
      </c>
      <c r="O85" s="13">
        <f t="shared" si="15"/>
        <v>4</v>
      </c>
      <c r="P85" s="14">
        <f t="shared" si="16"/>
        <v>5</v>
      </c>
      <c r="Q85" s="14">
        <f t="shared" si="17"/>
        <v>9</v>
      </c>
      <c r="R85" s="54" t="s">
        <v>33</v>
      </c>
      <c r="S85" s="53"/>
      <c r="T85" s="47"/>
      <c r="U85" s="53" t="s">
        <v>40</v>
      </c>
    </row>
    <row r="86" spans="1:21" ht="12.75">
      <c r="A86" s="58" t="s">
        <v>98</v>
      </c>
      <c r="B86" s="159" t="s">
        <v>99</v>
      </c>
      <c r="C86" s="160"/>
      <c r="D86" s="160"/>
      <c r="E86" s="160"/>
      <c r="F86" s="160"/>
      <c r="G86" s="160"/>
      <c r="H86" s="160"/>
      <c r="I86" s="161"/>
      <c r="J86" s="61">
        <v>5</v>
      </c>
      <c r="K86" s="61">
        <v>2</v>
      </c>
      <c r="L86" s="61">
        <v>2</v>
      </c>
      <c r="M86" s="61">
        <v>1</v>
      </c>
      <c r="N86" s="29">
        <v>0</v>
      </c>
      <c r="O86" s="13">
        <f t="shared" si="15"/>
        <v>5</v>
      </c>
      <c r="P86" s="14">
        <f t="shared" si="16"/>
        <v>4</v>
      </c>
      <c r="Q86" s="14">
        <f t="shared" si="17"/>
        <v>9</v>
      </c>
      <c r="R86" s="54"/>
      <c r="S86" s="53" t="s">
        <v>29</v>
      </c>
      <c r="T86" s="47"/>
      <c r="U86" s="53" t="s">
        <v>40</v>
      </c>
    </row>
    <row r="87" spans="1:21" ht="12.75">
      <c r="A87" s="83" t="s">
        <v>200</v>
      </c>
      <c r="B87" s="104" t="s">
        <v>201</v>
      </c>
      <c r="C87" s="105"/>
      <c r="D87" s="105"/>
      <c r="E87" s="105"/>
      <c r="F87" s="105"/>
      <c r="G87" s="105"/>
      <c r="H87" s="105"/>
      <c r="I87" s="106"/>
      <c r="J87" s="61">
        <v>6</v>
      </c>
      <c r="K87" s="61">
        <v>2</v>
      </c>
      <c r="L87" s="61">
        <v>1</v>
      </c>
      <c r="M87" s="61">
        <v>0</v>
      </c>
      <c r="N87" s="29">
        <v>2</v>
      </c>
      <c r="O87" s="13">
        <f t="shared" si="15"/>
        <v>5</v>
      </c>
      <c r="P87" s="14">
        <f t="shared" si="16"/>
        <v>6</v>
      </c>
      <c r="Q87" s="14">
        <f t="shared" si="17"/>
        <v>11</v>
      </c>
      <c r="R87" s="54"/>
      <c r="S87" s="53"/>
      <c r="T87" s="47" t="s">
        <v>34</v>
      </c>
      <c r="U87" s="53" t="s">
        <v>38</v>
      </c>
    </row>
    <row r="88" spans="1:21" ht="12.75">
      <c r="A88" s="83" t="s">
        <v>191</v>
      </c>
      <c r="B88" s="104" t="s">
        <v>88</v>
      </c>
      <c r="C88" s="105"/>
      <c r="D88" s="105"/>
      <c r="E88" s="105"/>
      <c r="F88" s="105"/>
      <c r="G88" s="105"/>
      <c r="H88" s="105"/>
      <c r="I88" s="106"/>
      <c r="J88" s="61">
        <v>4</v>
      </c>
      <c r="K88" s="61">
        <v>0</v>
      </c>
      <c r="L88" s="61">
        <v>0</v>
      </c>
      <c r="M88" s="61">
        <v>1</v>
      </c>
      <c r="N88" s="29">
        <v>0</v>
      </c>
      <c r="O88" s="13">
        <f t="shared" si="15"/>
        <v>1</v>
      </c>
      <c r="P88" s="14">
        <f t="shared" si="16"/>
        <v>6</v>
      </c>
      <c r="Q88" s="14">
        <f t="shared" si="17"/>
        <v>7</v>
      </c>
      <c r="R88" s="54"/>
      <c r="S88" s="53" t="s">
        <v>29</v>
      </c>
      <c r="T88" s="47"/>
      <c r="U88" s="53" t="s">
        <v>41</v>
      </c>
    </row>
    <row r="89" spans="1:21" ht="12.75">
      <c r="A89" s="30" t="s">
        <v>26</v>
      </c>
      <c r="B89" s="156"/>
      <c r="C89" s="157"/>
      <c r="D89" s="157"/>
      <c r="E89" s="157"/>
      <c r="F89" s="157"/>
      <c r="G89" s="157"/>
      <c r="H89" s="157"/>
      <c r="I89" s="158"/>
      <c r="J89" s="30">
        <f aca="true" t="shared" si="18" ref="J89:Q89">SUM(J83:J88)</f>
        <v>30</v>
      </c>
      <c r="K89" s="30">
        <f t="shared" si="18"/>
        <v>10</v>
      </c>
      <c r="L89" s="30">
        <f t="shared" si="18"/>
        <v>9</v>
      </c>
      <c r="M89" s="30">
        <f t="shared" si="18"/>
        <v>3</v>
      </c>
      <c r="N89" s="30">
        <f t="shared" si="18"/>
        <v>2</v>
      </c>
      <c r="O89" s="30">
        <f t="shared" si="18"/>
        <v>24</v>
      </c>
      <c r="P89" s="30">
        <f t="shared" si="18"/>
        <v>30</v>
      </c>
      <c r="Q89" s="30">
        <f t="shared" si="18"/>
        <v>54</v>
      </c>
      <c r="R89" s="30">
        <f>COUNTIF(R83:R88,"E")</f>
        <v>3</v>
      </c>
      <c r="S89" s="30">
        <f>COUNTIF(S83:S88,"C")</f>
        <v>2</v>
      </c>
      <c r="T89" s="30">
        <f>COUNTIF(T83:T88,"VP")</f>
        <v>1</v>
      </c>
      <c r="U89" s="31"/>
    </row>
    <row r="90" spans="1:21" ht="19.5" customHeight="1">
      <c r="A90" s="85" t="s">
        <v>49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7"/>
    </row>
    <row r="91" spans="1:21" ht="25.5" customHeight="1">
      <c r="A91" s="131" t="s">
        <v>28</v>
      </c>
      <c r="B91" s="109" t="s">
        <v>27</v>
      </c>
      <c r="C91" s="110"/>
      <c r="D91" s="110"/>
      <c r="E91" s="110"/>
      <c r="F91" s="110"/>
      <c r="G91" s="110"/>
      <c r="H91" s="110"/>
      <c r="I91" s="111"/>
      <c r="J91" s="107" t="s">
        <v>42</v>
      </c>
      <c r="K91" s="128" t="s">
        <v>25</v>
      </c>
      <c r="L91" s="129"/>
      <c r="M91" s="129"/>
      <c r="N91" s="130"/>
      <c r="O91" s="128" t="s">
        <v>43</v>
      </c>
      <c r="P91" s="129"/>
      <c r="Q91" s="130"/>
      <c r="R91" s="128" t="s">
        <v>24</v>
      </c>
      <c r="S91" s="129"/>
      <c r="T91" s="130"/>
      <c r="U91" s="107" t="s">
        <v>23</v>
      </c>
    </row>
    <row r="92" spans="1:21" ht="12.75">
      <c r="A92" s="132"/>
      <c r="B92" s="112"/>
      <c r="C92" s="113"/>
      <c r="D92" s="113"/>
      <c r="E92" s="113"/>
      <c r="F92" s="113"/>
      <c r="G92" s="113"/>
      <c r="H92" s="113"/>
      <c r="I92" s="114"/>
      <c r="J92" s="108"/>
      <c r="K92" s="3" t="s">
        <v>29</v>
      </c>
      <c r="L92" s="3" t="s">
        <v>30</v>
      </c>
      <c r="M92" s="3" t="s">
        <v>31</v>
      </c>
      <c r="N92" s="3" t="s">
        <v>118</v>
      </c>
      <c r="O92" s="3" t="s">
        <v>35</v>
      </c>
      <c r="P92" s="3" t="s">
        <v>9</v>
      </c>
      <c r="Q92" s="3" t="s">
        <v>32</v>
      </c>
      <c r="R92" s="3" t="s">
        <v>33</v>
      </c>
      <c r="S92" s="3" t="s">
        <v>29</v>
      </c>
      <c r="T92" s="3" t="s">
        <v>34</v>
      </c>
      <c r="U92" s="108"/>
    </row>
    <row r="93" spans="1:21" ht="12.75">
      <c r="A93" s="58" t="s">
        <v>102</v>
      </c>
      <c r="B93" s="104" t="s">
        <v>108</v>
      </c>
      <c r="C93" s="105"/>
      <c r="D93" s="105"/>
      <c r="E93" s="105"/>
      <c r="F93" s="105"/>
      <c r="G93" s="105"/>
      <c r="H93" s="105"/>
      <c r="I93" s="106"/>
      <c r="J93" s="61">
        <v>6</v>
      </c>
      <c r="K93" s="61">
        <v>2</v>
      </c>
      <c r="L93" s="61">
        <v>1</v>
      </c>
      <c r="M93" s="61">
        <v>0</v>
      </c>
      <c r="N93" s="29">
        <v>2</v>
      </c>
      <c r="O93" s="13">
        <f>K93+L93+M93+N93</f>
        <v>5</v>
      </c>
      <c r="P93" s="14">
        <f>Q93-O93</f>
        <v>8</v>
      </c>
      <c r="Q93" s="14">
        <f>ROUND(PRODUCT(J93,25)/12,0)</f>
        <v>13</v>
      </c>
      <c r="R93" s="54" t="s">
        <v>33</v>
      </c>
      <c r="S93" s="53"/>
      <c r="T93" s="47"/>
      <c r="U93" s="53" t="s">
        <v>38</v>
      </c>
    </row>
    <row r="94" spans="1:21" ht="12.75">
      <c r="A94" s="58" t="s">
        <v>89</v>
      </c>
      <c r="B94" s="104" t="s">
        <v>90</v>
      </c>
      <c r="C94" s="105"/>
      <c r="D94" s="105"/>
      <c r="E94" s="105"/>
      <c r="F94" s="105"/>
      <c r="G94" s="105"/>
      <c r="H94" s="105"/>
      <c r="I94" s="106"/>
      <c r="J94" s="61">
        <v>6</v>
      </c>
      <c r="K94" s="61">
        <v>0</v>
      </c>
      <c r="L94" s="61">
        <v>0</v>
      </c>
      <c r="M94" s="61">
        <v>0</v>
      </c>
      <c r="N94" s="29">
        <v>2</v>
      </c>
      <c r="O94" s="13">
        <f>K94+L94+M94+N94</f>
        <v>2</v>
      </c>
      <c r="P94" s="14">
        <f>Q94-O94</f>
        <v>11</v>
      </c>
      <c r="Q94" s="14">
        <f>ROUND(PRODUCT(J94,25)/12,0)</f>
        <v>13</v>
      </c>
      <c r="R94" s="54"/>
      <c r="S94" s="53" t="s">
        <v>29</v>
      </c>
      <c r="T94" s="47"/>
      <c r="U94" s="53" t="s">
        <v>40</v>
      </c>
    </row>
    <row r="95" spans="1:21" ht="12.75">
      <c r="A95" s="58" t="s">
        <v>202</v>
      </c>
      <c r="B95" s="104" t="s">
        <v>91</v>
      </c>
      <c r="C95" s="105"/>
      <c r="D95" s="105"/>
      <c r="E95" s="105"/>
      <c r="F95" s="105"/>
      <c r="G95" s="105"/>
      <c r="H95" s="105"/>
      <c r="I95" s="106"/>
      <c r="J95" s="61">
        <v>7</v>
      </c>
      <c r="K95" s="61">
        <v>2</v>
      </c>
      <c r="L95" s="61">
        <v>1</v>
      </c>
      <c r="M95" s="61">
        <v>0</v>
      </c>
      <c r="N95" s="29">
        <v>2</v>
      </c>
      <c r="O95" s="13">
        <f>K95+L95+M95+N95</f>
        <v>5</v>
      </c>
      <c r="P95" s="14">
        <f>Q95-O95</f>
        <v>10</v>
      </c>
      <c r="Q95" s="14">
        <f>ROUND(PRODUCT(J95,25)/12,0)</f>
        <v>15</v>
      </c>
      <c r="R95" s="54" t="s">
        <v>33</v>
      </c>
      <c r="S95" s="53"/>
      <c r="T95" s="47"/>
      <c r="U95" s="53" t="s">
        <v>38</v>
      </c>
    </row>
    <row r="96" spans="1:21" ht="12.75">
      <c r="A96" s="58" t="s">
        <v>203</v>
      </c>
      <c r="B96" s="104" t="s">
        <v>92</v>
      </c>
      <c r="C96" s="105"/>
      <c r="D96" s="105"/>
      <c r="E96" s="105"/>
      <c r="F96" s="105"/>
      <c r="G96" s="105"/>
      <c r="H96" s="105"/>
      <c r="I96" s="106"/>
      <c r="J96" s="61">
        <v>7</v>
      </c>
      <c r="K96" s="61">
        <v>2</v>
      </c>
      <c r="L96" s="61">
        <v>1</v>
      </c>
      <c r="M96" s="61">
        <v>0</v>
      </c>
      <c r="N96" s="29">
        <v>2</v>
      </c>
      <c r="O96" s="13">
        <f>K96+L96+M96+N96</f>
        <v>5</v>
      </c>
      <c r="P96" s="14">
        <f>Q96-O96</f>
        <v>10</v>
      </c>
      <c r="Q96" s="14">
        <f>ROUND(PRODUCT(J96,25)/12,0)</f>
        <v>15</v>
      </c>
      <c r="R96" s="54" t="s">
        <v>33</v>
      </c>
      <c r="S96" s="53"/>
      <c r="T96" s="47"/>
      <c r="U96" s="53" t="s">
        <v>41</v>
      </c>
    </row>
    <row r="97" spans="1:21" ht="12.75">
      <c r="A97" s="58" t="s">
        <v>204</v>
      </c>
      <c r="B97" s="104" t="s">
        <v>93</v>
      </c>
      <c r="C97" s="105"/>
      <c r="D97" s="105"/>
      <c r="E97" s="105"/>
      <c r="F97" s="105"/>
      <c r="G97" s="105"/>
      <c r="H97" s="105"/>
      <c r="I97" s="106"/>
      <c r="J97" s="61">
        <v>4</v>
      </c>
      <c r="K97" s="61">
        <v>2</v>
      </c>
      <c r="L97" s="61">
        <v>0</v>
      </c>
      <c r="M97" s="61">
        <v>0</v>
      </c>
      <c r="N97" s="29">
        <v>1</v>
      </c>
      <c r="O97" s="13">
        <f>K97+L97+M97+N97</f>
        <v>3</v>
      </c>
      <c r="P97" s="14">
        <f>Q97-O97</f>
        <v>5</v>
      </c>
      <c r="Q97" s="14">
        <f>ROUND(PRODUCT(J97,25)/12,0)</f>
        <v>8</v>
      </c>
      <c r="R97" s="54"/>
      <c r="S97" s="53" t="s">
        <v>29</v>
      </c>
      <c r="T97" s="47"/>
      <c r="U97" s="53" t="s">
        <v>41</v>
      </c>
    </row>
    <row r="98" spans="1:21" ht="12.75">
      <c r="A98" s="30" t="s">
        <v>26</v>
      </c>
      <c r="B98" s="156"/>
      <c r="C98" s="157"/>
      <c r="D98" s="157"/>
      <c r="E98" s="157"/>
      <c r="F98" s="157"/>
      <c r="G98" s="157"/>
      <c r="H98" s="157"/>
      <c r="I98" s="158"/>
      <c r="J98" s="30">
        <f aca="true" t="shared" si="19" ref="J98:Q98">SUM(J93:J97)</f>
        <v>30</v>
      </c>
      <c r="K98" s="30">
        <f t="shared" si="19"/>
        <v>8</v>
      </c>
      <c r="L98" s="30">
        <f t="shared" si="19"/>
        <v>3</v>
      </c>
      <c r="M98" s="30">
        <f t="shared" si="19"/>
        <v>0</v>
      </c>
      <c r="N98" s="30">
        <f t="shared" si="19"/>
        <v>9</v>
      </c>
      <c r="O98" s="30">
        <f t="shared" si="19"/>
        <v>20</v>
      </c>
      <c r="P98" s="30">
        <f t="shared" si="19"/>
        <v>44</v>
      </c>
      <c r="Q98" s="30">
        <f t="shared" si="19"/>
        <v>64</v>
      </c>
      <c r="R98" s="30">
        <f>COUNTIF(R93:R97,"E")</f>
        <v>3</v>
      </c>
      <c r="S98" s="30">
        <f>COUNTIF(S93:S97,"C")</f>
        <v>2</v>
      </c>
      <c r="T98" s="30">
        <f>COUNTIF(T93:T97,"VP")</f>
        <v>0</v>
      </c>
      <c r="U98" s="31"/>
    </row>
    <row r="99" ht="54.75" customHeight="1"/>
    <row r="100" spans="1:21" ht="54.75" customHeight="1">
      <c r="A100" s="113" t="s">
        <v>50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</row>
    <row r="101" spans="1:21" ht="27.75" customHeight="1">
      <c r="A101" s="131" t="s">
        <v>28</v>
      </c>
      <c r="B101" s="109" t="s">
        <v>27</v>
      </c>
      <c r="C101" s="110"/>
      <c r="D101" s="110"/>
      <c r="E101" s="110"/>
      <c r="F101" s="110"/>
      <c r="G101" s="110"/>
      <c r="H101" s="110"/>
      <c r="I101" s="111"/>
      <c r="J101" s="107" t="s">
        <v>42</v>
      </c>
      <c r="K101" s="128" t="s">
        <v>25</v>
      </c>
      <c r="L101" s="129"/>
      <c r="M101" s="129"/>
      <c r="N101" s="130"/>
      <c r="O101" s="88" t="s">
        <v>43</v>
      </c>
      <c r="P101" s="127"/>
      <c r="Q101" s="127"/>
      <c r="R101" s="88" t="s">
        <v>24</v>
      </c>
      <c r="S101" s="88"/>
      <c r="T101" s="88"/>
      <c r="U101" s="88" t="s">
        <v>23</v>
      </c>
    </row>
    <row r="102" spans="1:21" ht="12.75" customHeight="1">
      <c r="A102" s="132"/>
      <c r="B102" s="112"/>
      <c r="C102" s="113"/>
      <c r="D102" s="113"/>
      <c r="E102" s="113"/>
      <c r="F102" s="113"/>
      <c r="G102" s="113"/>
      <c r="H102" s="113"/>
      <c r="I102" s="114"/>
      <c r="J102" s="108"/>
      <c r="K102" s="3" t="s">
        <v>29</v>
      </c>
      <c r="L102" s="3" t="s">
        <v>30</v>
      </c>
      <c r="M102" s="3" t="s">
        <v>31</v>
      </c>
      <c r="N102" s="3" t="s">
        <v>118</v>
      </c>
      <c r="O102" s="3" t="s">
        <v>35</v>
      </c>
      <c r="P102" s="3" t="s">
        <v>9</v>
      </c>
      <c r="Q102" s="3" t="s">
        <v>32</v>
      </c>
      <c r="R102" s="3" t="s">
        <v>33</v>
      </c>
      <c r="S102" s="3" t="s">
        <v>29</v>
      </c>
      <c r="T102" s="3" t="s">
        <v>34</v>
      </c>
      <c r="U102" s="88"/>
    </row>
    <row r="103" spans="1:21" ht="12.75">
      <c r="A103" s="148" t="s">
        <v>205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50"/>
    </row>
    <row r="104" spans="1:21" ht="12.75">
      <c r="A104" s="62" t="s">
        <v>206</v>
      </c>
      <c r="B104" s="151" t="s">
        <v>207</v>
      </c>
      <c r="C104" s="152"/>
      <c r="D104" s="152"/>
      <c r="E104" s="152"/>
      <c r="F104" s="152"/>
      <c r="G104" s="152"/>
      <c r="H104" s="152"/>
      <c r="I104" s="153"/>
      <c r="J104" s="63">
        <v>6</v>
      </c>
      <c r="K104" s="63">
        <v>2</v>
      </c>
      <c r="L104" s="63">
        <v>1</v>
      </c>
      <c r="M104" s="63">
        <v>0</v>
      </c>
      <c r="N104" s="32">
        <v>0</v>
      </c>
      <c r="O104" s="13">
        <f>K104+L104+M104+N104</f>
        <v>3</v>
      </c>
      <c r="P104" s="14">
        <f>Q104-O104</f>
        <v>8</v>
      </c>
      <c r="Q104" s="14">
        <f>ROUND(PRODUCT(J104,25)/14,0)</f>
        <v>11</v>
      </c>
      <c r="R104" s="63"/>
      <c r="S104" s="63"/>
      <c r="T104" s="64" t="s">
        <v>34</v>
      </c>
      <c r="U104" s="53" t="s">
        <v>40</v>
      </c>
    </row>
    <row r="105" spans="1:21" ht="12.75">
      <c r="A105" s="62" t="s">
        <v>208</v>
      </c>
      <c r="B105" s="151" t="s">
        <v>209</v>
      </c>
      <c r="C105" s="152"/>
      <c r="D105" s="152"/>
      <c r="E105" s="152"/>
      <c r="F105" s="152"/>
      <c r="G105" s="152"/>
      <c r="H105" s="152"/>
      <c r="I105" s="153"/>
      <c r="J105" s="63">
        <v>6</v>
      </c>
      <c r="K105" s="63">
        <v>2</v>
      </c>
      <c r="L105" s="63">
        <v>1</v>
      </c>
      <c r="M105" s="63">
        <v>0</v>
      </c>
      <c r="N105" s="32">
        <v>0</v>
      </c>
      <c r="O105" s="13">
        <f>K105+L105+M105+N105</f>
        <v>3</v>
      </c>
      <c r="P105" s="14">
        <f>Q105-O105</f>
        <v>8</v>
      </c>
      <c r="Q105" s="14">
        <f>ROUND(PRODUCT(J105,25)/14,0)</f>
        <v>11</v>
      </c>
      <c r="R105" s="63"/>
      <c r="S105" s="63"/>
      <c r="T105" s="64" t="s">
        <v>34</v>
      </c>
      <c r="U105" s="53" t="s">
        <v>40</v>
      </c>
    </row>
    <row r="106" spans="1:21" ht="12.75">
      <c r="A106" s="62" t="s">
        <v>210</v>
      </c>
      <c r="B106" s="151" t="s">
        <v>211</v>
      </c>
      <c r="C106" s="152"/>
      <c r="D106" s="152"/>
      <c r="E106" s="152"/>
      <c r="F106" s="152"/>
      <c r="G106" s="152"/>
      <c r="H106" s="152"/>
      <c r="I106" s="153"/>
      <c r="J106" s="63">
        <v>6</v>
      </c>
      <c r="K106" s="63">
        <v>2</v>
      </c>
      <c r="L106" s="63">
        <v>1</v>
      </c>
      <c r="M106" s="63">
        <v>0</v>
      </c>
      <c r="N106" s="32">
        <v>0</v>
      </c>
      <c r="O106" s="13">
        <f>K106+L106+M106+N106</f>
        <v>3</v>
      </c>
      <c r="P106" s="14">
        <f>Q106-O106</f>
        <v>8</v>
      </c>
      <c r="Q106" s="14">
        <f>ROUND(PRODUCT(J106,25)/14,0)</f>
        <v>11</v>
      </c>
      <c r="R106" s="63"/>
      <c r="S106" s="63"/>
      <c r="T106" s="64" t="s">
        <v>34</v>
      </c>
      <c r="U106" s="53" t="s">
        <v>40</v>
      </c>
    </row>
    <row r="107" spans="1:21" ht="12.75">
      <c r="A107" s="62" t="s">
        <v>212</v>
      </c>
      <c r="B107" s="151" t="s">
        <v>213</v>
      </c>
      <c r="C107" s="152"/>
      <c r="D107" s="152"/>
      <c r="E107" s="152"/>
      <c r="F107" s="152"/>
      <c r="G107" s="152"/>
      <c r="H107" s="152"/>
      <c r="I107" s="153"/>
      <c r="J107" s="63">
        <v>6</v>
      </c>
      <c r="K107" s="63">
        <v>2</v>
      </c>
      <c r="L107" s="63">
        <v>1</v>
      </c>
      <c r="M107" s="63">
        <v>0</v>
      </c>
      <c r="N107" s="32">
        <v>0</v>
      </c>
      <c r="O107" s="13">
        <f>K107+L107+M107+N107</f>
        <v>3</v>
      </c>
      <c r="P107" s="14">
        <f aca="true" t="shared" si="20" ref="P107:P114">Q107-O107</f>
        <v>8</v>
      </c>
      <c r="Q107" s="14">
        <f>ROUND(PRODUCT(J107,25)/14,0)</f>
        <v>11</v>
      </c>
      <c r="R107" s="63"/>
      <c r="S107" s="63"/>
      <c r="T107" s="64" t="s">
        <v>34</v>
      </c>
      <c r="U107" s="53" t="s">
        <v>40</v>
      </c>
    </row>
    <row r="108" spans="1:21" ht="12.75">
      <c r="A108" s="118" t="s">
        <v>95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20"/>
    </row>
    <row r="109" spans="1:21" ht="12.75">
      <c r="A109" s="62" t="s">
        <v>214</v>
      </c>
      <c r="B109" s="151" t="s">
        <v>215</v>
      </c>
      <c r="C109" s="152"/>
      <c r="D109" s="152"/>
      <c r="E109" s="152"/>
      <c r="F109" s="152"/>
      <c r="G109" s="152"/>
      <c r="H109" s="152"/>
      <c r="I109" s="153"/>
      <c r="J109" s="63">
        <v>6</v>
      </c>
      <c r="K109" s="63">
        <v>2</v>
      </c>
      <c r="L109" s="63">
        <v>1</v>
      </c>
      <c r="M109" s="63">
        <v>0</v>
      </c>
      <c r="N109" s="32">
        <v>0</v>
      </c>
      <c r="O109" s="13">
        <f>K109+L109+M109+N109</f>
        <v>3</v>
      </c>
      <c r="P109" s="14">
        <f t="shared" si="20"/>
        <v>8</v>
      </c>
      <c r="Q109" s="14">
        <f>ROUND(PRODUCT(J109,25)/14,0)</f>
        <v>11</v>
      </c>
      <c r="R109" s="22"/>
      <c r="S109" s="22"/>
      <c r="T109" s="23" t="s">
        <v>34</v>
      </c>
      <c r="U109" s="7" t="s">
        <v>38</v>
      </c>
    </row>
    <row r="110" spans="1:21" ht="12.75">
      <c r="A110" s="62" t="s">
        <v>101</v>
      </c>
      <c r="B110" s="151" t="s">
        <v>107</v>
      </c>
      <c r="C110" s="152"/>
      <c r="D110" s="152"/>
      <c r="E110" s="152"/>
      <c r="F110" s="152"/>
      <c r="G110" s="152"/>
      <c r="H110" s="152"/>
      <c r="I110" s="153"/>
      <c r="J110" s="63">
        <v>6</v>
      </c>
      <c r="K110" s="63">
        <v>2</v>
      </c>
      <c r="L110" s="63">
        <v>1</v>
      </c>
      <c r="M110" s="63">
        <v>0</v>
      </c>
      <c r="N110" s="32">
        <v>0</v>
      </c>
      <c r="O110" s="13">
        <f>K110+L110+M110+N110</f>
        <v>3</v>
      </c>
      <c r="P110" s="14">
        <f>Q110-O110</f>
        <v>8</v>
      </c>
      <c r="Q110" s="14">
        <f>ROUND(PRODUCT(J110,25)/14,0)</f>
        <v>11</v>
      </c>
      <c r="R110" s="22"/>
      <c r="S110" s="22"/>
      <c r="T110" s="23" t="s">
        <v>34</v>
      </c>
      <c r="U110" s="7" t="s">
        <v>38</v>
      </c>
    </row>
    <row r="111" spans="1:21" ht="12.75">
      <c r="A111" s="118" t="s">
        <v>94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20"/>
    </row>
    <row r="112" spans="1:21" ht="12.75">
      <c r="A112" s="62" t="s">
        <v>86</v>
      </c>
      <c r="B112" s="151" t="s">
        <v>87</v>
      </c>
      <c r="C112" s="152"/>
      <c r="D112" s="152"/>
      <c r="E112" s="152"/>
      <c r="F112" s="152"/>
      <c r="G112" s="152"/>
      <c r="H112" s="152"/>
      <c r="I112" s="153"/>
      <c r="J112" s="63">
        <v>7</v>
      </c>
      <c r="K112" s="63">
        <v>2</v>
      </c>
      <c r="L112" s="63">
        <v>1</v>
      </c>
      <c r="M112" s="63">
        <v>0</v>
      </c>
      <c r="N112" s="32">
        <v>2</v>
      </c>
      <c r="O112" s="13">
        <f>K112+L112+M112+N112</f>
        <v>5</v>
      </c>
      <c r="P112" s="14">
        <f t="shared" si="20"/>
        <v>10</v>
      </c>
      <c r="Q112" s="14">
        <f>ROUND(PRODUCT(J112,25)/12,0)</f>
        <v>15</v>
      </c>
      <c r="R112" s="22" t="s">
        <v>33</v>
      </c>
      <c r="S112" s="22"/>
      <c r="T112" s="23"/>
      <c r="U112" s="7" t="s">
        <v>38</v>
      </c>
    </row>
    <row r="113" spans="1:21" ht="12.75">
      <c r="A113" s="62" t="s">
        <v>216</v>
      </c>
      <c r="B113" s="151" t="s">
        <v>217</v>
      </c>
      <c r="C113" s="152"/>
      <c r="D113" s="152"/>
      <c r="E113" s="152"/>
      <c r="F113" s="152"/>
      <c r="G113" s="152"/>
      <c r="H113" s="152"/>
      <c r="I113" s="153"/>
      <c r="J113" s="63">
        <v>7</v>
      </c>
      <c r="K113" s="63">
        <v>2</v>
      </c>
      <c r="L113" s="63">
        <v>1</v>
      </c>
      <c r="M113" s="63">
        <v>0</v>
      </c>
      <c r="N113" s="32">
        <v>2</v>
      </c>
      <c r="O113" s="13">
        <f>K113+L113+M113+N113</f>
        <v>5</v>
      </c>
      <c r="P113" s="14">
        <f t="shared" si="20"/>
        <v>10</v>
      </c>
      <c r="Q113" s="14">
        <f aca="true" t="shared" si="21" ref="Q113:Q122">ROUND(PRODUCT(J113,25)/12,0)</f>
        <v>15</v>
      </c>
      <c r="R113" s="22" t="s">
        <v>33</v>
      </c>
      <c r="S113" s="22"/>
      <c r="T113" s="23"/>
      <c r="U113" s="7" t="s">
        <v>38</v>
      </c>
    </row>
    <row r="114" spans="1:21" ht="12.75">
      <c r="A114" s="62" t="s">
        <v>218</v>
      </c>
      <c r="B114" s="151" t="s">
        <v>219</v>
      </c>
      <c r="C114" s="152"/>
      <c r="D114" s="152"/>
      <c r="E114" s="152"/>
      <c r="F114" s="152"/>
      <c r="G114" s="152"/>
      <c r="H114" s="152"/>
      <c r="I114" s="153"/>
      <c r="J114" s="63">
        <v>7</v>
      </c>
      <c r="K114" s="63">
        <v>2</v>
      </c>
      <c r="L114" s="63">
        <v>1</v>
      </c>
      <c r="M114" s="63">
        <v>0</v>
      </c>
      <c r="N114" s="32">
        <v>2</v>
      </c>
      <c r="O114" s="13">
        <f>K114+L114+M114+N114</f>
        <v>5</v>
      </c>
      <c r="P114" s="14">
        <f t="shared" si="20"/>
        <v>10</v>
      </c>
      <c r="Q114" s="14">
        <f t="shared" si="21"/>
        <v>15</v>
      </c>
      <c r="R114" s="22" t="s">
        <v>33</v>
      </c>
      <c r="S114" s="22"/>
      <c r="T114" s="23"/>
      <c r="U114" s="7" t="s">
        <v>38</v>
      </c>
    </row>
    <row r="115" spans="1:21" ht="12.75">
      <c r="A115" s="118" t="s">
        <v>96</v>
      </c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20"/>
    </row>
    <row r="116" spans="1:21" ht="12.75">
      <c r="A116" s="62" t="s">
        <v>220</v>
      </c>
      <c r="B116" s="151" t="s">
        <v>221</v>
      </c>
      <c r="C116" s="152"/>
      <c r="D116" s="152"/>
      <c r="E116" s="152"/>
      <c r="F116" s="152"/>
      <c r="G116" s="152"/>
      <c r="H116" s="152"/>
      <c r="I116" s="153"/>
      <c r="J116" s="63">
        <v>7</v>
      </c>
      <c r="K116" s="63">
        <v>2</v>
      </c>
      <c r="L116" s="63">
        <v>1</v>
      </c>
      <c r="M116" s="63">
        <v>0</v>
      </c>
      <c r="N116" s="32">
        <v>2</v>
      </c>
      <c r="O116" s="13">
        <f>K116+L116+M116+N116</f>
        <v>5</v>
      </c>
      <c r="P116" s="14">
        <f>Q116-O116</f>
        <v>10</v>
      </c>
      <c r="Q116" s="14">
        <f t="shared" si="21"/>
        <v>15</v>
      </c>
      <c r="R116" s="22"/>
      <c r="S116" s="22"/>
      <c r="T116" s="23" t="s">
        <v>34</v>
      </c>
      <c r="U116" s="7" t="s">
        <v>41</v>
      </c>
    </row>
    <row r="117" spans="1:21" ht="12.75">
      <c r="A117" s="62" t="s">
        <v>100</v>
      </c>
      <c r="B117" s="145" t="s">
        <v>106</v>
      </c>
      <c r="C117" s="146"/>
      <c r="D117" s="146"/>
      <c r="E117" s="146"/>
      <c r="F117" s="146"/>
      <c r="G117" s="146"/>
      <c r="H117" s="146"/>
      <c r="I117" s="147"/>
      <c r="J117" s="63">
        <v>7</v>
      </c>
      <c r="K117" s="63">
        <v>2</v>
      </c>
      <c r="L117" s="63">
        <v>1</v>
      </c>
      <c r="M117" s="63">
        <v>0</v>
      </c>
      <c r="N117" s="32">
        <v>2</v>
      </c>
      <c r="O117" s="13">
        <f>K117+L117+M117+N117</f>
        <v>5</v>
      </c>
      <c r="P117" s="14">
        <f>Q117-O117</f>
        <v>10</v>
      </c>
      <c r="Q117" s="14">
        <f t="shared" si="21"/>
        <v>15</v>
      </c>
      <c r="R117" s="22"/>
      <c r="S117" s="22"/>
      <c r="T117" s="23" t="s">
        <v>34</v>
      </c>
      <c r="U117" s="7" t="s">
        <v>41</v>
      </c>
    </row>
    <row r="118" spans="1:21" ht="12.75">
      <c r="A118" s="62" t="s">
        <v>222</v>
      </c>
      <c r="B118" s="145" t="s">
        <v>223</v>
      </c>
      <c r="C118" s="146"/>
      <c r="D118" s="146"/>
      <c r="E118" s="146"/>
      <c r="F118" s="146"/>
      <c r="G118" s="146"/>
      <c r="H118" s="146"/>
      <c r="I118" s="147"/>
      <c r="J118" s="63">
        <v>7</v>
      </c>
      <c r="K118" s="63">
        <v>2</v>
      </c>
      <c r="L118" s="63">
        <v>1</v>
      </c>
      <c r="M118" s="63">
        <v>0</v>
      </c>
      <c r="N118" s="32">
        <v>2</v>
      </c>
      <c r="O118" s="13">
        <f>K118+L118+M118+N118</f>
        <v>5</v>
      </c>
      <c r="P118" s="14">
        <f>Q118-O118</f>
        <v>10</v>
      </c>
      <c r="Q118" s="14">
        <f t="shared" si="21"/>
        <v>15</v>
      </c>
      <c r="R118" s="22" t="s">
        <v>33</v>
      </c>
      <c r="S118" s="22"/>
      <c r="T118" s="23"/>
      <c r="U118" s="7" t="s">
        <v>41</v>
      </c>
    </row>
    <row r="119" spans="1:21" ht="12.75">
      <c r="A119" s="118" t="s">
        <v>97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20"/>
    </row>
    <row r="120" spans="1:21" ht="12.75">
      <c r="A120" s="62" t="s">
        <v>103</v>
      </c>
      <c r="B120" s="154" t="s">
        <v>109</v>
      </c>
      <c r="C120" s="154"/>
      <c r="D120" s="154"/>
      <c r="E120" s="154"/>
      <c r="F120" s="154"/>
      <c r="G120" s="154"/>
      <c r="H120" s="154"/>
      <c r="I120" s="154"/>
      <c r="J120" s="63">
        <v>4</v>
      </c>
      <c r="K120" s="63">
        <v>2</v>
      </c>
      <c r="L120" s="63">
        <v>0</v>
      </c>
      <c r="M120" s="63">
        <v>0</v>
      </c>
      <c r="N120" s="32">
        <v>0</v>
      </c>
      <c r="O120" s="13">
        <f>K120+L120+M120+N120</f>
        <v>2</v>
      </c>
      <c r="P120" s="14">
        <f>Q120-O120</f>
        <v>6</v>
      </c>
      <c r="Q120" s="14">
        <f t="shared" si="21"/>
        <v>8</v>
      </c>
      <c r="R120" s="22" t="s">
        <v>33</v>
      </c>
      <c r="S120" s="22"/>
      <c r="T120" s="23"/>
      <c r="U120" s="7" t="s">
        <v>38</v>
      </c>
    </row>
    <row r="121" spans="1:21" ht="12.75">
      <c r="A121" s="62" t="s">
        <v>104</v>
      </c>
      <c r="B121" s="154" t="s">
        <v>110</v>
      </c>
      <c r="C121" s="154"/>
      <c r="D121" s="154"/>
      <c r="E121" s="154"/>
      <c r="F121" s="154"/>
      <c r="G121" s="154"/>
      <c r="H121" s="154"/>
      <c r="I121" s="154"/>
      <c r="J121" s="63">
        <v>4</v>
      </c>
      <c r="K121" s="63">
        <v>2</v>
      </c>
      <c r="L121" s="63">
        <v>0</v>
      </c>
      <c r="M121" s="63">
        <v>0</v>
      </c>
      <c r="N121" s="32">
        <v>0</v>
      </c>
      <c r="O121" s="13">
        <f>K121+L121+M121+N121</f>
        <v>2</v>
      </c>
      <c r="P121" s="14">
        <f>Q121-O121</f>
        <v>6</v>
      </c>
      <c r="Q121" s="14">
        <f t="shared" si="21"/>
        <v>8</v>
      </c>
      <c r="R121" s="22" t="s">
        <v>33</v>
      </c>
      <c r="S121" s="22"/>
      <c r="T121" s="23"/>
      <c r="U121" s="7" t="s">
        <v>40</v>
      </c>
    </row>
    <row r="122" spans="1:21" ht="13.5" thickBot="1">
      <c r="A122" s="65" t="s">
        <v>105</v>
      </c>
      <c r="B122" s="155" t="s">
        <v>111</v>
      </c>
      <c r="C122" s="155"/>
      <c r="D122" s="155"/>
      <c r="E122" s="155"/>
      <c r="F122" s="155"/>
      <c r="G122" s="155"/>
      <c r="H122" s="155"/>
      <c r="I122" s="155"/>
      <c r="J122" s="66">
        <v>4</v>
      </c>
      <c r="K122" s="66">
        <v>2</v>
      </c>
      <c r="L122" s="66">
        <v>0</v>
      </c>
      <c r="M122" s="66">
        <v>0</v>
      </c>
      <c r="N122" s="32">
        <v>0</v>
      </c>
      <c r="O122" s="13">
        <f>K122+L122+M122+N122</f>
        <v>2</v>
      </c>
      <c r="P122" s="14">
        <f>Q122-O122</f>
        <v>6</v>
      </c>
      <c r="Q122" s="14">
        <f t="shared" si="21"/>
        <v>8</v>
      </c>
      <c r="R122" s="22" t="s">
        <v>33</v>
      </c>
      <c r="S122" s="22"/>
      <c r="T122" s="23"/>
      <c r="U122" s="7" t="s">
        <v>40</v>
      </c>
    </row>
    <row r="123" spans="1:21" ht="24.75" customHeight="1">
      <c r="A123" s="95" t="s">
        <v>52</v>
      </c>
      <c r="B123" s="96"/>
      <c r="C123" s="96"/>
      <c r="D123" s="96"/>
      <c r="E123" s="96"/>
      <c r="F123" s="96"/>
      <c r="G123" s="96"/>
      <c r="H123" s="96"/>
      <c r="I123" s="97"/>
      <c r="J123" s="34">
        <f>SUM(J104,J109,J112,J116,J120)</f>
        <v>30</v>
      </c>
      <c r="K123" s="34">
        <f aca="true" t="shared" si="22" ref="K123:Q123">SUM(K104,K109,K112,K116,K120)</f>
        <v>10</v>
      </c>
      <c r="L123" s="34">
        <f t="shared" si="22"/>
        <v>4</v>
      </c>
      <c r="M123" s="34">
        <f t="shared" si="22"/>
        <v>0</v>
      </c>
      <c r="N123" s="34">
        <f t="shared" si="22"/>
        <v>4</v>
      </c>
      <c r="O123" s="34">
        <f t="shared" si="22"/>
        <v>18</v>
      </c>
      <c r="P123" s="34">
        <f t="shared" si="22"/>
        <v>42</v>
      </c>
      <c r="Q123" s="34">
        <f t="shared" si="22"/>
        <v>60</v>
      </c>
      <c r="R123" s="34">
        <f>COUNTIF(R104,"E")+COUNTIF(R109,"E")+COUNTIF(R112,"E")+COUNTIF(R116,"E")+COUNTIF(R120,"E")</f>
        <v>2</v>
      </c>
      <c r="S123" s="34">
        <f>COUNTIF(S104,"E")+COUNTIF(S109,"E")+COUNTIF(S112,"E")+COUNTIF(S116,"E")+COUNTIF(S120,"E")</f>
        <v>0</v>
      </c>
      <c r="T123" s="34">
        <f>COUNTIF(T104,"E")+COUNTIF(T109,"E")+COUNTIF(T112,"E")+COUNTIF(T116,"E")+COUNTIF(T120,"E")</f>
        <v>0</v>
      </c>
      <c r="U123" s="35">
        <f>5/(COUNTIF($A$147:$U$208,$U$147)+COUNTIF($A$147:$U$208,$U$177)+COUNTIF($A$147:$U$208,$U$198)+COUNT($J$217:$J$221))</f>
        <v>0.12195121951219512</v>
      </c>
    </row>
    <row r="124" spans="1:21" ht="13.5" customHeight="1">
      <c r="A124" s="92" t="s">
        <v>53</v>
      </c>
      <c r="B124" s="93"/>
      <c r="C124" s="93"/>
      <c r="D124" s="93"/>
      <c r="E124" s="93"/>
      <c r="F124" s="93"/>
      <c r="G124" s="93"/>
      <c r="H124" s="93"/>
      <c r="I124" s="93"/>
      <c r="J124" s="94"/>
      <c r="K124" s="19">
        <f>SUM(K104,K109)*14+SUM(K112,K116,K120)*12</f>
        <v>128</v>
      </c>
      <c r="L124" s="19">
        <f aca="true" t="shared" si="23" ref="L124:Q124">SUM(L104,L109)*14+SUM(L112,L116,L120)*12</f>
        <v>52</v>
      </c>
      <c r="M124" s="19">
        <f t="shared" si="23"/>
        <v>0</v>
      </c>
      <c r="N124" s="19">
        <f t="shared" si="23"/>
        <v>48</v>
      </c>
      <c r="O124" s="19">
        <f t="shared" si="23"/>
        <v>228</v>
      </c>
      <c r="P124" s="19">
        <f t="shared" si="23"/>
        <v>536</v>
      </c>
      <c r="Q124" s="19">
        <f t="shared" si="23"/>
        <v>764</v>
      </c>
      <c r="R124" s="98"/>
      <c r="S124" s="99"/>
      <c r="T124" s="99"/>
      <c r="U124" s="100"/>
    </row>
    <row r="125" spans="1:21" ht="12.75">
      <c r="A125" s="95"/>
      <c r="B125" s="96"/>
      <c r="C125" s="96"/>
      <c r="D125" s="96"/>
      <c r="E125" s="96"/>
      <c r="F125" s="96"/>
      <c r="G125" s="96"/>
      <c r="H125" s="96"/>
      <c r="I125" s="96"/>
      <c r="J125" s="97"/>
      <c r="K125" s="121">
        <f>SUM(K124:N124)</f>
        <v>228</v>
      </c>
      <c r="L125" s="122"/>
      <c r="M125" s="122"/>
      <c r="N125" s="123"/>
      <c r="O125" s="115">
        <f>Q124</f>
        <v>764</v>
      </c>
      <c r="P125" s="116"/>
      <c r="Q125" s="117"/>
      <c r="R125" s="101"/>
      <c r="S125" s="102"/>
      <c r="T125" s="102"/>
      <c r="U125" s="103"/>
    </row>
    <row r="126" spans="1:2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9"/>
      <c r="L126" s="9"/>
      <c r="M126" s="9"/>
      <c r="N126" s="9"/>
      <c r="O126" s="10"/>
      <c r="P126" s="10"/>
      <c r="Q126" s="10"/>
      <c r="R126" s="11"/>
      <c r="S126" s="11"/>
      <c r="T126" s="11"/>
      <c r="U126" s="11"/>
    </row>
    <row r="127" spans="2:20" ht="12.75">
      <c r="B127" s="4"/>
      <c r="C127" s="4"/>
      <c r="D127" s="4"/>
      <c r="E127" s="4"/>
      <c r="F127" s="4"/>
      <c r="G127" s="4"/>
      <c r="M127" s="4"/>
      <c r="N127" s="4"/>
      <c r="O127" s="4"/>
      <c r="P127" s="4"/>
      <c r="Q127" s="4"/>
      <c r="R127" s="4"/>
      <c r="S127" s="4"/>
      <c r="T127" s="4"/>
    </row>
    <row r="128" spans="1:21" ht="19.5" customHeight="1">
      <c r="A128" s="113" t="s">
        <v>54</v>
      </c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</row>
    <row r="129" spans="1:21" ht="28.5" customHeight="1">
      <c r="A129" s="131" t="s">
        <v>28</v>
      </c>
      <c r="B129" s="109" t="s">
        <v>27</v>
      </c>
      <c r="C129" s="110"/>
      <c r="D129" s="110"/>
      <c r="E129" s="110"/>
      <c r="F129" s="110"/>
      <c r="G129" s="110"/>
      <c r="H129" s="110"/>
      <c r="I129" s="111"/>
      <c r="J129" s="107" t="s">
        <v>42</v>
      </c>
      <c r="K129" s="128" t="s">
        <v>25</v>
      </c>
      <c r="L129" s="129"/>
      <c r="M129" s="129"/>
      <c r="N129" s="130"/>
      <c r="O129" s="88" t="s">
        <v>43</v>
      </c>
      <c r="P129" s="127"/>
      <c r="Q129" s="127"/>
      <c r="R129" s="88" t="s">
        <v>24</v>
      </c>
      <c r="S129" s="88"/>
      <c r="T129" s="88"/>
      <c r="U129" s="88" t="s">
        <v>23</v>
      </c>
    </row>
    <row r="130" spans="1:21" ht="16.5" customHeight="1">
      <c r="A130" s="132"/>
      <c r="B130" s="112"/>
      <c r="C130" s="113"/>
      <c r="D130" s="113"/>
      <c r="E130" s="113"/>
      <c r="F130" s="113"/>
      <c r="G130" s="113"/>
      <c r="H130" s="113"/>
      <c r="I130" s="114"/>
      <c r="J130" s="108"/>
      <c r="K130" s="3" t="s">
        <v>29</v>
      </c>
      <c r="L130" s="3" t="s">
        <v>30</v>
      </c>
      <c r="M130" s="3" t="s">
        <v>31</v>
      </c>
      <c r="N130" s="3" t="s">
        <v>118</v>
      </c>
      <c r="O130" s="3" t="s">
        <v>35</v>
      </c>
      <c r="P130" s="3" t="s">
        <v>9</v>
      </c>
      <c r="Q130" s="3" t="s">
        <v>32</v>
      </c>
      <c r="R130" s="3" t="s">
        <v>33</v>
      </c>
      <c r="S130" s="3" t="s">
        <v>29</v>
      </c>
      <c r="T130" s="3" t="s">
        <v>34</v>
      </c>
      <c r="U130" s="88"/>
    </row>
    <row r="131" spans="1:21" ht="18.75" customHeight="1">
      <c r="A131" s="148" t="s">
        <v>55</v>
      </c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50"/>
    </row>
    <row r="132" spans="1:21" ht="12.75" customHeight="1">
      <c r="A132" s="67" t="s">
        <v>119</v>
      </c>
      <c r="B132" s="141" t="s">
        <v>224</v>
      </c>
      <c r="C132" s="142"/>
      <c r="D132" s="142"/>
      <c r="E132" s="142"/>
      <c r="F132" s="142"/>
      <c r="G132" s="142"/>
      <c r="H132" s="142"/>
      <c r="I132" s="143"/>
      <c r="J132" s="68">
        <v>3</v>
      </c>
      <c r="K132" s="68">
        <v>2</v>
      </c>
      <c r="L132" s="68">
        <v>1</v>
      </c>
      <c r="M132" s="68">
        <v>0</v>
      </c>
      <c r="N132" s="38">
        <v>0</v>
      </c>
      <c r="O132" s="13">
        <f>K132+L132+M132+N132</f>
        <v>3</v>
      </c>
      <c r="P132" s="14">
        <f>Q132-O132</f>
        <v>2</v>
      </c>
      <c r="Q132" s="14">
        <f>ROUND(PRODUCT(J132,25)/14,0)</f>
        <v>5</v>
      </c>
      <c r="R132" s="38"/>
      <c r="S132" s="38" t="s">
        <v>29</v>
      </c>
      <c r="T132" s="38"/>
      <c r="U132" s="38" t="s">
        <v>38</v>
      </c>
    </row>
    <row r="133" spans="1:21" ht="12.75">
      <c r="A133" s="67" t="s">
        <v>78</v>
      </c>
      <c r="B133" s="141" t="s">
        <v>225</v>
      </c>
      <c r="C133" s="142"/>
      <c r="D133" s="142"/>
      <c r="E133" s="142"/>
      <c r="F133" s="142"/>
      <c r="G133" s="142"/>
      <c r="H133" s="142"/>
      <c r="I133" s="143"/>
      <c r="J133" s="68">
        <v>4</v>
      </c>
      <c r="K133" s="68">
        <v>2</v>
      </c>
      <c r="L133" s="68">
        <v>0</v>
      </c>
      <c r="M133" s="68">
        <v>2</v>
      </c>
      <c r="N133" s="29">
        <v>0</v>
      </c>
      <c r="O133" s="13">
        <f>K133+L133+M133+N133</f>
        <v>4</v>
      </c>
      <c r="P133" s="14">
        <f>Q133-O133</f>
        <v>3</v>
      </c>
      <c r="Q133" s="14">
        <f>ROUND(PRODUCT(J133,25)/14,0)</f>
        <v>7</v>
      </c>
      <c r="R133" s="22"/>
      <c r="S133" s="22" t="s">
        <v>29</v>
      </c>
      <c r="T133" s="23"/>
      <c r="U133" s="7" t="s">
        <v>41</v>
      </c>
    </row>
    <row r="134" spans="1:21" ht="18" customHeight="1">
      <c r="A134" s="118" t="s">
        <v>56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20"/>
    </row>
    <row r="135" spans="1:21" ht="12.75">
      <c r="A135" s="67" t="s">
        <v>112</v>
      </c>
      <c r="B135" s="141" t="s">
        <v>226</v>
      </c>
      <c r="C135" s="142"/>
      <c r="D135" s="142"/>
      <c r="E135" s="142"/>
      <c r="F135" s="142"/>
      <c r="G135" s="142"/>
      <c r="H135" s="142"/>
      <c r="I135" s="143"/>
      <c r="J135" s="68">
        <v>3</v>
      </c>
      <c r="K135" s="68">
        <v>0</v>
      </c>
      <c r="L135" s="68">
        <v>2</v>
      </c>
      <c r="M135" s="68">
        <v>0</v>
      </c>
      <c r="N135" s="29">
        <v>1</v>
      </c>
      <c r="O135" s="13">
        <f>K135+L135+M135+N135</f>
        <v>3</v>
      </c>
      <c r="P135" s="14">
        <f>Q135-O135</f>
        <v>2</v>
      </c>
      <c r="Q135" s="14">
        <f>ROUND(PRODUCT(J135,25)/14,0)</f>
        <v>5</v>
      </c>
      <c r="R135" s="22"/>
      <c r="S135" s="22" t="s">
        <v>29</v>
      </c>
      <c r="T135" s="23"/>
      <c r="U135" s="7" t="s">
        <v>41</v>
      </c>
    </row>
    <row r="136" spans="1:21" ht="12.75">
      <c r="A136" s="67" t="s">
        <v>227</v>
      </c>
      <c r="B136" s="141" t="s">
        <v>228</v>
      </c>
      <c r="C136" s="142"/>
      <c r="D136" s="142"/>
      <c r="E136" s="142"/>
      <c r="F136" s="142"/>
      <c r="G136" s="142"/>
      <c r="H136" s="142"/>
      <c r="I136" s="143"/>
      <c r="J136" s="68">
        <v>3</v>
      </c>
      <c r="K136" s="68">
        <v>0</v>
      </c>
      <c r="L136" s="68">
        <v>0</v>
      </c>
      <c r="M136" s="68">
        <v>2</v>
      </c>
      <c r="N136" s="29">
        <v>0</v>
      </c>
      <c r="O136" s="13">
        <f>K136+L136+M136+N136</f>
        <v>2</v>
      </c>
      <c r="P136" s="14">
        <f>Q136-O136</f>
        <v>3</v>
      </c>
      <c r="Q136" s="14">
        <f>ROUND(PRODUCT(J136,25)/14,0)</f>
        <v>5</v>
      </c>
      <c r="R136" s="22"/>
      <c r="S136" s="22" t="s">
        <v>29</v>
      </c>
      <c r="T136" s="23"/>
      <c r="U136" s="7" t="s">
        <v>38</v>
      </c>
    </row>
    <row r="137" spans="1:21" ht="20.25" customHeight="1">
      <c r="A137" s="118" t="s">
        <v>57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20"/>
    </row>
    <row r="138" spans="1:21" ht="12.75">
      <c r="A138" s="28" t="s">
        <v>114</v>
      </c>
      <c r="B138" s="144" t="s">
        <v>113</v>
      </c>
      <c r="C138" s="144"/>
      <c r="D138" s="144"/>
      <c r="E138" s="144"/>
      <c r="F138" s="144"/>
      <c r="G138" s="144"/>
      <c r="H138" s="144"/>
      <c r="I138" s="144"/>
      <c r="J138" s="29">
        <v>3</v>
      </c>
      <c r="K138" s="29">
        <v>1</v>
      </c>
      <c r="L138" s="29">
        <v>0</v>
      </c>
      <c r="M138" s="29">
        <v>1</v>
      </c>
      <c r="N138" s="29">
        <v>0</v>
      </c>
      <c r="O138" s="13">
        <f>K138+L138+M138+N138</f>
        <v>2</v>
      </c>
      <c r="P138" s="14">
        <f>Q138-O138</f>
        <v>3</v>
      </c>
      <c r="Q138" s="14">
        <f>ROUND(PRODUCT(J138,25)/14,0)</f>
        <v>5</v>
      </c>
      <c r="R138" s="22"/>
      <c r="S138" s="22" t="s">
        <v>29</v>
      </c>
      <c r="T138" s="23"/>
      <c r="U138" s="7" t="s">
        <v>41</v>
      </c>
    </row>
    <row r="139" spans="1:21" ht="26.25" customHeight="1">
      <c r="A139" s="89" t="s">
        <v>52</v>
      </c>
      <c r="B139" s="90"/>
      <c r="C139" s="90"/>
      <c r="D139" s="90"/>
      <c r="E139" s="90"/>
      <c r="F139" s="90"/>
      <c r="G139" s="90"/>
      <c r="H139" s="90"/>
      <c r="I139" s="91"/>
      <c r="J139" s="19">
        <f aca="true" t="shared" si="24" ref="J139:Q139">SUM(J132,J133,J135,J136,J138)</f>
        <v>16</v>
      </c>
      <c r="K139" s="19">
        <f t="shared" si="24"/>
        <v>5</v>
      </c>
      <c r="L139" s="19">
        <f t="shared" si="24"/>
        <v>3</v>
      </c>
      <c r="M139" s="19">
        <f t="shared" si="24"/>
        <v>5</v>
      </c>
      <c r="N139" s="19">
        <f t="shared" si="24"/>
        <v>1</v>
      </c>
      <c r="O139" s="19">
        <f t="shared" si="24"/>
        <v>14</v>
      </c>
      <c r="P139" s="19">
        <f t="shared" si="24"/>
        <v>13</v>
      </c>
      <c r="Q139" s="19">
        <f t="shared" si="24"/>
        <v>27</v>
      </c>
      <c r="R139" s="19">
        <f>COUNTIF(R132:R133,"E")+COUNTIF(R135,"E")+COUNTIF(R136,"E")+COUNTIF(R138,"E")</f>
        <v>0</v>
      </c>
      <c r="S139" s="19">
        <f>COUNTIF(S132:S133,"C")+COUNTIF(S135,"C")+COUNTIF(S136,"C")+COUNTIF(S138,"C")</f>
        <v>5</v>
      </c>
      <c r="T139" s="19">
        <f>COUNTIF(T132:T133,"VP")+COUNTIF(T135,"VP")+COUNTIF(T136,"VP")+COUNTIF(T138,"VP")</f>
        <v>0</v>
      </c>
      <c r="U139" s="36">
        <f>COUNT($J$217:$J$221)/(COUNTIF($A$147:$U$208,$U$147)+COUNTIF($A$147:$U$208,$U$177)+COUNTIF($A$147:$U$208,$U$198)+COUNT($J$217:$J$221))</f>
        <v>0.12195121951219512</v>
      </c>
    </row>
    <row r="140" spans="1:21" ht="16.5" customHeight="1">
      <c r="A140" s="92" t="s">
        <v>53</v>
      </c>
      <c r="B140" s="93"/>
      <c r="C140" s="93"/>
      <c r="D140" s="93"/>
      <c r="E140" s="93"/>
      <c r="F140" s="93"/>
      <c r="G140" s="93"/>
      <c r="H140" s="93"/>
      <c r="I140" s="93"/>
      <c r="J140" s="94"/>
      <c r="K140" s="19">
        <f aca="true" t="shared" si="25" ref="K140:Q140">SUM(K133,K135,K138,)*14</f>
        <v>42</v>
      </c>
      <c r="L140" s="19">
        <f t="shared" si="25"/>
        <v>28</v>
      </c>
      <c r="M140" s="19">
        <f t="shared" si="25"/>
        <v>42</v>
      </c>
      <c r="N140" s="19">
        <f t="shared" si="25"/>
        <v>14</v>
      </c>
      <c r="O140" s="19">
        <f t="shared" si="25"/>
        <v>126</v>
      </c>
      <c r="P140" s="19">
        <f t="shared" si="25"/>
        <v>112</v>
      </c>
      <c r="Q140" s="19">
        <f t="shared" si="25"/>
        <v>238</v>
      </c>
      <c r="R140" s="98"/>
      <c r="S140" s="99"/>
      <c r="T140" s="99"/>
      <c r="U140" s="100"/>
    </row>
    <row r="141" spans="1:21" ht="15" customHeight="1">
      <c r="A141" s="95"/>
      <c r="B141" s="96"/>
      <c r="C141" s="96"/>
      <c r="D141" s="96"/>
      <c r="E141" s="96"/>
      <c r="F141" s="96"/>
      <c r="G141" s="96"/>
      <c r="H141" s="96"/>
      <c r="I141" s="96"/>
      <c r="J141" s="97"/>
      <c r="K141" s="121">
        <f>SUM(K140:N140)</f>
        <v>126</v>
      </c>
      <c r="L141" s="122"/>
      <c r="M141" s="122"/>
      <c r="N141" s="123"/>
      <c r="O141" s="115">
        <f>Q140</f>
        <v>238</v>
      </c>
      <c r="P141" s="116"/>
      <c r="Q141" s="117"/>
      <c r="R141" s="101"/>
      <c r="S141" s="102"/>
      <c r="T141" s="102"/>
      <c r="U141" s="103"/>
    </row>
    <row r="142" spans="1:21" ht="38.25" customHeight="1">
      <c r="A142" s="200" t="s">
        <v>115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</row>
    <row r="143" spans="1:21" ht="16.5" customHeight="1">
      <c r="A143" s="137" t="s">
        <v>60</v>
      </c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9"/>
    </row>
    <row r="144" spans="1:21" ht="34.5" customHeight="1">
      <c r="A144" s="140" t="s">
        <v>28</v>
      </c>
      <c r="B144" s="140" t="s">
        <v>27</v>
      </c>
      <c r="C144" s="140"/>
      <c r="D144" s="140"/>
      <c r="E144" s="140"/>
      <c r="F144" s="140"/>
      <c r="G144" s="140"/>
      <c r="H144" s="140"/>
      <c r="I144" s="140"/>
      <c r="J144" s="133" t="s">
        <v>42</v>
      </c>
      <c r="K144" s="187" t="s">
        <v>25</v>
      </c>
      <c r="L144" s="188"/>
      <c r="M144" s="188"/>
      <c r="N144" s="189"/>
      <c r="O144" s="133" t="s">
        <v>43</v>
      </c>
      <c r="P144" s="133"/>
      <c r="Q144" s="133"/>
      <c r="R144" s="133" t="s">
        <v>24</v>
      </c>
      <c r="S144" s="133"/>
      <c r="T144" s="133"/>
      <c r="U144" s="133" t="s">
        <v>23</v>
      </c>
    </row>
    <row r="145" spans="1:21" ht="12.75">
      <c r="A145" s="140"/>
      <c r="B145" s="140"/>
      <c r="C145" s="140"/>
      <c r="D145" s="140"/>
      <c r="E145" s="140"/>
      <c r="F145" s="140"/>
      <c r="G145" s="140"/>
      <c r="H145" s="140"/>
      <c r="I145" s="140"/>
      <c r="J145" s="133"/>
      <c r="K145" s="25" t="s">
        <v>29</v>
      </c>
      <c r="L145" s="25" t="s">
        <v>30</v>
      </c>
      <c r="M145" s="25" t="s">
        <v>31</v>
      </c>
      <c r="N145" s="25" t="s">
        <v>118</v>
      </c>
      <c r="O145" s="25" t="s">
        <v>35</v>
      </c>
      <c r="P145" s="25" t="s">
        <v>9</v>
      </c>
      <c r="Q145" s="25" t="s">
        <v>32</v>
      </c>
      <c r="R145" s="25" t="s">
        <v>33</v>
      </c>
      <c r="S145" s="25" t="s">
        <v>29</v>
      </c>
      <c r="T145" s="25" t="s">
        <v>34</v>
      </c>
      <c r="U145" s="133"/>
    </row>
    <row r="146" spans="1:21" ht="17.25" customHeight="1">
      <c r="A146" s="137" t="s">
        <v>58</v>
      </c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9"/>
    </row>
    <row r="147" spans="1:23" ht="12.75">
      <c r="A147" s="27" t="str">
        <f aca="true" t="shared" si="26" ref="A147:A158">IF(ISNA(INDEX($A$38:$T$155,MATCH($B147,$B$38:$B$155,0),1)),"",INDEX($A$38:$T$155,MATCH($B147,$B$38:$B$155,0),1))</f>
        <v>MLM0019</v>
      </c>
      <c r="B147" s="84" t="s">
        <v>155</v>
      </c>
      <c r="C147" s="84"/>
      <c r="D147" s="84"/>
      <c r="E147" s="84"/>
      <c r="F147" s="84"/>
      <c r="G147" s="84"/>
      <c r="H147" s="84"/>
      <c r="I147" s="84"/>
      <c r="J147" s="14">
        <f aca="true" t="shared" si="27" ref="J147:J163">IF(ISNA(INDEX($A$38:$T$155,MATCH($B147,$B$38:$B$155,0),10)),"",INDEX($A$38:$T$155,MATCH($B147,$B$38:$B$155,0),10))</f>
        <v>6</v>
      </c>
      <c r="K147" s="14">
        <f aca="true" t="shared" si="28" ref="K147:K163">IF(ISNA(INDEX($A$38:$T$155,MATCH($B147,$B$38:$B$155,0),11)),"",INDEX($A$38:$T$155,MATCH($B147,$B$38:$B$155,0),11))</f>
        <v>2</v>
      </c>
      <c r="L147" s="14">
        <f aca="true" t="shared" si="29" ref="L147:L163">IF(ISNA(INDEX($A$38:$T$155,MATCH($B147,$B$38:$B$155,0),12)),"",INDEX($A$38:$T$155,MATCH($B147,$B$38:$B$155,0),12))</f>
        <v>2</v>
      </c>
      <c r="M147" s="14">
        <f aca="true" t="shared" si="30" ref="M147:M160">IF(ISNA(INDEX($A$38:$T$155,MATCH($B147,$B$38:$B$155,0),13)),"",INDEX($A$38:$T$155,MATCH($B147,$B$38:$B$155,0),13))</f>
        <v>0</v>
      </c>
      <c r="N147" s="14">
        <f aca="true" t="shared" si="31" ref="N147:N163">IF(ISNA(INDEX($A$37:$U$141,MATCH($B147,$B$37:$B$141,0),14)),"",INDEX($A$37:$U$141,MATCH($B147,$B$37:$B$141,0),14))</f>
        <v>0</v>
      </c>
      <c r="O147" s="14">
        <f aca="true" t="shared" si="32" ref="O147:O163">IF(ISNA(INDEX($A$37:$U$141,MATCH($B147,$B$37:$B$141,0),15)),"",INDEX($A$37:$U$141,MATCH($B147,$B$37:$B$141,0),15))</f>
        <v>4</v>
      </c>
      <c r="P147" s="14">
        <f aca="true" t="shared" si="33" ref="P147:P163">IF(ISNA(INDEX($A$37:$U$141,MATCH($B147,$B$37:$B$141,0),16)),"",INDEX($A$37:$U$141,MATCH($B147,$B$37:$B$141,0),16))</f>
        <v>7</v>
      </c>
      <c r="Q147" s="14">
        <f aca="true" t="shared" si="34" ref="Q147:Q163">IF(ISNA(INDEX($A$37:$U$141,MATCH($B147,$B$37:$B$141,0),17)),"",INDEX($A$37:$U$141,MATCH($B147,$B$37:$B$141,0),17))</f>
        <v>11</v>
      </c>
      <c r="R147" s="24" t="str">
        <f aca="true" t="shared" si="35" ref="R147:R163">IF(ISNA(INDEX($A$37:$U$141,MATCH($B147,$B$37:$B$141,0),18)),"",INDEX($A$37:$U$141,MATCH($B147,$B$37:$B$141,0),18))</f>
        <v>E</v>
      </c>
      <c r="S147" s="24">
        <f aca="true" t="shared" si="36" ref="S147:S163">IF(ISNA(INDEX($A$37:$U$141,MATCH($B147,$B$37:$B$141,0),19)),"",INDEX($A$37:$U$141,MATCH($B147,$B$37:$B$141,0),19))</f>
        <v>0</v>
      </c>
      <c r="T147" s="24">
        <f aca="true" t="shared" si="37" ref="T147:T163">IF(ISNA(INDEX($A$37:$U$141,MATCH($B147,$B$37:$B$141,0),20)),"",INDEX($A$37:$U$141,MATCH($B147,$B$37:$B$141,0),20))</f>
        <v>0</v>
      </c>
      <c r="U147" s="16" t="s">
        <v>38</v>
      </c>
      <c r="W147" s="37"/>
    </row>
    <row r="148" spans="1:21" ht="12.75">
      <c r="A148" s="27" t="str">
        <f t="shared" si="26"/>
        <v>MLM0001</v>
      </c>
      <c r="B148" s="84" t="s">
        <v>159</v>
      </c>
      <c r="C148" s="84"/>
      <c r="D148" s="84"/>
      <c r="E148" s="84"/>
      <c r="F148" s="84"/>
      <c r="G148" s="84"/>
      <c r="H148" s="84"/>
      <c r="I148" s="84"/>
      <c r="J148" s="14">
        <f t="shared" si="27"/>
        <v>6</v>
      </c>
      <c r="K148" s="14">
        <f t="shared" si="28"/>
        <v>2</v>
      </c>
      <c r="L148" s="14">
        <f t="shared" si="29"/>
        <v>2</v>
      </c>
      <c r="M148" s="14">
        <f t="shared" si="30"/>
        <v>0</v>
      </c>
      <c r="N148" s="14">
        <f t="shared" si="31"/>
        <v>0</v>
      </c>
      <c r="O148" s="14">
        <f t="shared" si="32"/>
        <v>4</v>
      </c>
      <c r="P148" s="14">
        <f t="shared" si="33"/>
        <v>7</v>
      </c>
      <c r="Q148" s="14">
        <f t="shared" si="34"/>
        <v>11</v>
      </c>
      <c r="R148" s="24" t="str">
        <f t="shared" si="35"/>
        <v>E</v>
      </c>
      <c r="S148" s="24">
        <f t="shared" si="36"/>
        <v>0</v>
      </c>
      <c r="T148" s="24">
        <f t="shared" si="37"/>
        <v>0</v>
      </c>
      <c r="U148" s="16" t="s">
        <v>38</v>
      </c>
    </row>
    <row r="149" spans="1:21" ht="12.75">
      <c r="A149" s="27" t="str">
        <f t="shared" si="26"/>
        <v>MLM0013</v>
      </c>
      <c r="B149" s="84" t="s">
        <v>161</v>
      </c>
      <c r="C149" s="84"/>
      <c r="D149" s="84"/>
      <c r="E149" s="84"/>
      <c r="F149" s="84"/>
      <c r="G149" s="84"/>
      <c r="H149" s="84"/>
      <c r="I149" s="84"/>
      <c r="J149" s="14">
        <f t="shared" si="27"/>
        <v>6</v>
      </c>
      <c r="K149" s="14">
        <f t="shared" si="28"/>
        <v>2</v>
      </c>
      <c r="L149" s="14">
        <f t="shared" si="29"/>
        <v>2</v>
      </c>
      <c r="M149" s="14">
        <f t="shared" si="30"/>
        <v>0</v>
      </c>
      <c r="N149" s="14">
        <f t="shared" si="31"/>
        <v>0</v>
      </c>
      <c r="O149" s="14">
        <f t="shared" si="32"/>
        <v>4</v>
      </c>
      <c r="P149" s="14">
        <f t="shared" si="33"/>
        <v>7</v>
      </c>
      <c r="Q149" s="14">
        <f t="shared" si="34"/>
        <v>11</v>
      </c>
      <c r="R149" s="24" t="str">
        <f t="shared" si="35"/>
        <v>E</v>
      </c>
      <c r="S149" s="24">
        <f t="shared" si="36"/>
        <v>0</v>
      </c>
      <c r="T149" s="24">
        <f t="shared" si="37"/>
        <v>0</v>
      </c>
      <c r="U149" s="16" t="s">
        <v>38</v>
      </c>
    </row>
    <row r="150" spans="1:21" ht="12.75">
      <c r="A150" s="27" t="str">
        <f t="shared" si="26"/>
        <v>MLM0021</v>
      </c>
      <c r="B150" s="84" t="s">
        <v>163</v>
      </c>
      <c r="C150" s="84"/>
      <c r="D150" s="84"/>
      <c r="E150" s="84"/>
      <c r="F150" s="84"/>
      <c r="G150" s="84"/>
      <c r="H150" s="84"/>
      <c r="I150" s="84"/>
      <c r="J150" s="14">
        <f t="shared" si="27"/>
        <v>5</v>
      </c>
      <c r="K150" s="14">
        <f t="shared" si="28"/>
        <v>2</v>
      </c>
      <c r="L150" s="14">
        <f t="shared" si="29"/>
        <v>2</v>
      </c>
      <c r="M150" s="14">
        <f t="shared" si="30"/>
        <v>0</v>
      </c>
      <c r="N150" s="14">
        <f t="shared" si="31"/>
        <v>0</v>
      </c>
      <c r="O150" s="14">
        <f t="shared" si="32"/>
        <v>4</v>
      </c>
      <c r="P150" s="14">
        <f t="shared" si="33"/>
        <v>5</v>
      </c>
      <c r="Q150" s="14">
        <f t="shared" si="34"/>
        <v>9</v>
      </c>
      <c r="R150" s="24" t="str">
        <f t="shared" si="35"/>
        <v>E</v>
      </c>
      <c r="S150" s="24">
        <f t="shared" si="36"/>
        <v>0</v>
      </c>
      <c r="T150" s="24">
        <f t="shared" si="37"/>
        <v>0</v>
      </c>
      <c r="U150" s="16" t="s">
        <v>38</v>
      </c>
    </row>
    <row r="151" spans="1:21" ht="12.75">
      <c r="A151" s="27" t="str">
        <f t="shared" si="26"/>
        <v>MLM0006</v>
      </c>
      <c r="B151" s="84" t="s">
        <v>165</v>
      </c>
      <c r="C151" s="84"/>
      <c r="D151" s="84"/>
      <c r="E151" s="84"/>
      <c r="F151" s="84"/>
      <c r="G151" s="84"/>
      <c r="H151" s="84"/>
      <c r="I151" s="84"/>
      <c r="J151" s="14">
        <f t="shared" si="27"/>
        <v>5</v>
      </c>
      <c r="K151" s="14">
        <f t="shared" si="28"/>
        <v>2</v>
      </c>
      <c r="L151" s="14">
        <f t="shared" si="29"/>
        <v>2</v>
      </c>
      <c r="M151" s="14">
        <f t="shared" si="30"/>
        <v>0</v>
      </c>
      <c r="N151" s="14">
        <f t="shared" si="31"/>
        <v>0</v>
      </c>
      <c r="O151" s="14">
        <f t="shared" si="32"/>
        <v>4</v>
      </c>
      <c r="P151" s="14">
        <f t="shared" si="33"/>
        <v>5</v>
      </c>
      <c r="Q151" s="14">
        <f t="shared" si="34"/>
        <v>9</v>
      </c>
      <c r="R151" s="24" t="str">
        <f t="shared" si="35"/>
        <v>E</v>
      </c>
      <c r="S151" s="24">
        <f t="shared" si="36"/>
        <v>0</v>
      </c>
      <c r="T151" s="24">
        <f t="shared" si="37"/>
        <v>0</v>
      </c>
      <c r="U151" s="16" t="s">
        <v>38</v>
      </c>
    </row>
    <row r="152" spans="1:21" ht="12.75">
      <c r="A152" s="27" t="str">
        <f t="shared" si="26"/>
        <v>MLM0015</v>
      </c>
      <c r="B152" s="84" t="s">
        <v>167</v>
      </c>
      <c r="C152" s="84"/>
      <c r="D152" s="84"/>
      <c r="E152" s="84"/>
      <c r="F152" s="84"/>
      <c r="G152" s="84"/>
      <c r="H152" s="84"/>
      <c r="I152" s="84"/>
      <c r="J152" s="14">
        <f t="shared" si="27"/>
        <v>5</v>
      </c>
      <c r="K152" s="14">
        <f t="shared" si="28"/>
        <v>2</v>
      </c>
      <c r="L152" s="14">
        <f t="shared" si="29"/>
        <v>2</v>
      </c>
      <c r="M152" s="14">
        <f t="shared" si="30"/>
        <v>0</v>
      </c>
      <c r="N152" s="14">
        <f t="shared" si="31"/>
        <v>0</v>
      </c>
      <c r="O152" s="14">
        <f t="shared" si="32"/>
        <v>4</v>
      </c>
      <c r="P152" s="14">
        <f t="shared" si="33"/>
        <v>5</v>
      </c>
      <c r="Q152" s="14">
        <f t="shared" si="34"/>
        <v>9</v>
      </c>
      <c r="R152" s="24">
        <f t="shared" si="35"/>
        <v>0</v>
      </c>
      <c r="S152" s="24">
        <f t="shared" si="36"/>
        <v>0</v>
      </c>
      <c r="T152" s="24" t="str">
        <f t="shared" si="37"/>
        <v>VP</v>
      </c>
      <c r="U152" s="16" t="s">
        <v>38</v>
      </c>
    </row>
    <row r="153" spans="1:21" ht="12.75">
      <c r="A153" s="27" t="str">
        <f t="shared" si="26"/>
        <v>MLM0022</v>
      </c>
      <c r="B153" s="84" t="s">
        <v>169</v>
      </c>
      <c r="C153" s="84"/>
      <c r="D153" s="84"/>
      <c r="E153" s="84"/>
      <c r="F153" s="84"/>
      <c r="G153" s="84"/>
      <c r="H153" s="84"/>
      <c r="I153" s="84"/>
      <c r="J153" s="14">
        <f t="shared" si="27"/>
        <v>5</v>
      </c>
      <c r="K153" s="14">
        <f t="shared" si="28"/>
        <v>2</v>
      </c>
      <c r="L153" s="14">
        <f t="shared" si="29"/>
        <v>2</v>
      </c>
      <c r="M153" s="14">
        <f t="shared" si="30"/>
        <v>0</v>
      </c>
      <c r="N153" s="14">
        <f t="shared" si="31"/>
        <v>0</v>
      </c>
      <c r="O153" s="14">
        <f t="shared" si="32"/>
        <v>4</v>
      </c>
      <c r="P153" s="14">
        <f t="shared" si="33"/>
        <v>5</v>
      </c>
      <c r="Q153" s="14">
        <f t="shared" si="34"/>
        <v>9</v>
      </c>
      <c r="R153" s="24" t="str">
        <f t="shared" si="35"/>
        <v>E</v>
      </c>
      <c r="S153" s="24">
        <f t="shared" si="36"/>
        <v>0</v>
      </c>
      <c r="T153" s="24">
        <f t="shared" si="37"/>
        <v>0</v>
      </c>
      <c r="U153" s="16" t="s">
        <v>38</v>
      </c>
    </row>
    <row r="154" spans="1:21" ht="12.75">
      <c r="A154" s="27" t="str">
        <f t="shared" si="26"/>
        <v>MLM0007</v>
      </c>
      <c r="B154" s="84" t="s">
        <v>171</v>
      </c>
      <c r="C154" s="84"/>
      <c r="D154" s="84"/>
      <c r="E154" s="84"/>
      <c r="F154" s="84"/>
      <c r="G154" s="84"/>
      <c r="H154" s="84"/>
      <c r="I154" s="84"/>
      <c r="J154" s="14">
        <f t="shared" si="27"/>
        <v>6</v>
      </c>
      <c r="K154" s="14">
        <f t="shared" si="28"/>
        <v>2</v>
      </c>
      <c r="L154" s="14">
        <f t="shared" si="29"/>
        <v>2</v>
      </c>
      <c r="M154" s="14">
        <f t="shared" si="30"/>
        <v>0</v>
      </c>
      <c r="N154" s="14">
        <f t="shared" si="31"/>
        <v>0</v>
      </c>
      <c r="O154" s="14">
        <f t="shared" si="32"/>
        <v>4</v>
      </c>
      <c r="P154" s="14">
        <f t="shared" si="33"/>
        <v>7</v>
      </c>
      <c r="Q154" s="14">
        <f t="shared" si="34"/>
        <v>11</v>
      </c>
      <c r="R154" s="24">
        <f t="shared" si="35"/>
        <v>0</v>
      </c>
      <c r="S154" s="24">
        <f t="shared" si="36"/>
        <v>0</v>
      </c>
      <c r="T154" s="24" t="str">
        <f t="shared" si="37"/>
        <v>VP</v>
      </c>
      <c r="U154" s="16" t="s">
        <v>38</v>
      </c>
    </row>
    <row r="155" spans="1:21" ht="12.75">
      <c r="A155" s="27" t="str">
        <f t="shared" si="26"/>
        <v>MLM0009</v>
      </c>
      <c r="B155" s="84" t="s">
        <v>173</v>
      </c>
      <c r="C155" s="84"/>
      <c r="D155" s="84"/>
      <c r="E155" s="84"/>
      <c r="F155" s="84"/>
      <c r="G155" s="84"/>
      <c r="H155" s="84"/>
      <c r="I155" s="84"/>
      <c r="J155" s="14">
        <f t="shared" si="27"/>
        <v>6</v>
      </c>
      <c r="K155" s="14">
        <f t="shared" si="28"/>
        <v>2</v>
      </c>
      <c r="L155" s="14">
        <f t="shared" si="29"/>
        <v>2</v>
      </c>
      <c r="M155" s="14">
        <f t="shared" si="30"/>
        <v>1</v>
      </c>
      <c r="N155" s="14">
        <f t="shared" si="31"/>
        <v>0</v>
      </c>
      <c r="O155" s="14">
        <f t="shared" si="32"/>
        <v>5</v>
      </c>
      <c r="P155" s="14">
        <f t="shared" si="33"/>
        <v>6</v>
      </c>
      <c r="Q155" s="14">
        <f t="shared" si="34"/>
        <v>11</v>
      </c>
      <c r="R155" s="24" t="str">
        <f t="shared" si="35"/>
        <v>E</v>
      </c>
      <c r="S155" s="24">
        <f t="shared" si="36"/>
        <v>0</v>
      </c>
      <c r="T155" s="24">
        <f t="shared" si="37"/>
        <v>0</v>
      </c>
      <c r="U155" s="16" t="s">
        <v>38</v>
      </c>
    </row>
    <row r="156" spans="1:21" ht="12.75">
      <c r="A156" s="27" t="str">
        <f t="shared" si="26"/>
        <v>MLM0008</v>
      </c>
      <c r="B156" s="84" t="s">
        <v>177</v>
      </c>
      <c r="C156" s="84"/>
      <c r="D156" s="84"/>
      <c r="E156" s="84"/>
      <c r="F156" s="84"/>
      <c r="G156" s="84"/>
      <c r="H156" s="84"/>
      <c r="I156" s="84"/>
      <c r="J156" s="14">
        <f t="shared" si="27"/>
        <v>6</v>
      </c>
      <c r="K156" s="14">
        <f t="shared" si="28"/>
        <v>2</v>
      </c>
      <c r="L156" s="14">
        <f t="shared" si="29"/>
        <v>2</v>
      </c>
      <c r="M156" s="14">
        <f t="shared" si="30"/>
        <v>0</v>
      </c>
      <c r="N156" s="14">
        <f t="shared" si="31"/>
        <v>0</v>
      </c>
      <c r="O156" s="14">
        <f t="shared" si="32"/>
        <v>4</v>
      </c>
      <c r="P156" s="14">
        <f t="shared" si="33"/>
        <v>7</v>
      </c>
      <c r="Q156" s="14">
        <f t="shared" si="34"/>
        <v>11</v>
      </c>
      <c r="R156" s="24" t="str">
        <f t="shared" si="35"/>
        <v>E</v>
      </c>
      <c r="S156" s="24">
        <f t="shared" si="36"/>
        <v>0</v>
      </c>
      <c r="T156" s="24">
        <f t="shared" si="37"/>
        <v>0</v>
      </c>
      <c r="U156" s="16" t="s">
        <v>38</v>
      </c>
    </row>
    <row r="157" spans="1:21" ht="12.75">
      <c r="A157" s="27" t="str">
        <f t="shared" si="26"/>
        <v>MLM0003</v>
      </c>
      <c r="B157" s="84" t="s">
        <v>185</v>
      </c>
      <c r="C157" s="84"/>
      <c r="D157" s="84"/>
      <c r="E157" s="84"/>
      <c r="F157" s="84"/>
      <c r="G157" s="84"/>
      <c r="H157" s="84"/>
      <c r="I157" s="84"/>
      <c r="J157" s="14">
        <f t="shared" si="27"/>
        <v>6</v>
      </c>
      <c r="K157" s="14">
        <f t="shared" si="28"/>
        <v>2</v>
      </c>
      <c r="L157" s="14">
        <f t="shared" si="29"/>
        <v>2</v>
      </c>
      <c r="M157" s="14">
        <f t="shared" si="30"/>
        <v>0</v>
      </c>
      <c r="N157" s="14">
        <f t="shared" si="31"/>
        <v>0</v>
      </c>
      <c r="O157" s="14">
        <f t="shared" si="32"/>
        <v>4</v>
      </c>
      <c r="P157" s="14">
        <f t="shared" si="33"/>
        <v>7</v>
      </c>
      <c r="Q157" s="14">
        <f t="shared" si="34"/>
        <v>11</v>
      </c>
      <c r="R157" s="24">
        <f t="shared" si="35"/>
        <v>0</v>
      </c>
      <c r="S157" s="24" t="str">
        <f t="shared" si="36"/>
        <v>C</v>
      </c>
      <c r="T157" s="24">
        <f t="shared" si="37"/>
        <v>0</v>
      </c>
      <c r="U157" s="16" t="s">
        <v>38</v>
      </c>
    </row>
    <row r="158" spans="1:21" ht="12.75">
      <c r="A158" s="27" t="str">
        <f t="shared" si="26"/>
        <v>MLM0029</v>
      </c>
      <c r="B158" s="84" t="s">
        <v>187</v>
      </c>
      <c r="C158" s="84"/>
      <c r="D158" s="84"/>
      <c r="E158" s="84"/>
      <c r="F158" s="84"/>
      <c r="G158" s="84"/>
      <c r="H158" s="84"/>
      <c r="I158" s="84"/>
      <c r="J158" s="14">
        <f t="shared" si="27"/>
        <v>6</v>
      </c>
      <c r="K158" s="14">
        <f t="shared" si="28"/>
        <v>2</v>
      </c>
      <c r="L158" s="14">
        <f t="shared" si="29"/>
        <v>2</v>
      </c>
      <c r="M158" s="14">
        <f t="shared" si="30"/>
        <v>0</v>
      </c>
      <c r="N158" s="14">
        <f t="shared" si="31"/>
        <v>0</v>
      </c>
      <c r="O158" s="14">
        <f t="shared" si="32"/>
        <v>4</v>
      </c>
      <c r="P158" s="14">
        <f t="shared" si="33"/>
        <v>7</v>
      </c>
      <c r="Q158" s="14">
        <f t="shared" si="34"/>
        <v>11</v>
      </c>
      <c r="R158" s="24" t="str">
        <f t="shared" si="35"/>
        <v>E</v>
      </c>
      <c r="S158" s="24">
        <f t="shared" si="36"/>
        <v>0</v>
      </c>
      <c r="T158" s="24">
        <f t="shared" si="37"/>
        <v>0</v>
      </c>
      <c r="U158" s="16" t="s">
        <v>38</v>
      </c>
    </row>
    <row r="159" spans="1:21" ht="12.75">
      <c r="A159" s="27" t="s">
        <v>188</v>
      </c>
      <c r="B159" s="84" t="s">
        <v>189</v>
      </c>
      <c r="C159" s="84"/>
      <c r="D159" s="84"/>
      <c r="E159" s="84"/>
      <c r="F159" s="84"/>
      <c r="G159" s="84"/>
      <c r="H159" s="84"/>
      <c r="I159" s="84"/>
      <c r="J159" s="14">
        <f t="shared" si="27"/>
        <v>6</v>
      </c>
      <c r="K159" s="14">
        <f t="shared" si="28"/>
        <v>2</v>
      </c>
      <c r="L159" s="14">
        <f t="shared" si="29"/>
        <v>2</v>
      </c>
      <c r="M159" s="14">
        <f t="shared" si="30"/>
        <v>1</v>
      </c>
      <c r="N159" s="14">
        <f t="shared" si="31"/>
        <v>0</v>
      </c>
      <c r="O159" s="14">
        <f t="shared" si="32"/>
        <v>5</v>
      </c>
      <c r="P159" s="14">
        <f t="shared" si="33"/>
        <v>6</v>
      </c>
      <c r="Q159" s="14">
        <f t="shared" si="34"/>
        <v>11</v>
      </c>
      <c r="R159" s="24" t="str">
        <f t="shared" si="35"/>
        <v>E</v>
      </c>
      <c r="S159" s="24">
        <f t="shared" si="36"/>
        <v>0</v>
      </c>
      <c r="T159" s="24">
        <f t="shared" si="37"/>
        <v>0</v>
      </c>
      <c r="U159" s="16" t="s">
        <v>38</v>
      </c>
    </row>
    <row r="160" spans="1:21" ht="12.75">
      <c r="A160" s="27" t="str">
        <f>IF(ISNA(INDEX($A$38:$T$155,MATCH($B160,$B$38:$B$155,0),1)),"",INDEX($A$38:$T$155,MATCH($B160,$B$38:$B$155,0),1))</f>
        <v>MLX2102</v>
      </c>
      <c r="B160" s="84" t="s">
        <v>201</v>
      </c>
      <c r="C160" s="84"/>
      <c r="D160" s="84"/>
      <c r="E160" s="84"/>
      <c r="F160" s="84"/>
      <c r="G160" s="84"/>
      <c r="H160" s="84"/>
      <c r="I160" s="84"/>
      <c r="J160" s="14">
        <f t="shared" si="27"/>
        <v>6</v>
      </c>
      <c r="K160" s="14">
        <f t="shared" si="28"/>
        <v>2</v>
      </c>
      <c r="L160" s="14">
        <f t="shared" si="29"/>
        <v>1</v>
      </c>
      <c r="M160" s="14">
        <f t="shared" si="30"/>
        <v>0</v>
      </c>
      <c r="N160" s="14">
        <f t="shared" si="31"/>
        <v>2</v>
      </c>
      <c r="O160" s="14">
        <f t="shared" si="32"/>
        <v>5</v>
      </c>
      <c r="P160" s="14">
        <f t="shared" si="33"/>
        <v>6</v>
      </c>
      <c r="Q160" s="14">
        <f t="shared" si="34"/>
        <v>11</v>
      </c>
      <c r="R160" s="24">
        <f t="shared" si="35"/>
        <v>0</v>
      </c>
      <c r="S160" s="24">
        <f t="shared" si="36"/>
        <v>0</v>
      </c>
      <c r="T160" s="24" t="str">
        <f t="shared" si="37"/>
        <v>VP</v>
      </c>
      <c r="U160" s="16" t="s">
        <v>38</v>
      </c>
    </row>
    <row r="161" spans="1:21" ht="12.75">
      <c r="A161" s="27" t="str">
        <f>IF(ISNA(INDEX($A$38:$T$155,MATCH($B161,$B$38:$B$155,0),1)),"",INDEX($A$38:$T$155,MATCH($B161,$B$38:$B$155,0),1))</f>
        <v>MLM5005</v>
      </c>
      <c r="B161" s="104" t="s">
        <v>80</v>
      </c>
      <c r="C161" s="105"/>
      <c r="D161" s="105"/>
      <c r="E161" s="105"/>
      <c r="F161" s="105"/>
      <c r="G161" s="105"/>
      <c r="H161" s="105"/>
      <c r="I161" s="106"/>
      <c r="J161" s="14">
        <f t="shared" si="27"/>
        <v>6</v>
      </c>
      <c r="K161" s="14">
        <f t="shared" si="28"/>
        <v>2</v>
      </c>
      <c r="L161" s="14">
        <f t="shared" si="29"/>
        <v>2</v>
      </c>
      <c r="M161" s="14">
        <v>1</v>
      </c>
      <c r="N161" s="14">
        <f t="shared" si="31"/>
        <v>0</v>
      </c>
      <c r="O161" s="14">
        <f t="shared" si="32"/>
        <v>6</v>
      </c>
      <c r="P161" s="14">
        <f t="shared" si="33"/>
        <v>5</v>
      </c>
      <c r="Q161" s="14">
        <f t="shared" si="34"/>
        <v>11</v>
      </c>
      <c r="R161" s="24">
        <f t="shared" si="35"/>
        <v>0</v>
      </c>
      <c r="S161" s="24" t="str">
        <f t="shared" si="36"/>
        <v>C</v>
      </c>
      <c r="T161" s="24">
        <f t="shared" si="37"/>
        <v>0</v>
      </c>
      <c r="U161" s="16" t="s">
        <v>38</v>
      </c>
    </row>
    <row r="162" spans="1:21" ht="12.75">
      <c r="A162" s="27" t="str">
        <f>IF(ISNA(INDEX($A$38:$T$155,MATCH($B162,$B$38:$B$155,0),1)),"",INDEX($A$38:$T$155,MATCH($B162,$B$38:$B$155,0),1))</f>
        <v>MLM5006</v>
      </c>
      <c r="B162" s="104" t="s">
        <v>82</v>
      </c>
      <c r="C162" s="105"/>
      <c r="D162" s="105"/>
      <c r="E162" s="105"/>
      <c r="F162" s="105"/>
      <c r="G162" s="105"/>
      <c r="H162" s="105"/>
      <c r="I162" s="106"/>
      <c r="J162" s="14">
        <f t="shared" si="27"/>
        <v>6</v>
      </c>
      <c r="K162" s="14">
        <f t="shared" si="28"/>
        <v>2</v>
      </c>
      <c r="L162" s="14">
        <f t="shared" si="29"/>
        <v>1</v>
      </c>
      <c r="M162" s="14">
        <v>1</v>
      </c>
      <c r="N162" s="14">
        <f t="shared" si="31"/>
        <v>0</v>
      </c>
      <c r="O162" s="14">
        <f t="shared" si="32"/>
        <v>5</v>
      </c>
      <c r="P162" s="14">
        <f t="shared" si="33"/>
        <v>6</v>
      </c>
      <c r="Q162" s="14">
        <f t="shared" si="34"/>
        <v>11</v>
      </c>
      <c r="R162" s="24" t="str">
        <f t="shared" si="35"/>
        <v>E</v>
      </c>
      <c r="S162" s="24">
        <f t="shared" si="36"/>
        <v>0</v>
      </c>
      <c r="T162" s="24">
        <f t="shared" si="37"/>
        <v>0</v>
      </c>
      <c r="U162" s="16" t="s">
        <v>38</v>
      </c>
    </row>
    <row r="163" spans="1:21" ht="12.75">
      <c r="A163" s="27" t="str">
        <f>IF(ISNA(INDEX($A$38:$T$155,MATCH($B163,$B$38:$B$155,0),1)),"",INDEX($A$38:$T$155,MATCH($B163,$B$38:$B$155,0),1))</f>
        <v>MLM5022</v>
      </c>
      <c r="B163" s="104" t="s">
        <v>84</v>
      </c>
      <c r="C163" s="105"/>
      <c r="D163" s="105"/>
      <c r="E163" s="105"/>
      <c r="F163" s="105"/>
      <c r="G163" s="105"/>
      <c r="H163" s="105"/>
      <c r="I163" s="106"/>
      <c r="J163" s="14">
        <f t="shared" si="27"/>
        <v>4</v>
      </c>
      <c r="K163" s="14">
        <f t="shared" si="28"/>
        <v>2</v>
      </c>
      <c r="L163" s="14">
        <f t="shared" si="29"/>
        <v>1</v>
      </c>
      <c r="M163" s="14">
        <f>IF(ISNA(INDEX($A$38:$T$155,MATCH($B163,$B$38:$B$155,0),13)),"",INDEX($A$38:$T$155,MATCH($B163,$B$38:$B$155,0),13))</f>
        <v>0</v>
      </c>
      <c r="N163" s="14">
        <f t="shared" si="31"/>
        <v>0</v>
      </c>
      <c r="O163" s="14">
        <f t="shared" si="32"/>
        <v>3</v>
      </c>
      <c r="P163" s="14">
        <f t="shared" si="33"/>
        <v>4</v>
      </c>
      <c r="Q163" s="14">
        <f t="shared" si="34"/>
        <v>7</v>
      </c>
      <c r="R163" s="24">
        <f t="shared" si="35"/>
        <v>0</v>
      </c>
      <c r="S163" s="24" t="str">
        <f t="shared" si="36"/>
        <v>C</v>
      </c>
      <c r="T163" s="24">
        <f t="shared" si="37"/>
        <v>0</v>
      </c>
      <c r="U163" s="16" t="s">
        <v>38</v>
      </c>
    </row>
    <row r="164" spans="1:21" ht="12.75">
      <c r="A164" s="17" t="s">
        <v>26</v>
      </c>
      <c r="B164" s="134"/>
      <c r="C164" s="135"/>
      <c r="D164" s="135"/>
      <c r="E164" s="135"/>
      <c r="F164" s="135"/>
      <c r="G164" s="135"/>
      <c r="H164" s="135"/>
      <c r="I164" s="136"/>
      <c r="J164" s="19">
        <f>IF(ISNA(SUM(J147:J163)),"",SUM(J147:J163))</f>
        <v>96</v>
      </c>
      <c r="K164" s="19">
        <f aca="true" t="shared" si="38" ref="K164:Q164">SUM(K147:K163)</f>
        <v>34</v>
      </c>
      <c r="L164" s="19">
        <f t="shared" si="38"/>
        <v>31</v>
      </c>
      <c r="M164" s="19">
        <f t="shared" si="38"/>
        <v>4</v>
      </c>
      <c r="N164" s="19">
        <f t="shared" si="38"/>
        <v>2</v>
      </c>
      <c r="O164" s="19">
        <f t="shared" si="38"/>
        <v>73</v>
      </c>
      <c r="P164" s="19">
        <f t="shared" si="38"/>
        <v>102</v>
      </c>
      <c r="Q164" s="19">
        <f t="shared" si="38"/>
        <v>175</v>
      </c>
      <c r="R164" s="17">
        <f>COUNTIF(R147:R163,"E")</f>
        <v>11</v>
      </c>
      <c r="S164" s="17">
        <f>COUNTIF(S147:S163,"C")</f>
        <v>3</v>
      </c>
      <c r="T164" s="17">
        <f>COUNTIF(T147:T163,"VP")</f>
        <v>3</v>
      </c>
      <c r="U164" s="16"/>
    </row>
    <row r="165" spans="1:21" ht="17.25" customHeight="1">
      <c r="A165" s="137" t="s">
        <v>71</v>
      </c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9"/>
    </row>
    <row r="166" spans="1:21" ht="12.75">
      <c r="A166" s="27" t="s">
        <v>79</v>
      </c>
      <c r="B166" s="84" t="s">
        <v>108</v>
      </c>
      <c r="C166" s="84"/>
      <c r="D166" s="84"/>
      <c r="E166" s="84"/>
      <c r="F166" s="84"/>
      <c r="G166" s="84"/>
      <c r="H166" s="84"/>
      <c r="I166" s="84"/>
      <c r="J166" s="14">
        <f>IF(ISNA(INDEX($A$37:$U$151,MATCH($B166,$B$37:$B$151,0),10)),"",INDEX($A$37:$U$151,MATCH($B166,$B$37:$B$151,0),10))</f>
        <v>6</v>
      </c>
      <c r="K166" s="14">
        <f>IF(ISNA(INDEX($A$37:$U$151,MATCH($B166,$B$37:$B$151,0),11)),"",INDEX($A$37:$U$151,MATCH($B166,$B$37:$B$151,0),11))</f>
        <v>2</v>
      </c>
      <c r="L166" s="14">
        <f>IF(ISNA(INDEX($A$37:$U$151,MATCH($B166,$B$37:$B$151,0),12)),"",INDEX($A$37:$U$151,MATCH($B166,$B$37:$B$151,0),12))</f>
        <v>1</v>
      </c>
      <c r="M166" s="14">
        <f>IF(ISNA(INDEX($A$37:$U$151,MATCH($B166,$B$37:$B$151,0),13)),"",INDEX($A$37:$U$151,MATCH($B166,$B$37:$B$151,0),13))</f>
        <v>0</v>
      </c>
      <c r="N166" s="14">
        <v>1</v>
      </c>
      <c r="O166" s="14">
        <f>IF(ISNA(INDEX($A$37:$U$151,MATCH($B166,$B$37:$B$151,0),15)),"",INDEX($A$37:$U$151,MATCH($B166,$B$37:$B$151,0),15))</f>
        <v>5</v>
      </c>
      <c r="P166" s="14">
        <f>IF(ISNA(INDEX($A$37:$U$151,MATCH($B166,$B$37:$B$151,0),16)),"",INDEX($A$37:$U$151,MATCH($B166,$B$37:$B$151,0),16))</f>
        <v>8</v>
      </c>
      <c r="Q166" s="14">
        <f>IF(ISNA(INDEX($A$37:$U$151,MATCH($B166,$B$37:$B$151,0),17)),"",INDEX($A$37:$U$151,MATCH($B166,$B$37:$B$151,0),17))</f>
        <v>13</v>
      </c>
      <c r="R166" s="24" t="str">
        <f>IF(ISNA(INDEX($A$37:$U$151,MATCH($B166,$B$37:$B$151,0),18)),"",INDEX($A$37:$U$151,MATCH($B166,$B$37:$B$151,0),18))</f>
        <v>E</v>
      </c>
      <c r="S166" s="24">
        <f>IF(ISNA(INDEX($A$37:$U$151,MATCH($B166,$B$37:$B$151,0),19)),"",INDEX($A$37:$U$151,MATCH($B166,$B$37:$B$151,0),19))</f>
        <v>0</v>
      </c>
      <c r="T166" s="24">
        <f>IF(ISNA(INDEX($A$37:$U$151,MATCH($B166,$B$37:$B$151,0),20)),"",INDEX($A$37:$U$151,MATCH($B166,$B$37:$B$151,0),20))</f>
        <v>0</v>
      </c>
      <c r="U166" s="16" t="s">
        <v>38</v>
      </c>
    </row>
    <row r="167" spans="1:21" ht="12.75">
      <c r="A167" s="27" t="s">
        <v>204</v>
      </c>
      <c r="B167" s="84" t="s">
        <v>229</v>
      </c>
      <c r="C167" s="84"/>
      <c r="D167" s="84"/>
      <c r="E167" s="84"/>
      <c r="F167" s="84"/>
      <c r="G167" s="84"/>
      <c r="H167" s="84"/>
      <c r="I167" s="84"/>
      <c r="J167" s="14">
        <v>7</v>
      </c>
      <c r="K167" s="14">
        <v>2</v>
      </c>
      <c r="L167" s="14">
        <v>1</v>
      </c>
      <c r="M167" s="14">
        <v>0</v>
      </c>
      <c r="N167" s="14">
        <v>2</v>
      </c>
      <c r="O167" s="14">
        <v>7</v>
      </c>
      <c r="P167" s="14">
        <v>5</v>
      </c>
      <c r="Q167" s="14">
        <v>12</v>
      </c>
      <c r="R167" s="24" t="s">
        <v>33</v>
      </c>
      <c r="S167" s="24">
        <f>IF(ISNA(INDEX($A$37:$U$151,MATCH($B167,$B$37:$B$151,0),19)),"",INDEX($A$37:$U$151,MATCH($B167,$B$37:$B$151,0),19))</f>
      </c>
      <c r="T167" s="24">
        <f>IF(ISNA(INDEX($A$37:$U$151,MATCH($B167,$B$37:$B$151,0),20)),"",INDEX($A$37:$U$151,MATCH($B167,$B$37:$B$151,0),20))</f>
      </c>
      <c r="U167" s="16" t="s">
        <v>38</v>
      </c>
    </row>
    <row r="168" spans="1:21" ht="12.75">
      <c r="A168" s="17" t="s">
        <v>26</v>
      </c>
      <c r="B168" s="140"/>
      <c r="C168" s="140"/>
      <c r="D168" s="140"/>
      <c r="E168" s="140"/>
      <c r="F168" s="140"/>
      <c r="G168" s="140"/>
      <c r="H168" s="140"/>
      <c r="I168" s="140"/>
      <c r="J168" s="19">
        <f aca="true" t="shared" si="39" ref="J168:Q168">SUM(J167:J167)</f>
        <v>7</v>
      </c>
      <c r="K168" s="19">
        <f t="shared" si="39"/>
        <v>2</v>
      </c>
      <c r="L168" s="19">
        <f t="shared" si="39"/>
        <v>1</v>
      </c>
      <c r="M168" s="19">
        <f t="shared" si="39"/>
        <v>0</v>
      </c>
      <c r="N168" s="19">
        <f t="shared" si="39"/>
        <v>2</v>
      </c>
      <c r="O168" s="19">
        <f t="shared" si="39"/>
        <v>7</v>
      </c>
      <c r="P168" s="19">
        <f t="shared" si="39"/>
        <v>5</v>
      </c>
      <c r="Q168" s="19">
        <f t="shared" si="39"/>
        <v>12</v>
      </c>
      <c r="R168" s="17">
        <f>COUNTIF(R167:R167,"E")</f>
        <v>1</v>
      </c>
      <c r="S168" s="17">
        <f>COUNTIF(S167:S167,"C")</f>
        <v>0</v>
      </c>
      <c r="T168" s="17">
        <f>COUNTIF(T167:T167,"VP")</f>
        <v>0</v>
      </c>
      <c r="U168" s="18"/>
    </row>
    <row r="169" spans="1:21" ht="27" customHeight="1">
      <c r="A169" s="89" t="s">
        <v>52</v>
      </c>
      <c r="B169" s="90"/>
      <c r="C169" s="90"/>
      <c r="D169" s="90"/>
      <c r="E169" s="90"/>
      <c r="F169" s="90"/>
      <c r="G169" s="90"/>
      <c r="H169" s="90"/>
      <c r="I169" s="91"/>
      <c r="J169" s="19">
        <f aca="true" t="shared" si="40" ref="J169:T169">SUM(J164,J168)</f>
        <v>103</v>
      </c>
      <c r="K169" s="19">
        <f t="shared" si="40"/>
        <v>36</v>
      </c>
      <c r="L169" s="19">
        <f t="shared" si="40"/>
        <v>32</v>
      </c>
      <c r="M169" s="19">
        <f t="shared" si="40"/>
        <v>4</v>
      </c>
      <c r="N169" s="19">
        <f t="shared" si="40"/>
        <v>4</v>
      </c>
      <c r="O169" s="19">
        <f t="shared" si="40"/>
        <v>80</v>
      </c>
      <c r="P169" s="19">
        <f t="shared" si="40"/>
        <v>107</v>
      </c>
      <c r="Q169" s="19">
        <f t="shared" si="40"/>
        <v>187</v>
      </c>
      <c r="R169" s="19">
        <f t="shared" si="40"/>
        <v>12</v>
      </c>
      <c r="S169" s="19">
        <f t="shared" si="40"/>
        <v>3</v>
      </c>
      <c r="T169" s="19">
        <f t="shared" si="40"/>
        <v>3</v>
      </c>
      <c r="U169" s="36">
        <f>COUNTIF($A$146:$U$168,$U$147)/(COUNTIF($A$146:$U$168,$U$147)+COUNTIF($A$176:$U$188,$U$177)+COUNTIF($A$197:$U$208,$U$198)+COUNT($J$217:$J$221))</f>
        <v>0.4634146341463415</v>
      </c>
    </row>
    <row r="170" spans="1:21" ht="12.75">
      <c r="A170" s="92" t="s">
        <v>53</v>
      </c>
      <c r="B170" s="93"/>
      <c r="C170" s="93"/>
      <c r="D170" s="93"/>
      <c r="E170" s="93"/>
      <c r="F170" s="93"/>
      <c r="G170" s="93"/>
      <c r="H170" s="93"/>
      <c r="I170" s="93"/>
      <c r="J170" s="94"/>
      <c r="K170" s="19">
        <f aca="true" t="shared" si="41" ref="K170:Q170">K164*14+K168*12</f>
        <v>500</v>
      </c>
      <c r="L170" s="19">
        <f t="shared" si="41"/>
        <v>446</v>
      </c>
      <c r="M170" s="19">
        <f t="shared" si="41"/>
        <v>56</v>
      </c>
      <c r="N170" s="19">
        <f t="shared" si="41"/>
        <v>52</v>
      </c>
      <c r="O170" s="19">
        <f t="shared" si="41"/>
        <v>1106</v>
      </c>
      <c r="P170" s="19">
        <f t="shared" si="41"/>
        <v>1488</v>
      </c>
      <c r="Q170" s="19">
        <f t="shared" si="41"/>
        <v>2594</v>
      </c>
      <c r="R170" s="98"/>
      <c r="S170" s="99"/>
      <c r="T170" s="99"/>
      <c r="U170" s="100"/>
    </row>
    <row r="171" spans="1:21" ht="12.75">
      <c r="A171" s="95"/>
      <c r="B171" s="96"/>
      <c r="C171" s="96"/>
      <c r="D171" s="96"/>
      <c r="E171" s="96"/>
      <c r="F171" s="96"/>
      <c r="G171" s="96"/>
      <c r="H171" s="96"/>
      <c r="I171" s="96"/>
      <c r="J171" s="97"/>
      <c r="K171" s="121">
        <f>SUM(K170:N170)</f>
        <v>1054</v>
      </c>
      <c r="L171" s="122"/>
      <c r="M171" s="122"/>
      <c r="N171" s="123"/>
      <c r="O171" s="115">
        <f>Q170</f>
        <v>2594</v>
      </c>
      <c r="P171" s="116"/>
      <c r="Q171" s="117"/>
      <c r="R171" s="101"/>
      <c r="S171" s="102"/>
      <c r="T171" s="102"/>
      <c r="U171" s="103"/>
    </row>
    <row r="172" spans="2:20" ht="12.75">
      <c r="B172" s="2"/>
      <c r="C172" s="2"/>
      <c r="D172" s="2"/>
      <c r="E172" s="2"/>
      <c r="F172" s="2"/>
      <c r="G172" s="2"/>
      <c r="M172" s="4"/>
      <c r="N172" s="4"/>
      <c r="O172" s="4"/>
      <c r="P172" s="4"/>
      <c r="Q172" s="4"/>
      <c r="R172" s="4"/>
      <c r="S172" s="4"/>
      <c r="T172" s="4"/>
    </row>
    <row r="173" spans="1:21" ht="23.25" customHeight="1">
      <c r="A173" s="137" t="s">
        <v>61</v>
      </c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9"/>
    </row>
    <row r="174" spans="1:21" ht="26.25" customHeight="1">
      <c r="A174" s="140" t="s">
        <v>28</v>
      </c>
      <c r="B174" s="140" t="s">
        <v>27</v>
      </c>
      <c r="C174" s="140"/>
      <c r="D174" s="140"/>
      <c r="E174" s="140"/>
      <c r="F174" s="140"/>
      <c r="G174" s="140"/>
      <c r="H174" s="140"/>
      <c r="I174" s="140"/>
      <c r="J174" s="133" t="s">
        <v>42</v>
      </c>
      <c r="K174" s="187" t="s">
        <v>25</v>
      </c>
      <c r="L174" s="188"/>
      <c r="M174" s="188"/>
      <c r="N174" s="189"/>
      <c r="O174" s="133" t="s">
        <v>43</v>
      </c>
      <c r="P174" s="133"/>
      <c r="Q174" s="133"/>
      <c r="R174" s="133" t="s">
        <v>24</v>
      </c>
      <c r="S174" s="133"/>
      <c r="T174" s="133"/>
      <c r="U174" s="133" t="s">
        <v>23</v>
      </c>
    </row>
    <row r="175" spans="1:21" ht="12.75">
      <c r="A175" s="140"/>
      <c r="B175" s="140"/>
      <c r="C175" s="140"/>
      <c r="D175" s="140"/>
      <c r="E175" s="140"/>
      <c r="F175" s="140"/>
      <c r="G175" s="140"/>
      <c r="H175" s="140"/>
      <c r="I175" s="140"/>
      <c r="J175" s="133"/>
      <c r="K175" s="25" t="s">
        <v>29</v>
      </c>
      <c r="L175" s="25" t="s">
        <v>30</v>
      </c>
      <c r="M175" s="25" t="s">
        <v>31</v>
      </c>
      <c r="N175" s="25" t="s">
        <v>118</v>
      </c>
      <c r="O175" s="25" t="s">
        <v>35</v>
      </c>
      <c r="P175" s="25" t="s">
        <v>9</v>
      </c>
      <c r="Q175" s="25" t="s">
        <v>32</v>
      </c>
      <c r="R175" s="25" t="s">
        <v>33</v>
      </c>
      <c r="S175" s="25" t="s">
        <v>29</v>
      </c>
      <c r="T175" s="25" t="s">
        <v>34</v>
      </c>
      <c r="U175" s="133"/>
    </row>
    <row r="176" spans="1:21" ht="18.75" customHeight="1">
      <c r="A176" s="137" t="s">
        <v>58</v>
      </c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9"/>
    </row>
    <row r="177" spans="1:21" ht="12.75">
      <c r="A177" s="27" t="str">
        <f aca="true" t="shared" si="42" ref="A177:A184">IF(ISNA(INDEX($A$38:$T$150,MATCH($B177,$B$38:$B$150,0),1)),"",INDEX($A$38:$T$150,MATCH($B177,$B$38:$B$150,0),1))</f>
        <v>MLM0023</v>
      </c>
      <c r="B177" s="84" t="s">
        <v>157</v>
      </c>
      <c r="C177" s="84"/>
      <c r="D177" s="84"/>
      <c r="E177" s="84"/>
      <c r="F177" s="84"/>
      <c r="G177" s="84"/>
      <c r="H177" s="84"/>
      <c r="I177" s="84"/>
      <c r="J177" s="14">
        <f aca="true" t="shared" si="43" ref="J177:J184">IF(ISNA(INDEX($A$38:$T$150,MATCH($B177,$B$38:$B$150,0),10)),"",INDEX($A$38:$T$150,MATCH($B177,$B$38:$B$150,0),10))</f>
        <v>6</v>
      </c>
      <c r="K177" s="14">
        <f aca="true" t="shared" si="44" ref="K177:K184">IF(ISNA(INDEX($A$38:$T$150,MATCH($B177,$B$38:$B$150,0),11)),"",INDEX($A$38:$T$150,MATCH($B177,$B$38:$B$150,0),11))</f>
        <v>2</v>
      </c>
      <c r="L177" s="14">
        <f aca="true" t="shared" si="45" ref="L177:L184">IF(ISNA(INDEX($A$38:$T$150,MATCH($B177,$B$38:$B$150,0),12)),"",INDEX($A$38:$T$150,MATCH($B177,$B$38:$B$150,0),12))</f>
        <v>2</v>
      </c>
      <c r="M177" s="14">
        <f aca="true" t="shared" si="46" ref="M177:M184">IF(ISNA(INDEX($A$38:$T$150,MATCH($B177,$B$38:$B$150,0),13)),"",INDEX($A$38:$T$150,MATCH($B177,$B$38:$B$150,0),13))</f>
        <v>0</v>
      </c>
      <c r="N177" s="14">
        <f aca="true" t="shared" si="47" ref="N177:N183">IF(ISNA(INDEX($A$37:$U$141,MATCH($B177,$B$37:$B$141,0),14)),"",INDEX($A$37:$U$141,MATCH($B177,$B$37:$B$141,0),14))</f>
        <v>0</v>
      </c>
      <c r="O177" s="14">
        <f aca="true" t="shared" si="48" ref="O177:O184">IF(ISNA(INDEX($A$37:$U$141,MATCH($B177,$B$37:$B$141,0),15)),"",INDEX($A$37:$U$141,MATCH($B177,$B$37:$B$141,0),15))</f>
        <v>4</v>
      </c>
      <c r="P177" s="14">
        <f aca="true" t="shared" si="49" ref="P177:P184">IF(ISNA(INDEX($A$37:$U$141,MATCH($B177,$B$37:$B$141,0),16)),"",INDEX($A$37:$U$141,MATCH($B177,$B$37:$B$141,0),16))</f>
        <v>7</v>
      </c>
      <c r="Q177" s="14">
        <f aca="true" t="shared" si="50" ref="Q177:Q184">IF(ISNA(INDEX($A$37:$U$141,MATCH($B177,$B$37:$B$141,0),17)),"",INDEX($A$37:$U$141,MATCH($B177,$B$37:$B$141,0),17))</f>
        <v>11</v>
      </c>
      <c r="R177" s="24">
        <f>IF(ISNA(INDEX($A$37:$U$141,MATCH($B177,$B$37:$B$141,0),18)),"",INDEX($A$37:$U$141,MATCH($B177,$B$37:$B$141,0),18))</f>
        <v>0</v>
      </c>
      <c r="S177" s="24">
        <f>IF(ISNA(INDEX($A$37:$U$141,MATCH($B177,$B$37:$B$141,0),19)),"",INDEX($A$37:$U$141,MATCH($B177,$B$37:$B$141,0),19))</f>
        <v>0</v>
      </c>
      <c r="T177" s="24" t="str">
        <f>IF(ISNA(INDEX($A$37:$U$141,MATCH($B177,$B$37:$B$141,0),20)),"",INDEX($A$37:$U$141,MATCH($B177,$B$37:$B$141,0),20))</f>
        <v>VP</v>
      </c>
      <c r="U177" s="13" t="s">
        <v>40</v>
      </c>
    </row>
    <row r="178" spans="1:21" ht="12.75">
      <c r="A178" s="27" t="str">
        <f t="shared" si="42"/>
        <v>MLM0016</v>
      </c>
      <c r="B178" s="84" t="s">
        <v>175</v>
      </c>
      <c r="C178" s="84"/>
      <c r="D178" s="84"/>
      <c r="E178" s="84"/>
      <c r="F178" s="84"/>
      <c r="G178" s="84"/>
      <c r="H178" s="84"/>
      <c r="I178" s="84"/>
      <c r="J178" s="14">
        <f t="shared" si="43"/>
        <v>6</v>
      </c>
      <c r="K178" s="14">
        <f t="shared" si="44"/>
        <v>2</v>
      </c>
      <c r="L178" s="14">
        <f t="shared" si="45"/>
        <v>2</v>
      </c>
      <c r="M178" s="14">
        <f t="shared" si="46"/>
        <v>0</v>
      </c>
      <c r="N178" s="14">
        <f t="shared" si="47"/>
        <v>0</v>
      </c>
      <c r="O178" s="14">
        <f t="shared" si="48"/>
        <v>4</v>
      </c>
      <c r="P178" s="14">
        <f t="shared" si="49"/>
        <v>7</v>
      </c>
      <c r="Q178" s="14">
        <f t="shared" si="50"/>
        <v>11</v>
      </c>
      <c r="R178" s="24" t="str">
        <f>IF(ISNA(INDEX($A$37:$U$141,MATCH($B178,$B$37:$B$141,0),18)),"",INDEX($A$37:$U$141,MATCH($B178,$B$37:$B$141,0),18))</f>
        <v>E</v>
      </c>
      <c r="S178" s="24">
        <f>IF(ISNA(INDEX($A$37:$U$141,MATCH($B178,$B$37:$B$141,0),19)),"",INDEX($A$37:$U$141,MATCH($B178,$B$37:$B$141,0),19))</f>
        <v>0</v>
      </c>
      <c r="T178" s="24">
        <f>IF(ISNA(INDEX($A$37:$U$141,MATCH($B178,$B$37:$B$141,0),20)),"",INDEX($A$37:$U$141,MATCH($B178,$B$37:$B$141,0),20))</f>
        <v>0</v>
      </c>
      <c r="U178" s="13" t="s">
        <v>40</v>
      </c>
    </row>
    <row r="179" spans="1:21" ht="12.75">
      <c r="A179" s="27" t="str">
        <f t="shared" si="42"/>
        <v>MLM0027</v>
      </c>
      <c r="B179" s="84" t="s">
        <v>183</v>
      </c>
      <c r="C179" s="84"/>
      <c r="D179" s="84"/>
      <c r="E179" s="84"/>
      <c r="F179" s="84"/>
      <c r="G179" s="84"/>
      <c r="H179" s="84"/>
      <c r="I179" s="84"/>
      <c r="J179" s="14">
        <f t="shared" si="43"/>
        <v>6</v>
      </c>
      <c r="K179" s="14">
        <f t="shared" si="44"/>
        <v>2</v>
      </c>
      <c r="L179" s="14">
        <f t="shared" si="45"/>
        <v>1</v>
      </c>
      <c r="M179" s="14">
        <f t="shared" si="46"/>
        <v>2</v>
      </c>
      <c r="N179" s="14">
        <f t="shared" si="47"/>
        <v>0</v>
      </c>
      <c r="O179" s="14">
        <f t="shared" si="48"/>
        <v>5</v>
      </c>
      <c r="P179" s="14">
        <f t="shared" si="49"/>
        <v>6</v>
      </c>
      <c r="Q179" s="14">
        <f t="shared" si="50"/>
        <v>11</v>
      </c>
      <c r="R179" s="24" t="str">
        <f>IF(ISNA(INDEX($A$37:$U$141,MATCH($B179,$B$37:$B$141,0),18)),"",INDEX($A$37:$U$141,MATCH($B179,$B$37:$B$141,0),18))</f>
        <v>E</v>
      </c>
      <c r="S179" s="24">
        <f>IF(ISNA(INDEX($A$37:$U$141,MATCH($B179,$B$37:$B$141,0),19)),"",INDEX($A$37:$U$141,MATCH($B179,$B$37:$B$141,0),19))</f>
        <v>0</v>
      </c>
      <c r="T179" s="24">
        <f>IF(ISNA(INDEX($A$37:$U$141,MATCH($B179,$B$37:$B$141,0),20)),"",INDEX($A$37:$U$141,MATCH($B179,$B$37:$B$141,0),20))</f>
        <v>0</v>
      </c>
      <c r="U179" s="13" t="s">
        <v>40</v>
      </c>
    </row>
    <row r="180" spans="1:21" ht="12.75">
      <c r="A180" s="27" t="str">
        <f t="shared" si="42"/>
        <v>MLX2101</v>
      </c>
      <c r="B180" s="84" t="s">
        <v>85</v>
      </c>
      <c r="C180" s="84"/>
      <c r="D180" s="84"/>
      <c r="E180" s="84"/>
      <c r="F180" s="84"/>
      <c r="G180" s="84"/>
      <c r="H180" s="84"/>
      <c r="I180" s="84"/>
      <c r="J180" s="14">
        <f t="shared" si="43"/>
        <v>6</v>
      </c>
      <c r="K180" s="14">
        <f t="shared" si="44"/>
        <v>2</v>
      </c>
      <c r="L180" s="14">
        <f t="shared" si="45"/>
        <v>1</v>
      </c>
      <c r="M180" s="14">
        <f t="shared" si="46"/>
        <v>0</v>
      </c>
      <c r="N180" s="14">
        <f t="shared" si="47"/>
        <v>0</v>
      </c>
      <c r="O180" s="14">
        <f t="shared" si="48"/>
        <v>3</v>
      </c>
      <c r="P180" s="14">
        <f t="shared" si="49"/>
        <v>8</v>
      </c>
      <c r="Q180" s="14">
        <f t="shared" si="50"/>
        <v>11</v>
      </c>
      <c r="R180" s="24">
        <f>IF(ISNA(INDEX($A$37:$U$141,MATCH($B180,$B$37:$B$141,0),18)),"",INDEX($A$37:$U$141,MATCH($B180,$B$37:$B$141,0),18))</f>
        <v>0</v>
      </c>
      <c r="S180" s="24" t="s">
        <v>29</v>
      </c>
      <c r="T180" s="24"/>
      <c r="U180" s="13" t="s">
        <v>40</v>
      </c>
    </row>
    <row r="181" spans="1:21" ht="12.75">
      <c r="A181" s="27" t="str">
        <f t="shared" si="42"/>
        <v>MLM0004</v>
      </c>
      <c r="B181" s="84" t="s">
        <v>195</v>
      </c>
      <c r="C181" s="84"/>
      <c r="D181" s="84"/>
      <c r="E181" s="84"/>
      <c r="F181" s="84"/>
      <c r="G181" s="84"/>
      <c r="H181" s="84"/>
      <c r="I181" s="84"/>
      <c r="J181" s="14">
        <f t="shared" si="43"/>
        <v>5</v>
      </c>
      <c r="K181" s="14">
        <f t="shared" si="44"/>
        <v>2</v>
      </c>
      <c r="L181" s="14">
        <f t="shared" si="45"/>
        <v>2</v>
      </c>
      <c r="M181" s="14">
        <f t="shared" si="46"/>
        <v>0</v>
      </c>
      <c r="N181" s="14">
        <f t="shared" si="47"/>
        <v>0</v>
      </c>
      <c r="O181" s="14">
        <f t="shared" si="48"/>
        <v>4</v>
      </c>
      <c r="P181" s="14">
        <f t="shared" si="49"/>
        <v>5</v>
      </c>
      <c r="Q181" s="14">
        <f t="shared" si="50"/>
        <v>9</v>
      </c>
      <c r="R181" s="24"/>
      <c r="S181" s="24" t="s">
        <v>29</v>
      </c>
      <c r="T181" s="24">
        <f>IF(ISNA(INDEX($A$37:$U$141,MATCH($B181,$B$37:$B$141,0),20)),"",INDEX($A$37:$U$141,MATCH($B181,$B$37:$B$141,0),20))</f>
        <v>0</v>
      </c>
      <c r="U181" s="13" t="s">
        <v>40</v>
      </c>
    </row>
    <row r="182" spans="1:21" ht="12.75">
      <c r="A182" s="27" t="str">
        <f t="shared" si="42"/>
        <v>MLM0030</v>
      </c>
      <c r="B182" s="84" t="s">
        <v>197</v>
      </c>
      <c r="C182" s="84"/>
      <c r="D182" s="84"/>
      <c r="E182" s="84"/>
      <c r="F182" s="84"/>
      <c r="G182" s="84"/>
      <c r="H182" s="84"/>
      <c r="I182" s="84"/>
      <c r="J182" s="14">
        <f t="shared" si="43"/>
        <v>5</v>
      </c>
      <c r="K182" s="14">
        <f t="shared" si="44"/>
        <v>2</v>
      </c>
      <c r="L182" s="14">
        <f t="shared" si="45"/>
        <v>2</v>
      </c>
      <c r="M182" s="14">
        <f t="shared" si="46"/>
        <v>1</v>
      </c>
      <c r="N182" s="14">
        <f t="shared" si="47"/>
        <v>0</v>
      </c>
      <c r="O182" s="14">
        <f t="shared" si="48"/>
        <v>5</v>
      </c>
      <c r="P182" s="14">
        <f t="shared" si="49"/>
        <v>4</v>
      </c>
      <c r="Q182" s="14">
        <f t="shared" si="50"/>
        <v>9</v>
      </c>
      <c r="R182" s="24" t="str">
        <f>IF(ISNA(INDEX($A$37:$U$141,MATCH($B182,$B$37:$B$141,0),18)),"",INDEX($A$37:$U$141,MATCH($B182,$B$37:$B$141,0),18))</f>
        <v>E</v>
      </c>
      <c r="S182" s="24">
        <f>IF(ISNA(INDEX($A$37:$U$141,MATCH($B182,$B$37:$B$141,0),19)),"",INDEX($A$37:$U$141,MATCH($B182,$B$37:$B$141,0),19))</f>
        <v>0</v>
      </c>
      <c r="T182" s="24">
        <f>IF(ISNA(INDEX($A$37:$U$141,MATCH($B182,$B$37:$B$141,0),20)),"",INDEX($A$37:$U$141,MATCH($B182,$B$37:$B$141,0),20))</f>
        <v>0</v>
      </c>
      <c r="U182" s="13" t="s">
        <v>40</v>
      </c>
    </row>
    <row r="183" spans="1:21" ht="12.75">
      <c r="A183" s="27" t="str">
        <f t="shared" si="42"/>
        <v>MLM0011</v>
      </c>
      <c r="B183" s="84" t="s">
        <v>199</v>
      </c>
      <c r="C183" s="84"/>
      <c r="D183" s="84"/>
      <c r="E183" s="84"/>
      <c r="F183" s="84"/>
      <c r="G183" s="84"/>
      <c r="H183" s="84"/>
      <c r="I183" s="84"/>
      <c r="J183" s="14">
        <f t="shared" si="43"/>
        <v>5</v>
      </c>
      <c r="K183" s="14">
        <f t="shared" si="44"/>
        <v>2</v>
      </c>
      <c r="L183" s="14">
        <f t="shared" si="45"/>
        <v>2</v>
      </c>
      <c r="M183" s="14">
        <f t="shared" si="46"/>
        <v>0</v>
      </c>
      <c r="N183" s="14">
        <f t="shared" si="47"/>
        <v>0</v>
      </c>
      <c r="O183" s="14">
        <f t="shared" si="48"/>
        <v>4</v>
      </c>
      <c r="P183" s="14">
        <f t="shared" si="49"/>
        <v>5</v>
      </c>
      <c r="Q183" s="14">
        <f t="shared" si="50"/>
        <v>9</v>
      </c>
      <c r="R183" s="24" t="str">
        <f>IF(ISNA(INDEX($A$37:$U$141,MATCH($B183,$B$37:$B$141,0),18)),"",INDEX($A$37:$U$141,MATCH($B183,$B$37:$B$141,0),18))</f>
        <v>E</v>
      </c>
      <c r="S183" s="24">
        <f>IF(ISNA(INDEX($A$37:$U$141,MATCH($B183,$B$37:$B$141,0),19)),"",INDEX($A$37:$U$141,MATCH($B183,$B$37:$B$141,0),19))</f>
        <v>0</v>
      </c>
      <c r="T183" s="24">
        <f>IF(ISNA(INDEX($A$37:$U$141,MATCH($B183,$B$37:$B$141,0),20)),"",INDEX($A$37:$U$141,MATCH($B183,$B$37:$B$141,0),20))</f>
        <v>0</v>
      </c>
      <c r="U183" s="13" t="s">
        <v>40</v>
      </c>
    </row>
    <row r="184" spans="1:21" ht="12.75">
      <c r="A184" s="27" t="str">
        <f t="shared" si="42"/>
        <v>MLM0024</v>
      </c>
      <c r="B184" s="84" t="s">
        <v>99</v>
      </c>
      <c r="C184" s="84"/>
      <c r="D184" s="84"/>
      <c r="E184" s="84"/>
      <c r="F184" s="84"/>
      <c r="G184" s="84"/>
      <c r="H184" s="84"/>
      <c r="I184" s="84"/>
      <c r="J184" s="14">
        <f t="shared" si="43"/>
        <v>5</v>
      </c>
      <c r="K184" s="14">
        <f t="shared" si="44"/>
        <v>2</v>
      </c>
      <c r="L184" s="14">
        <f t="shared" si="45"/>
        <v>2</v>
      </c>
      <c r="M184" s="14">
        <f t="shared" si="46"/>
        <v>1</v>
      </c>
      <c r="N184" s="14">
        <v>0</v>
      </c>
      <c r="O184" s="14">
        <f t="shared" si="48"/>
        <v>5</v>
      </c>
      <c r="P184" s="14">
        <f t="shared" si="49"/>
        <v>4</v>
      </c>
      <c r="Q184" s="14">
        <f t="shared" si="50"/>
        <v>9</v>
      </c>
      <c r="R184" s="24" t="s">
        <v>33</v>
      </c>
      <c r="S184" s="24"/>
      <c r="T184" s="24">
        <f>IF(ISNA(INDEX($A$37:$U$141,MATCH($B184,$B$37:$B$141,0),20)),"",INDEX($A$37:$U$141,MATCH($B184,$B$37:$B$141,0),20))</f>
        <v>0</v>
      </c>
      <c r="U184" s="13" t="s">
        <v>40</v>
      </c>
    </row>
    <row r="185" spans="1:21" ht="12.75">
      <c r="A185" s="17" t="s">
        <v>26</v>
      </c>
      <c r="B185" s="134"/>
      <c r="C185" s="135"/>
      <c r="D185" s="135"/>
      <c r="E185" s="135"/>
      <c r="F185" s="135"/>
      <c r="G185" s="135"/>
      <c r="H185" s="135"/>
      <c r="I185" s="136"/>
      <c r="J185" s="19">
        <f aca="true" t="shared" si="51" ref="J185:Q185">SUM(J177:J184)</f>
        <v>44</v>
      </c>
      <c r="K185" s="19">
        <f t="shared" si="51"/>
        <v>16</v>
      </c>
      <c r="L185" s="19">
        <f t="shared" si="51"/>
        <v>14</v>
      </c>
      <c r="M185" s="19">
        <f t="shared" si="51"/>
        <v>4</v>
      </c>
      <c r="N185" s="19">
        <f t="shared" si="51"/>
        <v>0</v>
      </c>
      <c r="O185" s="19">
        <f t="shared" si="51"/>
        <v>34</v>
      </c>
      <c r="P185" s="19">
        <f t="shared" si="51"/>
        <v>46</v>
      </c>
      <c r="Q185" s="19">
        <f t="shared" si="51"/>
        <v>80</v>
      </c>
      <c r="R185" s="17">
        <f>COUNTIF(R177:R184,"E")</f>
        <v>5</v>
      </c>
      <c r="S185" s="17">
        <f>COUNTIF(S177:S184,"C")</f>
        <v>2</v>
      </c>
      <c r="T185" s="17">
        <f>COUNTIF(T177:T184,"VP")</f>
        <v>1</v>
      </c>
      <c r="U185" s="13"/>
    </row>
    <row r="186" spans="1:21" ht="18" customHeight="1">
      <c r="A186" s="137" t="s">
        <v>72</v>
      </c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9"/>
    </row>
    <row r="187" spans="1:21" ht="12.75">
      <c r="A187" s="27" t="str">
        <f>IF(ISNA(INDEX($A$37:$U$141,MATCH($B187,$B$37:$B$141,0),1)),"",INDEX($A$37:$U$141,MATCH($B187,$B$37:$B$141,0),1))</f>
        <v>MLM2001</v>
      </c>
      <c r="B187" s="84" t="s">
        <v>90</v>
      </c>
      <c r="C187" s="84"/>
      <c r="D187" s="84"/>
      <c r="E187" s="84"/>
      <c r="F187" s="84"/>
      <c r="G187" s="84"/>
      <c r="H187" s="84"/>
      <c r="I187" s="84"/>
      <c r="J187" s="14">
        <f>IF(ISNA(INDEX($A$37:$U$141,MATCH($B187,$B$37:$B$141,0),10)),"",INDEX($A$37:$U$141,MATCH($B187,$B$37:$B$141,0),10))</f>
        <v>6</v>
      </c>
      <c r="K187" s="14">
        <f>IF(ISNA(INDEX($A$37:$U$141,MATCH($B187,$B$37:$B$141,0),11)),"",INDEX($A$37:$U$141,MATCH($B187,$B$37:$B$141,0),11))</f>
        <v>0</v>
      </c>
      <c r="L187" s="14">
        <f>IF(ISNA(INDEX($A$37:$U$141,MATCH($B187,$B$37:$B$141,0),12)),"",INDEX($A$37:$U$141,MATCH($B187,$B$37:$B$141,0),12))</f>
        <v>0</v>
      </c>
      <c r="M187" s="14">
        <f>IF(ISNA(INDEX($A$37:$U$141,MATCH($B187,$B$37:$B$141,0),13)),"",INDEX($A$37:$U$141,MATCH($B187,$B$37:$B$141,0),13))</f>
        <v>0</v>
      </c>
      <c r="N187" s="14">
        <f>IF(ISNA(INDEX($A$37:$U$141,MATCH($B187,$B$37:$B$141,0),14)),"",INDEX($A$37:$U$141,MATCH($B187,$B$37:$B$141,0),14))</f>
        <v>2</v>
      </c>
      <c r="O187" s="14">
        <f>IF(ISNA(INDEX($A$37:$U$141,MATCH($B187,$B$37:$B$141,0),15)),"",INDEX($A$37:$U$141,MATCH($B187,$B$37:$B$141,0),15))</f>
        <v>2</v>
      </c>
      <c r="P187" s="14">
        <f>IF(ISNA(INDEX($A$37:$U$141,MATCH($B187,$B$37:$B$141,0),16)),"",INDEX($A$37:$U$141,MATCH($B187,$B$37:$B$141,0),16))</f>
        <v>11</v>
      </c>
      <c r="Q187" s="14">
        <f>IF(ISNA(INDEX($A$37:$U$141,MATCH($B187,$B$37:$B$141,0),17)),"",INDEX($A$37:$U$141,MATCH($B187,$B$37:$B$141,0),17))</f>
        <v>13</v>
      </c>
      <c r="R187" s="24">
        <f>IF(ISNA(INDEX($A$37:$U$141,MATCH($B187,$B$37:$B$141,0),18)),"",INDEX($A$37:$U$141,MATCH($B187,$B$37:$B$141,0),18))</f>
        <v>0</v>
      </c>
      <c r="S187" s="24" t="str">
        <f>IF(ISNA(INDEX($A$37:$U$141,MATCH($B187,$B$37:$B$141,0),19)),"",INDEX($A$37:$U$141,MATCH($B187,$B$37:$B$141,0),19))</f>
        <v>C</v>
      </c>
      <c r="T187" s="24">
        <f>IF(ISNA(INDEX($A$37:$U$141,MATCH($B187,$B$37:$B$141,0),20)),"",INDEX($A$37:$U$141,MATCH($B187,$B$37:$B$141,0),20))</f>
        <v>0</v>
      </c>
      <c r="U187" s="13" t="s">
        <v>40</v>
      </c>
    </row>
    <row r="188" spans="1:21" ht="12.75">
      <c r="A188" s="17" t="s">
        <v>26</v>
      </c>
      <c r="B188" s="140"/>
      <c r="C188" s="140"/>
      <c r="D188" s="140"/>
      <c r="E188" s="140"/>
      <c r="F188" s="140"/>
      <c r="G188" s="140"/>
      <c r="H188" s="140"/>
      <c r="I188" s="140"/>
      <c r="J188" s="19">
        <f aca="true" t="shared" si="52" ref="J188:Q188">SUM(J187:J187)</f>
        <v>6</v>
      </c>
      <c r="K188" s="19">
        <f t="shared" si="52"/>
        <v>0</v>
      </c>
      <c r="L188" s="19">
        <f t="shared" si="52"/>
        <v>0</v>
      </c>
      <c r="M188" s="19">
        <f t="shared" si="52"/>
        <v>0</v>
      </c>
      <c r="N188" s="19">
        <f t="shared" si="52"/>
        <v>2</v>
      </c>
      <c r="O188" s="19">
        <f t="shared" si="52"/>
        <v>2</v>
      </c>
      <c r="P188" s="19">
        <f t="shared" si="52"/>
        <v>11</v>
      </c>
      <c r="Q188" s="19">
        <f t="shared" si="52"/>
        <v>13</v>
      </c>
      <c r="R188" s="17">
        <f>COUNTIF(R187:R187,"E")</f>
        <v>0</v>
      </c>
      <c r="S188" s="17">
        <f>COUNTIF(S187:S187,"C")</f>
        <v>1</v>
      </c>
      <c r="T188" s="17">
        <f>COUNTIF(T187:T187,"VP")</f>
        <v>0</v>
      </c>
      <c r="U188" s="18"/>
    </row>
    <row r="189" spans="1:21" ht="25.5" customHeight="1">
      <c r="A189" s="89" t="s">
        <v>52</v>
      </c>
      <c r="B189" s="90"/>
      <c r="C189" s="90"/>
      <c r="D189" s="90"/>
      <c r="E189" s="90"/>
      <c r="F189" s="90"/>
      <c r="G189" s="90"/>
      <c r="H189" s="90"/>
      <c r="I189" s="91"/>
      <c r="J189" s="19">
        <f aca="true" t="shared" si="53" ref="J189:T189">SUM(J185,J188)</f>
        <v>50</v>
      </c>
      <c r="K189" s="19">
        <f t="shared" si="53"/>
        <v>16</v>
      </c>
      <c r="L189" s="19">
        <f t="shared" si="53"/>
        <v>14</v>
      </c>
      <c r="M189" s="19">
        <f t="shared" si="53"/>
        <v>4</v>
      </c>
      <c r="N189" s="19">
        <f t="shared" si="53"/>
        <v>2</v>
      </c>
      <c r="O189" s="19">
        <f t="shared" si="53"/>
        <v>36</v>
      </c>
      <c r="P189" s="19">
        <f t="shared" si="53"/>
        <v>57</v>
      </c>
      <c r="Q189" s="19">
        <f t="shared" si="53"/>
        <v>93</v>
      </c>
      <c r="R189" s="19">
        <f t="shared" si="53"/>
        <v>5</v>
      </c>
      <c r="S189" s="19">
        <f t="shared" si="53"/>
        <v>3</v>
      </c>
      <c r="T189" s="19">
        <f t="shared" si="53"/>
        <v>1</v>
      </c>
      <c r="U189" s="36">
        <f>COUNTIF($A$176:$U$188,$U$177)/(COUNTIF($A$146:$U$168,$U$147)+COUNTIF($A$176:$U$188,$U$177)+COUNTIF($A$197:$U$208,$U$198)+COUNT($J$217:$J$221))</f>
        <v>0.21951219512195122</v>
      </c>
    </row>
    <row r="190" spans="1:21" ht="13.5" customHeight="1">
      <c r="A190" s="92" t="s">
        <v>53</v>
      </c>
      <c r="B190" s="93"/>
      <c r="C190" s="93"/>
      <c r="D190" s="93"/>
      <c r="E190" s="93"/>
      <c r="F190" s="93"/>
      <c r="G190" s="93"/>
      <c r="H190" s="93"/>
      <c r="I190" s="93"/>
      <c r="J190" s="94"/>
      <c r="K190" s="19">
        <f aca="true" t="shared" si="54" ref="K190:Q190">K185*14+K188*12</f>
        <v>224</v>
      </c>
      <c r="L190" s="19">
        <f t="shared" si="54"/>
        <v>196</v>
      </c>
      <c r="M190" s="19">
        <f t="shared" si="54"/>
        <v>56</v>
      </c>
      <c r="N190" s="19">
        <f t="shared" si="54"/>
        <v>24</v>
      </c>
      <c r="O190" s="19">
        <f t="shared" si="54"/>
        <v>500</v>
      </c>
      <c r="P190" s="19">
        <f t="shared" si="54"/>
        <v>776</v>
      </c>
      <c r="Q190" s="19">
        <f t="shared" si="54"/>
        <v>1276</v>
      </c>
      <c r="R190" s="98"/>
      <c r="S190" s="99"/>
      <c r="T190" s="99"/>
      <c r="U190" s="100"/>
    </row>
    <row r="191" spans="1:21" ht="16.5" customHeight="1">
      <c r="A191" s="95"/>
      <c r="B191" s="96"/>
      <c r="C191" s="96"/>
      <c r="D191" s="96"/>
      <c r="E191" s="96"/>
      <c r="F191" s="96"/>
      <c r="G191" s="96"/>
      <c r="H191" s="96"/>
      <c r="I191" s="96"/>
      <c r="J191" s="97"/>
      <c r="K191" s="121">
        <f>SUM(K190:N190)</f>
        <v>500</v>
      </c>
      <c r="L191" s="122"/>
      <c r="M191" s="122"/>
      <c r="N191" s="123"/>
      <c r="O191" s="115">
        <f>Q190</f>
        <v>1276</v>
      </c>
      <c r="P191" s="116"/>
      <c r="Q191" s="117"/>
      <c r="R191" s="101"/>
      <c r="S191" s="102"/>
      <c r="T191" s="102"/>
      <c r="U191" s="103"/>
    </row>
    <row r="192" ht="8.25" customHeight="1"/>
    <row r="193" spans="2:20" ht="26.25" customHeight="1">
      <c r="B193" s="2"/>
      <c r="C193" s="2"/>
      <c r="D193" s="2"/>
      <c r="E193" s="2"/>
      <c r="F193" s="2"/>
      <c r="G193" s="2"/>
      <c r="M193" s="4"/>
      <c r="N193" s="4"/>
      <c r="O193" s="4"/>
      <c r="P193" s="4"/>
      <c r="Q193" s="4"/>
      <c r="R193" s="4"/>
      <c r="S193" s="4"/>
      <c r="T193" s="4"/>
    </row>
    <row r="194" spans="1:21" ht="19.5" customHeight="1">
      <c r="A194" s="137" t="s">
        <v>284</v>
      </c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9"/>
    </row>
    <row r="195" spans="1:21" ht="25.5" customHeight="1">
      <c r="A195" s="140" t="s">
        <v>28</v>
      </c>
      <c r="B195" s="140" t="s">
        <v>27</v>
      </c>
      <c r="C195" s="140"/>
      <c r="D195" s="140"/>
      <c r="E195" s="140"/>
      <c r="F195" s="140"/>
      <c r="G195" s="140"/>
      <c r="H195" s="140"/>
      <c r="I195" s="140"/>
      <c r="J195" s="133" t="s">
        <v>42</v>
      </c>
      <c r="K195" s="187" t="s">
        <v>25</v>
      </c>
      <c r="L195" s="188"/>
      <c r="M195" s="188"/>
      <c r="N195" s="189"/>
      <c r="O195" s="133" t="s">
        <v>43</v>
      </c>
      <c r="P195" s="133"/>
      <c r="Q195" s="133"/>
      <c r="R195" s="133" t="s">
        <v>24</v>
      </c>
      <c r="S195" s="133"/>
      <c r="T195" s="133"/>
      <c r="U195" s="133" t="s">
        <v>23</v>
      </c>
    </row>
    <row r="196" spans="1:21" ht="18" customHeight="1">
      <c r="A196" s="140"/>
      <c r="B196" s="140"/>
      <c r="C196" s="140"/>
      <c r="D196" s="140"/>
      <c r="E196" s="140"/>
      <c r="F196" s="140"/>
      <c r="G196" s="140"/>
      <c r="H196" s="140"/>
      <c r="I196" s="140"/>
      <c r="J196" s="133"/>
      <c r="K196" s="25" t="s">
        <v>29</v>
      </c>
      <c r="L196" s="25" t="s">
        <v>30</v>
      </c>
      <c r="M196" s="25" t="s">
        <v>31</v>
      </c>
      <c r="N196" s="25" t="s">
        <v>118</v>
      </c>
      <c r="O196" s="25" t="s">
        <v>35</v>
      </c>
      <c r="P196" s="25" t="s">
        <v>9</v>
      </c>
      <c r="Q196" s="25" t="s">
        <v>32</v>
      </c>
      <c r="R196" s="25" t="s">
        <v>33</v>
      </c>
      <c r="S196" s="25" t="s">
        <v>29</v>
      </c>
      <c r="T196" s="25" t="s">
        <v>34</v>
      </c>
      <c r="U196" s="133"/>
    </row>
    <row r="197" spans="1:21" ht="13.5" customHeight="1">
      <c r="A197" s="137" t="s">
        <v>58</v>
      </c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9"/>
    </row>
    <row r="198" spans="1:21" ht="12.75">
      <c r="A198" s="27" t="s">
        <v>178</v>
      </c>
      <c r="B198" s="84" t="s">
        <v>179</v>
      </c>
      <c r="C198" s="84"/>
      <c r="D198" s="84"/>
      <c r="E198" s="84"/>
      <c r="F198" s="84"/>
      <c r="G198" s="84"/>
      <c r="H198" s="84"/>
      <c r="I198" s="84"/>
      <c r="J198" s="14">
        <f aca="true" t="shared" si="55" ref="J198:J203">IF(ISNA(INDEX($A$38:$T$157,MATCH($B198,$B$38:$B$157,0),10)),"",INDEX($A$38:$T$157,MATCH($B198,$B$38:$B$157,0),10))</f>
        <v>6</v>
      </c>
      <c r="K198" s="14">
        <f aca="true" t="shared" si="56" ref="K198:K203">IF(ISNA(INDEX($A$38:$T$157,MATCH($B198,$B$38:$B$157,0),11)),"",INDEX($A$38:$T$157,MATCH($B198,$B$38:$B$157,0),11))</f>
        <v>1</v>
      </c>
      <c r="L198" s="14">
        <f>IF(ISNA(INDEX($A$38:$T$157,MATCH($B198,$B$38:$B$157,0),12)),"",INDEX($A$38:$T$157,MATCH($B198,$B$38:$B$157,0),12))</f>
        <v>0</v>
      </c>
      <c r="M198" s="14">
        <f aca="true" t="shared" si="57" ref="M198:M203">IF(ISNA(INDEX($A$38:$T$157,MATCH($B198,$B$38:$B$157,0),13)),"",INDEX($A$38:$T$157,MATCH($B198,$B$38:$B$157,0),13))</f>
        <v>2</v>
      </c>
      <c r="N198" s="14">
        <f aca="true" t="shared" si="58" ref="N198:N203">IF(ISNA(INDEX($A$37:$U$141,MATCH($B198,$B$37:$B$141,0),14)),"",INDEX($A$37:$U$141,MATCH($B198,$B$37:$B$141,0),14))</f>
        <v>0</v>
      </c>
      <c r="O198" s="14">
        <f aca="true" t="shared" si="59" ref="O198:O203">IF(ISNA(INDEX($A$37:$U$141,MATCH($B198,$B$37:$B$141,0),15)),"",INDEX($A$37:$U$141,MATCH($B198,$B$37:$B$141,0),15))</f>
        <v>3</v>
      </c>
      <c r="P198" s="14">
        <f aca="true" t="shared" si="60" ref="P198:P203">IF(ISNA(INDEX($A$37:$U$141,MATCH($B198,$B$37:$B$141,0),16)),"",INDEX($A$37:$U$141,MATCH($B198,$B$37:$B$141,0),16))</f>
        <v>8</v>
      </c>
      <c r="Q198" s="14">
        <f aca="true" t="shared" si="61" ref="Q198:Q203">IF(ISNA(INDEX($A$37:$U$141,MATCH($B198,$B$37:$B$141,0),17)),"",INDEX($A$37:$U$141,MATCH($B198,$B$37:$B$141,0),17))</f>
        <v>11</v>
      </c>
      <c r="R198" s="24">
        <f aca="true" t="shared" si="62" ref="R198:R203">IF(ISNA(INDEX($A$37:$U$141,MATCH($B198,$B$37:$B$141,0),18)),"",INDEX($A$37:$U$141,MATCH($B198,$B$37:$B$141,0),18))</f>
        <v>0</v>
      </c>
      <c r="S198" s="24" t="str">
        <f aca="true" t="shared" si="63" ref="S198:S203">IF(ISNA(INDEX($A$37:$U$141,MATCH($B198,$B$37:$B$141,0),19)),"",INDEX($A$37:$U$141,MATCH($B198,$B$37:$B$141,0),19))</f>
        <v>C</v>
      </c>
      <c r="T198" s="24">
        <f aca="true" t="shared" si="64" ref="T198:T203">IF(ISNA(INDEX($A$37:$U$141,MATCH($B198,$B$37:$B$141,0),20)),"",INDEX($A$37:$U$141,MATCH($B198,$B$37:$B$141,0),20))</f>
        <v>0</v>
      </c>
      <c r="U198" s="13" t="s">
        <v>41</v>
      </c>
    </row>
    <row r="199" spans="1:21" ht="12.75">
      <c r="A199" s="27" t="str">
        <f>IF(ISNA(INDEX($A$38:$T$157,MATCH($B199,$B$38:$B$157,0),1)),"",INDEX($A$38:$T$157,MATCH($B199,$B$38:$B$157,0),1))</f>
        <v>MLM2007</v>
      </c>
      <c r="B199" s="84" t="s">
        <v>88</v>
      </c>
      <c r="C199" s="84"/>
      <c r="D199" s="84"/>
      <c r="E199" s="84"/>
      <c r="F199" s="84"/>
      <c r="G199" s="84"/>
      <c r="H199" s="84"/>
      <c r="I199" s="84"/>
      <c r="J199" s="14">
        <f t="shared" si="55"/>
        <v>4</v>
      </c>
      <c r="K199" s="14">
        <f t="shared" si="56"/>
        <v>0</v>
      </c>
      <c r="L199" s="14">
        <f>IF(ISNA(INDEX($A$38:$T$157,MATCH($B199,$B$38:$B$157,0),12)),"",INDEX($A$38:$T$157,MATCH($B199,$B$38:$B$157,0),12))</f>
        <v>0</v>
      </c>
      <c r="M199" s="14">
        <f t="shared" si="57"/>
        <v>1</v>
      </c>
      <c r="N199" s="14">
        <f t="shared" si="58"/>
        <v>0</v>
      </c>
      <c r="O199" s="14">
        <f t="shared" si="59"/>
        <v>1</v>
      </c>
      <c r="P199" s="14">
        <f t="shared" si="60"/>
        <v>6</v>
      </c>
      <c r="Q199" s="14">
        <f t="shared" si="61"/>
        <v>7</v>
      </c>
      <c r="R199" s="24">
        <f t="shared" si="62"/>
        <v>0</v>
      </c>
      <c r="S199" s="24" t="str">
        <f t="shared" si="63"/>
        <v>C</v>
      </c>
      <c r="T199" s="24">
        <f t="shared" si="64"/>
        <v>0</v>
      </c>
      <c r="U199" s="13" t="s">
        <v>41</v>
      </c>
    </row>
    <row r="200" spans="1:21" ht="12.75">
      <c r="A200" s="27" t="str">
        <f>IF(ISNA(INDEX($A$38:$T$157,MATCH($B200,$B$38:$B$157,0),1)),"",INDEX($A$38:$T$157,MATCH($B200,$B$38:$B$157,0),1))</f>
        <v>YLU0011</v>
      </c>
      <c r="B200" s="84" t="s">
        <v>74</v>
      </c>
      <c r="C200" s="84"/>
      <c r="D200" s="84"/>
      <c r="E200" s="84"/>
      <c r="F200" s="84"/>
      <c r="G200" s="84"/>
      <c r="H200" s="84"/>
      <c r="I200" s="84"/>
      <c r="J200" s="14">
        <f t="shared" si="55"/>
        <v>0</v>
      </c>
      <c r="K200" s="14">
        <f t="shared" si="56"/>
        <v>0</v>
      </c>
      <c r="L200" s="14">
        <f>IF(ISNA(INDEX($A$38:$T$157,MATCH($B200,$B$38:$B$157,0),12)),"",INDEX($A$38:$T$157,MATCH($B200,$B$38:$B$157,0),12))</f>
        <v>2</v>
      </c>
      <c r="M200" s="14">
        <f t="shared" si="57"/>
        <v>0</v>
      </c>
      <c r="N200" s="14">
        <f t="shared" si="58"/>
        <v>0</v>
      </c>
      <c r="O200" s="14">
        <f t="shared" si="59"/>
        <v>2</v>
      </c>
      <c r="P200" s="14">
        <f t="shared" si="60"/>
        <v>0</v>
      </c>
      <c r="Q200" s="14">
        <f t="shared" si="61"/>
        <v>2</v>
      </c>
      <c r="R200" s="24">
        <f t="shared" si="62"/>
        <v>0</v>
      </c>
      <c r="S200" s="24" t="str">
        <f t="shared" si="63"/>
        <v>C</v>
      </c>
      <c r="T200" s="24">
        <f t="shared" si="64"/>
        <v>0</v>
      </c>
      <c r="U200" s="13" t="s">
        <v>41</v>
      </c>
    </row>
    <row r="201" spans="1:21" ht="12.75">
      <c r="A201" s="27" t="str">
        <f>IF(ISNA(INDEX($A$38:$T$157,MATCH($B201,$B$38:$B$157,0),1)),"",INDEX($A$38:$T$157,MATCH($B201,$B$38:$B$157,0),1))</f>
        <v>YLU0012</v>
      </c>
      <c r="B201" s="104" t="s">
        <v>75</v>
      </c>
      <c r="C201" s="105"/>
      <c r="D201" s="105"/>
      <c r="E201" s="105"/>
      <c r="F201" s="105"/>
      <c r="G201" s="105"/>
      <c r="H201" s="105"/>
      <c r="I201" s="106"/>
      <c r="J201" s="14">
        <f t="shared" si="55"/>
        <v>0</v>
      </c>
      <c r="K201" s="14">
        <f t="shared" si="56"/>
        <v>0</v>
      </c>
      <c r="L201" s="14">
        <f>IF(ISNA(INDEX($A$38:$T$157,MATCH($B201,$B$38:$B$157,0),12)),"",INDEX($A$38:$T$157,MATCH($B201,$B$38:$B$157,0),12))</f>
        <v>2</v>
      </c>
      <c r="M201" s="14">
        <f t="shared" si="57"/>
        <v>0</v>
      </c>
      <c r="N201" s="14">
        <f t="shared" si="58"/>
        <v>0</v>
      </c>
      <c r="O201" s="14">
        <f t="shared" si="59"/>
        <v>2</v>
      </c>
      <c r="P201" s="14">
        <f t="shared" si="60"/>
        <v>0</v>
      </c>
      <c r="Q201" s="14">
        <f t="shared" si="61"/>
        <v>2</v>
      </c>
      <c r="R201" s="24">
        <f t="shared" si="62"/>
        <v>0</v>
      </c>
      <c r="S201" s="24" t="str">
        <f t="shared" si="63"/>
        <v>C</v>
      </c>
      <c r="T201" s="24">
        <f t="shared" si="64"/>
        <v>0</v>
      </c>
      <c r="U201" s="13" t="s">
        <v>41</v>
      </c>
    </row>
    <row r="202" spans="1:21" ht="12.75">
      <c r="A202" s="27" t="str">
        <f>IF(ISNA(INDEX($A$38:$T$157,MATCH($B202,$B$38:$B$157,0),1)),"",INDEX($A$38:$T$157,MATCH($B202,$B$38:$B$157,0),1))</f>
        <v>MLX2081</v>
      </c>
      <c r="B202" s="104" t="s">
        <v>181</v>
      </c>
      <c r="C202" s="105"/>
      <c r="D202" s="105"/>
      <c r="E202" s="105"/>
      <c r="F202" s="105"/>
      <c r="G202" s="105"/>
      <c r="H202" s="105"/>
      <c r="I202" s="106"/>
      <c r="J202" s="14">
        <f t="shared" si="55"/>
        <v>3</v>
      </c>
      <c r="K202" s="14">
        <f t="shared" si="56"/>
        <v>0</v>
      </c>
      <c r="L202" s="14">
        <v>2</v>
      </c>
      <c r="M202" s="14">
        <f t="shared" si="57"/>
        <v>0</v>
      </c>
      <c r="N202" s="14">
        <f t="shared" si="58"/>
        <v>0</v>
      </c>
      <c r="O202" s="14">
        <f t="shared" si="59"/>
        <v>2</v>
      </c>
      <c r="P202" s="14">
        <f t="shared" si="60"/>
        <v>3</v>
      </c>
      <c r="Q202" s="14">
        <f t="shared" si="61"/>
        <v>5</v>
      </c>
      <c r="R202" s="24">
        <f t="shared" si="62"/>
        <v>0</v>
      </c>
      <c r="S202" s="24" t="str">
        <f t="shared" si="63"/>
        <v>C</v>
      </c>
      <c r="T202" s="24">
        <f t="shared" si="64"/>
        <v>0</v>
      </c>
      <c r="U202" s="13" t="s">
        <v>41</v>
      </c>
    </row>
    <row r="203" spans="1:21" ht="12.75">
      <c r="A203" s="27" t="str">
        <f>IF(ISNA(INDEX($A$38:$T$157,MATCH($B203,$B$38:$B$157,0),1)),"",INDEX($A$38:$T$157,MATCH($B203,$B$38:$B$157,0),1))</f>
        <v>MLX2082</v>
      </c>
      <c r="B203" s="104" t="s">
        <v>193</v>
      </c>
      <c r="C203" s="105"/>
      <c r="D203" s="105"/>
      <c r="E203" s="105"/>
      <c r="F203" s="105"/>
      <c r="G203" s="105"/>
      <c r="H203" s="105"/>
      <c r="I203" s="106"/>
      <c r="J203" s="14">
        <f t="shared" si="55"/>
        <v>3</v>
      </c>
      <c r="K203" s="14">
        <f t="shared" si="56"/>
        <v>0</v>
      </c>
      <c r="L203" s="14">
        <f>IF(ISNA(INDEX($A$38:$T$157,MATCH($B203,$B$38:$B$157,0),12)),"",INDEX($A$38:$T$157,MATCH($B203,$B$38:$B$157,0),12))</f>
        <v>2</v>
      </c>
      <c r="M203" s="14">
        <f t="shared" si="57"/>
        <v>0</v>
      </c>
      <c r="N203" s="14">
        <f t="shared" si="58"/>
        <v>0</v>
      </c>
      <c r="O203" s="14">
        <f t="shared" si="59"/>
        <v>2</v>
      </c>
      <c r="P203" s="14">
        <f t="shared" si="60"/>
        <v>3</v>
      </c>
      <c r="Q203" s="14">
        <f t="shared" si="61"/>
        <v>5</v>
      </c>
      <c r="R203" s="24">
        <f t="shared" si="62"/>
        <v>0</v>
      </c>
      <c r="S203" s="24" t="str">
        <f t="shared" si="63"/>
        <v>C</v>
      </c>
      <c r="T203" s="24">
        <f t="shared" si="64"/>
        <v>0</v>
      </c>
      <c r="U203" s="13" t="s">
        <v>41</v>
      </c>
    </row>
    <row r="204" spans="1:21" ht="12.75">
      <c r="A204" s="17" t="s">
        <v>26</v>
      </c>
      <c r="B204" s="134"/>
      <c r="C204" s="135"/>
      <c r="D204" s="135"/>
      <c r="E204" s="135"/>
      <c r="F204" s="135"/>
      <c r="G204" s="135"/>
      <c r="H204" s="135"/>
      <c r="I204" s="136"/>
      <c r="J204" s="19">
        <f aca="true" t="shared" si="65" ref="J204:Q204">SUM(J198:J203)</f>
        <v>16</v>
      </c>
      <c r="K204" s="19">
        <f t="shared" si="65"/>
        <v>1</v>
      </c>
      <c r="L204" s="19">
        <f t="shared" si="65"/>
        <v>8</v>
      </c>
      <c r="M204" s="19">
        <f t="shared" si="65"/>
        <v>3</v>
      </c>
      <c r="N204" s="19">
        <f t="shared" si="65"/>
        <v>0</v>
      </c>
      <c r="O204" s="19">
        <f t="shared" si="65"/>
        <v>12</v>
      </c>
      <c r="P204" s="19">
        <f t="shared" si="65"/>
        <v>20</v>
      </c>
      <c r="Q204" s="19">
        <f t="shared" si="65"/>
        <v>32</v>
      </c>
      <c r="R204" s="17">
        <f>COUNTIF(R198:R203,"E")</f>
        <v>0</v>
      </c>
      <c r="S204" s="17">
        <f>COUNTIF(S198:S203,"C")</f>
        <v>6</v>
      </c>
      <c r="T204" s="17">
        <f>COUNTIF(T198:T203,"VP")</f>
        <v>0</v>
      </c>
      <c r="U204" s="13"/>
    </row>
    <row r="205" spans="1:21" ht="13.5" customHeight="1">
      <c r="A205" s="137" t="s">
        <v>72</v>
      </c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9"/>
    </row>
    <row r="206" spans="1:21" ht="12.75">
      <c r="A206" s="27" t="str">
        <f>IF(ISNA(INDEX($A$38:$T$157,MATCH($B206,$B$38:$B$157,0),1)),"",INDEX($A$38:$T$157,MATCH($B206,$B$38:$B$157,0),1))</f>
        <v>MLX2104</v>
      </c>
      <c r="B206" s="84" t="s">
        <v>92</v>
      </c>
      <c r="C206" s="84"/>
      <c r="D206" s="84"/>
      <c r="E206" s="84"/>
      <c r="F206" s="84"/>
      <c r="G206" s="84"/>
      <c r="H206" s="84"/>
      <c r="I206" s="84"/>
      <c r="J206" s="14">
        <f>IF(ISNA(INDEX($A$38:$T$157,MATCH($B206,$B$38:$B$157,0),10)),"",INDEX($A$38:$T$157,MATCH($B206,$B$38:$B$157,0),10))</f>
        <v>7</v>
      </c>
      <c r="K206" s="14">
        <f>IF(ISNA(INDEX($A$38:$T$157,MATCH($B206,$B$38:$B$157,0),11)),"",INDEX($A$38:$T$157,MATCH($B206,$B$38:$B$157,0),11))</f>
        <v>2</v>
      </c>
      <c r="L206" s="14">
        <f>IF(ISNA(INDEX($A$38:$T$157,MATCH($B206,$B$38:$B$157,0),12)),"",INDEX($A$38:$T$157,MATCH($B206,$B$38:$B$157,0),12))</f>
        <v>1</v>
      </c>
      <c r="M206" s="14">
        <f>IF(ISNA(INDEX($A$38:$T$157,MATCH($B206,$B$38:$B$157,0),13)),"",INDEX($A$38:$T$157,MATCH($B206,$B$38:$B$157,0),13))</f>
        <v>0</v>
      </c>
      <c r="N206" s="14">
        <f>IF(ISNA(INDEX($A$37:$U$141,MATCH($B206,$B$37:$B$141,0),14)),"",INDEX($A$37:$U$141,MATCH($B206,$B$37:$B$141,0),14))</f>
        <v>2</v>
      </c>
      <c r="O206" s="14">
        <f>IF(ISNA(INDEX($A$37:$U$141,MATCH($B206,$B$37:$B$141,0),15)),"",INDEX($A$37:$U$141,MATCH($B206,$B$37:$B$141,0),15))</f>
        <v>5</v>
      </c>
      <c r="P206" s="14">
        <f>IF(ISNA(INDEX($A$37:$U$141,MATCH($B206,$B$37:$B$141,0),16)),"",INDEX($A$37:$U$141,MATCH($B206,$B$37:$B$141,0),16))</f>
        <v>10</v>
      </c>
      <c r="Q206" s="14">
        <f>IF(ISNA(INDEX($A$37:$U$141,MATCH($B206,$B$37:$B$141,0),17)),"",INDEX($A$37:$U$141,MATCH($B206,$B$37:$B$141,0),17))</f>
        <v>15</v>
      </c>
      <c r="R206" s="24" t="str">
        <f>IF(ISNA(INDEX($A$37:$U$141,MATCH($B206,$B$37:$B$141,0),18)),"",INDEX($A$37:$U$141,MATCH($B206,$B$37:$B$141,0),18))</f>
        <v>E</v>
      </c>
      <c r="S206" s="24">
        <f>IF(ISNA(INDEX($A$37:$U$141,MATCH($B206,$B$37:$B$141,0),19)),"",INDEX($A$37:$U$141,MATCH($B206,$B$37:$B$141,0),19))</f>
        <v>0</v>
      </c>
      <c r="T206" s="24">
        <f>IF(ISNA(INDEX($A$37:$U$141,MATCH($B206,$B$37:$B$141,0),20)),"",INDEX($A$37:$U$141,MATCH($B206,$B$37:$B$141,0),20))</f>
        <v>0</v>
      </c>
      <c r="U206" s="13" t="s">
        <v>41</v>
      </c>
    </row>
    <row r="207" spans="1:21" ht="12.75">
      <c r="A207" s="27" t="str">
        <f>IF(ISNA(INDEX($A$38:$T$157,MATCH($B207,$B$38:$B$157,0),1)),"",INDEX($A$38:$T$157,MATCH($B207,$B$38:$B$157,0),1))</f>
        <v>MLX2105</v>
      </c>
      <c r="B207" s="84" t="s">
        <v>93</v>
      </c>
      <c r="C207" s="84"/>
      <c r="D207" s="84"/>
      <c r="E207" s="84"/>
      <c r="F207" s="84"/>
      <c r="G207" s="84"/>
      <c r="H207" s="84"/>
      <c r="I207" s="84"/>
      <c r="J207" s="14">
        <f>IF(ISNA(INDEX($A$38:$T$157,MATCH($B207,$B$38:$B$157,0),10)),"",INDEX($A$38:$T$157,MATCH($B207,$B$38:$B$157,0),10))</f>
        <v>4</v>
      </c>
      <c r="K207" s="14">
        <f>IF(ISNA(INDEX($A$38:$T$157,MATCH($B207,$B$38:$B$157,0),11)),"",INDEX($A$38:$T$157,MATCH($B207,$B$38:$B$157,0),11))</f>
        <v>2</v>
      </c>
      <c r="L207" s="14">
        <f>IF(ISNA(INDEX($A$38:$T$157,MATCH($B207,$B$38:$B$157,0),12)),"",INDEX($A$38:$T$157,MATCH($B207,$B$38:$B$157,0),12))</f>
        <v>0</v>
      </c>
      <c r="M207" s="14">
        <f>IF(ISNA(INDEX($A$38:$T$157,MATCH($B207,$B$38:$B$157,0),13)),"",INDEX($A$38:$T$157,MATCH($B207,$B$38:$B$157,0),13))</f>
        <v>0</v>
      </c>
      <c r="N207" s="14">
        <f>IF(ISNA(INDEX($A$37:$U$141,MATCH($B207,$B$37:$B$141,0),14)),"",INDEX($A$37:$U$141,MATCH($B207,$B$37:$B$141,0),14))</f>
        <v>1</v>
      </c>
      <c r="O207" s="14">
        <f>IF(ISNA(INDEX($A$37:$U$141,MATCH($B207,$B$37:$B$141,0),15)),"",INDEX($A$37:$U$141,MATCH($B207,$B$37:$B$141,0),15))</f>
        <v>3</v>
      </c>
      <c r="P207" s="14">
        <f>IF(ISNA(INDEX($A$37:$U$141,MATCH($B207,$B$37:$B$141,0),16)),"",INDEX($A$37:$U$141,MATCH($B207,$B$37:$B$141,0),16))</f>
        <v>5</v>
      </c>
      <c r="Q207" s="14">
        <f>IF(ISNA(INDEX($A$37:$U$141,MATCH($B207,$B$37:$B$141,0),17)),"",INDEX($A$37:$U$141,MATCH($B207,$B$37:$B$141,0),17))</f>
        <v>8</v>
      </c>
      <c r="R207" s="24">
        <f>IF(ISNA(INDEX($A$37:$U$141,MATCH($B207,$B$37:$B$141,0),18)),"",INDEX($A$37:$U$141,MATCH($B207,$B$37:$B$141,0),18))</f>
        <v>0</v>
      </c>
      <c r="S207" s="24" t="str">
        <f>IF(ISNA(INDEX($A$37:$U$141,MATCH($B207,$B$37:$B$141,0),19)),"",INDEX($A$37:$U$141,MATCH($B207,$B$37:$B$141,0),19))</f>
        <v>C</v>
      </c>
      <c r="T207" s="24">
        <f>IF(ISNA(INDEX($A$37:$U$141,MATCH($B207,$B$37:$B$141,0),20)),"",INDEX($A$37:$U$141,MATCH($B207,$B$37:$B$141,0),20))</f>
        <v>0</v>
      </c>
      <c r="U207" s="13" t="s">
        <v>41</v>
      </c>
    </row>
    <row r="208" spans="1:21" ht="12.75">
      <c r="A208" s="17" t="s">
        <v>26</v>
      </c>
      <c r="B208" s="140"/>
      <c r="C208" s="140"/>
      <c r="D208" s="140"/>
      <c r="E208" s="140"/>
      <c r="F208" s="140"/>
      <c r="G208" s="140"/>
      <c r="H208" s="140"/>
      <c r="I208" s="140"/>
      <c r="J208" s="19">
        <f aca="true" t="shared" si="66" ref="J208:Q208">SUM(J207:J207)</f>
        <v>4</v>
      </c>
      <c r="K208" s="19">
        <f t="shared" si="66"/>
        <v>2</v>
      </c>
      <c r="L208" s="19">
        <f t="shared" si="66"/>
        <v>0</v>
      </c>
      <c r="M208" s="19">
        <f t="shared" si="66"/>
        <v>0</v>
      </c>
      <c r="N208" s="19">
        <f t="shared" si="66"/>
        <v>1</v>
      </c>
      <c r="O208" s="19">
        <f t="shared" si="66"/>
        <v>3</v>
      </c>
      <c r="P208" s="19">
        <f t="shared" si="66"/>
        <v>5</v>
      </c>
      <c r="Q208" s="19">
        <f t="shared" si="66"/>
        <v>8</v>
      </c>
      <c r="R208" s="17">
        <f>COUNTIF(R207:R207,"E")</f>
        <v>0</v>
      </c>
      <c r="S208" s="17">
        <f>COUNTIF(S207:S207,"C")</f>
        <v>1</v>
      </c>
      <c r="T208" s="17">
        <f>COUNTIF(T207:T207,"VP")</f>
        <v>0</v>
      </c>
      <c r="U208" s="18"/>
    </row>
    <row r="209" spans="1:21" ht="27.75" customHeight="1">
      <c r="A209" s="89" t="s">
        <v>52</v>
      </c>
      <c r="B209" s="90"/>
      <c r="C209" s="90"/>
      <c r="D209" s="90"/>
      <c r="E209" s="90"/>
      <c r="F209" s="90"/>
      <c r="G209" s="90"/>
      <c r="H209" s="90"/>
      <c r="I209" s="91"/>
      <c r="J209" s="19">
        <f aca="true" t="shared" si="67" ref="J209:T209">SUM(J204,J208)</f>
        <v>20</v>
      </c>
      <c r="K209" s="19">
        <f t="shared" si="67"/>
        <v>3</v>
      </c>
      <c r="L209" s="19">
        <f t="shared" si="67"/>
        <v>8</v>
      </c>
      <c r="M209" s="19">
        <f t="shared" si="67"/>
        <v>3</v>
      </c>
      <c r="N209" s="19">
        <f t="shared" si="67"/>
        <v>1</v>
      </c>
      <c r="O209" s="19">
        <f t="shared" si="67"/>
        <v>15</v>
      </c>
      <c r="P209" s="19">
        <f t="shared" si="67"/>
        <v>25</v>
      </c>
      <c r="Q209" s="19">
        <f t="shared" si="67"/>
        <v>40</v>
      </c>
      <c r="R209" s="19">
        <f t="shared" si="67"/>
        <v>0</v>
      </c>
      <c r="S209" s="19">
        <f t="shared" si="67"/>
        <v>7</v>
      </c>
      <c r="T209" s="19">
        <f t="shared" si="67"/>
        <v>0</v>
      </c>
      <c r="U209" s="36">
        <f>COUNTIF($A$197:$U$208,$U$198)/(COUNTIF($A$146:$U$168,$U$147)+COUNTIF($A$176:$U$188,$U$177)+COUNTIF($A$197:$U$208,$U$198)+COUNT($J$217:$J$221))</f>
        <v>0.1951219512195122</v>
      </c>
    </row>
    <row r="210" spans="1:21" ht="14.25" customHeight="1">
      <c r="A210" s="92" t="s">
        <v>53</v>
      </c>
      <c r="B210" s="93"/>
      <c r="C210" s="93"/>
      <c r="D210" s="93"/>
      <c r="E210" s="93"/>
      <c r="F210" s="93"/>
      <c r="G210" s="93"/>
      <c r="H210" s="93"/>
      <c r="I210" s="93"/>
      <c r="J210" s="94"/>
      <c r="K210" s="19">
        <f aca="true" t="shared" si="68" ref="K210:Q210">K204*14+K208*12</f>
        <v>38</v>
      </c>
      <c r="L210" s="19">
        <f t="shared" si="68"/>
        <v>112</v>
      </c>
      <c r="M210" s="19">
        <f t="shared" si="68"/>
        <v>42</v>
      </c>
      <c r="N210" s="19">
        <f t="shared" si="68"/>
        <v>12</v>
      </c>
      <c r="O210" s="19">
        <f t="shared" si="68"/>
        <v>204</v>
      </c>
      <c r="P210" s="19">
        <f t="shared" si="68"/>
        <v>340</v>
      </c>
      <c r="Q210" s="19">
        <f t="shared" si="68"/>
        <v>544</v>
      </c>
      <c r="R210" s="98"/>
      <c r="S210" s="99"/>
      <c r="T210" s="99"/>
      <c r="U210" s="100"/>
    </row>
    <row r="211" spans="1:21" ht="12.75">
      <c r="A211" s="95"/>
      <c r="B211" s="96"/>
      <c r="C211" s="96"/>
      <c r="D211" s="96"/>
      <c r="E211" s="96"/>
      <c r="F211" s="96"/>
      <c r="G211" s="96"/>
      <c r="H211" s="96"/>
      <c r="I211" s="96"/>
      <c r="J211" s="97"/>
      <c r="K211" s="121">
        <f>SUM(K210:N210)</f>
        <v>204</v>
      </c>
      <c r="L211" s="122"/>
      <c r="M211" s="122"/>
      <c r="N211" s="123"/>
      <c r="O211" s="115">
        <f>Q210</f>
        <v>544</v>
      </c>
      <c r="P211" s="116"/>
      <c r="Q211" s="117"/>
      <c r="R211" s="101"/>
      <c r="S211" s="102"/>
      <c r="T211" s="102"/>
      <c r="U211" s="103"/>
    </row>
    <row r="213" spans="1:21" ht="21.75" customHeight="1">
      <c r="A213" s="85" t="s">
        <v>54</v>
      </c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7"/>
    </row>
    <row r="214" spans="1:21" ht="27.75" customHeight="1">
      <c r="A214" s="131" t="s">
        <v>28</v>
      </c>
      <c r="B214" s="109" t="s">
        <v>27</v>
      </c>
      <c r="C214" s="110"/>
      <c r="D214" s="110"/>
      <c r="E214" s="110"/>
      <c r="F214" s="110"/>
      <c r="G214" s="110"/>
      <c r="H214" s="110"/>
      <c r="I214" s="111"/>
      <c r="J214" s="107" t="s">
        <v>42</v>
      </c>
      <c r="K214" s="128" t="s">
        <v>25</v>
      </c>
      <c r="L214" s="129"/>
      <c r="M214" s="129"/>
      <c r="N214" s="130"/>
      <c r="O214" s="88" t="s">
        <v>43</v>
      </c>
      <c r="P214" s="127"/>
      <c r="Q214" s="127"/>
      <c r="R214" s="88" t="s">
        <v>24</v>
      </c>
      <c r="S214" s="88"/>
      <c r="T214" s="88"/>
      <c r="U214" s="88" t="s">
        <v>23</v>
      </c>
    </row>
    <row r="215" spans="1:21" ht="12.75">
      <c r="A215" s="132"/>
      <c r="B215" s="112"/>
      <c r="C215" s="113"/>
      <c r="D215" s="113"/>
      <c r="E215" s="113"/>
      <c r="F215" s="113"/>
      <c r="G215" s="113"/>
      <c r="H215" s="113"/>
      <c r="I215" s="114"/>
      <c r="J215" s="108"/>
      <c r="K215" s="3" t="s">
        <v>29</v>
      </c>
      <c r="L215" s="3" t="s">
        <v>30</v>
      </c>
      <c r="M215" s="3" t="s">
        <v>31</v>
      </c>
      <c r="N215" s="3" t="s">
        <v>118</v>
      </c>
      <c r="O215" s="3" t="s">
        <v>35</v>
      </c>
      <c r="P215" s="3" t="s">
        <v>9</v>
      </c>
      <c r="Q215" s="3" t="s">
        <v>32</v>
      </c>
      <c r="R215" s="3" t="s">
        <v>33</v>
      </c>
      <c r="S215" s="3" t="s">
        <v>29</v>
      </c>
      <c r="T215" s="3" t="s">
        <v>34</v>
      </c>
      <c r="U215" s="88"/>
    </row>
    <row r="216" spans="1:21" ht="12.75">
      <c r="A216" s="118" t="s">
        <v>58</v>
      </c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20"/>
    </row>
    <row r="217" spans="1:21" ht="12.75">
      <c r="A217" s="58" t="s">
        <v>119</v>
      </c>
      <c r="B217" s="104" t="s">
        <v>224</v>
      </c>
      <c r="C217" s="105"/>
      <c r="D217" s="105"/>
      <c r="E217" s="105"/>
      <c r="F217" s="105"/>
      <c r="G217" s="105"/>
      <c r="H217" s="105"/>
      <c r="I217" s="106"/>
      <c r="J217" s="68">
        <v>3</v>
      </c>
      <c r="K217" s="68">
        <v>2</v>
      </c>
      <c r="L217" s="68">
        <v>1</v>
      </c>
      <c r="M217" s="68">
        <v>0</v>
      </c>
      <c r="N217" s="29">
        <v>0</v>
      </c>
      <c r="O217" s="14">
        <f>K217+L217+M217+N217</f>
        <v>3</v>
      </c>
      <c r="P217" s="14">
        <f>Q217-O217</f>
        <v>2</v>
      </c>
      <c r="Q217" s="14">
        <f>ROUND(PRODUCT(J217,25)/14,0)</f>
        <v>5</v>
      </c>
      <c r="R217" s="20"/>
      <c r="S217" s="7" t="s">
        <v>29</v>
      </c>
      <c r="T217" s="21"/>
      <c r="U217" s="7" t="s">
        <v>38</v>
      </c>
    </row>
    <row r="218" spans="1:21" ht="12.75">
      <c r="A218" s="58" t="s">
        <v>78</v>
      </c>
      <c r="B218" s="104" t="s">
        <v>225</v>
      </c>
      <c r="C218" s="105"/>
      <c r="D218" s="105"/>
      <c r="E218" s="105"/>
      <c r="F218" s="105"/>
      <c r="G218" s="105"/>
      <c r="H218" s="105"/>
      <c r="I218" s="106"/>
      <c r="J218" s="68">
        <v>4</v>
      </c>
      <c r="K218" s="68">
        <v>2</v>
      </c>
      <c r="L218" s="68">
        <v>0</v>
      </c>
      <c r="M218" s="68">
        <v>2</v>
      </c>
      <c r="N218" s="29">
        <v>0</v>
      </c>
      <c r="O218" s="14">
        <f>K218+L218+M218+N218</f>
        <v>4</v>
      </c>
      <c r="P218" s="14">
        <f>Q218-O218</f>
        <v>3</v>
      </c>
      <c r="Q218" s="14">
        <f>ROUND(PRODUCT(J218,25)/14,0)</f>
        <v>7</v>
      </c>
      <c r="R218" s="20"/>
      <c r="S218" s="7"/>
      <c r="T218" s="21" t="s">
        <v>34</v>
      </c>
      <c r="U218" s="7" t="s">
        <v>41</v>
      </c>
    </row>
    <row r="219" spans="1:21" ht="12.75">
      <c r="A219" s="58" t="s">
        <v>112</v>
      </c>
      <c r="B219" s="104" t="s">
        <v>230</v>
      </c>
      <c r="C219" s="105"/>
      <c r="D219" s="105"/>
      <c r="E219" s="105"/>
      <c r="F219" s="105"/>
      <c r="G219" s="105"/>
      <c r="H219" s="105"/>
      <c r="I219" s="106"/>
      <c r="J219" s="68">
        <v>3</v>
      </c>
      <c r="K219" s="68">
        <v>0</v>
      </c>
      <c r="L219" s="68">
        <v>2</v>
      </c>
      <c r="M219" s="68">
        <v>0</v>
      </c>
      <c r="N219" s="29">
        <v>1</v>
      </c>
      <c r="O219" s="14">
        <f>K219+L219+M219+N219</f>
        <v>3</v>
      </c>
      <c r="P219" s="14">
        <f>Q219-O219</f>
        <v>2</v>
      </c>
      <c r="Q219" s="14">
        <f>ROUND(PRODUCT(J219,25)/14,0)</f>
        <v>5</v>
      </c>
      <c r="R219" s="20"/>
      <c r="S219" s="7"/>
      <c r="T219" s="21" t="s">
        <v>34</v>
      </c>
      <c r="U219" s="7" t="s">
        <v>41</v>
      </c>
    </row>
    <row r="220" spans="1:21" ht="12.75">
      <c r="A220" s="58" t="s">
        <v>227</v>
      </c>
      <c r="B220" s="104" t="s">
        <v>228</v>
      </c>
      <c r="C220" s="105"/>
      <c r="D220" s="105"/>
      <c r="E220" s="105"/>
      <c r="F220" s="105"/>
      <c r="G220" s="105"/>
      <c r="H220" s="105"/>
      <c r="I220" s="106"/>
      <c r="J220" s="68">
        <v>3</v>
      </c>
      <c r="K220" s="68">
        <v>0</v>
      </c>
      <c r="L220" s="68">
        <v>0</v>
      </c>
      <c r="M220" s="68">
        <v>2</v>
      </c>
      <c r="N220" s="29">
        <v>0</v>
      </c>
      <c r="O220" s="14">
        <f>K220+L220+M220+N220</f>
        <v>2</v>
      </c>
      <c r="P220" s="14">
        <f>Q220-O220</f>
        <v>3</v>
      </c>
      <c r="Q220" s="14">
        <f>ROUND(PRODUCT(J220,25)/14,0)</f>
        <v>5</v>
      </c>
      <c r="R220" s="20"/>
      <c r="S220" s="7"/>
      <c r="T220" s="21" t="s">
        <v>34</v>
      </c>
      <c r="U220" s="7" t="s">
        <v>38</v>
      </c>
    </row>
    <row r="221" spans="1:21" ht="12.75">
      <c r="A221" s="58" t="s">
        <v>231</v>
      </c>
      <c r="B221" s="104" t="s">
        <v>113</v>
      </c>
      <c r="C221" s="105"/>
      <c r="D221" s="105"/>
      <c r="E221" s="105"/>
      <c r="F221" s="105"/>
      <c r="G221" s="105"/>
      <c r="H221" s="105"/>
      <c r="I221" s="106"/>
      <c r="J221" s="68">
        <v>3</v>
      </c>
      <c r="K221" s="68">
        <v>1</v>
      </c>
      <c r="L221" s="68">
        <v>0</v>
      </c>
      <c r="M221" s="68">
        <v>1</v>
      </c>
      <c r="N221" s="29">
        <v>0</v>
      </c>
      <c r="O221" s="14">
        <f>K221+L221+M221+N221</f>
        <v>2</v>
      </c>
      <c r="P221" s="14">
        <f>Q221-O221</f>
        <v>3</v>
      </c>
      <c r="Q221" s="14">
        <f>ROUND(PRODUCT(J221,25)/14,0)</f>
        <v>5</v>
      </c>
      <c r="R221" s="20"/>
      <c r="S221" s="7"/>
      <c r="T221" s="21" t="s">
        <v>34</v>
      </c>
      <c r="U221" s="7" t="s">
        <v>41</v>
      </c>
    </row>
    <row r="222" spans="1:21" ht="12.75">
      <c r="A222" s="15" t="s">
        <v>26</v>
      </c>
      <c r="B222" s="124"/>
      <c r="C222" s="125"/>
      <c r="D222" s="125"/>
      <c r="E222" s="125"/>
      <c r="F222" s="125"/>
      <c r="G222" s="125"/>
      <c r="H222" s="125"/>
      <c r="I222" s="126"/>
      <c r="J222" s="26">
        <f aca="true" t="shared" si="69" ref="J222:Q222">SUM(J217:J221)</f>
        <v>16</v>
      </c>
      <c r="K222" s="26">
        <f t="shared" si="69"/>
        <v>5</v>
      </c>
      <c r="L222" s="26">
        <f t="shared" si="69"/>
        <v>3</v>
      </c>
      <c r="M222" s="26">
        <f t="shared" si="69"/>
        <v>5</v>
      </c>
      <c r="N222" s="26">
        <f t="shared" si="69"/>
        <v>1</v>
      </c>
      <c r="O222" s="26">
        <f t="shared" si="69"/>
        <v>14</v>
      </c>
      <c r="P222" s="26">
        <f t="shared" si="69"/>
        <v>13</v>
      </c>
      <c r="Q222" s="26">
        <f t="shared" si="69"/>
        <v>27</v>
      </c>
      <c r="R222" s="17">
        <f>COUNTIF(R217:R221,"E")</f>
        <v>0</v>
      </c>
      <c r="S222" s="17">
        <f>COUNTIF(S217:S221,"C")</f>
        <v>1</v>
      </c>
      <c r="T222" s="17">
        <f>COUNTIF(T217:T218,"VP")</f>
        <v>1</v>
      </c>
      <c r="U222" s="13"/>
    </row>
    <row r="223" spans="1:21" ht="30.75" customHeight="1">
      <c r="A223" s="89" t="s">
        <v>52</v>
      </c>
      <c r="B223" s="90"/>
      <c r="C223" s="90"/>
      <c r="D223" s="90"/>
      <c r="E223" s="90"/>
      <c r="F223" s="90"/>
      <c r="G223" s="90"/>
      <c r="H223" s="90"/>
      <c r="I223" s="91"/>
      <c r="J223" s="19">
        <f aca="true" t="shared" si="70" ref="J223:T223">J222</f>
        <v>16</v>
      </c>
      <c r="K223" s="19">
        <f t="shared" si="70"/>
        <v>5</v>
      </c>
      <c r="L223" s="19">
        <f t="shared" si="70"/>
        <v>3</v>
      </c>
      <c r="M223" s="19">
        <f t="shared" si="70"/>
        <v>5</v>
      </c>
      <c r="N223" s="19">
        <f t="shared" si="70"/>
        <v>1</v>
      </c>
      <c r="O223" s="19">
        <f t="shared" si="70"/>
        <v>14</v>
      </c>
      <c r="P223" s="19">
        <f t="shared" si="70"/>
        <v>13</v>
      </c>
      <c r="Q223" s="19">
        <f t="shared" si="70"/>
        <v>27</v>
      </c>
      <c r="R223" s="19">
        <f t="shared" si="70"/>
        <v>0</v>
      </c>
      <c r="S223" s="19">
        <f t="shared" si="70"/>
        <v>1</v>
      </c>
      <c r="T223" s="19">
        <f t="shared" si="70"/>
        <v>1</v>
      </c>
      <c r="U223" s="36">
        <f>COUNT($J$217:$J$221)/(COUNTIF($A$146:$U$168,$U$147)+COUNTIF($A$176:$U$188,$U$177)+COUNTIF($A$197:$U$208,$U$198)+COUNT($J$217:$J$221))</f>
        <v>0.12195121951219512</v>
      </c>
    </row>
    <row r="224" spans="1:21" ht="12.75">
      <c r="A224" s="92" t="s">
        <v>53</v>
      </c>
      <c r="B224" s="93"/>
      <c r="C224" s="93"/>
      <c r="D224" s="93"/>
      <c r="E224" s="93"/>
      <c r="F224" s="93"/>
      <c r="G224" s="93"/>
      <c r="H224" s="93"/>
      <c r="I224" s="93"/>
      <c r="J224" s="94"/>
      <c r="K224" s="19">
        <f aca="true" t="shared" si="71" ref="K224:Q224">K222*14</f>
        <v>70</v>
      </c>
      <c r="L224" s="19">
        <f t="shared" si="71"/>
        <v>42</v>
      </c>
      <c r="M224" s="19">
        <f t="shared" si="71"/>
        <v>70</v>
      </c>
      <c r="N224" s="19">
        <f t="shared" si="71"/>
        <v>14</v>
      </c>
      <c r="O224" s="19">
        <f t="shared" si="71"/>
        <v>196</v>
      </c>
      <c r="P224" s="19">
        <f t="shared" si="71"/>
        <v>182</v>
      </c>
      <c r="Q224" s="19">
        <f t="shared" si="71"/>
        <v>378</v>
      </c>
      <c r="R224" s="98"/>
      <c r="S224" s="99"/>
      <c r="T224" s="99"/>
      <c r="U224" s="100"/>
    </row>
    <row r="225" spans="1:21" ht="12.75">
      <c r="A225" s="95"/>
      <c r="B225" s="96"/>
      <c r="C225" s="96"/>
      <c r="D225" s="96"/>
      <c r="E225" s="96"/>
      <c r="F225" s="96"/>
      <c r="G225" s="96"/>
      <c r="H225" s="96"/>
      <c r="I225" s="96"/>
      <c r="J225" s="97"/>
      <c r="K225" s="121">
        <f>SUM(K224:N224)</f>
        <v>196</v>
      </c>
      <c r="L225" s="122"/>
      <c r="M225" s="122"/>
      <c r="N225" s="123"/>
      <c r="O225" s="115">
        <f>Q224</f>
        <v>378</v>
      </c>
      <c r="P225" s="116"/>
      <c r="Q225" s="117"/>
      <c r="R225" s="101"/>
      <c r="S225" s="102"/>
      <c r="T225" s="102"/>
      <c r="U225" s="103"/>
    </row>
    <row r="226" ht="21" customHeight="1"/>
    <row r="227" spans="1:2" ht="12.75">
      <c r="A227" s="69" t="s">
        <v>73</v>
      </c>
      <c r="B227" s="69"/>
    </row>
    <row r="228" spans="1:21" ht="12.75" customHeight="1">
      <c r="A228" s="133" t="s">
        <v>28</v>
      </c>
      <c r="B228" s="203" t="s">
        <v>62</v>
      </c>
      <c r="C228" s="213"/>
      <c r="D228" s="213"/>
      <c r="E228" s="213"/>
      <c r="F228" s="213"/>
      <c r="G228" s="204"/>
      <c r="H228" s="203" t="s">
        <v>65</v>
      </c>
      <c r="I228" s="204"/>
      <c r="J228" s="187" t="s">
        <v>66</v>
      </c>
      <c r="K228" s="188"/>
      <c r="L228" s="188"/>
      <c r="M228" s="188"/>
      <c r="N228" s="188"/>
      <c r="O228" s="188"/>
      <c r="P228" s="189"/>
      <c r="Q228" s="203" t="s">
        <v>51</v>
      </c>
      <c r="R228" s="204"/>
      <c r="S228" s="187" t="s">
        <v>67</v>
      </c>
      <c r="T228" s="188"/>
      <c r="U228" s="189"/>
    </row>
    <row r="229" spans="1:21" ht="15" customHeight="1">
      <c r="A229" s="133"/>
      <c r="B229" s="205"/>
      <c r="C229" s="214"/>
      <c r="D229" s="214"/>
      <c r="E229" s="214"/>
      <c r="F229" s="214"/>
      <c r="G229" s="206"/>
      <c r="H229" s="205"/>
      <c r="I229" s="206"/>
      <c r="J229" s="187" t="s">
        <v>35</v>
      </c>
      <c r="K229" s="189"/>
      <c r="L229" s="187" t="s">
        <v>9</v>
      </c>
      <c r="M229" s="189"/>
      <c r="N229" s="187" t="s">
        <v>32</v>
      </c>
      <c r="O229" s="188"/>
      <c r="P229" s="189"/>
      <c r="Q229" s="205"/>
      <c r="R229" s="206"/>
      <c r="S229" s="25" t="s">
        <v>68</v>
      </c>
      <c r="T229" s="25" t="s">
        <v>69</v>
      </c>
      <c r="U229" s="25" t="s">
        <v>70</v>
      </c>
    </row>
    <row r="230" spans="1:21" ht="15" customHeight="1">
      <c r="A230" s="25">
        <v>1</v>
      </c>
      <c r="B230" s="187" t="s">
        <v>63</v>
      </c>
      <c r="C230" s="188"/>
      <c r="D230" s="188"/>
      <c r="E230" s="188"/>
      <c r="F230" s="188"/>
      <c r="G230" s="189"/>
      <c r="H230" s="212">
        <f>J230</f>
        <v>121</v>
      </c>
      <c r="I230" s="212"/>
      <c r="J230" s="215">
        <f>O46+O58+O69+O79+O89+O98-J231</f>
        <v>121</v>
      </c>
      <c r="K230" s="216"/>
      <c r="L230" s="215">
        <f>P46+P58+P69+P79+P89+P98-L231</f>
        <v>170</v>
      </c>
      <c r="M230" s="216"/>
      <c r="N230" s="209">
        <f>SUM(J230:M230)</f>
        <v>291</v>
      </c>
      <c r="O230" s="210"/>
      <c r="P230" s="211"/>
      <c r="Q230" s="207">
        <f>H230/H232</f>
        <v>0.8705035971223022</v>
      </c>
      <c r="R230" s="208"/>
      <c r="S230" s="13">
        <f>J46+J58-S231</f>
        <v>60</v>
      </c>
      <c r="T230" s="13">
        <f>J69+J79-T231</f>
        <v>60</v>
      </c>
      <c r="U230" s="13">
        <f>J89+J98-U231</f>
        <v>36</v>
      </c>
    </row>
    <row r="231" spans="1:21" ht="15" customHeight="1">
      <c r="A231" s="25">
        <v>2</v>
      </c>
      <c r="B231" s="187" t="s">
        <v>64</v>
      </c>
      <c r="C231" s="188"/>
      <c r="D231" s="188"/>
      <c r="E231" s="188"/>
      <c r="F231" s="188"/>
      <c r="G231" s="189"/>
      <c r="H231" s="212">
        <f>J231</f>
        <v>18</v>
      </c>
      <c r="I231" s="212"/>
      <c r="J231" s="217">
        <v>18</v>
      </c>
      <c r="K231" s="218"/>
      <c r="L231" s="217">
        <f>P123</f>
        <v>42</v>
      </c>
      <c r="M231" s="218"/>
      <c r="N231" s="209">
        <f>SUM(J231:M231)</f>
        <v>60</v>
      </c>
      <c r="O231" s="210"/>
      <c r="P231" s="211"/>
      <c r="Q231" s="207">
        <f>H231/H232</f>
        <v>0.12949640287769784</v>
      </c>
      <c r="R231" s="208"/>
      <c r="S231" s="7">
        <v>0</v>
      </c>
      <c r="T231" s="7">
        <v>6</v>
      </c>
      <c r="U231" s="7">
        <v>24</v>
      </c>
    </row>
    <row r="232" spans="1:21" ht="15" customHeight="1">
      <c r="A232" s="187" t="s">
        <v>26</v>
      </c>
      <c r="B232" s="188"/>
      <c r="C232" s="188"/>
      <c r="D232" s="188"/>
      <c r="E232" s="188"/>
      <c r="F232" s="188"/>
      <c r="G232" s="189"/>
      <c r="H232" s="133">
        <f>SUM(H230:I231)</f>
        <v>139</v>
      </c>
      <c r="I232" s="133"/>
      <c r="J232" s="133">
        <f>SUM(J230:K231)</f>
        <v>139</v>
      </c>
      <c r="K232" s="133"/>
      <c r="L232" s="137">
        <f>SUM(L230:M231)</f>
        <v>212</v>
      </c>
      <c r="M232" s="139"/>
      <c r="N232" s="137">
        <f>SUM(N230:P231)</f>
        <v>351</v>
      </c>
      <c r="O232" s="138"/>
      <c r="P232" s="139"/>
      <c r="Q232" s="201">
        <f>SUM(Q230:R231)</f>
        <v>1</v>
      </c>
      <c r="R232" s="202"/>
      <c r="S232" s="17">
        <f>SUM(S230:S231)</f>
        <v>60</v>
      </c>
      <c r="T232" s="17">
        <f>SUM(T230:T231)</f>
        <v>66</v>
      </c>
      <c r="U232" s="17">
        <f>SUM(U230:U231)</f>
        <v>60</v>
      </c>
    </row>
    <row r="242" spans="2:20" ht="12.75">
      <c r="B242" s="2"/>
      <c r="C242" s="2"/>
      <c r="D242" s="2"/>
      <c r="E242" s="2"/>
      <c r="F242" s="2"/>
      <c r="G242" s="2"/>
      <c r="M242" s="4"/>
      <c r="N242" s="4"/>
      <c r="O242" s="4"/>
      <c r="P242" s="4"/>
      <c r="Q242" s="4"/>
      <c r="R242" s="4"/>
      <c r="S242" s="4"/>
      <c r="T242" s="4"/>
    </row>
    <row r="243" spans="2:20" ht="12.75">
      <c r="B243" s="4"/>
      <c r="C243" s="4"/>
      <c r="D243" s="4"/>
      <c r="E243" s="4"/>
      <c r="F243" s="4"/>
      <c r="G243" s="4"/>
      <c r="H243" s="12"/>
      <c r="I243" s="12"/>
      <c r="J243" s="12"/>
      <c r="M243" s="4"/>
      <c r="N243" s="4"/>
      <c r="O243" s="4"/>
      <c r="P243" s="4"/>
      <c r="Q243" s="4"/>
      <c r="R243" s="4"/>
      <c r="S243" s="4"/>
      <c r="T243" s="4"/>
    </row>
  </sheetData>
  <sheetProtection formatCells="0" formatRows="0" insertRows="0"/>
  <mergeCells count="342">
    <mergeCell ref="M28:T30"/>
    <mergeCell ref="M31:T31"/>
    <mergeCell ref="M32:T33"/>
    <mergeCell ref="B52:I52"/>
    <mergeCell ref="B54:I54"/>
    <mergeCell ref="A35:U35"/>
    <mergeCell ref="B28:C28"/>
    <mergeCell ref="D28:F28"/>
    <mergeCell ref="G28:G29"/>
    <mergeCell ref="B41:I41"/>
    <mergeCell ref="B106:I106"/>
    <mergeCell ref="B105:I105"/>
    <mergeCell ref="B51:I51"/>
    <mergeCell ref="J49:J50"/>
    <mergeCell ref="B74:I74"/>
    <mergeCell ref="M24:T24"/>
    <mergeCell ref="A25:K26"/>
    <mergeCell ref="M25:T25"/>
    <mergeCell ref="M26:T26"/>
    <mergeCell ref="A27:H27"/>
    <mergeCell ref="M27:T27"/>
    <mergeCell ref="A6:K6"/>
    <mergeCell ref="M6:N6"/>
    <mergeCell ref="O6:Q6"/>
    <mergeCell ref="R6:T6"/>
    <mergeCell ref="M12:T12"/>
    <mergeCell ref="M13:T13"/>
    <mergeCell ref="M14:T14"/>
    <mergeCell ref="M15:T15"/>
    <mergeCell ref="M16:T16"/>
    <mergeCell ref="A1:K1"/>
    <mergeCell ref="M1:T1"/>
    <mergeCell ref="M3:N3"/>
    <mergeCell ref="O3:Q3"/>
    <mergeCell ref="R3:T3"/>
    <mergeCell ref="A4:K5"/>
    <mergeCell ref="M4:N4"/>
    <mergeCell ref="O4:Q4"/>
    <mergeCell ref="R4:T4"/>
    <mergeCell ref="M5:N5"/>
    <mergeCell ref="O5:Q5"/>
    <mergeCell ref="R5:T5"/>
    <mergeCell ref="A169:I169"/>
    <mergeCell ref="A165:U165"/>
    <mergeCell ref="H231:I231"/>
    <mergeCell ref="A174:A175"/>
    <mergeCell ref="A173:U173"/>
    <mergeCell ref="J174:J175"/>
    <mergeCell ref="O174:Q174"/>
    <mergeCell ref="J230:K230"/>
    <mergeCell ref="L230:M230"/>
    <mergeCell ref="Q230:R230"/>
    <mergeCell ref="J231:K231"/>
    <mergeCell ref="L231:M231"/>
    <mergeCell ref="Q228:R229"/>
    <mergeCell ref="J229:K229"/>
    <mergeCell ref="H228:I229"/>
    <mergeCell ref="Q231:R231"/>
    <mergeCell ref="N230:P230"/>
    <mergeCell ref="N231:P231"/>
    <mergeCell ref="N229:P229"/>
    <mergeCell ref="A228:A229"/>
    <mergeCell ref="H230:I230"/>
    <mergeCell ref="B228:G229"/>
    <mergeCell ref="B230:G230"/>
    <mergeCell ref="B231:G231"/>
    <mergeCell ref="H232:I232"/>
    <mergeCell ref="S228:U228"/>
    <mergeCell ref="A170:J171"/>
    <mergeCell ref="R170:U171"/>
    <mergeCell ref="O171:Q171"/>
    <mergeCell ref="J232:K232"/>
    <mergeCell ref="L232:M232"/>
    <mergeCell ref="B179:I179"/>
    <mergeCell ref="L229:M229"/>
    <mergeCell ref="J228:P228"/>
    <mergeCell ref="N232:P232"/>
    <mergeCell ref="A232:G232"/>
    <mergeCell ref="Q232:R232"/>
    <mergeCell ref="R144:T144"/>
    <mergeCell ref="B147:I147"/>
    <mergeCell ref="B148:I148"/>
    <mergeCell ref="B149:I149"/>
    <mergeCell ref="A146:U146"/>
    <mergeCell ref="U144:U145"/>
    <mergeCell ref="A144:A145"/>
    <mergeCell ref="B155:I155"/>
    <mergeCell ref="B144:I145"/>
    <mergeCell ref="J144:J145"/>
    <mergeCell ref="B150:I150"/>
    <mergeCell ref="O144:Q144"/>
    <mergeCell ref="K144:N144"/>
    <mergeCell ref="B151:I151"/>
    <mergeCell ref="B152:I152"/>
    <mergeCell ref="B67:I67"/>
    <mergeCell ref="B68:I68"/>
    <mergeCell ref="B69:I69"/>
    <mergeCell ref="B168:I168"/>
    <mergeCell ref="A142:U142"/>
    <mergeCell ref="A143:U143"/>
    <mergeCell ref="B132:I132"/>
    <mergeCell ref="B75:I75"/>
    <mergeCell ref="A103:U103"/>
    <mergeCell ref="B154:I154"/>
    <mergeCell ref="A14:K14"/>
    <mergeCell ref="A15:K15"/>
    <mergeCell ref="A12:K12"/>
    <mergeCell ref="A13:K13"/>
    <mergeCell ref="B57:I57"/>
    <mergeCell ref="B53:I53"/>
    <mergeCell ref="B55:I55"/>
    <mergeCell ref="A37:U37"/>
    <mergeCell ref="B42:I42"/>
    <mergeCell ref="O38:Q38"/>
    <mergeCell ref="U61:U62"/>
    <mergeCell ref="B73:I73"/>
    <mergeCell ref="B63:I63"/>
    <mergeCell ref="J61:J62"/>
    <mergeCell ref="A61:A62"/>
    <mergeCell ref="B61:I62"/>
    <mergeCell ref="B64:I64"/>
    <mergeCell ref="O61:Q61"/>
    <mergeCell ref="R61:T61"/>
    <mergeCell ref="R71:T71"/>
    <mergeCell ref="M18:T18"/>
    <mergeCell ref="M19:T19"/>
    <mergeCell ref="M20:T20"/>
    <mergeCell ref="M21:T21"/>
    <mergeCell ref="A22:K23"/>
    <mergeCell ref="M22:T22"/>
    <mergeCell ref="M23:T23"/>
    <mergeCell ref="A19:K19"/>
    <mergeCell ref="A20:K20"/>
    <mergeCell ref="A18:K18"/>
    <mergeCell ref="K61:N61"/>
    <mergeCell ref="A3:K3"/>
    <mergeCell ref="A7:K7"/>
    <mergeCell ref="A197:U197"/>
    <mergeCell ref="K195:N195"/>
    <mergeCell ref="A194:U194"/>
    <mergeCell ref="K191:N191"/>
    <mergeCell ref="K174:N174"/>
    <mergeCell ref="K171:N171"/>
    <mergeCell ref="M17:T17"/>
    <mergeCell ref="B46:I46"/>
    <mergeCell ref="A17:K17"/>
    <mergeCell ref="B38:I39"/>
    <mergeCell ref="J38:J39"/>
    <mergeCell ref="B58:I58"/>
    <mergeCell ref="A24:K24"/>
    <mergeCell ref="I28:K28"/>
    <mergeCell ref="H28:H29"/>
    <mergeCell ref="B156:I156"/>
    <mergeCell ref="A16:K16"/>
    <mergeCell ref="A2:K2"/>
    <mergeCell ref="B49:I50"/>
    <mergeCell ref="A21:K21"/>
    <mergeCell ref="B161:I161"/>
    <mergeCell ref="A71:A72"/>
    <mergeCell ref="A101:A102"/>
    <mergeCell ref="A91:A92"/>
    <mergeCell ref="J91:J92"/>
    <mergeCell ref="A80:U80"/>
    <mergeCell ref="J81:J82"/>
    <mergeCell ref="B71:I72"/>
    <mergeCell ref="A70:U70"/>
    <mergeCell ref="J71:J72"/>
    <mergeCell ref="O71:Q71"/>
    <mergeCell ref="U71:U72"/>
    <mergeCell ref="B78:I78"/>
    <mergeCell ref="B76:I76"/>
    <mergeCell ref="B77:I77"/>
    <mergeCell ref="B65:I65"/>
    <mergeCell ref="A8:K8"/>
    <mergeCell ref="A9:K9"/>
    <mergeCell ref="A10:K10"/>
    <mergeCell ref="A49:A50"/>
    <mergeCell ref="B79:I79"/>
    <mergeCell ref="A60:U60"/>
    <mergeCell ref="B66:I66"/>
    <mergeCell ref="A11:K11"/>
    <mergeCell ref="M8:T11"/>
    <mergeCell ref="U38:U39"/>
    <mergeCell ref="U49:U50"/>
    <mergeCell ref="R38:T38"/>
    <mergeCell ref="A48:U48"/>
    <mergeCell ref="B43:I43"/>
    <mergeCell ref="B44:I44"/>
    <mergeCell ref="K49:N49"/>
    <mergeCell ref="K38:N38"/>
    <mergeCell ref="A38:A39"/>
    <mergeCell ref="B40:I40"/>
    <mergeCell ref="O49:Q49"/>
    <mergeCell ref="B45:I45"/>
    <mergeCell ref="O81:Q81"/>
    <mergeCell ref="R81:T81"/>
    <mergeCell ref="A81:A82"/>
    <mergeCell ref="U81:U82"/>
    <mergeCell ref="B81:I82"/>
    <mergeCell ref="R49:T49"/>
    <mergeCell ref="K71:N71"/>
    <mergeCell ref="B56:I56"/>
    <mergeCell ref="O91:Q91"/>
    <mergeCell ref="B88:I88"/>
    <mergeCell ref="A90:U90"/>
    <mergeCell ref="K81:N81"/>
    <mergeCell ref="B91:I92"/>
    <mergeCell ref="B84:I84"/>
    <mergeCell ref="B85:I85"/>
    <mergeCell ref="B86:I86"/>
    <mergeCell ref="B83:I83"/>
    <mergeCell ref="B87:I87"/>
    <mergeCell ref="B93:I93"/>
    <mergeCell ref="B89:I89"/>
    <mergeCell ref="O101:Q101"/>
    <mergeCell ref="B98:I98"/>
    <mergeCell ref="A100:U100"/>
    <mergeCell ref="J101:J102"/>
    <mergeCell ref="B95:I95"/>
    <mergeCell ref="B96:I96"/>
    <mergeCell ref="B97:I97"/>
    <mergeCell ref="K101:N101"/>
    <mergeCell ref="O125:Q125"/>
    <mergeCell ref="R124:U125"/>
    <mergeCell ref="A119:U119"/>
    <mergeCell ref="A123:I123"/>
    <mergeCell ref="U91:U92"/>
    <mergeCell ref="B94:I94"/>
    <mergeCell ref="R91:T91"/>
    <mergeCell ref="K91:N91"/>
    <mergeCell ref="A111:U111"/>
    <mergeCell ref="B109:I109"/>
    <mergeCell ref="B104:I104"/>
    <mergeCell ref="B107:I107"/>
    <mergeCell ref="U101:U102"/>
    <mergeCell ref="B101:I102"/>
    <mergeCell ref="A115:U115"/>
    <mergeCell ref="B110:I110"/>
    <mergeCell ref="B114:I114"/>
    <mergeCell ref="R101:T101"/>
    <mergeCell ref="B113:I113"/>
    <mergeCell ref="A108:U108"/>
    <mergeCell ref="B112:I112"/>
    <mergeCell ref="A124:J125"/>
    <mergeCell ref="B116:I116"/>
    <mergeCell ref="B120:I120"/>
    <mergeCell ref="B122:I122"/>
    <mergeCell ref="B121:I121"/>
    <mergeCell ref="K125:N125"/>
    <mergeCell ref="B118:I118"/>
    <mergeCell ref="B117:I117"/>
    <mergeCell ref="A134:U134"/>
    <mergeCell ref="B133:I133"/>
    <mergeCell ref="A128:U128"/>
    <mergeCell ref="J129:J130"/>
    <mergeCell ref="A131:U131"/>
    <mergeCell ref="A129:A130"/>
    <mergeCell ref="B129:I130"/>
    <mergeCell ref="O129:Q129"/>
    <mergeCell ref="R129:T129"/>
    <mergeCell ref="U129:U130"/>
    <mergeCell ref="K129:N129"/>
    <mergeCell ref="A139:I139"/>
    <mergeCell ref="A140:J141"/>
    <mergeCell ref="R140:U141"/>
    <mergeCell ref="O141:Q141"/>
    <mergeCell ref="K141:N141"/>
    <mergeCell ref="B135:I135"/>
    <mergeCell ref="B136:I136"/>
    <mergeCell ref="A137:U137"/>
    <mergeCell ref="B138:I138"/>
    <mergeCell ref="B167:I167"/>
    <mergeCell ref="B153:I153"/>
    <mergeCell ref="B157:I157"/>
    <mergeCell ref="B158:I158"/>
    <mergeCell ref="B159:I159"/>
    <mergeCell ref="B160:I160"/>
    <mergeCell ref="B164:I164"/>
    <mergeCell ref="B162:I162"/>
    <mergeCell ref="B163:I163"/>
    <mergeCell ref="B166:I166"/>
    <mergeCell ref="B188:I188"/>
    <mergeCell ref="B187:I187"/>
    <mergeCell ref="A186:U186"/>
    <mergeCell ref="B182:I182"/>
    <mergeCell ref="B183:I183"/>
    <mergeCell ref="B185:I185"/>
    <mergeCell ref="B174:I175"/>
    <mergeCell ref="R174:T174"/>
    <mergeCell ref="B181:I181"/>
    <mergeCell ref="B184:I184"/>
    <mergeCell ref="A176:U176"/>
    <mergeCell ref="B177:I177"/>
    <mergeCell ref="B178:I178"/>
    <mergeCell ref="U174:U175"/>
    <mergeCell ref="B180:I180"/>
    <mergeCell ref="A189:I189"/>
    <mergeCell ref="O191:Q191"/>
    <mergeCell ref="B206:I206"/>
    <mergeCell ref="B207:I207"/>
    <mergeCell ref="A190:J191"/>
    <mergeCell ref="R190:U191"/>
    <mergeCell ref="O195:Q195"/>
    <mergeCell ref="R195:T195"/>
    <mergeCell ref="A195:A196"/>
    <mergeCell ref="B195:I196"/>
    <mergeCell ref="J195:J196"/>
    <mergeCell ref="U195:U196"/>
    <mergeCell ref="O211:Q211"/>
    <mergeCell ref="K211:N211"/>
    <mergeCell ref="B204:I204"/>
    <mergeCell ref="A205:U205"/>
    <mergeCell ref="B208:I208"/>
    <mergeCell ref="B201:I201"/>
    <mergeCell ref="B202:I202"/>
    <mergeCell ref="B203:I203"/>
    <mergeCell ref="O225:Q225"/>
    <mergeCell ref="A216:U216"/>
    <mergeCell ref="R224:U225"/>
    <mergeCell ref="K225:N225"/>
    <mergeCell ref="B222:I222"/>
    <mergeCell ref="O214:Q214"/>
    <mergeCell ref="R214:T214"/>
    <mergeCell ref="K214:N214"/>
    <mergeCell ref="B220:I220"/>
    <mergeCell ref="A214:A215"/>
    <mergeCell ref="A223:I223"/>
    <mergeCell ref="A224:J225"/>
    <mergeCell ref="B218:I218"/>
    <mergeCell ref="B219:I219"/>
    <mergeCell ref="B217:I217"/>
    <mergeCell ref="J214:J215"/>
    <mergeCell ref="B221:I221"/>
    <mergeCell ref="B214:I215"/>
    <mergeCell ref="B198:I198"/>
    <mergeCell ref="B199:I199"/>
    <mergeCell ref="B200:I200"/>
    <mergeCell ref="A213:U213"/>
    <mergeCell ref="U214:U215"/>
    <mergeCell ref="A209:I209"/>
    <mergeCell ref="A210:J211"/>
    <mergeCell ref="R210:U211"/>
  </mergeCells>
  <dataValidations count="10">
    <dataValidation type="list" allowBlank="1" showInputMessage="1" showErrorMessage="1" sqref="S218:S221 S135:S136 S138 S133 T104:T107 S109:S110 S120:S122 S112:S114 S117:S118 T93:T97 T83:T88 T51:T57 T40:T45 T73:T78 T63:T68">
      <formula1>$S$39</formula1>
    </dataValidation>
    <dataValidation type="list" allowBlank="1" showInputMessage="1" showErrorMessage="1" sqref="R218:R221 R135:R136 R138 R133 S105:S107 R109:R110 R120:R122 R112:R114 R117:R118 S93:S97 S83:S88 S51:S57 S40:S45 S73:S78 S63:S68">
      <formula1>$R$39</formula1>
    </dataValidation>
    <dataValidation type="list" allowBlank="1" showInputMessage="1" showErrorMessage="1" sqref="T218:T221 T138 T133 T135:T136 T120:T122 T116:T118 T112:T114 T109:T110">
      <formula1>$T$39</formula1>
    </dataValidation>
    <dataValidation type="list" allowBlank="1" showInputMessage="1" showErrorMessage="1" sqref="U218:U221 U206:U207 U187 U177:U184 U147:U163 U138 U133 U135:U136 U166:U167 U198:U203 U109:U110 U120:U122 U116:U118 U112:U114">
      <formula1>$P$36:$T$36</formula1>
    </dataValidation>
    <dataValidation type="list" allowBlank="1" showInputMessage="1" showErrorMessage="1" sqref="U222 U204 U185 U164">
      <formula1>$Q$36:$T$36</formula1>
    </dataValidation>
    <dataValidation type="list" allowBlank="1" showInputMessage="1" showErrorMessage="1" sqref="B147:I163">
      <formula1>$B$39:$B$155</formula1>
    </dataValidation>
    <dataValidation type="list" allowBlank="1" showInputMessage="1" showErrorMessage="1" sqref="B177:I184">
      <formula1>$B$39:$B$150</formula1>
    </dataValidation>
    <dataValidation type="list" allowBlank="1" showInputMessage="1" showErrorMessage="1" sqref="C198:I201 B206:I207 B198:B203">
      <formula1>$B$39:$B$157</formula1>
    </dataValidation>
    <dataValidation type="list" allowBlank="1" showInputMessage="1" showErrorMessage="1" sqref="U104:U107 U93:U97 U83:U88 U63:U68 U51:U57 U73:U78 U40:U45">
      <formula1>$O$36:$S$36</formula1>
    </dataValidation>
    <dataValidation type="list" allowBlank="1" showInputMessage="1" showErrorMessage="1" sqref="R105:R107 R93:R97 R83:R88 R63:R68 R51:R57 R73:R78 R40:R45">
      <formula1>$Q$39</formula1>
    </dataValidation>
  </dataValidations>
  <printOptions/>
  <pageMargins left="0.56" right="0.48" top="0.54" bottom="0.7480314960629921" header="0.35" footer="0.31496062992125984"/>
  <pageSetup blackAndWhite="1" horizontalDpi="600" verticalDpi="600" orientation="landscape" paperSize="9" r:id="rId1"/>
  <headerFooter>
    <oddFooter>&amp;LRECTOR,
Acad.Prof.univ.dr. Ioan Aurel POP&amp;CPag. &amp;P/&amp;N&amp;RDECAN,
Prof.univ.dr. Adrian Olimpiu  PETRUŞEL</oddFooter>
  </headerFooter>
  <rowBreaks count="3" manualBreakCount="3">
    <brk id="127" max="255" man="1"/>
    <brk id="192" max="255" man="1"/>
    <brk id="211" max="255" man="1"/>
  </rowBreaks>
  <ignoredErrors>
    <ignoredError sqref="R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259"/>
  <sheetViews>
    <sheetView tabSelected="1" view="pageLayout" zoomScaleNormal="110" workbookViewId="0" topLeftCell="D238">
      <selection activeCell="W70" sqref="W70:AK104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4.8515625" style="1" customWidth="1"/>
    <col min="10" max="10" width="7.28125" style="1" customWidth="1"/>
    <col min="11" max="11" width="5.421875" style="1" customWidth="1"/>
    <col min="12" max="12" width="4.28125" style="1" customWidth="1"/>
    <col min="13" max="14" width="5.57421875" style="1" customWidth="1"/>
    <col min="15" max="19" width="6.00390625" style="1" customWidth="1"/>
    <col min="20" max="20" width="6.140625" style="1" customWidth="1"/>
    <col min="21" max="21" width="9.28125" style="1" customWidth="1"/>
    <col min="22" max="16384" width="9.140625" style="1" customWidth="1"/>
  </cols>
  <sheetData>
    <row r="1" spans="1:20" s="39" customFormat="1" ht="15.75" customHeight="1">
      <c r="A1" s="177" t="s">
        <v>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M1" s="222" t="s">
        <v>21</v>
      </c>
      <c r="N1" s="222"/>
      <c r="O1" s="222"/>
      <c r="P1" s="222"/>
      <c r="Q1" s="222"/>
      <c r="R1" s="222"/>
      <c r="S1" s="222"/>
      <c r="T1" s="222"/>
    </row>
    <row r="2" spans="1:11" s="39" customFormat="1" ht="6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20" s="39" customFormat="1" ht="18" customHeight="1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M3" s="223"/>
      <c r="N3" s="224"/>
      <c r="O3" s="181" t="s">
        <v>36</v>
      </c>
      <c r="P3" s="182"/>
      <c r="Q3" s="183"/>
      <c r="R3" s="181" t="s">
        <v>37</v>
      </c>
      <c r="S3" s="182"/>
      <c r="T3" s="183"/>
    </row>
    <row r="4" spans="1:20" s="39" customFormat="1" ht="17.25" customHeight="1">
      <c r="A4" s="186" t="s">
        <v>77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M4" s="225" t="s">
        <v>16</v>
      </c>
      <c r="N4" s="226"/>
      <c r="O4" s="219">
        <v>24</v>
      </c>
      <c r="P4" s="220"/>
      <c r="Q4" s="221"/>
      <c r="R4" s="219">
        <v>26</v>
      </c>
      <c r="S4" s="220"/>
      <c r="T4" s="221"/>
    </row>
    <row r="5" spans="1:20" s="39" customFormat="1" ht="16.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M5" s="225" t="s">
        <v>17</v>
      </c>
      <c r="N5" s="226"/>
      <c r="O5" s="219">
        <v>27</v>
      </c>
      <c r="P5" s="220"/>
      <c r="Q5" s="221"/>
      <c r="R5" s="219">
        <v>26</v>
      </c>
      <c r="S5" s="220"/>
      <c r="T5" s="221"/>
    </row>
    <row r="6" spans="1:20" s="39" customFormat="1" ht="15" customHeight="1">
      <c r="A6" s="195" t="s">
        <v>120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M6" s="225" t="s">
        <v>18</v>
      </c>
      <c r="N6" s="226"/>
      <c r="O6" s="219">
        <v>23</v>
      </c>
      <c r="P6" s="220"/>
      <c r="Q6" s="221"/>
      <c r="R6" s="219">
        <v>22</v>
      </c>
      <c r="S6" s="220"/>
      <c r="T6" s="221"/>
    </row>
    <row r="7" spans="1:11" s="39" customFormat="1" ht="18" customHeight="1">
      <c r="A7" s="179" t="s">
        <v>232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</row>
    <row r="8" spans="1:20" s="39" customFormat="1" ht="18.75" customHeight="1">
      <c r="A8" s="175" t="s">
        <v>122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M8" s="176" t="s">
        <v>123</v>
      </c>
      <c r="N8" s="176"/>
      <c r="O8" s="176"/>
      <c r="P8" s="176"/>
      <c r="Q8" s="176"/>
      <c r="R8" s="176"/>
      <c r="S8" s="176"/>
      <c r="T8" s="176"/>
    </row>
    <row r="9" spans="1:20" s="39" customFormat="1" ht="15" customHeight="1">
      <c r="A9" s="175" t="s">
        <v>124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M9" s="176"/>
      <c r="N9" s="176"/>
      <c r="O9" s="176"/>
      <c r="P9" s="176"/>
      <c r="Q9" s="176"/>
      <c r="R9" s="176"/>
      <c r="S9" s="176"/>
      <c r="T9" s="176"/>
    </row>
    <row r="10" spans="1:20" s="39" customFormat="1" ht="16.5" customHeight="1">
      <c r="A10" s="175" t="s">
        <v>125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M10" s="176"/>
      <c r="N10" s="176"/>
      <c r="O10" s="176"/>
      <c r="P10" s="176"/>
      <c r="Q10" s="176"/>
      <c r="R10" s="176"/>
      <c r="S10" s="176"/>
      <c r="T10" s="176"/>
    </row>
    <row r="11" spans="1:20" s="39" customFormat="1" ht="12.75">
      <c r="A11" s="175" t="s">
        <v>126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M11" s="176"/>
      <c r="N11" s="176"/>
      <c r="O11" s="176"/>
      <c r="P11" s="176"/>
      <c r="Q11" s="176"/>
      <c r="R11" s="176"/>
      <c r="S11" s="176"/>
      <c r="T11" s="176"/>
    </row>
    <row r="12" spans="1:20" s="39" customFormat="1" ht="12.75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M12" s="177" t="s">
        <v>127</v>
      </c>
      <c r="N12" s="177"/>
      <c r="O12" s="177"/>
      <c r="P12" s="177"/>
      <c r="Q12" s="177"/>
      <c r="R12" s="177"/>
      <c r="S12" s="177"/>
      <c r="T12" s="177"/>
    </row>
    <row r="13" spans="1:20" s="42" customFormat="1" ht="12.75">
      <c r="A13" s="177" t="s">
        <v>1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M13" s="186" t="s">
        <v>128</v>
      </c>
      <c r="N13" s="195"/>
      <c r="O13" s="195"/>
      <c r="P13" s="195"/>
      <c r="Q13" s="195"/>
      <c r="R13" s="195"/>
      <c r="S13" s="195"/>
      <c r="T13" s="195"/>
    </row>
    <row r="14" spans="1:20" s="39" customFormat="1" ht="12.75" customHeight="1">
      <c r="A14" s="196" t="s">
        <v>233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M14" s="195" t="s">
        <v>129</v>
      </c>
      <c r="N14" s="195"/>
      <c r="O14" s="195"/>
      <c r="P14" s="195"/>
      <c r="Q14" s="195"/>
      <c r="R14" s="195"/>
      <c r="S14" s="195"/>
      <c r="T14" s="195"/>
    </row>
    <row r="15" spans="1:20" s="39" customFormat="1" ht="12.75" customHeight="1">
      <c r="A15" s="175" t="s">
        <v>234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M15" s="186" t="s">
        <v>131</v>
      </c>
      <c r="N15" s="195"/>
      <c r="O15" s="195"/>
      <c r="P15" s="195"/>
      <c r="Q15" s="195"/>
      <c r="R15" s="195"/>
      <c r="S15" s="195"/>
      <c r="T15" s="195"/>
    </row>
    <row r="16" spans="1:20" s="39" customFormat="1" ht="12.75" customHeight="1">
      <c r="A16" s="175" t="s">
        <v>286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M16" s="227" t="s">
        <v>133</v>
      </c>
      <c r="N16" s="227"/>
      <c r="O16" s="227"/>
      <c r="P16" s="227"/>
      <c r="Q16" s="227"/>
      <c r="R16" s="227"/>
      <c r="S16" s="227"/>
      <c r="T16" s="227"/>
    </row>
    <row r="17" spans="1:20" s="39" customFormat="1" ht="12.75" customHeight="1">
      <c r="A17" s="175" t="s">
        <v>2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M17" s="190" t="s">
        <v>134</v>
      </c>
      <c r="N17" s="190"/>
      <c r="O17" s="190"/>
      <c r="P17" s="190"/>
      <c r="Q17" s="190"/>
      <c r="R17" s="190"/>
      <c r="S17" s="190"/>
      <c r="T17" s="190"/>
    </row>
    <row r="18" spans="1:20" s="39" customFormat="1" ht="14.2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M18" s="191" t="s">
        <v>235</v>
      </c>
      <c r="N18" s="191"/>
      <c r="O18" s="191"/>
      <c r="P18" s="191"/>
      <c r="Q18" s="191"/>
      <c r="R18" s="191"/>
      <c r="S18" s="191"/>
      <c r="T18" s="191"/>
    </row>
    <row r="19" spans="1:20" s="39" customFormat="1" ht="12.75" customHeight="1">
      <c r="A19" s="175" t="s">
        <v>136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M19" s="192" t="s">
        <v>137</v>
      </c>
      <c r="N19" s="192"/>
      <c r="O19" s="192"/>
      <c r="P19" s="192"/>
      <c r="Q19" s="192"/>
      <c r="R19" s="192"/>
      <c r="S19" s="192"/>
      <c r="T19" s="192"/>
    </row>
    <row r="20" spans="1:20" s="39" customFormat="1" ht="12.75" customHeight="1">
      <c r="A20" s="179" t="s">
        <v>236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M20" s="193" t="s">
        <v>237</v>
      </c>
      <c r="N20" s="193"/>
      <c r="O20" s="193"/>
      <c r="P20" s="193"/>
      <c r="Q20" s="193"/>
      <c r="R20" s="193"/>
      <c r="S20" s="193"/>
      <c r="T20" s="193"/>
    </row>
    <row r="21" spans="1:20" s="39" customFormat="1" ht="15" customHeight="1">
      <c r="A21" s="178" t="s">
        <v>140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M21" s="186" t="s">
        <v>283</v>
      </c>
      <c r="N21" s="186"/>
      <c r="O21" s="186"/>
      <c r="P21" s="186"/>
      <c r="Q21" s="186"/>
      <c r="R21" s="186"/>
      <c r="S21" s="186"/>
      <c r="T21" s="186"/>
    </row>
    <row r="22" spans="1:20" s="39" customFormat="1" ht="15" customHeight="1">
      <c r="A22" s="251" t="s">
        <v>238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M22" s="195" t="s">
        <v>239</v>
      </c>
      <c r="N22" s="195"/>
      <c r="O22" s="195"/>
      <c r="P22" s="195"/>
      <c r="Q22" s="195"/>
      <c r="R22" s="195"/>
      <c r="S22" s="195"/>
      <c r="T22" s="195"/>
    </row>
    <row r="23" spans="1:20" s="39" customFormat="1" ht="12.75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M23" s="186" t="s">
        <v>144</v>
      </c>
      <c r="N23" s="186"/>
      <c r="O23" s="186"/>
      <c r="P23" s="186"/>
      <c r="Q23" s="186"/>
      <c r="R23" s="186"/>
      <c r="S23" s="186"/>
      <c r="T23" s="186"/>
    </row>
    <row r="24" spans="1:20" s="39" customFormat="1" ht="12.75">
      <c r="A24" s="180" t="s">
        <v>145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M24" s="195" t="s">
        <v>146</v>
      </c>
      <c r="N24" s="195"/>
      <c r="O24" s="195"/>
      <c r="P24" s="195"/>
      <c r="Q24" s="195"/>
      <c r="R24" s="195"/>
      <c r="S24" s="195"/>
      <c r="T24" s="195"/>
    </row>
    <row r="25" spans="1:20" s="39" customFormat="1" ht="12.75">
      <c r="A25" s="195" t="s">
        <v>240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M25" s="186"/>
      <c r="N25" s="186"/>
      <c r="O25" s="186"/>
      <c r="P25" s="186"/>
      <c r="Q25" s="186"/>
      <c r="R25" s="186"/>
      <c r="S25" s="186"/>
      <c r="T25" s="186"/>
    </row>
    <row r="26" spans="1:20" s="39" customFormat="1" ht="12.75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M26" s="179"/>
      <c r="N26" s="179"/>
      <c r="O26" s="179"/>
      <c r="P26" s="179"/>
      <c r="Q26" s="179"/>
      <c r="R26" s="179"/>
      <c r="S26" s="179"/>
      <c r="T26" s="179"/>
    </row>
    <row r="27" spans="1:8" s="39" customFormat="1" ht="12.75" customHeight="1">
      <c r="A27" s="228" t="s">
        <v>19</v>
      </c>
      <c r="B27" s="228"/>
      <c r="C27" s="228"/>
      <c r="D27" s="228"/>
      <c r="E27" s="228"/>
      <c r="F27" s="228"/>
      <c r="G27" s="228"/>
      <c r="H27" s="228"/>
    </row>
    <row r="28" spans="1:23" s="39" customFormat="1" ht="26.25" customHeight="1">
      <c r="A28" s="43"/>
      <c r="B28" s="181" t="s">
        <v>4</v>
      </c>
      <c r="C28" s="183"/>
      <c r="D28" s="181" t="s">
        <v>5</v>
      </c>
      <c r="E28" s="182"/>
      <c r="F28" s="183"/>
      <c r="G28" s="232" t="s">
        <v>20</v>
      </c>
      <c r="H28" s="184" t="s">
        <v>12</v>
      </c>
      <c r="I28" s="181" t="s">
        <v>6</v>
      </c>
      <c r="J28" s="182"/>
      <c r="K28" s="183"/>
      <c r="M28" s="250" t="s">
        <v>282</v>
      </c>
      <c r="N28" s="250"/>
      <c r="O28" s="250"/>
      <c r="P28" s="250"/>
      <c r="Q28" s="250"/>
      <c r="R28" s="250"/>
      <c r="S28" s="250"/>
      <c r="T28" s="250"/>
      <c r="W28" s="76"/>
    </row>
    <row r="29" spans="1:20" s="39" customFormat="1" ht="14.25" customHeight="1">
      <c r="A29" s="43"/>
      <c r="B29" s="44" t="s">
        <v>7</v>
      </c>
      <c r="C29" s="44" t="s">
        <v>8</v>
      </c>
      <c r="D29" s="44" t="s">
        <v>9</v>
      </c>
      <c r="E29" s="44" t="s">
        <v>10</v>
      </c>
      <c r="F29" s="44" t="s">
        <v>11</v>
      </c>
      <c r="G29" s="233"/>
      <c r="H29" s="185"/>
      <c r="I29" s="44" t="s">
        <v>13</v>
      </c>
      <c r="J29" s="44" t="s">
        <v>14</v>
      </c>
      <c r="K29" s="44" t="s">
        <v>15</v>
      </c>
      <c r="M29" s="250"/>
      <c r="N29" s="250"/>
      <c r="O29" s="250"/>
      <c r="P29" s="250"/>
      <c r="Q29" s="250"/>
      <c r="R29" s="250"/>
      <c r="S29" s="250"/>
      <c r="T29" s="250"/>
    </row>
    <row r="30" spans="1:20" s="39" customFormat="1" ht="17.25" customHeight="1">
      <c r="A30" s="45" t="s">
        <v>16</v>
      </c>
      <c r="B30" s="46">
        <v>14</v>
      </c>
      <c r="C30" s="46">
        <v>14</v>
      </c>
      <c r="D30" s="47">
        <v>3</v>
      </c>
      <c r="E30" s="47">
        <v>3</v>
      </c>
      <c r="F30" s="47">
        <v>2</v>
      </c>
      <c r="G30" s="47"/>
      <c r="H30" s="48">
        <v>0</v>
      </c>
      <c r="I30" s="47">
        <v>3</v>
      </c>
      <c r="J30" s="47">
        <v>1</v>
      </c>
      <c r="K30" s="47">
        <v>12</v>
      </c>
      <c r="M30" s="250"/>
      <c r="N30" s="250"/>
      <c r="O30" s="250"/>
      <c r="P30" s="250"/>
      <c r="Q30" s="250"/>
      <c r="R30" s="250"/>
      <c r="S30" s="250"/>
      <c r="T30" s="250"/>
    </row>
    <row r="31" spans="1:20" s="39" customFormat="1" ht="15" customHeight="1">
      <c r="A31" s="45" t="s">
        <v>17</v>
      </c>
      <c r="B31" s="49">
        <v>14</v>
      </c>
      <c r="C31" s="49">
        <v>14</v>
      </c>
      <c r="D31" s="47">
        <v>3</v>
      </c>
      <c r="E31" s="47">
        <v>3</v>
      </c>
      <c r="F31" s="47">
        <v>2</v>
      </c>
      <c r="G31" s="47"/>
      <c r="H31" s="47">
        <v>3</v>
      </c>
      <c r="I31" s="47">
        <v>3</v>
      </c>
      <c r="J31" s="47">
        <v>1</v>
      </c>
      <c r="K31" s="47">
        <v>9</v>
      </c>
      <c r="M31" s="186" t="s">
        <v>152</v>
      </c>
      <c r="N31" s="186"/>
      <c r="O31" s="186"/>
      <c r="P31" s="186"/>
      <c r="Q31" s="186"/>
      <c r="R31" s="186"/>
      <c r="S31" s="186"/>
      <c r="T31" s="186"/>
    </row>
    <row r="32" spans="1:20" s="39" customFormat="1" ht="15.75" customHeight="1">
      <c r="A32" s="50" t="s">
        <v>18</v>
      </c>
      <c r="B32" s="49">
        <v>14</v>
      </c>
      <c r="C32" s="49">
        <v>12</v>
      </c>
      <c r="D32" s="47">
        <v>3</v>
      </c>
      <c r="E32" s="47">
        <v>3</v>
      </c>
      <c r="F32" s="47">
        <v>2</v>
      </c>
      <c r="G32" s="47">
        <v>2</v>
      </c>
      <c r="H32" s="47">
        <v>0</v>
      </c>
      <c r="I32" s="47">
        <v>3</v>
      </c>
      <c r="J32" s="47">
        <v>1</v>
      </c>
      <c r="K32" s="48">
        <v>12</v>
      </c>
      <c r="M32" s="229" t="s">
        <v>241</v>
      </c>
      <c r="N32" s="229"/>
      <c r="O32" s="229"/>
      <c r="P32" s="229"/>
      <c r="Q32" s="229"/>
      <c r="R32" s="229"/>
      <c r="S32" s="229"/>
      <c r="T32" s="229"/>
    </row>
    <row r="33" spans="1:20" s="39" customFormat="1" ht="24" customHeight="1">
      <c r="A33" s="51"/>
      <c r="B33" s="51"/>
      <c r="C33" s="51"/>
      <c r="D33" s="51"/>
      <c r="E33" s="51"/>
      <c r="F33" s="51"/>
      <c r="G33" s="51"/>
      <c r="M33" s="229"/>
      <c r="N33" s="229"/>
      <c r="O33" s="229"/>
      <c r="P33" s="229"/>
      <c r="Q33" s="229"/>
      <c r="R33" s="229"/>
      <c r="S33" s="229"/>
      <c r="T33" s="229"/>
    </row>
    <row r="34" spans="1:21" ht="16.5" customHeight="1">
      <c r="A34" s="230" t="s">
        <v>22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</row>
    <row r="35" spans="15:21" ht="8.25" customHeight="1" hidden="1">
      <c r="O35" s="5"/>
      <c r="P35" s="6" t="s">
        <v>38</v>
      </c>
      <c r="Q35" s="6" t="s">
        <v>39</v>
      </c>
      <c r="R35" s="6" t="s">
        <v>40</v>
      </c>
      <c r="S35" s="6" t="s">
        <v>41</v>
      </c>
      <c r="T35" s="6" t="s">
        <v>59</v>
      </c>
      <c r="U35" s="6"/>
    </row>
    <row r="36" spans="1:21" ht="17.25" customHeight="1">
      <c r="A36" s="171" t="s">
        <v>44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1:21" ht="25.5" customHeight="1">
      <c r="A37" s="131" t="s">
        <v>28</v>
      </c>
      <c r="B37" s="109" t="s">
        <v>27</v>
      </c>
      <c r="C37" s="110"/>
      <c r="D37" s="110"/>
      <c r="E37" s="110"/>
      <c r="F37" s="110"/>
      <c r="G37" s="110"/>
      <c r="H37" s="110"/>
      <c r="I37" s="111"/>
      <c r="J37" s="107" t="s">
        <v>42</v>
      </c>
      <c r="K37" s="128" t="s">
        <v>25</v>
      </c>
      <c r="L37" s="129"/>
      <c r="M37" s="129"/>
      <c r="N37" s="130"/>
      <c r="O37" s="162" t="s">
        <v>43</v>
      </c>
      <c r="P37" s="163"/>
      <c r="Q37" s="164"/>
      <c r="R37" s="162" t="s">
        <v>24</v>
      </c>
      <c r="S37" s="168"/>
      <c r="T37" s="169"/>
      <c r="U37" s="170" t="s">
        <v>23</v>
      </c>
    </row>
    <row r="38" spans="1:21" ht="13.5" customHeight="1">
      <c r="A38" s="132"/>
      <c r="B38" s="112"/>
      <c r="C38" s="113"/>
      <c r="D38" s="113"/>
      <c r="E38" s="113"/>
      <c r="F38" s="113"/>
      <c r="G38" s="113"/>
      <c r="H38" s="113"/>
      <c r="I38" s="114"/>
      <c r="J38" s="108"/>
      <c r="K38" s="3" t="s">
        <v>29</v>
      </c>
      <c r="L38" s="3" t="s">
        <v>30</v>
      </c>
      <c r="M38" s="3" t="s">
        <v>31</v>
      </c>
      <c r="N38" s="3" t="s">
        <v>118</v>
      </c>
      <c r="O38" s="3" t="s">
        <v>35</v>
      </c>
      <c r="P38" s="3" t="s">
        <v>9</v>
      </c>
      <c r="Q38" s="3" t="s">
        <v>32</v>
      </c>
      <c r="R38" s="3" t="s">
        <v>33</v>
      </c>
      <c r="S38" s="3" t="s">
        <v>29</v>
      </c>
      <c r="T38" s="3" t="s">
        <v>34</v>
      </c>
      <c r="U38" s="108"/>
    </row>
    <row r="39" spans="1:21" ht="12.75">
      <c r="A39" s="52" t="s">
        <v>154</v>
      </c>
      <c r="B39" s="172" t="s">
        <v>155</v>
      </c>
      <c r="C39" s="173"/>
      <c r="D39" s="173"/>
      <c r="E39" s="173"/>
      <c r="F39" s="173"/>
      <c r="G39" s="173"/>
      <c r="H39" s="173"/>
      <c r="I39" s="174"/>
      <c r="J39" s="53">
        <v>6</v>
      </c>
      <c r="K39" s="53">
        <v>2</v>
      </c>
      <c r="L39" s="53">
        <v>2</v>
      </c>
      <c r="M39" s="53">
        <v>0</v>
      </c>
      <c r="N39" s="29">
        <v>0</v>
      </c>
      <c r="O39" s="13">
        <f aca="true" t="shared" si="0" ref="O39:O44">K39+L39+M39+N39</f>
        <v>4</v>
      </c>
      <c r="P39" s="14">
        <f aca="true" t="shared" si="1" ref="P39:P44">Q39-O39</f>
        <v>7</v>
      </c>
      <c r="Q39" s="14">
        <f>ROUND(PRODUCT(J39,25)/14,0)</f>
        <v>11</v>
      </c>
      <c r="R39" s="54" t="s">
        <v>33</v>
      </c>
      <c r="S39" s="53"/>
      <c r="T39" s="47"/>
      <c r="U39" s="53" t="s">
        <v>38</v>
      </c>
    </row>
    <row r="40" spans="1:21" ht="12.75">
      <c r="A40" s="52" t="s">
        <v>156</v>
      </c>
      <c r="B40" s="172" t="s">
        <v>157</v>
      </c>
      <c r="C40" s="173"/>
      <c r="D40" s="173"/>
      <c r="E40" s="173"/>
      <c r="F40" s="173"/>
      <c r="G40" s="173"/>
      <c r="H40" s="173"/>
      <c r="I40" s="174"/>
      <c r="J40" s="53">
        <v>6</v>
      </c>
      <c r="K40" s="53">
        <v>2</v>
      </c>
      <c r="L40" s="53">
        <v>2</v>
      </c>
      <c r="M40" s="53">
        <v>0</v>
      </c>
      <c r="N40" s="29">
        <v>0</v>
      </c>
      <c r="O40" s="13">
        <f t="shared" si="0"/>
        <v>4</v>
      </c>
      <c r="P40" s="14">
        <f t="shared" si="1"/>
        <v>7</v>
      </c>
      <c r="Q40" s="14">
        <f>ROUND(PRODUCT(J40,25)/14,0)</f>
        <v>11</v>
      </c>
      <c r="R40" s="54"/>
      <c r="S40" s="53"/>
      <c r="T40" s="47" t="s">
        <v>34</v>
      </c>
      <c r="U40" s="53" t="s">
        <v>41</v>
      </c>
    </row>
    <row r="41" spans="1:21" ht="12.75">
      <c r="A41" s="52" t="s">
        <v>158</v>
      </c>
      <c r="B41" s="172" t="s">
        <v>159</v>
      </c>
      <c r="C41" s="173"/>
      <c r="D41" s="173"/>
      <c r="E41" s="173"/>
      <c r="F41" s="173"/>
      <c r="G41" s="173"/>
      <c r="H41" s="173"/>
      <c r="I41" s="174"/>
      <c r="J41" s="53">
        <v>6</v>
      </c>
      <c r="K41" s="53">
        <v>2</v>
      </c>
      <c r="L41" s="53">
        <v>2</v>
      </c>
      <c r="M41" s="53">
        <v>0</v>
      </c>
      <c r="N41" s="29">
        <v>0</v>
      </c>
      <c r="O41" s="13">
        <f t="shared" si="0"/>
        <v>4</v>
      </c>
      <c r="P41" s="14">
        <f t="shared" si="1"/>
        <v>7</v>
      </c>
      <c r="Q41" s="14">
        <f>ROUND(PRODUCT(J41,25)/14,0)</f>
        <v>11</v>
      </c>
      <c r="R41" s="54" t="s">
        <v>33</v>
      </c>
      <c r="S41" s="53"/>
      <c r="T41" s="47"/>
      <c r="U41" s="53" t="s">
        <v>38</v>
      </c>
    </row>
    <row r="42" spans="1:21" ht="12.75">
      <c r="A42" s="52" t="s">
        <v>160</v>
      </c>
      <c r="B42" s="172" t="s">
        <v>161</v>
      </c>
      <c r="C42" s="173"/>
      <c r="D42" s="173"/>
      <c r="E42" s="173"/>
      <c r="F42" s="173"/>
      <c r="G42" s="173"/>
      <c r="H42" s="173"/>
      <c r="I42" s="174"/>
      <c r="J42" s="53">
        <v>6</v>
      </c>
      <c r="K42" s="53">
        <v>2</v>
      </c>
      <c r="L42" s="53">
        <v>2</v>
      </c>
      <c r="M42" s="53">
        <v>0</v>
      </c>
      <c r="N42" s="29">
        <v>0</v>
      </c>
      <c r="O42" s="13">
        <f t="shared" si="0"/>
        <v>4</v>
      </c>
      <c r="P42" s="14">
        <f t="shared" si="1"/>
        <v>7</v>
      </c>
      <c r="Q42" s="14">
        <f>ROUND(PRODUCT(J42,25)/14,0)</f>
        <v>11</v>
      </c>
      <c r="R42" s="54" t="s">
        <v>33</v>
      </c>
      <c r="S42" s="53"/>
      <c r="T42" s="47"/>
      <c r="U42" s="53" t="s">
        <v>38</v>
      </c>
    </row>
    <row r="43" spans="1:21" ht="12.75">
      <c r="A43" s="52" t="s">
        <v>79</v>
      </c>
      <c r="B43" s="172" t="s">
        <v>80</v>
      </c>
      <c r="C43" s="173"/>
      <c r="D43" s="173"/>
      <c r="E43" s="173"/>
      <c r="F43" s="173"/>
      <c r="G43" s="173"/>
      <c r="H43" s="173"/>
      <c r="I43" s="174"/>
      <c r="J43" s="53">
        <v>6</v>
      </c>
      <c r="K43" s="53">
        <v>2</v>
      </c>
      <c r="L43" s="53">
        <v>2</v>
      </c>
      <c r="M43" s="53">
        <v>2</v>
      </c>
      <c r="N43" s="29">
        <v>0</v>
      </c>
      <c r="O43" s="13">
        <f t="shared" si="0"/>
        <v>6</v>
      </c>
      <c r="P43" s="14">
        <f t="shared" si="1"/>
        <v>5</v>
      </c>
      <c r="Q43" s="14">
        <f>ROUND(PRODUCT(J43,25)/14,0)</f>
        <v>11</v>
      </c>
      <c r="R43" s="54"/>
      <c r="S43" s="53" t="s">
        <v>29</v>
      </c>
      <c r="T43" s="47"/>
      <c r="U43" s="53" t="s">
        <v>41</v>
      </c>
    </row>
    <row r="44" spans="1:21" ht="12.75">
      <c r="A44" s="70" t="s">
        <v>116</v>
      </c>
      <c r="B44" s="247" t="s">
        <v>74</v>
      </c>
      <c r="C44" s="248"/>
      <c r="D44" s="248"/>
      <c r="E44" s="248"/>
      <c r="F44" s="248"/>
      <c r="G44" s="248"/>
      <c r="H44" s="248"/>
      <c r="I44" s="249"/>
      <c r="J44" s="71">
        <v>0</v>
      </c>
      <c r="K44" s="71">
        <v>0</v>
      </c>
      <c r="L44" s="71">
        <v>2</v>
      </c>
      <c r="M44" s="71">
        <v>0</v>
      </c>
      <c r="N44" s="16">
        <v>0</v>
      </c>
      <c r="O44" s="13">
        <f t="shared" si="0"/>
        <v>2</v>
      </c>
      <c r="P44" s="14">
        <f t="shared" si="1"/>
        <v>0</v>
      </c>
      <c r="Q44" s="14">
        <v>2</v>
      </c>
      <c r="R44" s="55"/>
      <c r="S44" s="56" t="s">
        <v>29</v>
      </c>
      <c r="T44" s="57"/>
      <c r="U44" s="56" t="s">
        <v>41</v>
      </c>
    </row>
    <row r="45" spans="1:21" ht="12.75">
      <c r="A45" s="30" t="s">
        <v>26</v>
      </c>
      <c r="B45" s="137"/>
      <c r="C45" s="138"/>
      <c r="D45" s="138"/>
      <c r="E45" s="138"/>
      <c r="F45" s="138"/>
      <c r="G45" s="138"/>
      <c r="H45" s="138"/>
      <c r="I45" s="139"/>
      <c r="J45" s="17">
        <f aca="true" t="shared" si="2" ref="J45:P45">SUM(J39:J44)</f>
        <v>30</v>
      </c>
      <c r="K45" s="17">
        <f t="shared" si="2"/>
        <v>10</v>
      </c>
      <c r="L45" s="17">
        <f t="shared" si="2"/>
        <v>12</v>
      </c>
      <c r="M45" s="17">
        <f t="shared" si="2"/>
        <v>2</v>
      </c>
      <c r="N45" s="17">
        <f t="shared" si="2"/>
        <v>0</v>
      </c>
      <c r="O45" s="17">
        <f t="shared" si="2"/>
        <v>24</v>
      </c>
      <c r="P45" s="17">
        <f t="shared" si="2"/>
        <v>33</v>
      </c>
      <c r="Q45" s="19">
        <f>SUM(Q39:Q44)</f>
        <v>57</v>
      </c>
      <c r="R45" s="17">
        <f>COUNTIF(R39:R44,"E")</f>
        <v>3</v>
      </c>
      <c r="S45" s="17">
        <f>COUNTIF(S39:S44,"C")</f>
        <v>2</v>
      </c>
      <c r="T45" s="17">
        <f>COUNTIF(T39:T44,"VP")</f>
        <v>1</v>
      </c>
      <c r="U45" s="18"/>
    </row>
    <row r="46" ht="6.75" customHeight="1"/>
    <row r="47" spans="1:21" ht="16.5" customHeight="1">
      <c r="A47" s="171" t="s">
        <v>45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</row>
    <row r="48" spans="1:21" ht="26.25" customHeight="1">
      <c r="A48" s="131" t="s">
        <v>28</v>
      </c>
      <c r="B48" s="109" t="s">
        <v>27</v>
      </c>
      <c r="C48" s="110"/>
      <c r="D48" s="110"/>
      <c r="E48" s="110"/>
      <c r="F48" s="110"/>
      <c r="G48" s="110"/>
      <c r="H48" s="110"/>
      <c r="I48" s="111"/>
      <c r="J48" s="107" t="s">
        <v>42</v>
      </c>
      <c r="K48" s="128" t="s">
        <v>25</v>
      </c>
      <c r="L48" s="129"/>
      <c r="M48" s="129"/>
      <c r="N48" s="130"/>
      <c r="O48" s="162" t="s">
        <v>43</v>
      </c>
      <c r="P48" s="163"/>
      <c r="Q48" s="164"/>
      <c r="R48" s="162" t="s">
        <v>24</v>
      </c>
      <c r="S48" s="168"/>
      <c r="T48" s="169"/>
      <c r="U48" s="170" t="s">
        <v>23</v>
      </c>
    </row>
    <row r="49" spans="1:21" ht="12.75" customHeight="1">
      <c r="A49" s="132"/>
      <c r="B49" s="112"/>
      <c r="C49" s="113"/>
      <c r="D49" s="113"/>
      <c r="E49" s="113"/>
      <c r="F49" s="113"/>
      <c r="G49" s="113"/>
      <c r="H49" s="113"/>
      <c r="I49" s="114"/>
      <c r="J49" s="108"/>
      <c r="K49" s="3" t="s">
        <v>29</v>
      </c>
      <c r="L49" s="3" t="s">
        <v>30</v>
      </c>
      <c r="M49" s="3" t="s">
        <v>31</v>
      </c>
      <c r="N49" s="3" t="s">
        <v>118</v>
      </c>
      <c r="O49" s="3" t="s">
        <v>35</v>
      </c>
      <c r="P49" s="3" t="s">
        <v>9</v>
      </c>
      <c r="Q49" s="3" t="s">
        <v>32</v>
      </c>
      <c r="R49" s="3" t="s">
        <v>33</v>
      </c>
      <c r="S49" s="3" t="s">
        <v>29</v>
      </c>
      <c r="T49" s="3" t="s">
        <v>34</v>
      </c>
      <c r="U49" s="108"/>
    </row>
    <row r="50" spans="1:21" ht="12.75">
      <c r="A50" s="52" t="s">
        <v>162</v>
      </c>
      <c r="B50" s="104" t="s">
        <v>163</v>
      </c>
      <c r="C50" s="105"/>
      <c r="D50" s="105"/>
      <c r="E50" s="105"/>
      <c r="F50" s="105"/>
      <c r="G50" s="105"/>
      <c r="H50" s="105"/>
      <c r="I50" s="106"/>
      <c r="J50" s="53">
        <v>5</v>
      </c>
      <c r="K50" s="53">
        <v>2</v>
      </c>
      <c r="L50" s="53">
        <v>2</v>
      </c>
      <c r="M50" s="53">
        <v>0</v>
      </c>
      <c r="N50" s="29">
        <v>0</v>
      </c>
      <c r="O50" s="13">
        <f aca="true" t="shared" si="3" ref="O50:O56">K50+L50+M50+N50</f>
        <v>4</v>
      </c>
      <c r="P50" s="14">
        <f aca="true" t="shared" si="4" ref="P50:P56">Q50-O50</f>
        <v>5</v>
      </c>
      <c r="Q50" s="14">
        <f aca="true" t="shared" si="5" ref="Q50:Q55">ROUND(PRODUCT(J50,25)/14,0)</f>
        <v>9</v>
      </c>
      <c r="R50" s="54" t="s">
        <v>33</v>
      </c>
      <c r="S50" s="53"/>
      <c r="T50" s="47"/>
      <c r="U50" s="53" t="s">
        <v>38</v>
      </c>
    </row>
    <row r="51" spans="1:21" ht="12.75">
      <c r="A51" s="58" t="s">
        <v>164</v>
      </c>
      <c r="B51" s="104" t="s">
        <v>165</v>
      </c>
      <c r="C51" s="105"/>
      <c r="D51" s="105"/>
      <c r="E51" s="105"/>
      <c r="F51" s="105"/>
      <c r="G51" s="105"/>
      <c r="H51" s="105"/>
      <c r="I51" s="106"/>
      <c r="J51" s="53">
        <v>5</v>
      </c>
      <c r="K51" s="53">
        <v>2</v>
      </c>
      <c r="L51" s="53">
        <v>2</v>
      </c>
      <c r="M51" s="53">
        <v>0</v>
      </c>
      <c r="N51" s="29">
        <v>0</v>
      </c>
      <c r="O51" s="13">
        <f t="shared" si="3"/>
        <v>4</v>
      </c>
      <c r="P51" s="14">
        <f t="shared" si="4"/>
        <v>5</v>
      </c>
      <c r="Q51" s="14">
        <f t="shared" si="5"/>
        <v>9</v>
      </c>
      <c r="R51" s="54" t="s">
        <v>33</v>
      </c>
      <c r="S51" s="53"/>
      <c r="T51" s="47"/>
      <c r="U51" s="53" t="s">
        <v>38</v>
      </c>
    </row>
    <row r="52" spans="1:21" ht="12.75">
      <c r="A52" s="58" t="s">
        <v>166</v>
      </c>
      <c r="B52" s="104" t="s">
        <v>167</v>
      </c>
      <c r="C52" s="105"/>
      <c r="D52" s="105"/>
      <c r="E52" s="105"/>
      <c r="F52" s="105"/>
      <c r="G52" s="105"/>
      <c r="H52" s="105"/>
      <c r="I52" s="106"/>
      <c r="J52" s="53">
        <v>5</v>
      </c>
      <c r="K52" s="53">
        <v>2</v>
      </c>
      <c r="L52" s="53">
        <v>2</v>
      </c>
      <c r="M52" s="53">
        <v>0</v>
      </c>
      <c r="N52" s="29">
        <v>0</v>
      </c>
      <c r="O52" s="13">
        <f t="shared" si="3"/>
        <v>4</v>
      </c>
      <c r="P52" s="14">
        <f t="shared" si="4"/>
        <v>5</v>
      </c>
      <c r="Q52" s="14">
        <f t="shared" si="5"/>
        <v>9</v>
      </c>
      <c r="R52" s="54"/>
      <c r="S52" s="53"/>
      <c r="T52" s="47" t="s">
        <v>34</v>
      </c>
      <c r="U52" s="53" t="s">
        <v>38</v>
      </c>
    </row>
    <row r="53" spans="1:21" ht="12.75">
      <c r="A53" s="58" t="s">
        <v>168</v>
      </c>
      <c r="B53" s="104" t="s">
        <v>169</v>
      </c>
      <c r="C53" s="105"/>
      <c r="D53" s="105"/>
      <c r="E53" s="105"/>
      <c r="F53" s="105"/>
      <c r="G53" s="105"/>
      <c r="H53" s="105"/>
      <c r="I53" s="106"/>
      <c r="J53" s="53">
        <v>5</v>
      </c>
      <c r="K53" s="53">
        <v>2</v>
      </c>
      <c r="L53" s="53">
        <v>2</v>
      </c>
      <c r="M53" s="53">
        <v>0</v>
      </c>
      <c r="N53" s="29">
        <v>0</v>
      </c>
      <c r="O53" s="13">
        <f t="shared" si="3"/>
        <v>4</v>
      </c>
      <c r="P53" s="14">
        <f>Q53-O53</f>
        <v>5</v>
      </c>
      <c r="Q53" s="14">
        <f t="shared" si="5"/>
        <v>9</v>
      </c>
      <c r="R53" s="54" t="s">
        <v>33</v>
      </c>
      <c r="S53" s="53"/>
      <c r="T53" s="47"/>
      <c r="U53" s="53" t="s">
        <v>38</v>
      </c>
    </row>
    <row r="54" spans="1:21" ht="12.75">
      <c r="A54" s="58" t="s">
        <v>81</v>
      </c>
      <c r="B54" s="104" t="s">
        <v>82</v>
      </c>
      <c r="C54" s="105"/>
      <c r="D54" s="105"/>
      <c r="E54" s="105"/>
      <c r="F54" s="105"/>
      <c r="G54" s="105"/>
      <c r="H54" s="105"/>
      <c r="I54" s="106"/>
      <c r="J54" s="53">
        <v>5</v>
      </c>
      <c r="K54" s="53">
        <v>2</v>
      </c>
      <c r="L54" s="53">
        <v>1</v>
      </c>
      <c r="M54" s="53">
        <v>2</v>
      </c>
      <c r="N54" s="29">
        <v>0</v>
      </c>
      <c r="O54" s="13">
        <f t="shared" si="3"/>
        <v>5</v>
      </c>
      <c r="P54" s="14">
        <f t="shared" si="4"/>
        <v>4</v>
      </c>
      <c r="Q54" s="14">
        <f t="shared" si="5"/>
        <v>9</v>
      </c>
      <c r="R54" s="54" t="s">
        <v>33</v>
      </c>
      <c r="S54" s="53"/>
      <c r="T54" s="47"/>
      <c r="U54" s="53" t="s">
        <v>38</v>
      </c>
    </row>
    <row r="55" spans="1:21" ht="12.75">
      <c r="A55" s="52" t="s">
        <v>242</v>
      </c>
      <c r="B55" s="104" t="s">
        <v>84</v>
      </c>
      <c r="C55" s="105"/>
      <c r="D55" s="105"/>
      <c r="E55" s="105"/>
      <c r="F55" s="105"/>
      <c r="G55" s="105"/>
      <c r="H55" s="105"/>
      <c r="I55" s="106"/>
      <c r="J55" s="53">
        <v>5</v>
      </c>
      <c r="K55" s="53">
        <v>2</v>
      </c>
      <c r="L55" s="53">
        <v>1</v>
      </c>
      <c r="M55" s="53">
        <v>0</v>
      </c>
      <c r="N55" s="29">
        <v>0</v>
      </c>
      <c r="O55" s="13">
        <f t="shared" si="3"/>
        <v>3</v>
      </c>
      <c r="P55" s="14">
        <f t="shared" si="4"/>
        <v>6</v>
      </c>
      <c r="Q55" s="14">
        <f t="shared" si="5"/>
        <v>9</v>
      </c>
      <c r="R55" s="54"/>
      <c r="S55" s="53" t="s">
        <v>29</v>
      </c>
      <c r="T55" s="47"/>
      <c r="U55" s="53" t="s">
        <v>40</v>
      </c>
    </row>
    <row r="56" spans="1:21" ht="12.75">
      <c r="A56" s="59" t="s">
        <v>117</v>
      </c>
      <c r="B56" s="197" t="s">
        <v>75</v>
      </c>
      <c r="C56" s="198"/>
      <c r="D56" s="198"/>
      <c r="E56" s="198"/>
      <c r="F56" s="198"/>
      <c r="G56" s="198"/>
      <c r="H56" s="198"/>
      <c r="I56" s="199"/>
      <c r="J56" s="60">
        <v>0</v>
      </c>
      <c r="K56" s="60">
        <v>0</v>
      </c>
      <c r="L56" s="60">
        <v>2</v>
      </c>
      <c r="M56" s="60">
        <v>0</v>
      </c>
      <c r="N56" s="13">
        <v>0</v>
      </c>
      <c r="O56" s="13">
        <f t="shared" si="3"/>
        <v>2</v>
      </c>
      <c r="P56" s="14">
        <f t="shared" si="4"/>
        <v>0</v>
      </c>
      <c r="Q56" s="14">
        <v>2</v>
      </c>
      <c r="R56" s="55"/>
      <c r="S56" s="56" t="s">
        <v>29</v>
      </c>
      <c r="T56" s="57"/>
      <c r="U56" s="56" t="s">
        <v>41</v>
      </c>
    </row>
    <row r="57" spans="1:21" ht="12.75">
      <c r="A57" s="30" t="s">
        <v>26</v>
      </c>
      <c r="B57" s="137"/>
      <c r="C57" s="138"/>
      <c r="D57" s="138"/>
      <c r="E57" s="138"/>
      <c r="F57" s="138"/>
      <c r="G57" s="138"/>
      <c r="H57" s="138"/>
      <c r="I57" s="139"/>
      <c r="J57" s="17">
        <f aca="true" t="shared" si="6" ref="J57:Q57">SUM(J50:J56)</f>
        <v>30</v>
      </c>
      <c r="K57" s="17">
        <f t="shared" si="6"/>
        <v>12</v>
      </c>
      <c r="L57" s="17">
        <f t="shared" si="6"/>
        <v>12</v>
      </c>
      <c r="M57" s="17">
        <f t="shared" si="6"/>
        <v>2</v>
      </c>
      <c r="N57" s="17">
        <f t="shared" si="6"/>
        <v>0</v>
      </c>
      <c r="O57" s="17">
        <f t="shared" si="6"/>
        <v>26</v>
      </c>
      <c r="P57" s="17">
        <f t="shared" si="6"/>
        <v>30</v>
      </c>
      <c r="Q57" s="17">
        <f t="shared" si="6"/>
        <v>56</v>
      </c>
      <c r="R57" s="17">
        <f>COUNTIF(R50:R56,"E")</f>
        <v>4</v>
      </c>
      <c r="S57" s="17">
        <f>COUNTIF(S50:S56,"C")</f>
        <v>2</v>
      </c>
      <c r="T57" s="17">
        <f>COUNTIF(T50:T56,"VP")</f>
        <v>1</v>
      </c>
      <c r="U57" s="18"/>
    </row>
    <row r="58" ht="9.75" customHeight="1"/>
    <row r="59" spans="1:21" ht="18" customHeight="1">
      <c r="A59" s="85" t="s">
        <v>46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7"/>
    </row>
    <row r="60" spans="1:21" ht="25.5" customHeight="1">
      <c r="A60" s="131" t="s">
        <v>28</v>
      </c>
      <c r="B60" s="109" t="s">
        <v>27</v>
      </c>
      <c r="C60" s="110"/>
      <c r="D60" s="110"/>
      <c r="E60" s="110"/>
      <c r="F60" s="110"/>
      <c r="G60" s="110"/>
      <c r="H60" s="110"/>
      <c r="I60" s="111"/>
      <c r="J60" s="107" t="s">
        <v>42</v>
      </c>
      <c r="K60" s="128" t="s">
        <v>25</v>
      </c>
      <c r="L60" s="129"/>
      <c r="M60" s="129"/>
      <c r="N60" s="130"/>
      <c r="O60" s="162" t="s">
        <v>43</v>
      </c>
      <c r="P60" s="163"/>
      <c r="Q60" s="164"/>
      <c r="R60" s="162" t="s">
        <v>24</v>
      </c>
      <c r="S60" s="168"/>
      <c r="T60" s="169"/>
      <c r="U60" s="170" t="s">
        <v>23</v>
      </c>
    </row>
    <row r="61" spans="1:21" ht="16.5" customHeight="1">
      <c r="A61" s="132"/>
      <c r="B61" s="112"/>
      <c r="C61" s="113"/>
      <c r="D61" s="113"/>
      <c r="E61" s="113"/>
      <c r="F61" s="113"/>
      <c r="G61" s="113"/>
      <c r="H61" s="113"/>
      <c r="I61" s="114"/>
      <c r="J61" s="108"/>
      <c r="K61" s="3" t="s">
        <v>29</v>
      </c>
      <c r="L61" s="3" t="s">
        <v>30</v>
      </c>
      <c r="M61" s="3" t="s">
        <v>31</v>
      </c>
      <c r="N61" s="3" t="s">
        <v>118</v>
      </c>
      <c r="O61" s="3" t="s">
        <v>35</v>
      </c>
      <c r="P61" s="3" t="s">
        <v>9</v>
      </c>
      <c r="Q61" s="3" t="s">
        <v>32</v>
      </c>
      <c r="R61" s="3" t="s">
        <v>33</v>
      </c>
      <c r="S61" s="3" t="s">
        <v>29</v>
      </c>
      <c r="T61" s="3" t="s">
        <v>34</v>
      </c>
      <c r="U61" s="108"/>
    </row>
    <row r="62" spans="1:21" ht="12.75">
      <c r="A62" s="58" t="s">
        <v>243</v>
      </c>
      <c r="B62" s="104" t="s">
        <v>244</v>
      </c>
      <c r="C62" s="105"/>
      <c r="D62" s="105"/>
      <c r="E62" s="105"/>
      <c r="F62" s="105"/>
      <c r="G62" s="105"/>
      <c r="H62" s="105"/>
      <c r="I62" s="106"/>
      <c r="J62" s="53">
        <v>5</v>
      </c>
      <c r="K62" s="53">
        <v>2</v>
      </c>
      <c r="L62" s="53">
        <v>1</v>
      </c>
      <c r="M62" s="53">
        <v>1</v>
      </c>
      <c r="N62" s="29">
        <v>0</v>
      </c>
      <c r="O62" s="13">
        <f aca="true" t="shared" si="7" ref="O62:O68">K62+L62+M62+N62</f>
        <v>4</v>
      </c>
      <c r="P62" s="14">
        <f aca="true" t="shared" si="8" ref="P62:P68">Q62-O62</f>
        <v>5</v>
      </c>
      <c r="Q62" s="14">
        <f aca="true" t="shared" si="9" ref="Q62:Q68">ROUND(PRODUCT(J62,25)/14,0)</f>
        <v>9</v>
      </c>
      <c r="R62" s="54"/>
      <c r="S62" s="53" t="s">
        <v>29</v>
      </c>
      <c r="T62" s="47"/>
      <c r="U62" s="53" t="s">
        <v>38</v>
      </c>
    </row>
    <row r="63" spans="1:21" ht="12.75">
      <c r="A63" s="58" t="s">
        <v>170</v>
      </c>
      <c r="B63" s="104" t="s">
        <v>171</v>
      </c>
      <c r="C63" s="105"/>
      <c r="D63" s="105"/>
      <c r="E63" s="105"/>
      <c r="F63" s="105"/>
      <c r="G63" s="105"/>
      <c r="H63" s="105"/>
      <c r="I63" s="106"/>
      <c r="J63" s="53">
        <v>5</v>
      </c>
      <c r="K63" s="53">
        <v>2</v>
      </c>
      <c r="L63" s="53">
        <v>2</v>
      </c>
      <c r="M63" s="53">
        <v>0</v>
      </c>
      <c r="N63" s="29">
        <v>0</v>
      </c>
      <c r="O63" s="13">
        <f t="shared" si="7"/>
        <v>4</v>
      </c>
      <c r="P63" s="14">
        <f t="shared" si="8"/>
        <v>5</v>
      </c>
      <c r="Q63" s="14">
        <f t="shared" si="9"/>
        <v>9</v>
      </c>
      <c r="R63" s="54" t="s">
        <v>33</v>
      </c>
      <c r="S63" s="53"/>
      <c r="T63" s="47"/>
      <c r="U63" s="53" t="s">
        <v>38</v>
      </c>
    </row>
    <row r="64" spans="1:21" ht="12.75">
      <c r="A64" s="58" t="s">
        <v>174</v>
      </c>
      <c r="B64" s="104" t="s">
        <v>175</v>
      </c>
      <c r="C64" s="105"/>
      <c r="D64" s="105"/>
      <c r="E64" s="105"/>
      <c r="F64" s="105"/>
      <c r="G64" s="105"/>
      <c r="H64" s="105"/>
      <c r="I64" s="106"/>
      <c r="J64" s="53">
        <v>5</v>
      </c>
      <c r="K64" s="53">
        <v>2</v>
      </c>
      <c r="L64" s="53">
        <v>2</v>
      </c>
      <c r="M64" s="53">
        <v>0</v>
      </c>
      <c r="N64" s="29">
        <v>0</v>
      </c>
      <c r="O64" s="13">
        <f t="shared" si="7"/>
        <v>4</v>
      </c>
      <c r="P64" s="14">
        <f t="shared" si="8"/>
        <v>5</v>
      </c>
      <c r="Q64" s="14">
        <f t="shared" si="9"/>
        <v>9</v>
      </c>
      <c r="R64" s="54"/>
      <c r="S64" s="53"/>
      <c r="T64" s="47" t="s">
        <v>34</v>
      </c>
      <c r="U64" s="53" t="s">
        <v>40</v>
      </c>
    </row>
    <row r="65" spans="1:21" ht="12.75">
      <c r="A65" s="58" t="s">
        <v>172</v>
      </c>
      <c r="B65" s="104" t="s">
        <v>173</v>
      </c>
      <c r="C65" s="105"/>
      <c r="D65" s="105"/>
      <c r="E65" s="105"/>
      <c r="F65" s="105"/>
      <c r="G65" s="105"/>
      <c r="H65" s="105"/>
      <c r="I65" s="106"/>
      <c r="J65" s="53">
        <v>5</v>
      </c>
      <c r="K65" s="53">
        <v>2</v>
      </c>
      <c r="L65" s="53">
        <v>2</v>
      </c>
      <c r="M65" s="53">
        <v>1</v>
      </c>
      <c r="N65" s="29">
        <v>0</v>
      </c>
      <c r="O65" s="13">
        <f>K65+L65+M65+N65</f>
        <v>5</v>
      </c>
      <c r="P65" s="14">
        <f t="shared" si="8"/>
        <v>4</v>
      </c>
      <c r="Q65" s="14">
        <f>ROUND(PRODUCT(J65,25)/14,0)</f>
        <v>9</v>
      </c>
      <c r="R65" s="54" t="s">
        <v>33</v>
      </c>
      <c r="S65" s="53"/>
      <c r="T65" s="47"/>
      <c r="U65" s="53" t="s">
        <v>38</v>
      </c>
    </row>
    <row r="66" spans="1:21" ht="12.75">
      <c r="A66" s="58" t="s">
        <v>245</v>
      </c>
      <c r="B66" s="104" t="s">
        <v>246</v>
      </c>
      <c r="C66" s="105"/>
      <c r="D66" s="105"/>
      <c r="E66" s="105"/>
      <c r="F66" s="105"/>
      <c r="G66" s="105"/>
      <c r="H66" s="105"/>
      <c r="I66" s="106"/>
      <c r="J66" s="53">
        <v>5</v>
      </c>
      <c r="K66" s="53">
        <v>2</v>
      </c>
      <c r="L66" s="53">
        <v>1</v>
      </c>
      <c r="M66" s="53">
        <v>1</v>
      </c>
      <c r="N66" s="29">
        <v>0</v>
      </c>
      <c r="O66" s="13">
        <f t="shared" si="7"/>
        <v>4</v>
      </c>
      <c r="P66" s="14">
        <f t="shared" si="8"/>
        <v>5</v>
      </c>
      <c r="Q66" s="14">
        <f t="shared" si="9"/>
        <v>9</v>
      </c>
      <c r="R66" s="54" t="s">
        <v>33</v>
      </c>
      <c r="S66" s="53"/>
      <c r="T66" s="47"/>
      <c r="U66" s="53" t="s">
        <v>40</v>
      </c>
    </row>
    <row r="67" spans="1:21" ht="12.75">
      <c r="A67" s="58" t="s">
        <v>247</v>
      </c>
      <c r="B67" s="104" t="s">
        <v>248</v>
      </c>
      <c r="C67" s="105"/>
      <c r="D67" s="105"/>
      <c r="E67" s="105"/>
      <c r="F67" s="105"/>
      <c r="G67" s="105"/>
      <c r="H67" s="105"/>
      <c r="I67" s="106"/>
      <c r="J67" s="53">
        <v>5</v>
      </c>
      <c r="K67" s="53">
        <v>2</v>
      </c>
      <c r="L67" s="53">
        <v>1</v>
      </c>
      <c r="M67" s="53">
        <v>1</v>
      </c>
      <c r="N67" s="29">
        <v>0</v>
      </c>
      <c r="O67" s="13">
        <f t="shared" si="7"/>
        <v>4</v>
      </c>
      <c r="P67" s="14">
        <f t="shared" si="8"/>
        <v>5</v>
      </c>
      <c r="Q67" s="14">
        <f t="shared" si="9"/>
        <v>9</v>
      </c>
      <c r="R67" s="54" t="s">
        <v>33</v>
      </c>
      <c r="S67" s="53"/>
      <c r="T67" s="47"/>
      <c r="U67" s="53" t="s">
        <v>40</v>
      </c>
    </row>
    <row r="68" spans="1:21" ht="12.75">
      <c r="A68" s="58" t="s">
        <v>180</v>
      </c>
      <c r="B68" s="104" t="s">
        <v>181</v>
      </c>
      <c r="C68" s="105"/>
      <c r="D68" s="105"/>
      <c r="E68" s="105"/>
      <c r="F68" s="105"/>
      <c r="G68" s="105"/>
      <c r="H68" s="105"/>
      <c r="I68" s="106"/>
      <c r="J68" s="53">
        <v>3</v>
      </c>
      <c r="K68" s="53">
        <v>0</v>
      </c>
      <c r="L68" s="53">
        <v>2</v>
      </c>
      <c r="M68" s="53">
        <v>0</v>
      </c>
      <c r="N68" s="29">
        <v>0</v>
      </c>
      <c r="O68" s="13">
        <f t="shared" si="7"/>
        <v>2</v>
      </c>
      <c r="P68" s="14">
        <f t="shared" si="8"/>
        <v>3</v>
      </c>
      <c r="Q68" s="14">
        <f t="shared" si="9"/>
        <v>5</v>
      </c>
      <c r="R68" s="54"/>
      <c r="S68" s="53" t="s">
        <v>29</v>
      </c>
      <c r="T68" s="47"/>
      <c r="U68" s="53" t="s">
        <v>41</v>
      </c>
    </row>
    <row r="69" spans="1:21" ht="12.75">
      <c r="A69" s="17" t="s">
        <v>26</v>
      </c>
      <c r="B69" s="137"/>
      <c r="C69" s="138"/>
      <c r="D69" s="138"/>
      <c r="E69" s="138"/>
      <c r="F69" s="138"/>
      <c r="G69" s="138"/>
      <c r="H69" s="138"/>
      <c r="I69" s="139"/>
      <c r="J69" s="17">
        <f aca="true" t="shared" si="10" ref="J69:Q69">SUM(J62:J68)</f>
        <v>33</v>
      </c>
      <c r="K69" s="17">
        <f t="shared" si="10"/>
        <v>12</v>
      </c>
      <c r="L69" s="17">
        <f t="shared" si="10"/>
        <v>11</v>
      </c>
      <c r="M69" s="17">
        <f t="shared" si="10"/>
        <v>4</v>
      </c>
      <c r="N69" s="17">
        <f t="shared" si="10"/>
        <v>0</v>
      </c>
      <c r="O69" s="17">
        <f t="shared" si="10"/>
        <v>27</v>
      </c>
      <c r="P69" s="17">
        <f t="shared" si="10"/>
        <v>32</v>
      </c>
      <c r="Q69" s="17">
        <f t="shared" si="10"/>
        <v>59</v>
      </c>
      <c r="R69" s="17">
        <f>COUNTIF(R62:R68,"E")</f>
        <v>4</v>
      </c>
      <c r="S69" s="17">
        <f>COUNTIF(S62:S68,"C")</f>
        <v>2</v>
      </c>
      <c r="T69" s="17">
        <f>COUNTIF(T62:T68,"VP")</f>
        <v>1</v>
      </c>
      <c r="U69" s="18"/>
    </row>
    <row r="70" spans="1:21" ht="18.75" customHeight="1">
      <c r="A70" s="85" t="s">
        <v>47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7"/>
    </row>
    <row r="71" spans="1:21" ht="24.75" customHeight="1">
      <c r="A71" s="131" t="s">
        <v>28</v>
      </c>
      <c r="B71" s="109" t="s">
        <v>27</v>
      </c>
      <c r="C71" s="110"/>
      <c r="D71" s="110"/>
      <c r="E71" s="110"/>
      <c r="F71" s="110"/>
      <c r="G71" s="110"/>
      <c r="H71" s="110"/>
      <c r="I71" s="111"/>
      <c r="J71" s="107" t="s">
        <v>42</v>
      </c>
      <c r="K71" s="128" t="s">
        <v>25</v>
      </c>
      <c r="L71" s="129"/>
      <c r="M71" s="129"/>
      <c r="N71" s="130"/>
      <c r="O71" s="162" t="s">
        <v>43</v>
      </c>
      <c r="P71" s="163"/>
      <c r="Q71" s="164"/>
      <c r="R71" s="162" t="s">
        <v>24</v>
      </c>
      <c r="S71" s="168"/>
      <c r="T71" s="169"/>
      <c r="U71" s="170" t="s">
        <v>23</v>
      </c>
    </row>
    <row r="72" spans="1:21" ht="12.75">
      <c r="A72" s="132"/>
      <c r="B72" s="112"/>
      <c r="C72" s="113"/>
      <c r="D72" s="113"/>
      <c r="E72" s="113"/>
      <c r="F72" s="113"/>
      <c r="G72" s="113"/>
      <c r="H72" s="113"/>
      <c r="I72" s="114"/>
      <c r="J72" s="108"/>
      <c r="K72" s="3" t="s">
        <v>29</v>
      </c>
      <c r="L72" s="3" t="s">
        <v>30</v>
      </c>
      <c r="M72" s="3" t="s">
        <v>31</v>
      </c>
      <c r="N72" s="3" t="s">
        <v>118</v>
      </c>
      <c r="O72" s="3" t="s">
        <v>35</v>
      </c>
      <c r="P72" s="3" t="s">
        <v>9</v>
      </c>
      <c r="Q72" s="3" t="s">
        <v>32</v>
      </c>
      <c r="R72" s="3" t="s">
        <v>33</v>
      </c>
      <c r="S72" s="3" t="s">
        <v>29</v>
      </c>
      <c r="T72" s="3" t="s">
        <v>34</v>
      </c>
      <c r="U72" s="108"/>
    </row>
    <row r="73" spans="1:21" ht="12.75">
      <c r="A73" s="58" t="s">
        <v>182</v>
      </c>
      <c r="B73" s="104" t="s">
        <v>183</v>
      </c>
      <c r="C73" s="105"/>
      <c r="D73" s="105"/>
      <c r="E73" s="105"/>
      <c r="F73" s="105"/>
      <c r="G73" s="105"/>
      <c r="H73" s="105"/>
      <c r="I73" s="106"/>
      <c r="J73" s="61">
        <v>6</v>
      </c>
      <c r="K73" s="61">
        <v>2</v>
      </c>
      <c r="L73" s="61">
        <v>1</v>
      </c>
      <c r="M73" s="61">
        <v>2</v>
      </c>
      <c r="N73" s="29">
        <v>0</v>
      </c>
      <c r="O73" s="13">
        <f aca="true" t="shared" si="11" ref="O73:O79">K73+L73+M73+N73</f>
        <v>5</v>
      </c>
      <c r="P73" s="14">
        <f>Q73-O73</f>
        <v>6</v>
      </c>
      <c r="Q73" s="14">
        <f>ROUND(PRODUCT(J73,25)/14,0)</f>
        <v>11</v>
      </c>
      <c r="R73" s="54" t="s">
        <v>33</v>
      </c>
      <c r="S73" s="53"/>
      <c r="T73" s="47"/>
      <c r="U73" s="53" t="s">
        <v>38</v>
      </c>
    </row>
    <row r="74" spans="1:21" ht="12.75">
      <c r="A74" s="58" t="s">
        <v>184</v>
      </c>
      <c r="B74" s="104" t="s">
        <v>185</v>
      </c>
      <c r="C74" s="105"/>
      <c r="D74" s="105"/>
      <c r="E74" s="105"/>
      <c r="F74" s="105"/>
      <c r="G74" s="105"/>
      <c r="H74" s="105"/>
      <c r="I74" s="106"/>
      <c r="J74" s="61">
        <v>5</v>
      </c>
      <c r="K74" s="61">
        <v>2</v>
      </c>
      <c r="L74" s="61">
        <v>2</v>
      </c>
      <c r="M74" s="61">
        <v>0</v>
      </c>
      <c r="N74" s="29">
        <v>0</v>
      </c>
      <c r="O74" s="13">
        <f t="shared" si="11"/>
        <v>4</v>
      </c>
      <c r="P74" s="14">
        <f aca="true" t="shared" si="12" ref="P74:P79">Q74-O74</f>
        <v>5</v>
      </c>
      <c r="Q74" s="14">
        <f aca="true" t="shared" si="13" ref="Q74:Q79">ROUND(PRODUCT(J74,25)/14,0)</f>
        <v>9</v>
      </c>
      <c r="R74" s="54"/>
      <c r="S74" s="53" t="s">
        <v>29</v>
      </c>
      <c r="T74" s="47"/>
      <c r="U74" s="53" t="s">
        <v>38</v>
      </c>
    </row>
    <row r="75" spans="1:21" ht="12.75">
      <c r="A75" s="58" t="s">
        <v>186</v>
      </c>
      <c r="B75" s="104" t="s">
        <v>187</v>
      </c>
      <c r="C75" s="105"/>
      <c r="D75" s="105"/>
      <c r="E75" s="105"/>
      <c r="F75" s="105"/>
      <c r="G75" s="105"/>
      <c r="H75" s="105"/>
      <c r="I75" s="106"/>
      <c r="J75" s="61">
        <v>5</v>
      </c>
      <c r="K75" s="61">
        <v>2</v>
      </c>
      <c r="L75" s="61">
        <v>2</v>
      </c>
      <c r="M75" s="61">
        <v>0</v>
      </c>
      <c r="N75" s="29">
        <v>0</v>
      </c>
      <c r="O75" s="13">
        <f t="shared" si="11"/>
        <v>4</v>
      </c>
      <c r="P75" s="14">
        <f t="shared" si="12"/>
        <v>5</v>
      </c>
      <c r="Q75" s="14">
        <f t="shared" si="13"/>
        <v>9</v>
      </c>
      <c r="R75" s="54" t="s">
        <v>33</v>
      </c>
      <c r="S75" s="53"/>
      <c r="T75" s="47"/>
      <c r="U75" s="53" t="s">
        <v>38</v>
      </c>
    </row>
    <row r="76" spans="1:21" ht="12.75">
      <c r="A76" s="58" t="s">
        <v>188</v>
      </c>
      <c r="B76" s="104" t="s">
        <v>189</v>
      </c>
      <c r="C76" s="105"/>
      <c r="D76" s="105"/>
      <c r="E76" s="105"/>
      <c r="F76" s="105"/>
      <c r="G76" s="105"/>
      <c r="H76" s="105"/>
      <c r="I76" s="106"/>
      <c r="J76" s="61">
        <v>5</v>
      </c>
      <c r="K76" s="61">
        <v>2</v>
      </c>
      <c r="L76" s="61">
        <v>2</v>
      </c>
      <c r="M76" s="61">
        <v>0</v>
      </c>
      <c r="N76" s="29">
        <v>0</v>
      </c>
      <c r="O76" s="13">
        <f t="shared" si="11"/>
        <v>4</v>
      </c>
      <c r="P76" s="14">
        <f t="shared" si="12"/>
        <v>5</v>
      </c>
      <c r="Q76" s="14">
        <f t="shared" si="13"/>
        <v>9</v>
      </c>
      <c r="R76" s="54" t="s">
        <v>33</v>
      </c>
      <c r="S76" s="53"/>
      <c r="T76" s="47"/>
      <c r="U76" s="53" t="s">
        <v>38</v>
      </c>
    </row>
    <row r="77" spans="1:21" ht="12.75">
      <c r="A77" s="58" t="s">
        <v>249</v>
      </c>
      <c r="B77" s="104" t="s">
        <v>250</v>
      </c>
      <c r="C77" s="105"/>
      <c r="D77" s="105"/>
      <c r="E77" s="105"/>
      <c r="F77" s="105"/>
      <c r="G77" s="105"/>
      <c r="H77" s="105"/>
      <c r="I77" s="106"/>
      <c r="J77" s="61">
        <v>5</v>
      </c>
      <c r="K77" s="61">
        <v>2</v>
      </c>
      <c r="L77" s="61">
        <v>0</v>
      </c>
      <c r="M77" s="61">
        <v>2</v>
      </c>
      <c r="N77" s="29">
        <v>0</v>
      </c>
      <c r="O77" s="13">
        <f t="shared" si="11"/>
        <v>4</v>
      </c>
      <c r="P77" s="14">
        <f t="shared" si="12"/>
        <v>5</v>
      </c>
      <c r="Q77" s="14">
        <f t="shared" si="13"/>
        <v>9</v>
      </c>
      <c r="R77" s="54" t="s">
        <v>33</v>
      </c>
      <c r="S77" s="53"/>
      <c r="T77" s="47"/>
      <c r="U77" s="53" t="s">
        <v>38</v>
      </c>
    </row>
    <row r="78" spans="1:21" ht="12.75">
      <c r="A78" s="58" t="s">
        <v>251</v>
      </c>
      <c r="B78" s="104" t="s">
        <v>85</v>
      </c>
      <c r="C78" s="105"/>
      <c r="D78" s="105"/>
      <c r="E78" s="105"/>
      <c r="F78" s="105"/>
      <c r="G78" s="105"/>
      <c r="H78" s="105"/>
      <c r="I78" s="106"/>
      <c r="J78" s="61">
        <v>4</v>
      </c>
      <c r="K78" s="61">
        <v>2</v>
      </c>
      <c r="L78" s="61">
        <v>1</v>
      </c>
      <c r="M78" s="61">
        <v>0</v>
      </c>
      <c r="N78" s="29">
        <v>0</v>
      </c>
      <c r="O78" s="13">
        <f t="shared" si="11"/>
        <v>3</v>
      </c>
      <c r="P78" s="14">
        <f t="shared" si="12"/>
        <v>4</v>
      </c>
      <c r="Q78" s="14">
        <f t="shared" si="13"/>
        <v>7</v>
      </c>
      <c r="R78" s="54"/>
      <c r="S78" s="53"/>
      <c r="T78" s="47" t="s">
        <v>34</v>
      </c>
      <c r="U78" s="53" t="s">
        <v>38</v>
      </c>
    </row>
    <row r="79" spans="1:21" ht="12.75">
      <c r="A79" s="58" t="s">
        <v>192</v>
      </c>
      <c r="B79" s="104" t="s">
        <v>193</v>
      </c>
      <c r="C79" s="105"/>
      <c r="D79" s="105"/>
      <c r="E79" s="105"/>
      <c r="F79" s="105"/>
      <c r="G79" s="105"/>
      <c r="H79" s="105"/>
      <c r="I79" s="106"/>
      <c r="J79" s="61">
        <v>3</v>
      </c>
      <c r="K79" s="61">
        <v>0</v>
      </c>
      <c r="L79" s="61">
        <v>2</v>
      </c>
      <c r="M79" s="61">
        <v>0</v>
      </c>
      <c r="N79" s="29">
        <v>0</v>
      </c>
      <c r="O79" s="13">
        <f t="shared" si="11"/>
        <v>2</v>
      </c>
      <c r="P79" s="14">
        <f t="shared" si="12"/>
        <v>3</v>
      </c>
      <c r="Q79" s="14">
        <f t="shared" si="13"/>
        <v>5</v>
      </c>
      <c r="R79" s="54"/>
      <c r="S79" s="53" t="s">
        <v>29</v>
      </c>
      <c r="T79" s="47"/>
      <c r="U79" s="53" t="s">
        <v>41</v>
      </c>
    </row>
    <row r="80" spans="1:21" ht="12.75">
      <c r="A80" s="30" t="s">
        <v>26</v>
      </c>
      <c r="B80" s="156"/>
      <c r="C80" s="157"/>
      <c r="D80" s="157"/>
      <c r="E80" s="157"/>
      <c r="F80" s="157"/>
      <c r="G80" s="157"/>
      <c r="H80" s="157"/>
      <c r="I80" s="158"/>
      <c r="J80" s="30">
        <f aca="true" t="shared" si="14" ref="J80:Q80">SUM(J73:J79)</f>
        <v>33</v>
      </c>
      <c r="K80" s="30">
        <f t="shared" si="14"/>
        <v>12</v>
      </c>
      <c r="L80" s="30">
        <f t="shared" si="14"/>
        <v>10</v>
      </c>
      <c r="M80" s="30">
        <f t="shared" si="14"/>
        <v>4</v>
      </c>
      <c r="N80" s="30">
        <f t="shared" si="14"/>
        <v>0</v>
      </c>
      <c r="O80" s="30">
        <f t="shared" si="14"/>
        <v>26</v>
      </c>
      <c r="P80" s="30">
        <f t="shared" si="14"/>
        <v>33</v>
      </c>
      <c r="Q80" s="30">
        <f t="shared" si="14"/>
        <v>59</v>
      </c>
      <c r="R80" s="30">
        <f>COUNTIF(R73:R79,"E")</f>
        <v>4</v>
      </c>
      <c r="S80" s="30">
        <f>COUNTIF(S73:S79,"C")</f>
        <v>2</v>
      </c>
      <c r="T80" s="30">
        <f>COUNTIF(T73:T79,"VP")</f>
        <v>1</v>
      </c>
      <c r="U80" s="31"/>
    </row>
    <row r="81" spans="1:21" ht="18" customHeight="1">
      <c r="A81" s="85" t="s">
        <v>48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7"/>
    </row>
    <row r="82" spans="1:21" ht="25.5" customHeight="1">
      <c r="A82" s="131" t="s">
        <v>28</v>
      </c>
      <c r="B82" s="109" t="s">
        <v>27</v>
      </c>
      <c r="C82" s="110"/>
      <c r="D82" s="110"/>
      <c r="E82" s="110"/>
      <c r="F82" s="110"/>
      <c r="G82" s="110"/>
      <c r="H82" s="110"/>
      <c r="I82" s="111"/>
      <c r="J82" s="107" t="s">
        <v>42</v>
      </c>
      <c r="K82" s="128" t="s">
        <v>25</v>
      </c>
      <c r="L82" s="129"/>
      <c r="M82" s="129"/>
      <c r="N82" s="130"/>
      <c r="O82" s="128" t="s">
        <v>43</v>
      </c>
      <c r="P82" s="129"/>
      <c r="Q82" s="130"/>
      <c r="R82" s="128" t="s">
        <v>24</v>
      </c>
      <c r="S82" s="129"/>
      <c r="T82" s="130"/>
      <c r="U82" s="107" t="s">
        <v>23</v>
      </c>
    </row>
    <row r="83" spans="1:21" ht="12.75">
      <c r="A83" s="132"/>
      <c r="B83" s="112"/>
      <c r="C83" s="113"/>
      <c r="D83" s="113"/>
      <c r="E83" s="113"/>
      <c r="F83" s="113"/>
      <c r="G83" s="113"/>
      <c r="H83" s="113"/>
      <c r="I83" s="114"/>
      <c r="J83" s="108"/>
      <c r="K83" s="3" t="s">
        <v>29</v>
      </c>
      <c r="L83" s="3" t="s">
        <v>30</v>
      </c>
      <c r="M83" s="3" t="s">
        <v>31</v>
      </c>
      <c r="N83" s="3" t="s">
        <v>118</v>
      </c>
      <c r="O83" s="3" t="s">
        <v>35</v>
      </c>
      <c r="P83" s="3" t="s">
        <v>9</v>
      </c>
      <c r="Q83" s="3" t="s">
        <v>32</v>
      </c>
      <c r="R83" s="3" t="s">
        <v>33</v>
      </c>
      <c r="S83" s="3" t="s">
        <v>29</v>
      </c>
      <c r="T83" s="3" t="s">
        <v>34</v>
      </c>
      <c r="U83" s="108"/>
    </row>
    <row r="84" spans="1:21" ht="12.75">
      <c r="A84" s="58" t="s">
        <v>196</v>
      </c>
      <c r="B84" s="104" t="s">
        <v>197</v>
      </c>
      <c r="C84" s="105"/>
      <c r="D84" s="105"/>
      <c r="E84" s="105"/>
      <c r="F84" s="105"/>
      <c r="G84" s="105"/>
      <c r="H84" s="105"/>
      <c r="I84" s="106"/>
      <c r="J84" s="61">
        <v>5</v>
      </c>
      <c r="K84" s="61">
        <v>2</v>
      </c>
      <c r="L84" s="61">
        <v>2</v>
      </c>
      <c r="M84" s="61">
        <v>1</v>
      </c>
      <c r="N84" s="29">
        <v>0</v>
      </c>
      <c r="O84" s="13">
        <f aca="true" t="shared" si="15" ref="O84:O90">K84+L84+M84+N84</f>
        <v>5</v>
      </c>
      <c r="P84" s="14">
        <f aca="true" t="shared" si="16" ref="P84:P90">Q84-O84</f>
        <v>4</v>
      </c>
      <c r="Q84" s="14">
        <f aca="true" t="shared" si="17" ref="Q84:Q90">ROUND(PRODUCT(J84,25)/14,0)</f>
        <v>9</v>
      </c>
      <c r="R84" s="54" t="s">
        <v>33</v>
      </c>
      <c r="S84" s="53"/>
      <c r="T84" s="47"/>
      <c r="U84" s="53" t="s">
        <v>38</v>
      </c>
    </row>
    <row r="85" spans="1:21" ht="12.75">
      <c r="A85" s="58" t="s">
        <v>252</v>
      </c>
      <c r="B85" s="104" t="s">
        <v>253</v>
      </c>
      <c r="C85" s="105"/>
      <c r="D85" s="105"/>
      <c r="E85" s="105"/>
      <c r="F85" s="105"/>
      <c r="G85" s="105"/>
      <c r="H85" s="105"/>
      <c r="I85" s="106"/>
      <c r="J85" s="61">
        <v>5</v>
      </c>
      <c r="K85" s="61">
        <v>2</v>
      </c>
      <c r="L85" s="61">
        <v>1</v>
      </c>
      <c r="M85" s="61">
        <v>1</v>
      </c>
      <c r="N85" s="29">
        <v>0</v>
      </c>
      <c r="O85" s="13">
        <f t="shared" si="15"/>
        <v>4</v>
      </c>
      <c r="P85" s="14">
        <f t="shared" si="16"/>
        <v>5</v>
      </c>
      <c r="Q85" s="14">
        <f t="shared" si="17"/>
        <v>9</v>
      </c>
      <c r="R85" s="54" t="s">
        <v>33</v>
      </c>
      <c r="S85" s="53"/>
      <c r="T85" s="47"/>
      <c r="U85" s="53" t="s">
        <v>38</v>
      </c>
    </row>
    <row r="86" spans="1:21" ht="12.75">
      <c r="A86" s="58" t="s">
        <v>176</v>
      </c>
      <c r="B86" s="104" t="s">
        <v>177</v>
      </c>
      <c r="C86" s="105"/>
      <c r="D86" s="105"/>
      <c r="E86" s="105"/>
      <c r="F86" s="105"/>
      <c r="G86" s="105"/>
      <c r="H86" s="105"/>
      <c r="I86" s="106"/>
      <c r="J86" s="61">
        <v>4</v>
      </c>
      <c r="K86" s="61">
        <v>2</v>
      </c>
      <c r="L86" s="61">
        <v>2</v>
      </c>
      <c r="M86" s="61">
        <v>0</v>
      </c>
      <c r="N86" s="29">
        <v>0</v>
      </c>
      <c r="O86" s="13">
        <f t="shared" si="15"/>
        <v>4</v>
      </c>
      <c r="P86" s="14">
        <f t="shared" si="16"/>
        <v>3</v>
      </c>
      <c r="Q86" s="14">
        <f t="shared" si="17"/>
        <v>7</v>
      </c>
      <c r="R86" s="54" t="s">
        <v>33</v>
      </c>
      <c r="S86" s="53"/>
      <c r="T86" s="47"/>
      <c r="U86" s="53" t="s">
        <v>38</v>
      </c>
    </row>
    <row r="87" spans="1:21" ht="12.75">
      <c r="A87" s="58" t="s">
        <v>198</v>
      </c>
      <c r="B87" s="104" t="s">
        <v>199</v>
      </c>
      <c r="C87" s="105"/>
      <c r="D87" s="105"/>
      <c r="E87" s="105"/>
      <c r="F87" s="105"/>
      <c r="G87" s="105"/>
      <c r="H87" s="105"/>
      <c r="I87" s="106"/>
      <c r="J87" s="61">
        <v>4</v>
      </c>
      <c r="K87" s="61">
        <v>2</v>
      </c>
      <c r="L87" s="61">
        <v>2</v>
      </c>
      <c r="M87" s="61">
        <v>0</v>
      </c>
      <c r="N87" s="29">
        <v>0</v>
      </c>
      <c r="O87" s="13">
        <f t="shared" si="15"/>
        <v>4</v>
      </c>
      <c r="P87" s="14">
        <f t="shared" si="16"/>
        <v>3</v>
      </c>
      <c r="Q87" s="14">
        <f t="shared" si="17"/>
        <v>7</v>
      </c>
      <c r="R87" s="54" t="s">
        <v>33</v>
      </c>
      <c r="S87" s="53"/>
      <c r="T87" s="47"/>
      <c r="U87" s="53" t="s">
        <v>40</v>
      </c>
    </row>
    <row r="88" spans="1:21" ht="12.75">
      <c r="A88" s="58" t="s">
        <v>254</v>
      </c>
      <c r="B88" s="104" t="s">
        <v>201</v>
      </c>
      <c r="C88" s="105"/>
      <c r="D88" s="105"/>
      <c r="E88" s="105"/>
      <c r="F88" s="105"/>
      <c r="G88" s="105"/>
      <c r="H88" s="105"/>
      <c r="I88" s="106"/>
      <c r="J88" s="61">
        <v>4</v>
      </c>
      <c r="K88" s="61">
        <v>2</v>
      </c>
      <c r="L88" s="61">
        <v>1</v>
      </c>
      <c r="M88" s="61">
        <v>0</v>
      </c>
      <c r="N88" s="29">
        <v>0</v>
      </c>
      <c r="O88" s="13">
        <f t="shared" si="15"/>
        <v>3</v>
      </c>
      <c r="P88" s="14">
        <f t="shared" si="16"/>
        <v>4</v>
      </c>
      <c r="Q88" s="14">
        <f t="shared" si="17"/>
        <v>7</v>
      </c>
      <c r="R88" s="54"/>
      <c r="S88" s="53" t="s">
        <v>29</v>
      </c>
      <c r="T88" s="47"/>
      <c r="U88" s="53" t="s">
        <v>40</v>
      </c>
    </row>
    <row r="89" spans="1:21" ht="12.75">
      <c r="A89" s="83" t="s">
        <v>255</v>
      </c>
      <c r="B89" s="104" t="s">
        <v>229</v>
      </c>
      <c r="C89" s="105"/>
      <c r="D89" s="105"/>
      <c r="E89" s="105"/>
      <c r="F89" s="105"/>
      <c r="G89" s="105"/>
      <c r="H89" s="105"/>
      <c r="I89" s="106"/>
      <c r="J89" s="61">
        <v>4</v>
      </c>
      <c r="K89" s="61">
        <v>2</v>
      </c>
      <c r="L89" s="61">
        <v>0</v>
      </c>
      <c r="M89" s="61">
        <v>1</v>
      </c>
      <c r="N89" s="29">
        <v>2</v>
      </c>
      <c r="O89" s="13">
        <f t="shared" si="15"/>
        <v>5</v>
      </c>
      <c r="P89" s="14">
        <f t="shared" si="16"/>
        <v>2</v>
      </c>
      <c r="Q89" s="14">
        <f t="shared" si="17"/>
        <v>7</v>
      </c>
      <c r="R89" s="54"/>
      <c r="S89" s="53"/>
      <c r="T89" s="47" t="s">
        <v>34</v>
      </c>
      <c r="U89" s="53" t="s">
        <v>40</v>
      </c>
    </row>
    <row r="90" spans="1:21" ht="12.75">
      <c r="A90" s="83" t="s">
        <v>191</v>
      </c>
      <c r="B90" s="104" t="s">
        <v>88</v>
      </c>
      <c r="C90" s="105"/>
      <c r="D90" s="105"/>
      <c r="E90" s="105"/>
      <c r="F90" s="105"/>
      <c r="G90" s="105"/>
      <c r="H90" s="105"/>
      <c r="I90" s="106"/>
      <c r="J90" s="61">
        <v>4</v>
      </c>
      <c r="K90" s="61">
        <v>0</v>
      </c>
      <c r="L90" s="61">
        <v>0</v>
      </c>
      <c r="M90" s="61">
        <v>1</v>
      </c>
      <c r="N90" s="29">
        <v>0</v>
      </c>
      <c r="O90" s="13">
        <f t="shared" si="15"/>
        <v>1</v>
      </c>
      <c r="P90" s="14">
        <f t="shared" si="16"/>
        <v>6</v>
      </c>
      <c r="Q90" s="14">
        <f t="shared" si="17"/>
        <v>7</v>
      </c>
      <c r="R90" s="54"/>
      <c r="S90" s="53" t="s">
        <v>29</v>
      </c>
      <c r="T90" s="47"/>
      <c r="U90" s="53" t="s">
        <v>40</v>
      </c>
    </row>
    <row r="91" spans="1:21" ht="12.75">
      <c r="A91" s="30" t="s">
        <v>26</v>
      </c>
      <c r="B91" s="156"/>
      <c r="C91" s="157"/>
      <c r="D91" s="157"/>
      <c r="E91" s="157"/>
      <c r="F91" s="157"/>
      <c r="G91" s="157"/>
      <c r="H91" s="157"/>
      <c r="I91" s="158"/>
      <c r="J91" s="30">
        <f aca="true" t="shared" si="18" ref="J91:Q91">SUM(J84:J90)</f>
        <v>30</v>
      </c>
      <c r="K91" s="30">
        <f t="shared" si="18"/>
        <v>12</v>
      </c>
      <c r="L91" s="30">
        <f t="shared" si="18"/>
        <v>8</v>
      </c>
      <c r="M91" s="30">
        <f t="shared" si="18"/>
        <v>4</v>
      </c>
      <c r="N91" s="30">
        <f t="shared" si="18"/>
        <v>2</v>
      </c>
      <c r="O91" s="30">
        <f t="shared" si="18"/>
        <v>26</v>
      </c>
      <c r="P91" s="30">
        <f t="shared" si="18"/>
        <v>27</v>
      </c>
      <c r="Q91" s="30">
        <f t="shared" si="18"/>
        <v>53</v>
      </c>
      <c r="R91" s="30">
        <f>COUNTIF(R84:R90,"E")</f>
        <v>4</v>
      </c>
      <c r="S91" s="30">
        <f>COUNTIF(S84:S90,"C")</f>
        <v>2</v>
      </c>
      <c r="T91" s="30">
        <f>COUNTIF(T84:T90,"VP")</f>
        <v>1</v>
      </c>
      <c r="U91" s="31"/>
    </row>
    <row r="92" spans="1:21" ht="12.75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7"/>
    </row>
    <row r="93" spans="1:21" ht="19.5" customHeight="1">
      <c r="A93" s="85" t="s">
        <v>49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7"/>
    </row>
    <row r="94" spans="1:21" ht="25.5" customHeight="1">
      <c r="A94" s="131" t="s">
        <v>28</v>
      </c>
      <c r="B94" s="109" t="s">
        <v>27</v>
      </c>
      <c r="C94" s="110"/>
      <c r="D94" s="110"/>
      <c r="E94" s="110"/>
      <c r="F94" s="110"/>
      <c r="G94" s="110"/>
      <c r="H94" s="110"/>
      <c r="I94" s="111"/>
      <c r="J94" s="107" t="s">
        <v>42</v>
      </c>
      <c r="K94" s="128" t="s">
        <v>25</v>
      </c>
      <c r="L94" s="129"/>
      <c r="M94" s="129"/>
      <c r="N94" s="130"/>
      <c r="O94" s="128" t="s">
        <v>43</v>
      </c>
      <c r="P94" s="129"/>
      <c r="Q94" s="130"/>
      <c r="R94" s="128" t="s">
        <v>24</v>
      </c>
      <c r="S94" s="129"/>
      <c r="T94" s="130"/>
      <c r="U94" s="107" t="s">
        <v>23</v>
      </c>
    </row>
    <row r="95" spans="1:21" ht="12.75">
      <c r="A95" s="132"/>
      <c r="B95" s="112"/>
      <c r="C95" s="113"/>
      <c r="D95" s="113"/>
      <c r="E95" s="113"/>
      <c r="F95" s="113"/>
      <c r="G95" s="113"/>
      <c r="H95" s="113"/>
      <c r="I95" s="114"/>
      <c r="J95" s="108"/>
      <c r="K95" s="3" t="s">
        <v>29</v>
      </c>
      <c r="L95" s="3" t="s">
        <v>30</v>
      </c>
      <c r="M95" s="3" t="s">
        <v>31</v>
      </c>
      <c r="N95" s="3" t="s">
        <v>118</v>
      </c>
      <c r="O95" s="3" t="s">
        <v>35</v>
      </c>
      <c r="P95" s="3" t="s">
        <v>9</v>
      </c>
      <c r="Q95" s="3" t="s">
        <v>32</v>
      </c>
      <c r="R95" s="3" t="s">
        <v>33</v>
      </c>
      <c r="S95" s="3" t="s">
        <v>29</v>
      </c>
      <c r="T95" s="3" t="s">
        <v>34</v>
      </c>
      <c r="U95" s="108"/>
    </row>
    <row r="96" spans="1:21" ht="12.75">
      <c r="A96" s="58" t="s">
        <v>102</v>
      </c>
      <c r="B96" s="104" t="s">
        <v>108</v>
      </c>
      <c r="C96" s="105"/>
      <c r="D96" s="105"/>
      <c r="E96" s="105"/>
      <c r="F96" s="105"/>
      <c r="G96" s="105"/>
      <c r="H96" s="105"/>
      <c r="I96" s="106"/>
      <c r="J96" s="61">
        <v>5</v>
      </c>
      <c r="K96" s="61">
        <v>2</v>
      </c>
      <c r="L96" s="61">
        <v>1</v>
      </c>
      <c r="M96" s="61">
        <v>0</v>
      </c>
      <c r="N96" s="29">
        <v>1</v>
      </c>
      <c r="O96" s="13">
        <f aca="true" t="shared" si="19" ref="O96:O102">K96+L96+M96+N96</f>
        <v>4</v>
      </c>
      <c r="P96" s="14">
        <f aca="true" t="shared" si="20" ref="P96:P102">Q96-O96</f>
        <v>6</v>
      </c>
      <c r="Q96" s="14">
        <f aca="true" t="shared" si="21" ref="Q96:Q102">ROUND(PRODUCT(J96,25)/12,0)</f>
        <v>10</v>
      </c>
      <c r="R96" s="54" t="s">
        <v>33</v>
      </c>
      <c r="S96" s="53"/>
      <c r="T96" s="47"/>
      <c r="U96" s="53" t="s">
        <v>40</v>
      </c>
    </row>
    <row r="97" spans="1:21" ht="12.75">
      <c r="A97" s="58" t="s">
        <v>256</v>
      </c>
      <c r="B97" s="104" t="s">
        <v>257</v>
      </c>
      <c r="C97" s="105"/>
      <c r="D97" s="105"/>
      <c r="E97" s="105"/>
      <c r="F97" s="105"/>
      <c r="G97" s="105"/>
      <c r="H97" s="105"/>
      <c r="I97" s="106"/>
      <c r="J97" s="61">
        <v>6</v>
      </c>
      <c r="K97" s="61">
        <v>2</v>
      </c>
      <c r="L97" s="61">
        <v>1</v>
      </c>
      <c r="M97" s="61">
        <v>1</v>
      </c>
      <c r="N97" s="29">
        <v>0</v>
      </c>
      <c r="O97" s="13">
        <f t="shared" si="19"/>
        <v>4</v>
      </c>
      <c r="P97" s="14">
        <f t="shared" si="20"/>
        <v>9</v>
      </c>
      <c r="Q97" s="14">
        <f t="shared" si="21"/>
        <v>13</v>
      </c>
      <c r="R97" s="54" t="s">
        <v>33</v>
      </c>
      <c r="S97" s="53"/>
      <c r="T97" s="47"/>
      <c r="U97" s="53" t="s">
        <v>40</v>
      </c>
    </row>
    <row r="98" spans="1:21" ht="12.75">
      <c r="A98" s="58" t="s">
        <v>258</v>
      </c>
      <c r="B98" s="104" t="s">
        <v>259</v>
      </c>
      <c r="C98" s="105"/>
      <c r="D98" s="105"/>
      <c r="E98" s="105"/>
      <c r="F98" s="105"/>
      <c r="G98" s="105"/>
      <c r="H98" s="105"/>
      <c r="I98" s="106"/>
      <c r="J98" s="61">
        <v>6</v>
      </c>
      <c r="K98" s="61">
        <v>2</v>
      </c>
      <c r="L98" s="61">
        <v>1</v>
      </c>
      <c r="M98" s="61">
        <v>1</v>
      </c>
      <c r="N98" s="29">
        <v>0</v>
      </c>
      <c r="O98" s="13">
        <f t="shared" si="19"/>
        <v>4</v>
      </c>
      <c r="P98" s="14">
        <f t="shared" si="20"/>
        <v>9</v>
      </c>
      <c r="Q98" s="14">
        <f t="shared" si="21"/>
        <v>13</v>
      </c>
      <c r="R98" s="54" t="s">
        <v>33</v>
      </c>
      <c r="S98" s="53"/>
      <c r="T98" s="47"/>
      <c r="U98" s="53" t="s">
        <v>40</v>
      </c>
    </row>
    <row r="99" spans="1:21" ht="12.75">
      <c r="A99" s="58" t="s">
        <v>260</v>
      </c>
      <c r="B99" s="104" t="s">
        <v>261</v>
      </c>
      <c r="C99" s="105"/>
      <c r="D99" s="105"/>
      <c r="E99" s="105"/>
      <c r="F99" s="105"/>
      <c r="G99" s="105"/>
      <c r="H99" s="105"/>
      <c r="I99" s="106"/>
      <c r="J99" s="61">
        <v>5</v>
      </c>
      <c r="K99" s="61">
        <v>2</v>
      </c>
      <c r="L99" s="61">
        <v>0</v>
      </c>
      <c r="M99" s="61">
        <v>2</v>
      </c>
      <c r="N99" s="29">
        <v>0</v>
      </c>
      <c r="O99" s="13">
        <f t="shared" si="19"/>
        <v>4</v>
      </c>
      <c r="P99" s="14">
        <f t="shared" si="20"/>
        <v>6</v>
      </c>
      <c r="Q99" s="14">
        <f t="shared" si="21"/>
        <v>10</v>
      </c>
      <c r="R99" s="54" t="s">
        <v>33</v>
      </c>
      <c r="S99" s="53"/>
      <c r="T99" s="47"/>
      <c r="U99" s="53" t="s">
        <v>40</v>
      </c>
    </row>
    <row r="100" spans="1:21" ht="12.75">
      <c r="A100" s="58" t="s">
        <v>262</v>
      </c>
      <c r="B100" s="104" t="s">
        <v>263</v>
      </c>
      <c r="C100" s="105"/>
      <c r="D100" s="105"/>
      <c r="E100" s="105"/>
      <c r="F100" s="105"/>
      <c r="G100" s="105"/>
      <c r="H100" s="105"/>
      <c r="I100" s="106"/>
      <c r="J100" s="61">
        <v>3</v>
      </c>
      <c r="K100" s="61">
        <v>0</v>
      </c>
      <c r="L100" s="61">
        <v>0</v>
      </c>
      <c r="M100" s="61">
        <v>2</v>
      </c>
      <c r="N100" s="29">
        <v>0</v>
      </c>
      <c r="O100" s="13">
        <f t="shared" si="19"/>
        <v>2</v>
      </c>
      <c r="P100" s="14">
        <f t="shared" si="20"/>
        <v>4</v>
      </c>
      <c r="Q100" s="14">
        <f t="shared" si="21"/>
        <v>6</v>
      </c>
      <c r="R100" s="54"/>
      <c r="S100" s="53" t="s">
        <v>29</v>
      </c>
      <c r="T100" s="47"/>
      <c r="U100" s="53" t="s">
        <v>40</v>
      </c>
    </row>
    <row r="101" spans="1:21" ht="12.75">
      <c r="A101" s="58" t="s">
        <v>89</v>
      </c>
      <c r="B101" s="104" t="s">
        <v>90</v>
      </c>
      <c r="C101" s="105"/>
      <c r="D101" s="105"/>
      <c r="E101" s="105"/>
      <c r="F101" s="105"/>
      <c r="G101" s="105"/>
      <c r="H101" s="105"/>
      <c r="I101" s="106"/>
      <c r="J101" s="61">
        <v>2</v>
      </c>
      <c r="K101" s="61">
        <v>0</v>
      </c>
      <c r="L101" s="61">
        <v>0</v>
      </c>
      <c r="M101" s="61">
        <v>0</v>
      </c>
      <c r="N101" s="29">
        <v>2</v>
      </c>
      <c r="O101" s="13">
        <f t="shared" si="19"/>
        <v>2</v>
      </c>
      <c r="P101" s="14">
        <f t="shared" si="20"/>
        <v>2</v>
      </c>
      <c r="Q101" s="14">
        <f t="shared" si="21"/>
        <v>4</v>
      </c>
      <c r="R101" s="54"/>
      <c r="S101" s="53"/>
      <c r="T101" s="47" t="s">
        <v>34</v>
      </c>
      <c r="U101" s="53" t="s">
        <v>40</v>
      </c>
    </row>
    <row r="102" spans="1:21" ht="12.75">
      <c r="A102" s="58" t="s">
        <v>264</v>
      </c>
      <c r="B102" s="104" t="s">
        <v>92</v>
      </c>
      <c r="C102" s="105"/>
      <c r="D102" s="105"/>
      <c r="E102" s="105"/>
      <c r="F102" s="105"/>
      <c r="G102" s="105"/>
      <c r="H102" s="105"/>
      <c r="I102" s="106"/>
      <c r="J102" s="61">
        <v>3</v>
      </c>
      <c r="K102" s="61">
        <v>2</v>
      </c>
      <c r="L102" s="61">
        <v>0</v>
      </c>
      <c r="M102" s="61">
        <v>0</v>
      </c>
      <c r="N102" s="29">
        <v>0</v>
      </c>
      <c r="O102" s="13">
        <f t="shared" si="19"/>
        <v>2</v>
      </c>
      <c r="P102" s="14">
        <f t="shared" si="20"/>
        <v>4</v>
      </c>
      <c r="Q102" s="14">
        <f t="shared" si="21"/>
        <v>6</v>
      </c>
      <c r="R102" s="54"/>
      <c r="S102" s="53" t="s">
        <v>29</v>
      </c>
      <c r="T102" s="47"/>
      <c r="U102" s="53" t="s">
        <v>41</v>
      </c>
    </row>
    <row r="103" spans="1:21" ht="12.75">
      <c r="A103" s="30" t="s">
        <v>26</v>
      </c>
      <c r="B103" s="156"/>
      <c r="C103" s="157"/>
      <c r="D103" s="157"/>
      <c r="E103" s="157"/>
      <c r="F103" s="157"/>
      <c r="G103" s="157"/>
      <c r="H103" s="157"/>
      <c r="I103" s="158"/>
      <c r="J103" s="30">
        <f aca="true" t="shared" si="22" ref="J103:Q103">SUM(J96:J102)</f>
        <v>30</v>
      </c>
      <c r="K103" s="30">
        <f t="shared" si="22"/>
        <v>10</v>
      </c>
      <c r="L103" s="30">
        <f t="shared" si="22"/>
        <v>3</v>
      </c>
      <c r="M103" s="30">
        <f t="shared" si="22"/>
        <v>6</v>
      </c>
      <c r="N103" s="30">
        <f t="shared" si="22"/>
        <v>3</v>
      </c>
      <c r="O103" s="30">
        <f t="shared" si="22"/>
        <v>22</v>
      </c>
      <c r="P103" s="30">
        <f t="shared" si="22"/>
        <v>40</v>
      </c>
      <c r="Q103" s="30">
        <f t="shared" si="22"/>
        <v>62</v>
      </c>
      <c r="R103" s="78">
        <f>COUNTIF(R96:R102,"E")</f>
        <v>4</v>
      </c>
      <c r="S103" s="78">
        <f>COUNTIF(S96:S102,"C")</f>
        <v>2</v>
      </c>
      <c r="T103" s="78">
        <f>COUNTIF(T96:T102,"VP")</f>
        <v>1</v>
      </c>
      <c r="U103" s="31"/>
    </row>
    <row r="105" spans="1:21" ht="19.5" customHeight="1">
      <c r="A105" s="113" t="s">
        <v>50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</row>
    <row r="106" spans="1:21" ht="27.75" customHeight="1">
      <c r="A106" s="131" t="s">
        <v>28</v>
      </c>
      <c r="B106" s="109" t="s">
        <v>27</v>
      </c>
      <c r="C106" s="110"/>
      <c r="D106" s="110"/>
      <c r="E106" s="110"/>
      <c r="F106" s="110"/>
      <c r="G106" s="110"/>
      <c r="H106" s="110"/>
      <c r="I106" s="111"/>
      <c r="J106" s="107" t="s">
        <v>42</v>
      </c>
      <c r="K106" s="128" t="s">
        <v>25</v>
      </c>
      <c r="L106" s="129"/>
      <c r="M106" s="129"/>
      <c r="N106" s="130"/>
      <c r="O106" s="88" t="s">
        <v>43</v>
      </c>
      <c r="P106" s="127"/>
      <c r="Q106" s="127"/>
      <c r="R106" s="88" t="s">
        <v>24</v>
      </c>
      <c r="S106" s="88"/>
      <c r="T106" s="88"/>
      <c r="U106" s="88" t="s">
        <v>23</v>
      </c>
    </row>
    <row r="107" spans="1:21" ht="12.75" customHeight="1">
      <c r="A107" s="132"/>
      <c r="B107" s="112"/>
      <c r="C107" s="113"/>
      <c r="D107" s="113"/>
      <c r="E107" s="113"/>
      <c r="F107" s="113"/>
      <c r="G107" s="113"/>
      <c r="H107" s="113"/>
      <c r="I107" s="114"/>
      <c r="J107" s="108"/>
      <c r="K107" s="3" t="s">
        <v>29</v>
      </c>
      <c r="L107" s="3" t="s">
        <v>30</v>
      </c>
      <c r="M107" s="3" t="s">
        <v>31</v>
      </c>
      <c r="N107" s="3" t="s">
        <v>118</v>
      </c>
      <c r="O107" s="3" t="s">
        <v>35</v>
      </c>
      <c r="P107" s="3" t="s">
        <v>9</v>
      </c>
      <c r="Q107" s="3" t="s">
        <v>32</v>
      </c>
      <c r="R107" s="3" t="s">
        <v>33</v>
      </c>
      <c r="S107" s="3" t="s">
        <v>29</v>
      </c>
      <c r="T107" s="3" t="s">
        <v>34</v>
      </c>
      <c r="U107" s="88"/>
    </row>
    <row r="108" spans="1:21" ht="12.75">
      <c r="A108" s="148" t="s">
        <v>205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50"/>
    </row>
    <row r="109" spans="1:21" ht="12.75">
      <c r="A109" s="62" t="s">
        <v>222</v>
      </c>
      <c r="B109" s="145" t="s">
        <v>223</v>
      </c>
      <c r="C109" s="146"/>
      <c r="D109" s="146"/>
      <c r="E109" s="146"/>
      <c r="F109" s="146"/>
      <c r="G109" s="146"/>
      <c r="H109" s="146"/>
      <c r="I109" s="147"/>
      <c r="J109" s="63">
        <v>4</v>
      </c>
      <c r="K109" s="63">
        <v>2</v>
      </c>
      <c r="L109" s="63">
        <v>1</v>
      </c>
      <c r="M109" s="63">
        <v>0</v>
      </c>
      <c r="N109" s="32">
        <v>0</v>
      </c>
      <c r="O109" s="13">
        <f aca="true" t="shared" si="23" ref="O109:O115">K109+L109+M109+N109</f>
        <v>3</v>
      </c>
      <c r="P109" s="14">
        <f aca="true" t="shared" si="24" ref="P109:P114">Q109-O109</f>
        <v>4</v>
      </c>
      <c r="Q109" s="14">
        <f aca="true" t="shared" si="25" ref="Q109:Q115">ROUND(PRODUCT(J109,25)/14,0)</f>
        <v>7</v>
      </c>
      <c r="R109" s="63"/>
      <c r="S109" s="63"/>
      <c r="T109" s="64" t="s">
        <v>34</v>
      </c>
      <c r="U109" s="53" t="s">
        <v>38</v>
      </c>
    </row>
    <row r="110" spans="1:21" ht="12.75">
      <c r="A110" s="62" t="s">
        <v>210</v>
      </c>
      <c r="B110" s="151" t="s">
        <v>211</v>
      </c>
      <c r="C110" s="152"/>
      <c r="D110" s="152"/>
      <c r="E110" s="152"/>
      <c r="F110" s="152"/>
      <c r="G110" s="152"/>
      <c r="H110" s="152"/>
      <c r="I110" s="153"/>
      <c r="J110" s="63">
        <v>4</v>
      </c>
      <c r="K110" s="63">
        <v>2</v>
      </c>
      <c r="L110" s="63">
        <v>1</v>
      </c>
      <c r="M110" s="63">
        <v>0</v>
      </c>
      <c r="N110" s="32">
        <v>0</v>
      </c>
      <c r="O110" s="13">
        <f t="shared" si="23"/>
        <v>3</v>
      </c>
      <c r="P110" s="14">
        <f t="shared" si="24"/>
        <v>4</v>
      </c>
      <c r="Q110" s="14">
        <f t="shared" si="25"/>
        <v>7</v>
      </c>
      <c r="R110" s="63"/>
      <c r="S110" s="63"/>
      <c r="T110" s="64" t="s">
        <v>34</v>
      </c>
      <c r="U110" s="53" t="s">
        <v>38</v>
      </c>
    </row>
    <row r="111" spans="1:21" ht="12.75">
      <c r="A111" s="62" t="s">
        <v>206</v>
      </c>
      <c r="B111" s="151" t="s">
        <v>207</v>
      </c>
      <c r="C111" s="152"/>
      <c r="D111" s="152"/>
      <c r="E111" s="152"/>
      <c r="F111" s="152"/>
      <c r="G111" s="152"/>
      <c r="H111" s="152"/>
      <c r="I111" s="153"/>
      <c r="J111" s="63">
        <v>4</v>
      </c>
      <c r="K111" s="63">
        <v>2</v>
      </c>
      <c r="L111" s="63">
        <v>1</v>
      </c>
      <c r="M111" s="63">
        <v>0</v>
      </c>
      <c r="N111" s="32">
        <v>0</v>
      </c>
      <c r="O111" s="13">
        <f t="shared" si="23"/>
        <v>3</v>
      </c>
      <c r="P111" s="14">
        <f t="shared" si="24"/>
        <v>4</v>
      </c>
      <c r="Q111" s="14">
        <f t="shared" si="25"/>
        <v>7</v>
      </c>
      <c r="R111" s="63"/>
      <c r="S111" s="63"/>
      <c r="T111" s="64" t="s">
        <v>34</v>
      </c>
      <c r="U111" s="53" t="s">
        <v>38</v>
      </c>
    </row>
    <row r="112" spans="1:21" ht="12.75">
      <c r="A112" s="62" t="s">
        <v>208</v>
      </c>
      <c r="B112" s="151" t="s">
        <v>209</v>
      </c>
      <c r="C112" s="152"/>
      <c r="D112" s="152"/>
      <c r="E112" s="152"/>
      <c r="F112" s="152"/>
      <c r="G112" s="152"/>
      <c r="H112" s="152"/>
      <c r="I112" s="153"/>
      <c r="J112" s="63">
        <v>4</v>
      </c>
      <c r="K112" s="63">
        <v>2</v>
      </c>
      <c r="L112" s="63">
        <v>1</v>
      </c>
      <c r="M112" s="63">
        <v>0</v>
      </c>
      <c r="N112" s="32">
        <v>0</v>
      </c>
      <c r="O112" s="13">
        <f t="shared" si="23"/>
        <v>3</v>
      </c>
      <c r="P112" s="14">
        <f t="shared" si="24"/>
        <v>4</v>
      </c>
      <c r="Q112" s="14">
        <f t="shared" si="25"/>
        <v>7</v>
      </c>
      <c r="R112" s="63"/>
      <c r="S112" s="63"/>
      <c r="T112" s="64" t="s">
        <v>34</v>
      </c>
      <c r="U112" s="53" t="s">
        <v>38</v>
      </c>
    </row>
    <row r="113" spans="1:21" ht="12.75">
      <c r="A113" s="62" t="s">
        <v>218</v>
      </c>
      <c r="B113" s="151" t="s">
        <v>219</v>
      </c>
      <c r="C113" s="152"/>
      <c r="D113" s="152"/>
      <c r="E113" s="152"/>
      <c r="F113" s="152"/>
      <c r="G113" s="152"/>
      <c r="H113" s="152"/>
      <c r="I113" s="153"/>
      <c r="J113" s="63">
        <v>4</v>
      </c>
      <c r="K113" s="63">
        <v>2</v>
      </c>
      <c r="L113" s="63">
        <v>1</v>
      </c>
      <c r="M113" s="63">
        <v>0</v>
      </c>
      <c r="N113" s="32">
        <v>0</v>
      </c>
      <c r="O113" s="13">
        <f t="shared" si="23"/>
        <v>3</v>
      </c>
      <c r="P113" s="14">
        <f t="shared" si="24"/>
        <v>4</v>
      </c>
      <c r="Q113" s="14">
        <f t="shared" si="25"/>
        <v>7</v>
      </c>
      <c r="R113" s="63"/>
      <c r="S113" s="63"/>
      <c r="T113" s="64" t="s">
        <v>34</v>
      </c>
      <c r="U113" s="53" t="s">
        <v>38</v>
      </c>
    </row>
    <row r="114" spans="1:21" ht="12.75">
      <c r="A114" s="62" t="s">
        <v>265</v>
      </c>
      <c r="B114" s="151" t="s">
        <v>266</v>
      </c>
      <c r="C114" s="152"/>
      <c r="D114" s="152"/>
      <c r="E114" s="152"/>
      <c r="F114" s="152"/>
      <c r="G114" s="152"/>
      <c r="H114" s="152"/>
      <c r="I114" s="153"/>
      <c r="J114" s="63">
        <v>4</v>
      </c>
      <c r="K114" s="63">
        <v>2</v>
      </c>
      <c r="L114" s="63">
        <v>1</v>
      </c>
      <c r="M114" s="63">
        <v>0</v>
      </c>
      <c r="N114" s="32">
        <v>0</v>
      </c>
      <c r="O114" s="13">
        <f t="shared" si="23"/>
        <v>3</v>
      </c>
      <c r="P114" s="14">
        <f t="shared" si="24"/>
        <v>4</v>
      </c>
      <c r="Q114" s="14">
        <f t="shared" si="25"/>
        <v>7</v>
      </c>
      <c r="R114" s="63"/>
      <c r="S114" s="63"/>
      <c r="T114" s="64" t="s">
        <v>34</v>
      </c>
      <c r="U114" s="53" t="s">
        <v>38</v>
      </c>
    </row>
    <row r="115" spans="1:21" ht="12.75">
      <c r="A115" s="62" t="s">
        <v>212</v>
      </c>
      <c r="B115" s="151" t="s">
        <v>213</v>
      </c>
      <c r="C115" s="152"/>
      <c r="D115" s="152"/>
      <c r="E115" s="152"/>
      <c r="F115" s="152"/>
      <c r="G115" s="152"/>
      <c r="H115" s="152"/>
      <c r="I115" s="153"/>
      <c r="J115" s="63">
        <v>4</v>
      </c>
      <c r="K115" s="63">
        <v>2</v>
      </c>
      <c r="L115" s="63">
        <v>1</v>
      </c>
      <c r="M115" s="63">
        <v>0</v>
      </c>
      <c r="N115" s="32">
        <v>0</v>
      </c>
      <c r="O115" s="13">
        <f t="shared" si="23"/>
        <v>3</v>
      </c>
      <c r="P115" s="14">
        <f>Q115-O115</f>
        <v>4</v>
      </c>
      <c r="Q115" s="14">
        <f t="shared" si="25"/>
        <v>7</v>
      </c>
      <c r="R115" s="63"/>
      <c r="S115" s="63"/>
      <c r="T115" s="64" t="s">
        <v>34</v>
      </c>
      <c r="U115" s="53" t="s">
        <v>38</v>
      </c>
    </row>
    <row r="116" spans="1:21" ht="12.75">
      <c r="A116" s="118" t="s">
        <v>95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20"/>
    </row>
    <row r="117" spans="1:21" ht="12.75">
      <c r="A117" s="62" t="s">
        <v>267</v>
      </c>
      <c r="B117" s="151" t="s">
        <v>268</v>
      </c>
      <c r="C117" s="152"/>
      <c r="D117" s="152"/>
      <c r="E117" s="152"/>
      <c r="F117" s="152"/>
      <c r="G117" s="152"/>
      <c r="H117" s="152"/>
      <c r="I117" s="153"/>
      <c r="J117" s="63">
        <v>4</v>
      </c>
      <c r="K117" s="63">
        <v>2</v>
      </c>
      <c r="L117" s="63">
        <v>1</v>
      </c>
      <c r="M117" s="63">
        <v>0</v>
      </c>
      <c r="N117" s="32">
        <v>0</v>
      </c>
      <c r="O117" s="13">
        <f>K117+L117+M117+N117</f>
        <v>3</v>
      </c>
      <c r="P117" s="14">
        <f>Q117-O117</f>
        <v>4</v>
      </c>
      <c r="Q117" s="14">
        <f>ROUND(PRODUCT(J117,25)/14,0)</f>
        <v>7</v>
      </c>
      <c r="R117" s="63"/>
      <c r="S117" s="63" t="s">
        <v>29</v>
      </c>
      <c r="T117" s="64"/>
      <c r="U117" s="53" t="s">
        <v>40</v>
      </c>
    </row>
    <row r="118" spans="1:21" ht="12.75">
      <c r="A118" s="62" t="s">
        <v>194</v>
      </c>
      <c r="B118" s="151" t="s">
        <v>269</v>
      </c>
      <c r="C118" s="152"/>
      <c r="D118" s="152"/>
      <c r="E118" s="152"/>
      <c r="F118" s="152"/>
      <c r="G118" s="152"/>
      <c r="H118" s="152"/>
      <c r="I118" s="153"/>
      <c r="J118" s="63">
        <v>4</v>
      </c>
      <c r="K118" s="63">
        <v>2</v>
      </c>
      <c r="L118" s="63">
        <v>1</v>
      </c>
      <c r="M118" s="63">
        <v>0</v>
      </c>
      <c r="N118" s="32">
        <v>0</v>
      </c>
      <c r="O118" s="13">
        <f>K118+L118+M118+N118</f>
        <v>3</v>
      </c>
      <c r="P118" s="14">
        <f>Q118-O118</f>
        <v>4</v>
      </c>
      <c r="Q118" s="14">
        <f>ROUND(PRODUCT(J118,25)/14,0)</f>
        <v>7</v>
      </c>
      <c r="R118" s="63"/>
      <c r="S118" s="63" t="s">
        <v>29</v>
      </c>
      <c r="T118" s="64"/>
      <c r="U118" s="53" t="s">
        <v>40</v>
      </c>
    </row>
    <row r="119" spans="1:21" ht="12.75">
      <c r="A119" s="62" t="s">
        <v>86</v>
      </c>
      <c r="B119" s="151" t="s">
        <v>87</v>
      </c>
      <c r="C119" s="152"/>
      <c r="D119" s="152"/>
      <c r="E119" s="152"/>
      <c r="F119" s="152"/>
      <c r="G119" s="152"/>
      <c r="H119" s="152"/>
      <c r="I119" s="153"/>
      <c r="J119" s="63">
        <v>4</v>
      </c>
      <c r="K119" s="63">
        <v>2</v>
      </c>
      <c r="L119" s="63">
        <v>1</v>
      </c>
      <c r="M119" s="63">
        <v>0</v>
      </c>
      <c r="N119" s="32">
        <v>0</v>
      </c>
      <c r="O119" s="13">
        <f>K119+L119+M119+N119</f>
        <v>3</v>
      </c>
      <c r="P119" s="14">
        <f>Q119-O119</f>
        <v>4</v>
      </c>
      <c r="Q119" s="14">
        <f>ROUND(PRODUCT(J119,25)/14,0)</f>
        <v>7</v>
      </c>
      <c r="R119" s="63"/>
      <c r="S119" s="63" t="s">
        <v>29</v>
      </c>
      <c r="T119" s="64"/>
      <c r="U119" s="53" t="s">
        <v>40</v>
      </c>
    </row>
    <row r="120" spans="1:21" ht="12.75">
      <c r="A120" s="62" t="s">
        <v>101</v>
      </c>
      <c r="B120" s="151" t="s">
        <v>107</v>
      </c>
      <c r="C120" s="152"/>
      <c r="D120" s="152"/>
      <c r="E120" s="152"/>
      <c r="F120" s="152"/>
      <c r="G120" s="152"/>
      <c r="H120" s="152"/>
      <c r="I120" s="153"/>
      <c r="J120" s="63">
        <v>4</v>
      </c>
      <c r="K120" s="63">
        <v>2</v>
      </c>
      <c r="L120" s="63">
        <v>1</v>
      </c>
      <c r="M120" s="63">
        <v>0</v>
      </c>
      <c r="N120" s="32">
        <v>0</v>
      </c>
      <c r="O120" s="13">
        <f>K120+L120+M120+N120</f>
        <v>3</v>
      </c>
      <c r="P120" s="14">
        <f>Q120-O120</f>
        <v>4</v>
      </c>
      <c r="Q120" s="14">
        <f>ROUND(PRODUCT(J120,25)/14,0)</f>
        <v>7</v>
      </c>
      <c r="R120" s="63"/>
      <c r="S120" s="63" t="s">
        <v>29</v>
      </c>
      <c r="T120" s="64"/>
      <c r="U120" s="53" t="s">
        <v>40</v>
      </c>
    </row>
    <row r="121" spans="1:21" ht="12.75">
      <c r="A121" s="62" t="s">
        <v>98</v>
      </c>
      <c r="B121" s="151" t="s">
        <v>99</v>
      </c>
      <c r="C121" s="152"/>
      <c r="D121" s="152"/>
      <c r="E121" s="152"/>
      <c r="F121" s="152"/>
      <c r="G121" s="152"/>
      <c r="H121" s="152"/>
      <c r="I121" s="153"/>
      <c r="J121" s="63">
        <v>4</v>
      </c>
      <c r="K121" s="63">
        <v>2</v>
      </c>
      <c r="L121" s="63">
        <v>1</v>
      </c>
      <c r="M121" s="63">
        <v>0</v>
      </c>
      <c r="N121" s="32">
        <v>0</v>
      </c>
      <c r="O121" s="13">
        <f>K121+L121+M121+N121</f>
        <v>3</v>
      </c>
      <c r="P121" s="14">
        <f>Q121-O121</f>
        <v>4</v>
      </c>
      <c r="Q121" s="14">
        <f>ROUND(PRODUCT(J121,25)/14,0)</f>
        <v>7</v>
      </c>
      <c r="R121" s="63"/>
      <c r="S121" s="63" t="s">
        <v>29</v>
      </c>
      <c r="T121" s="64"/>
      <c r="U121" s="53" t="s">
        <v>40</v>
      </c>
    </row>
    <row r="122" spans="1:21" ht="12.75">
      <c r="A122" s="118" t="s">
        <v>270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20"/>
    </row>
    <row r="123" spans="1:21" ht="12.75">
      <c r="A123" s="62" t="s">
        <v>271</v>
      </c>
      <c r="B123" s="151" t="s">
        <v>272</v>
      </c>
      <c r="C123" s="152"/>
      <c r="D123" s="152"/>
      <c r="E123" s="152"/>
      <c r="F123" s="152"/>
      <c r="G123" s="152"/>
      <c r="H123" s="152"/>
      <c r="I123" s="153"/>
      <c r="J123" s="63">
        <v>4</v>
      </c>
      <c r="K123" s="63">
        <v>2</v>
      </c>
      <c r="L123" s="63">
        <v>0</v>
      </c>
      <c r="M123" s="63">
        <v>1</v>
      </c>
      <c r="N123" s="32">
        <v>0</v>
      </c>
      <c r="O123" s="13">
        <f>K123+L123+M123+N123</f>
        <v>3</v>
      </c>
      <c r="P123" s="14">
        <f>Q123-O123</f>
        <v>4</v>
      </c>
      <c r="Q123" s="14">
        <f>ROUND(PRODUCT(J123,25)/14,0)</f>
        <v>7</v>
      </c>
      <c r="R123" s="63"/>
      <c r="S123" s="63"/>
      <c r="T123" s="64" t="s">
        <v>34</v>
      </c>
      <c r="U123" s="53" t="s">
        <v>40</v>
      </c>
    </row>
    <row r="124" spans="1:21" ht="12.75">
      <c r="A124" s="62" t="s">
        <v>273</v>
      </c>
      <c r="B124" s="151" t="s">
        <v>274</v>
      </c>
      <c r="C124" s="152"/>
      <c r="D124" s="152"/>
      <c r="E124" s="152"/>
      <c r="F124" s="152"/>
      <c r="G124" s="152"/>
      <c r="H124" s="152"/>
      <c r="I124" s="153"/>
      <c r="J124" s="63">
        <v>4</v>
      </c>
      <c r="K124" s="63">
        <v>2</v>
      </c>
      <c r="L124" s="63">
        <v>0</v>
      </c>
      <c r="M124" s="63">
        <v>1</v>
      </c>
      <c r="N124" s="32">
        <v>0</v>
      </c>
      <c r="O124" s="13">
        <f>K124+L124+M124+N124</f>
        <v>3</v>
      </c>
      <c r="P124" s="14">
        <f>Q124-O124</f>
        <v>4</v>
      </c>
      <c r="Q124" s="14">
        <f>ROUND(PRODUCT(J124,25)/14,0)</f>
        <v>7</v>
      </c>
      <c r="R124" s="63"/>
      <c r="S124" s="63"/>
      <c r="T124" s="64" t="s">
        <v>34</v>
      </c>
      <c r="U124" s="53" t="s">
        <v>40</v>
      </c>
    </row>
    <row r="125" spans="1:21" ht="12.75">
      <c r="A125" s="62" t="s">
        <v>275</v>
      </c>
      <c r="B125" s="151" t="s">
        <v>276</v>
      </c>
      <c r="C125" s="152"/>
      <c r="D125" s="152"/>
      <c r="E125" s="152"/>
      <c r="F125" s="152"/>
      <c r="G125" s="152"/>
      <c r="H125" s="152"/>
      <c r="I125" s="153"/>
      <c r="J125" s="63">
        <v>4</v>
      </c>
      <c r="K125" s="63">
        <v>2</v>
      </c>
      <c r="L125" s="63">
        <v>0</v>
      </c>
      <c r="M125" s="63">
        <v>1</v>
      </c>
      <c r="N125" s="32">
        <v>0</v>
      </c>
      <c r="O125" s="13">
        <f>K125+L125+M125+N125</f>
        <v>3</v>
      </c>
      <c r="P125" s="14">
        <f>Q125-O125</f>
        <v>4</v>
      </c>
      <c r="Q125" s="14">
        <f>ROUND(PRODUCT(J125,25)/14,0)</f>
        <v>7</v>
      </c>
      <c r="R125" s="63"/>
      <c r="S125" s="63"/>
      <c r="T125" s="64" t="s">
        <v>34</v>
      </c>
      <c r="U125" s="53" t="s">
        <v>40</v>
      </c>
    </row>
    <row r="126" spans="1:21" ht="12.75">
      <c r="A126" s="62" t="s">
        <v>277</v>
      </c>
      <c r="B126" s="151" t="s">
        <v>278</v>
      </c>
      <c r="C126" s="152"/>
      <c r="D126" s="152"/>
      <c r="E126" s="152"/>
      <c r="F126" s="152"/>
      <c r="G126" s="152"/>
      <c r="H126" s="152"/>
      <c r="I126" s="153"/>
      <c r="J126" s="63">
        <v>4</v>
      </c>
      <c r="K126" s="63">
        <v>2</v>
      </c>
      <c r="L126" s="63">
        <v>0</v>
      </c>
      <c r="M126" s="63">
        <v>1</v>
      </c>
      <c r="N126" s="32">
        <v>0</v>
      </c>
      <c r="O126" s="13">
        <f>K126+L126+M126+N126</f>
        <v>3</v>
      </c>
      <c r="P126" s="14">
        <f>Q126-O126</f>
        <v>4</v>
      </c>
      <c r="Q126" s="14">
        <f>ROUND(PRODUCT(J126,25)/14,0)</f>
        <v>7</v>
      </c>
      <c r="R126" s="63"/>
      <c r="S126" s="63"/>
      <c r="T126" s="64" t="s">
        <v>34</v>
      </c>
      <c r="U126" s="53" t="s">
        <v>40</v>
      </c>
    </row>
    <row r="127" spans="1:21" ht="12.75">
      <c r="A127" s="118" t="s">
        <v>96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20"/>
    </row>
    <row r="128" spans="1:21" ht="12.75">
      <c r="A128" s="62" t="s">
        <v>103</v>
      </c>
      <c r="B128" s="154" t="s">
        <v>109</v>
      </c>
      <c r="C128" s="154"/>
      <c r="D128" s="154"/>
      <c r="E128" s="154"/>
      <c r="F128" s="154"/>
      <c r="G128" s="154"/>
      <c r="H128" s="154"/>
      <c r="I128" s="154"/>
      <c r="J128" s="63">
        <v>3</v>
      </c>
      <c r="K128" s="63">
        <v>2</v>
      </c>
      <c r="L128" s="63">
        <v>0</v>
      </c>
      <c r="M128" s="63">
        <v>0</v>
      </c>
      <c r="N128" s="32">
        <v>2</v>
      </c>
      <c r="O128" s="13">
        <f>K128+L128+M128+N128</f>
        <v>4</v>
      </c>
      <c r="P128" s="14">
        <f>Q128-O128</f>
        <v>2</v>
      </c>
      <c r="Q128" s="14">
        <f>ROUND(PRODUCT(J128,25)/12,0)</f>
        <v>6</v>
      </c>
      <c r="R128" s="63"/>
      <c r="S128" s="63"/>
      <c r="T128" s="64" t="s">
        <v>34</v>
      </c>
      <c r="U128" s="53" t="s">
        <v>40</v>
      </c>
    </row>
    <row r="129" spans="1:21" ht="12.75">
      <c r="A129" s="62" t="s">
        <v>104</v>
      </c>
      <c r="B129" s="154" t="s">
        <v>110</v>
      </c>
      <c r="C129" s="154"/>
      <c r="D129" s="154"/>
      <c r="E129" s="154"/>
      <c r="F129" s="154"/>
      <c r="G129" s="154"/>
      <c r="H129" s="154"/>
      <c r="I129" s="154"/>
      <c r="J129" s="63">
        <v>3</v>
      </c>
      <c r="K129" s="63">
        <v>2</v>
      </c>
      <c r="L129" s="63">
        <v>0</v>
      </c>
      <c r="M129" s="63">
        <v>0</v>
      </c>
      <c r="N129" s="32">
        <v>2</v>
      </c>
      <c r="O129" s="13">
        <f>K129+L129+M129+N129</f>
        <v>4</v>
      </c>
      <c r="P129" s="14">
        <f>Q129-O129</f>
        <v>2</v>
      </c>
      <c r="Q129" s="14">
        <f>ROUND(PRODUCT(J129,25)/12,0)</f>
        <v>6</v>
      </c>
      <c r="R129" s="63"/>
      <c r="S129" s="63"/>
      <c r="T129" s="64" t="s">
        <v>34</v>
      </c>
      <c r="U129" s="53" t="s">
        <v>40</v>
      </c>
    </row>
    <row r="130" spans="1:21" ht="12.75">
      <c r="A130" s="62" t="s">
        <v>105</v>
      </c>
      <c r="B130" s="154" t="s">
        <v>111</v>
      </c>
      <c r="C130" s="154"/>
      <c r="D130" s="154"/>
      <c r="E130" s="154"/>
      <c r="F130" s="154"/>
      <c r="G130" s="154"/>
      <c r="H130" s="154"/>
      <c r="I130" s="154"/>
      <c r="J130" s="63">
        <v>3</v>
      </c>
      <c r="K130" s="63">
        <v>2</v>
      </c>
      <c r="L130" s="63">
        <v>0</v>
      </c>
      <c r="M130" s="63">
        <v>0</v>
      </c>
      <c r="N130" s="32">
        <v>2</v>
      </c>
      <c r="O130" s="13">
        <f>K130+L130+M130+N130</f>
        <v>4</v>
      </c>
      <c r="P130" s="14">
        <f>Q130-O130</f>
        <v>2</v>
      </c>
      <c r="Q130" s="14">
        <f>ROUND(PRODUCT(J130,25)/12,0)</f>
        <v>6</v>
      </c>
      <c r="R130" s="63"/>
      <c r="S130" s="63"/>
      <c r="T130" s="64" t="s">
        <v>34</v>
      </c>
      <c r="U130" s="53" t="s">
        <v>40</v>
      </c>
    </row>
    <row r="131" spans="1:21" ht="24.75" customHeight="1">
      <c r="A131" s="95" t="s">
        <v>52</v>
      </c>
      <c r="B131" s="96"/>
      <c r="C131" s="96"/>
      <c r="D131" s="96"/>
      <c r="E131" s="96"/>
      <c r="F131" s="96"/>
      <c r="G131" s="96"/>
      <c r="H131" s="96"/>
      <c r="I131" s="97"/>
      <c r="J131" s="34">
        <f>SUM(J109,J117,J123,J128)</f>
        <v>15</v>
      </c>
      <c r="K131" s="34">
        <f aca="true" t="shared" si="26" ref="K131:Q131">SUM(K109,K117,K123,K128)</f>
        <v>8</v>
      </c>
      <c r="L131" s="34">
        <f t="shared" si="26"/>
        <v>2</v>
      </c>
      <c r="M131" s="34">
        <f t="shared" si="26"/>
        <v>1</v>
      </c>
      <c r="N131" s="34">
        <f t="shared" si="26"/>
        <v>2</v>
      </c>
      <c r="O131" s="34">
        <f t="shared" si="26"/>
        <v>13</v>
      </c>
      <c r="P131" s="34">
        <f>SUM(P109,P117,P123,P128)</f>
        <v>14</v>
      </c>
      <c r="Q131" s="34">
        <f t="shared" si="26"/>
        <v>27</v>
      </c>
      <c r="R131" s="34">
        <f>COUNTIF(R109,"E")+COUNTIF(R117,"E")+COUNTIF(R123,"E")+COUNTIF(R128,"E")</f>
        <v>0</v>
      </c>
      <c r="S131" s="34">
        <f>COUNTIF(S109,"C")+COUNTIF(S117,"C")+COUNTIF(S123,"C")+COUNTIF(S128,"C")</f>
        <v>1</v>
      </c>
      <c r="T131" s="34">
        <f>COUNTIF(T109,"VP")+COUNTIF(T117,"VP")+COUNTIF(T123,"VP")+COUNTIF(T128,"VP")</f>
        <v>3</v>
      </c>
      <c r="U131" s="35">
        <f>5/(COUNTIF($A$155:$U$224,$U$155)+COUNTIF($A$155:$U$224,$U$187)+COUNTIF($A$155:$U$224,$U$212)+COUNT($J$233:$J$238))</f>
        <v>0.10869565217391304</v>
      </c>
    </row>
    <row r="132" spans="1:21" ht="13.5" customHeight="1">
      <c r="A132" s="92" t="s">
        <v>53</v>
      </c>
      <c r="B132" s="93"/>
      <c r="C132" s="93"/>
      <c r="D132" s="93"/>
      <c r="E132" s="93"/>
      <c r="F132" s="93"/>
      <c r="G132" s="93"/>
      <c r="H132" s="93"/>
      <c r="I132" s="93"/>
      <c r="J132" s="94"/>
      <c r="K132" s="79">
        <f>SUM(K109,K117)*14+SUM(K123,K128)*12</f>
        <v>104</v>
      </c>
      <c r="L132" s="79">
        <f aca="true" t="shared" si="27" ref="L132:Q132">SUM(L109,L117)*14+SUM(L123,L128)*12</f>
        <v>28</v>
      </c>
      <c r="M132" s="79">
        <f t="shared" si="27"/>
        <v>12</v>
      </c>
      <c r="N132" s="79">
        <f t="shared" si="27"/>
        <v>24</v>
      </c>
      <c r="O132" s="79">
        <f t="shared" si="27"/>
        <v>168</v>
      </c>
      <c r="P132" s="79">
        <f t="shared" si="27"/>
        <v>184</v>
      </c>
      <c r="Q132" s="79">
        <f t="shared" si="27"/>
        <v>352</v>
      </c>
      <c r="R132" s="98"/>
      <c r="S132" s="99"/>
      <c r="T132" s="99"/>
      <c r="U132" s="100"/>
    </row>
    <row r="133" spans="1:21" ht="12.75">
      <c r="A133" s="95"/>
      <c r="B133" s="96"/>
      <c r="C133" s="96"/>
      <c r="D133" s="96"/>
      <c r="E133" s="96"/>
      <c r="F133" s="96"/>
      <c r="G133" s="96"/>
      <c r="H133" s="96"/>
      <c r="I133" s="96"/>
      <c r="J133" s="97"/>
      <c r="K133" s="241">
        <f>SUM(K132:N132)</f>
        <v>168</v>
      </c>
      <c r="L133" s="242"/>
      <c r="M133" s="242"/>
      <c r="N133" s="243"/>
      <c r="O133" s="244">
        <f>Q132</f>
        <v>352</v>
      </c>
      <c r="P133" s="245"/>
      <c r="Q133" s="246"/>
      <c r="R133" s="101"/>
      <c r="S133" s="102"/>
      <c r="T133" s="102"/>
      <c r="U133" s="103"/>
    </row>
    <row r="134" spans="2:20" ht="88.5" customHeight="1">
      <c r="B134" s="4"/>
      <c r="C134" s="4"/>
      <c r="D134" s="4"/>
      <c r="E134" s="4"/>
      <c r="F134" s="4"/>
      <c r="G134" s="4"/>
      <c r="K134" s="80"/>
      <c r="L134" s="80"/>
      <c r="M134" s="81"/>
      <c r="N134" s="81"/>
      <c r="O134" s="81"/>
      <c r="P134" s="81"/>
      <c r="Q134" s="81"/>
      <c r="R134" s="4"/>
      <c r="S134" s="4"/>
      <c r="T134" s="4"/>
    </row>
    <row r="135" spans="1:21" ht="19.5" customHeight="1">
      <c r="A135" s="113" t="s">
        <v>54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</row>
    <row r="136" spans="1:21" ht="28.5" customHeight="1">
      <c r="A136" s="131" t="s">
        <v>28</v>
      </c>
      <c r="B136" s="109" t="s">
        <v>27</v>
      </c>
      <c r="C136" s="110"/>
      <c r="D136" s="110"/>
      <c r="E136" s="110"/>
      <c r="F136" s="110"/>
      <c r="G136" s="110"/>
      <c r="H136" s="110"/>
      <c r="I136" s="111"/>
      <c r="J136" s="107" t="s">
        <v>42</v>
      </c>
      <c r="K136" s="128" t="s">
        <v>25</v>
      </c>
      <c r="L136" s="129"/>
      <c r="M136" s="129"/>
      <c r="N136" s="130"/>
      <c r="O136" s="88" t="s">
        <v>43</v>
      </c>
      <c r="P136" s="127"/>
      <c r="Q136" s="127"/>
      <c r="R136" s="88" t="s">
        <v>24</v>
      </c>
      <c r="S136" s="88"/>
      <c r="T136" s="88"/>
      <c r="U136" s="88" t="s">
        <v>23</v>
      </c>
    </row>
    <row r="137" spans="1:21" ht="16.5" customHeight="1">
      <c r="A137" s="132"/>
      <c r="B137" s="112"/>
      <c r="C137" s="113"/>
      <c r="D137" s="113"/>
      <c r="E137" s="113"/>
      <c r="F137" s="113"/>
      <c r="G137" s="113"/>
      <c r="H137" s="113"/>
      <c r="I137" s="114"/>
      <c r="J137" s="108"/>
      <c r="K137" s="3" t="s">
        <v>29</v>
      </c>
      <c r="L137" s="3" t="s">
        <v>30</v>
      </c>
      <c r="M137" s="3" t="s">
        <v>31</v>
      </c>
      <c r="N137" s="3" t="s">
        <v>118</v>
      </c>
      <c r="O137" s="3" t="s">
        <v>35</v>
      </c>
      <c r="P137" s="3" t="s">
        <v>9</v>
      </c>
      <c r="Q137" s="3" t="s">
        <v>32</v>
      </c>
      <c r="R137" s="3" t="s">
        <v>33</v>
      </c>
      <c r="S137" s="3" t="s">
        <v>29</v>
      </c>
      <c r="T137" s="3" t="s">
        <v>34</v>
      </c>
      <c r="U137" s="88"/>
    </row>
    <row r="138" spans="1:21" ht="18.75" customHeight="1">
      <c r="A138" s="148" t="s">
        <v>55</v>
      </c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50"/>
    </row>
    <row r="139" spans="1:21" ht="12.75" customHeight="1">
      <c r="A139" s="67" t="s">
        <v>119</v>
      </c>
      <c r="B139" s="144" t="s">
        <v>224</v>
      </c>
      <c r="C139" s="144"/>
      <c r="D139" s="144"/>
      <c r="E139" s="144"/>
      <c r="F139" s="144"/>
      <c r="G139" s="144"/>
      <c r="H139" s="144"/>
      <c r="I139" s="144"/>
      <c r="J139" s="68">
        <v>3</v>
      </c>
      <c r="K139" s="68">
        <v>2</v>
      </c>
      <c r="L139" s="68">
        <v>1</v>
      </c>
      <c r="M139" s="68">
        <v>0</v>
      </c>
      <c r="N139" s="38">
        <v>0</v>
      </c>
      <c r="O139" s="13">
        <f>K139+L139+M139+N139</f>
        <v>3</v>
      </c>
      <c r="P139" s="14">
        <f>Q139-O139</f>
        <v>2</v>
      </c>
      <c r="Q139" s="14">
        <f>ROUND(PRODUCT(J139,25)/14,0)</f>
        <v>5</v>
      </c>
      <c r="R139" s="63"/>
      <c r="S139" s="63" t="s">
        <v>29</v>
      </c>
      <c r="T139" s="64"/>
      <c r="U139" s="53" t="s">
        <v>38</v>
      </c>
    </row>
    <row r="140" spans="1:21" ht="12.75">
      <c r="A140" s="67" t="s">
        <v>279</v>
      </c>
      <c r="B140" s="141" t="s">
        <v>280</v>
      </c>
      <c r="C140" s="142"/>
      <c r="D140" s="142"/>
      <c r="E140" s="142"/>
      <c r="F140" s="142"/>
      <c r="G140" s="142"/>
      <c r="H140" s="142"/>
      <c r="I140" s="143"/>
      <c r="J140" s="68">
        <v>3</v>
      </c>
      <c r="K140" s="68">
        <v>2</v>
      </c>
      <c r="L140" s="68">
        <v>0</v>
      </c>
      <c r="M140" s="68">
        <v>0</v>
      </c>
      <c r="N140" s="29">
        <v>1</v>
      </c>
      <c r="O140" s="13">
        <f>K140+L140+M140+N140</f>
        <v>3</v>
      </c>
      <c r="P140" s="14">
        <f>Q140-O140</f>
        <v>2</v>
      </c>
      <c r="Q140" s="14">
        <f>ROUND(PRODUCT(J140,25)/14,0)</f>
        <v>5</v>
      </c>
      <c r="R140" s="63"/>
      <c r="S140" s="63" t="s">
        <v>29</v>
      </c>
      <c r="T140" s="64"/>
      <c r="U140" s="53" t="s">
        <v>41</v>
      </c>
    </row>
    <row r="141" spans="1:23" ht="12.75">
      <c r="A141" s="67" t="s">
        <v>78</v>
      </c>
      <c r="B141" s="141" t="s">
        <v>225</v>
      </c>
      <c r="C141" s="142"/>
      <c r="D141" s="142"/>
      <c r="E141" s="142"/>
      <c r="F141" s="142"/>
      <c r="G141" s="142"/>
      <c r="H141" s="142"/>
      <c r="I141" s="143"/>
      <c r="J141" s="68">
        <v>4</v>
      </c>
      <c r="K141" s="68">
        <v>2</v>
      </c>
      <c r="L141" s="68">
        <v>0</v>
      </c>
      <c r="M141" s="68">
        <v>2</v>
      </c>
      <c r="N141" s="29">
        <v>0</v>
      </c>
      <c r="O141" s="13">
        <f>K141+L141+M141+N141</f>
        <v>4</v>
      </c>
      <c r="P141" s="14">
        <f>Q141-O141</f>
        <v>3</v>
      </c>
      <c r="Q141" s="14">
        <f>ROUND(PRODUCT(J141,25)/14,0)</f>
        <v>7</v>
      </c>
      <c r="R141" s="63"/>
      <c r="S141" s="63" t="s">
        <v>29</v>
      </c>
      <c r="T141" s="64"/>
      <c r="U141" s="53" t="s">
        <v>38</v>
      </c>
      <c r="W141" s="76"/>
    </row>
    <row r="142" spans="1:21" ht="12.75">
      <c r="A142" s="118" t="s">
        <v>56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20"/>
    </row>
    <row r="143" spans="1:21" ht="12.75">
      <c r="A143" s="67" t="s">
        <v>112</v>
      </c>
      <c r="B143" s="141" t="s">
        <v>226</v>
      </c>
      <c r="C143" s="142"/>
      <c r="D143" s="142"/>
      <c r="E143" s="142"/>
      <c r="F143" s="142"/>
      <c r="G143" s="142"/>
      <c r="H143" s="142"/>
      <c r="I143" s="143"/>
      <c r="J143" s="68">
        <v>3</v>
      </c>
      <c r="K143" s="68">
        <v>0</v>
      </c>
      <c r="L143" s="68">
        <v>2</v>
      </c>
      <c r="M143" s="68">
        <v>0</v>
      </c>
      <c r="N143" s="29">
        <v>1</v>
      </c>
      <c r="O143" s="13">
        <f>K143+L143+M143+N143</f>
        <v>3</v>
      </c>
      <c r="P143" s="14">
        <f>Q143-O143</f>
        <v>2</v>
      </c>
      <c r="Q143" s="14">
        <f>ROUND(PRODUCT(J143,25)/14,0)</f>
        <v>5</v>
      </c>
      <c r="R143" s="22"/>
      <c r="S143" s="22" t="s">
        <v>29</v>
      </c>
      <c r="T143" s="23"/>
      <c r="U143" s="7" t="s">
        <v>41</v>
      </c>
    </row>
    <row r="144" spans="1:21" ht="12.75">
      <c r="A144" s="67" t="s">
        <v>227</v>
      </c>
      <c r="B144" s="141" t="s">
        <v>228</v>
      </c>
      <c r="C144" s="142"/>
      <c r="D144" s="142"/>
      <c r="E144" s="142"/>
      <c r="F144" s="142"/>
      <c r="G144" s="142"/>
      <c r="H144" s="142"/>
      <c r="I144" s="143"/>
      <c r="J144" s="68">
        <v>3</v>
      </c>
      <c r="K144" s="68">
        <v>0</v>
      </c>
      <c r="L144" s="68">
        <v>0</v>
      </c>
      <c r="M144" s="68">
        <v>2</v>
      </c>
      <c r="N144" s="29">
        <v>0</v>
      </c>
      <c r="O144" s="13">
        <f>K144+L144+M144+N144</f>
        <v>2</v>
      </c>
      <c r="P144" s="14">
        <f>Q144-O144</f>
        <v>3</v>
      </c>
      <c r="Q144" s="14">
        <f>ROUND(PRODUCT(J144,25)/14,0)</f>
        <v>5</v>
      </c>
      <c r="R144" s="22"/>
      <c r="S144" s="22" t="s">
        <v>29</v>
      </c>
      <c r="T144" s="23"/>
      <c r="U144" s="7" t="s">
        <v>38</v>
      </c>
    </row>
    <row r="145" spans="1:21" ht="12.75">
      <c r="A145" s="118" t="s">
        <v>57</v>
      </c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20"/>
    </row>
    <row r="146" spans="1:21" ht="12.75">
      <c r="A146" s="28" t="s">
        <v>114</v>
      </c>
      <c r="B146" s="144" t="s">
        <v>113</v>
      </c>
      <c r="C146" s="144"/>
      <c r="D146" s="144"/>
      <c r="E146" s="144"/>
      <c r="F146" s="144"/>
      <c r="G146" s="144"/>
      <c r="H146" s="144"/>
      <c r="I146" s="144"/>
      <c r="J146" s="29">
        <v>3</v>
      </c>
      <c r="K146" s="29">
        <v>1</v>
      </c>
      <c r="L146" s="29">
        <v>0</v>
      </c>
      <c r="M146" s="29">
        <v>1</v>
      </c>
      <c r="N146" s="29">
        <v>0</v>
      </c>
      <c r="O146" s="13">
        <f>K146+L146+M146+N146</f>
        <v>2</v>
      </c>
      <c r="P146" s="14">
        <f>Q146-O146</f>
        <v>3</v>
      </c>
      <c r="Q146" s="14">
        <f>ROUND(PRODUCT(J146,25)/14,0)</f>
        <v>5</v>
      </c>
      <c r="R146" s="22"/>
      <c r="S146" s="22" t="s">
        <v>29</v>
      </c>
      <c r="T146" s="23"/>
      <c r="U146" s="7" t="s">
        <v>41</v>
      </c>
    </row>
    <row r="147" spans="1:21" ht="26.25" customHeight="1">
      <c r="A147" s="89" t="s">
        <v>52</v>
      </c>
      <c r="B147" s="90"/>
      <c r="C147" s="90"/>
      <c r="D147" s="90"/>
      <c r="E147" s="90"/>
      <c r="F147" s="90"/>
      <c r="G147" s="90"/>
      <c r="H147" s="90"/>
      <c r="I147" s="91"/>
      <c r="J147" s="19">
        <f>SUM(J139,J140,J141,J143,J144,J146)</f>
        <v>19</v>
      </c>
      <c r="K147" s="19">
        <f aca="true" t="shared" si="28" ref="K147:Q147">SUM(K139,K140,K141,K143,K144,K146)</f>
        <v>7</v>
      </c>
      <c r="L147" s="19">
        <f t="shared" si="28"/>
        <v>3</v>
      </c>
      <c r="M147" s="19">
        <f t="shared" si="28"/>
        <v>5</v>
      </c>
      <c r="N147" s="19">
        <f t="shared" si="28"/>
        <v>2</v>
      </c>
      <c r="O147" s="19">
        <f t="shared" si="28"/>
        <v>17</v>
      </c>
      <c r="P147" s="19">
        <f t="shared" si="28"/>
        <v>15</v>
      </c>
      <c r="Q147" s="19">
        <f t="shared" si="28"/>
        <v>32</v>
      </c>
      <c r="R147" s="19">
        <f>COUNTIF(R139:R141,"E")+COUNTIF(R143,"E")+COUNTIF(R144,"E")+COUNTIF(R146,"E")</f>
        <v>0</v>
      </c>
      <c r="S147" s="19">
        <f>COUNTIF(S139:S141,"C")+COUNTIF(S143,"C")+COUNTIF(S144,"C")+COUNTIF(S146,"C")</f>
        <v>6</v>
      </c>
      <c r="T147" s="19">
        <f>COUNTIF(T139:T141,"VP")+COUNTIF(T143,"VP")+COUNTIF(T144,"VP")+COUNTIF(T146,"VP")</f>
        <v>0</v>
      </c>
      <c r="U147" s="36">
        <f>COUNT($J$233:$J$238)/(COUNTIF($A$155:$U$224,$U$155)+COUNTIF($A$155:$U$224,$U$187)+COUNTIF($A$155:$U$224,$U$212)+COUNT($J$233:$J$238))</f>
        <v>0.10869565217391304</v>
      </c>
    </row>
    <row r="148" spans="1:21" ht="16.5" customHeight="1">
      <c r="A148" s="92" t="s">
        <v>53</v>
      </c>
      <c r="B148" s="93"/>
      <c r="C148" s="93"/>
      <c r="D148" s="93"/>
      <c r="E148" s="93"/>
      <c r="F148" s="93"/>
      <c r="G148" s="93"/>
      <c r="H148" s="93"/>
      <c r="I148" s="93"/>
      <c r="J148" s="94"/>
      <c r="K148" s="19">
        <f aca="true" t="shared" si="29" ref="K148:Q148">K147*14</f>
        <v>98</v>
      </c>
      <c r="L148" s="19">
        <f t="shared" si="29"/>
        <v>42</v>
      </c>
      <c r="M148" s="19">
        <f t="shared" si="29"/>
        <v>70</v>
      </c>
      <c r="N148" s="19">
        <f t="shared" si="29"/>
        <v>28</v>
      </c>
      <c r="O148" s="19">
        <f t="shared" si="29"/>
        <v>238</v>
      </c>
      <c r="P148" s="19">
        <f t="shared" si="29"/>
        <v>210</v>
      </c>
      <c r="Q148" s="19">
        <f t="shared" si="29"/>
        <v>448</v>
      </c>
      <c r="R148" s="98"/>
      <c r="S148" s="99"/>
      <c r="T148" s="99"/>
      <c r="U148" s="100"/>
    </row>
    <row r="149" spans="1:21" ht="15" customHeight="1">
      <c r="A149" s="95"/>
      <c r="B149" s="96"/>
      <c r="C149" s="96"/>
      <c r="D149" s="96"/>
      <c r="E149" s="96"/>
      <c r="F149" s="96"/>
      <c r="G149" s="96"/>
      <c r="H149" s="96"/>
      <c r="I149" s="96"/>
      <c r="J149" s="97"/>
      <c r="K149" s="121">
        <f>SUM(K148:N148)</f>
        <v>238</v>
      </c>
      <c r="L149" s="122"/>
      <c r="M149" s="122"/>
      <c r="N149" s="123"/>
      <c r="O149" s="115">
        <f>Q148</f>
        <v>448</v>
      </c>
      <c r="P149" s="116"/>
      <c r="Q149" s="117"/>
      <c r="R149" s="101"/>
      <c r="S149" s="102"/>
      <c r="T149" s="102"/>
      <c r="U149" s="103"/>
    </row>
    <row r="150" spans="1:21" ht="38.25" customHeight="1">
      <c r="A150" s="200" t="s">
        <v>115</v>
      </c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</row>
    <row r="151" spans="1:21" ht="16.5" customHeight="1">
      <c r="A151" s="137" t="s">
        <v>60</v>
      </c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9"/>
    </row>
    <row r="152" spans="1:21" ht="34.5" customHeight="1">
      <c r="A152" s="140" t="s">
        <v>28</v>
      </c>
      <c r="B152" s="140" t="s">
        <v>27</v>
      </c>
      <c r="C152" s="140"/>
      <c r="D152" s="140"/>
      <c r="E152" s="140"/>
      <c r="F152" s="140"/>
      <c r="G152" s="140"/>
      <c r="H152" s="140"/>
      <c r="I152" s="140"/>
      <c r="J152" s="133" t="s">
        <v>42</v>
      </c>
      <c r="K152" s="187" t="s">
        <v>25</v>
      </c>
      <c r="L152" s="188"/>
      <c r="M152" s="188"/>
      <c r="N152" s="189"/>
      <c r="O152" s="133" t="s">
        <v>43</v>
      </c>
      <c r="P152" s="133"/>
      <c r="Q152" s="133"/>
      <c r="R152" s="133" t="s">
        <v>24</v>
      </c>
      <c r="S152" s="133"/>
      <c r="T152" s="133"/>
      <c r="U152" s="133" t="s">
        <v>23</v>
      </c>
    </row>
    <row r="153" spans="1:21" ht="12.75">
      <c r="A153" s="140"/>
      <c r="B153" s="140"/>
      <c r="C153" s="140"/>
      <c r="D153" s="140"/>
      <c r="E153" s="140"/>
      <c r="F153" s="140"/>
      <c r="G153" s="140"/>
      <c r="H153" s="140"/>
      <c r="I153" s="140"/>
      <c r="J153" s="133"/>
      <c r="K153" s="25" t="s">
        <v>29</v>
      </c>
      <c r="L153" s="25" t="s">
        <v>30</v>
      </c>
      <c r="M153" s="25" t="s">
        <v>31</v>
      </c>
      <c r="N153" s="25" t="s">
        <v>118</v>
      </c>
      <c r="O153" s="25" t="s">
        <v>35</v>
      </c>
      <c r="P153" s="25" t="s">
        <v>9</v>
      </c>
      <c r="Q153" s="25" t="s">
        <v>32</v>
      </c>
      <c r="R153" s="25" t="s">
        <v>33</v>
      </c>
      <c r="S153" s="25" t="s">
        <v>29</v>
      </c>
      <c r="T153" s="25" t="s">
        <v>34</v>
      </c>
      <c r="U153" s="133"/>
    </row>
    <row r="154" spans="1:21" ht="17.25" customHeight="1">
      <c r="A154" s="137" t="s">
        <v>58</v>
      </c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9"/>
    </row>
    <row r="155" spans="1:23" ht="12.75">
      <c r="A155" s="27" t="str">
        <f aca="true" t="shared" si="30" ref="A155:A178">IF(ISNA(INDEX($A$37:$T$163,MATCH($B155,$B$37:$B$163,0),1)),"",INDEX($A$37:$T$163,MATCH($B155,$B$37:$B$163,0),1))</f>
        <v>MLM0019</v>
      </c>
      <c r="B155" s="84" t="s">
        <v>155</v>
      </c>
      <c r="C155" s="84"/>
      <c r="D155" s="84"/>
      <c r="E155" s="84"/>
      <c r="F155" s="84"/>
      <c r="G155" s="84"/>
      <c r="H155" s="84"/>
      <c r="I155" s="84"/>
      <c r="J155" s="14">
        <f aca="true" t="shared" si="31" ref="J155:J178">IF(ISNA(INDEX($A$37:$T$163,MATCH($B155,$B$37:$B$163,0),10)),"",INDEX($A$37:$T$163,MATCH($B155,$B$37:$B$163,0),10))</f>
        <v>6</v>
      </c>
      <c r="K155" s="14">
        <f aca="true" t="shared" si="32" ref="K155:K178">IF(ISNA(INDEX($A$37:$T$163,MATCH($B155,$B$37:$B$163,0),11)),"",INDEX($A$37:$T$163,MATCH($B155,$B$37:$B$163,0),11))</f>
        <v>2</v>
      </c>
      <c r="L155" s="14">
        <f aca="true" t="shared" si="33" ref="L155:L178">IF(ISNA(INDEX($A$37:$T$163,MATCH($B155,$B$37:$B$163,0),12)),"",INDEX($A$37:$T$163,MATCH($B155,$B$37:$B$163,0),12))</f>
        <v>2</v>
      </c>
      <c r="M155" s="14">
        <f aca="true" t="shared" si="34" ref="M155:M163">IF(ISNA(INDEX($A$37:$T$163,MATCH($B155,$B$37:$B$163,0),13)),"",INDEX($A$37:$T$163,MATCH($B155,$B$37:$B$163,0),13))</f>
        <v>0</v>
      </c>
      <c r="N155" s="14">
        <f aca="true" t="shared" si="35" ref="N155:N178">IF(ISNA(INDEX($A$36:$U$149,MATCH($B155,$B$36:$B$149,0),14)),"",INDEX($A$36:$U$149,MATCH($B155,$B$36:$B$149,0),14))</f>
        <v>0</v>
      </c>
      <c r="O155" s="14">
        <f aca="true" t="shared" si="36" ref="O155:O178">IF(ISNA(INDEX($A$36:$U$149,MATCH($B155,$B$36:$B$149,0),15)),"",INDEX($A$36:$U$149,MATCH($B155,$B$36:$B$149,0),15))</f>
        <v>4</v>
      </c>
      <c r="P155" s="14">
        <f aca="true" t="shared" si="37" ref="P155:P178">IF(ISNA(INDEX($A$36:$U$149,MATCH($B155,$B$36:$B$149,0),16)),"",INDEX($A$36:$U$149,MATCH($B155,$B$36:$B$149,0),16))</f>
        <v>7</v>
      </c>
      <c r="Q155" s="14">
        <f aca="true" t="shared" si="38" ref="Q155:Q178">IF(ISNA(INDEX($A$36:$U$149,MATCH($B155,$B$36:$B$149,0),17)),"",INDEX($A$36:$U$149,MATCH($B155,$B$36:$B$149,0),17))</f>
        <v>11</v>
      </c>
      <c r="R155" s="24" t="str">
        <f aca="true" t="shared" si="39" ref="R155:R178">IF(ISNA(INDEX($A$36:$U$149,MATCH($B155,$B$36:$B$149,0),18)),"",INDEX($A$36:$U$149,MATCH($B155,$B$36:$B$149,0),18))</f>
        <v>E</v>
      </c>
      <c r="S155" s="24">
        <f aca="true" t="shared" si="40" ref="S155:S178">IF(ISNA(INDEX($A$36:$U$149,MATCH($B155,$B$36:$B$149,0),19)),"",INDEX($A$36:$U$149,MATCH($B155,$B$36:$B$149,0),19))</f>
        <v>0</v>
      </c>
      <c r="T155" s="24">
        <f aca="true" t="shared" si="41" ref="T155:T178">IF(ISNA(INDEX($A$36:$U$149,MATCH($B155,$B$36:$B$149,0),20)),"",INDEX($A$36:$U$149,MATCH($B155,$B$36:$B$149,0),20))</f>
        <v>0</v>
      </c>
      <c r="U155" s="16" t="s">
        <v>38</v>
      </c>
      <c r="W155" s="37"/>
    </row>
    <row r="156" spans="1:21" ht="12.75">
      <c r="A156" s="27" t="str">
        <f t="shared" si="30"/>
        <v>MLM0001</v>
      </c>
      <c r="B156" s="84" t="s">
        <v>159</v>
      </c>
      <c r="C156" s="84"/>
      <c r="D156" s="84"/>
      <c r="E156" s="84"/>
      <c r="F156" s="84"/>
      <c r="G156" s="84"/>
      <c r="H156" s="84"/>
      <c r="I156" s="84"/>
      <c r="J156" s="14">
        <f t="shared" si="31"/>
        <v>6</v>
      </c>
      <c r="K156" s="14">
        <f t="shared" si="32"/>
        <v>2</v>
      </c>
      <c r="L156" s="14">
        <f t="shared" si="33"/>
        <v>2</v>
      </c>
      <c r="M156" s="14">
        <f t="shared" si="34"/>
        <v>0</v>
      </c>
      <c r="N156" s="14">
        <f t="shared" si="35"/>
        <v>0</v>
      </c>
      <c r="O156" s="14">
        <f t="shared" si="36"/>
        <v>4</v>
      </c>
      <c r="P156" s="14">
        <f t="shared" si="37"/>
        <v>7</v>
      </c>
      <c r="Q156" s="14">
        <f t="shared" si="38"/>
        <v>11</v>
      </c>
      <c r="R156" s="24" t="str">
        <f t="shared" si="39"/>
        <v>E</v>
      </c>
      <c r="S156" s="24">
        <f t="shared" si="40"/>
        <v>0</v>
      </c>
      <c r="T156" s="24">
        <f t="shared" si="41"/>
        <v>0</v>
      </c>
      <c r="U156" s="16" t="s">
        <v>38</v>
      </c>
    </row>
    <row r="157" spans="1:21" ht="12.75">
      <c r="A157" s="27" t="str">
        <f t="shared" si="30"/>
        <v>MLM0013</v>
      </c>
      <c r="B157" s="84" t="s">
        <v>161</v>
      </c>
      <c r="C157" s="84"/>
      <c r="D157" s="84"/>
      <c r="E157" s="84"/>
      <c r="F157" s="84"/>
      <c r="G157" s="84"/>
      <c r="H157" s="84"/>
      <c r="I157" s="84"/>
      <c r="J157" s="14">
        <f t="shared" si="31"/>
        <v>6</v>
      </c>
      <c r="K157" s="14">
        <f t="shared" si="32"/>
        <v>2</v>
      </c>
      <c r="L157" s="14">
        <f t="shared" si="33"/>
        <v>2</v>
      </c>
      <c r="M157" s="14">
        <f t="shared" si="34"/>
        <v>0</v>
      </c>
      <c r="N157" s="14">
        <f t="shared" si="35"/>
        <v>0</v>
      </c>
      <c r="O157" s="14">
        <f t="shared" si="36"/>
        <v>4</v>
      </c>
      <c r="P157" s="14">
        <f t="shared" si="37"/>
        <v>7</v>
      </c>
      <c r="Q157" s="14">
        <f t="shared" si="38"/>
        <v>11</v>
      </c>
      <c r="R157" s="24" t="str">
        <f t="shared" si="39"/>
        <v>E</v>
      </c>
      <c r="S157" s="24">
        <f t="shared" si="40"/>
        <v>0</v>
      </c>
      <c r="T157" s="24">
        <f t="shared" si="41"/>
        <v>0</v>
      </c>
      <c r="U157" s="16" t="s">
        <v>38</v>
      </c>
    </row>
    <row r="158" spans="1:21" ht="12.75">
      <c r="A158" s="27" t="str">
        <f t="shared" si="30"/>
        <v>MLM0018</v>
      </c>
      <c r="B158" s="84" t="s">
        <v>224</v>
      </c>
      <c r="C158" s="84"/>
      <c r="D158" s="84"/>
      <c r="E158" s="84"/>
      <c r="F158" s="84"/>
      <c r="G158" s="84"/>
      <c r="H158" s="84"/>
      <c r="I158" s="84"/>
      <c r="J158" s="14">
        <f t="shared" si="31"/>
        <v>3</v>
      </c>
      <c r="K158" s="14">
        <f t="shared" si="32"/>
        <v>2</v>
      </c>
      <c r="L158" s="14">
        <f t="shared" si="33"/>
        <v>1</v>
      </c>
      <c r="M158" s="14">
        <f t="shared" si="34"/>
        <v>0</v>
      </c>
      <c r="N158" s="14">
        <f t="shared" si="35"/>
        <v>0</v>
      </c>
      <c r="O158" s="14">
        <f t="shared" si="36"/>
        <v>3</v>
      </c>
      <c r="P158" s="14">
        <f t="shared" si="37"/>
        <v>2</v>
      </c>
      <c r="Q158" s="14">
        <f t="shared" si="38"/>
        <v>5</v>
      </c>
      <c r="R158" s="24">
        <f t="shared" si="39"/>
        <v>0</v>
      </c>
      <c r="S158" s="24" t="str">
        <f t="shared" si="40"/>
        <v>C</v>
      </c>
      <c r="T158" s="24">
        <f t="shared" si="41"/>
        <v>0</v>
      </c>
      <c r="U158" s="16" t="s">
        <v>38</v>
      </c>
    </row>
    <row r="159" spans="1:21" ht="12.75">
      <c r="A159" s="27" t="str">
        <f t="shared" si="30"/>
        <v>MLM7006</v>
      </c>
      <c r="B159" s="84" t="s">
        <v>225</v>
      </c>
      <c r="C159" s="84"/>
      <c r="D159" s="84"/>
      <c r="E159" s="84"/>
      <c r="F159" s="84"/>
      <c r="G159" s="84"/>
      <c r="H159" s="84"/>
      <c r="I159" s="84"/>
      <c r="J159" s="14">
        <f t="shared" si="31"/>
        <v>4</v>
      </c>
      <c r="K159" s="14">
        <f t="shared" si="32"/>
        <v>2</v>
      </c>
      <c r="L159" s="14">
        <f t="shared" si="33"/>
        <v>0</v>
      </c>
      <c r="M159" s="14">
        <f t="shared" si="34"/>
        <v>2</v>
      </c>
      <c r="N159" s="14">
        <f t="shared" si="35"/>
        <v>0</v>
      </c>
      <c r="O159" s="14">
        <f t="shared" si="36"/>
        <v>4</v>
      </c>
      <c r="P159" s="14">
        <f t="shared" si="37"/>
        <v>3</v>
      </c>
      <c r="Q159" s="14">
        <f t="shared" si="38"/>
        <v>7</v>
      </c>
      <c r="R159" s="24">
        <f t="shared" si="39"/>
        <v>0</v>
      </c>
      <c r="S159" s="24" t="str">
        <f t="shared" si="40"/>
        <v>C</v>
      </c>
      <c r="T159" s="24">
        <f t="shared" si="41"/>
        <v>0</v>
      </c>
      <c r="U159" s="16" t="s">
        <v>38</v>
      </c>
    </row>
    <row r="160" spans="1:21" ht="12.75">
      <c r="A160" s="27" t="str">
        <f t="shared" si="30"/>
        <v>MLM0021</v>
      </c>
      <c r="B160" s="84" t="s">
        <v>163</v>
      </c>
      <c r="C160" s="84"/>
      <c r="D160" s="84"/>
      <c r="E160" s="84"/>
      <c r="F160" s="84"/>
      <c r="G160" s="84"/>
      <c r="H160" s="84"/>
      <c r="I160" s="84"/>
      <c r="J160" s="14">
        <f t="shared" si="31"/>
        <v>5</v>
      </c>
      <c r="K160" s="14">
        <f t="shared" si="32"/>
        <v>2</v>
      </c>
      <c r="L160" s="14">
        <f t="shared" si="33"/>
        <v>2</v>
      </c>
      <c r="M160" s="14">
        <f t="shared" si="34"/>
        <v>0</v>
      </c>
      <c r="N160" s="14">
        <f t="shared" si="35"/>
        <v>0</v>
      </c>
      <c r="O160" s="14">
        <f t="shared" si="36"/>
        <v>4</v>
      </c>
      <c r="P160" s="14">
        <f t="shared" si="37"/>
        <v>5</v>
      </c>
      <c r="Q160" s="14">
        <f t="shared" si="38"/>
        <v>9</v>
      </c>
      <c r="R160" s="24" t="str">
        <f t="shared" si="39"/>
        <v>E</v>
      </c>
      <c r="S160" s="24">
        <f t="shared" si="40"/>
        <v>0</v>
      </c>
      <c r="T160" s="24">
        <f t="shared" si="41"/>
        <v>0</v>
      </c>
      <c r="U160" s="16" t="s">
        <v>38</v>
      </c>
    </row>
    <row r="161" spans="1:21" ht="12.75">
      <c r="A161" s="27" t="str">
        <f t="shared" si="30"/>
        <v>MLM0006</v>
      </c>
      <c r="B161" s="84" t="s">
        <v>165</v>
      </c>
      <c r="C161" s="84"/>
      <c r="D161" s="84"/>
      <c r="E161" s="84"/>
      <c r="F161" s="84"/>
      <c r="G161" s="84"/>
      <c r="H161" s="84"/>
      <c r="I161" s="84"/>
      <c r="J161" s="14">
        <f t="shared" si="31"/>
        <v>5</v>
      </c>
      <c r="K161" s="14">
        <f t="shared" si="32"/>
        <v>2</v>
      </c>
      <c r="L161" s="14">
        <f t="shared" si="33"/>
        <v>2</v>
      </c>
      <c r="M161" s="14">
        <f t="shared" si="34"/>
        <v>0</v>
      </c>
      <c r="N161" s="14">
        <f t="shared" si="35"/>
        <v>0</v>
      </c>
      <c r="O161" s="14">
        <f t="shared" si="36"/>
        <v>4</v>
      </c>
      <c r="P161" s="14">
        <f t="shared" si="37"/>
        <v>5</v>
      </c>
      <c r="Q161" s="14">
        <f t="shared" si="38"/>
        <v>9</v>
      </c>
      <c r="R161" s="24" t="str">
        <f t="shared" si="39"/>
        <v>E</v>
      </c>
      <c r="S161" s="24">
        <f t="shared" si="40"/>
        <v>0</v>
      </c>
      <c r="T161" s="24">
        <f t="shared" si="41"/>
        <v>0</v>
      </c>
      <c r="U161" s="16" t="s">
        <v>38</v>
      </c>
    </row>
    <row r="162" spans="1:21" ht="12.75">
      <c r="A162" s="27" t="str">
        <f t="shared" si="30"/>
        <v>MLM0015</v>
      </c>
      <c r="B162" s="84" t="s">
        <v>167</v>
      </c>
      <c r="C162" s="84"/>
      <c r="D162" s="84"/>
      <c r="E162" s="84"/>
      <c r="F162" s="84"/>
      <c r="G162" s="84"/>
      <c r="H162" s="84"/>
      <c r="I162" s="84"/>
      <c r="J162" s="14">
        <f t="shared" si="31"/>
        <v>5</v>
      </c>
      <c r="K162" s="14">
        <f t="shared" si="32"/>
        <v>2</v>
      </c>
      <c r="L162" s="14">
        <f t="shared" si="33"/>
        <v>2</v>
      </c>
      <c r="M162" s="14">
        <f t="shared" si="34"/>
        <v>0</v>
      </c>
      <c r="N162" s="14">
        <f t="shared" si="35"/>
        <v>0</v>
      </c>
      <c r="O162" s="14">
        <f t="shared" si="36"/>
        <v>4</v>
      </c>
      <c r="P162" s="14">
        <f t="shared" si="37"/>
        <v>5</v>
      </c>
      <c r="Q162" s="14">
        <f t="shared" si="38"/>
        <v>9</v>
      </c>
      <c r="R162" s="24">
        <f t="shared" si="39"/>
        <v>0</v>
      </c>
      <c r="S162" s="24">
        <f t="shared" si="40"/>
        <v>0</v>
      </c>
      <c r="T162" s="24" t="str">
        <f t="shared" si="41"/>
        <v>VP</v>
      </c>
      <c r="U162" s="16" t="s">
        <v>38</v>
      </c>
    </row>
    <row r="163" spans="1:21" ht="12.75">
      <c r="A163" s="27" t="str">
        <f t="shared" si="30"/>
        <v>MLM0009</v>
      </c>
      <c r="B163" s="84" t="s">
        <v>173</v>
      </c>
      <c r="C163" s="84"/>
      <c r="D163" s="84"/>
      <c r="E163" s="84"/>
      <c r="F163" s="84"/>
      <c r="G163" s="84"/>
      <c r="H163" s="84"/>
      <c r="I163" s="84"/>
      <c r="J163" s="14">
        <f t="shared" si="31"/>
        <v>5</v>
      </c>
      <c r="K163" s="14">
        <f t="shared" si="32"/>
        <v>2</v>
      </c>
      <c r="L163" s="14">
        <f t="shared" si="33"/>
        <v>2</v>
      </c>
      <c r="M163" s="14">
        <f t="shared" si="34"/>
        <v>1</v>
      </c>
      <c r="N163" s="14">
        <f t="shared" si="35"/>
        <v>0</v>
      </c>
      <c r="O163" s="14">
        <f t="shared" si="36"/>
        <v>5</v>
      </c>
      <c r="P163" s="14">
        <f t="shared" si="37"/>
        <v>4</v>
      </c>
      <c r="Q163" s="14">
        <f t="shared" si="38"/>
        <v>9</v>
      </c>
      <c r="R163" s="24" t="str">
        <f t="shared" si="39"/>
        <v>E</v>
      </c>
      <c r="S163" s="24">
        <f t="shared" si="40"/>
        <v>0</v>
      </c>
      <c r="T163" s="24">
        <f t="shared" si="41"/>
        <v>0</v>
      </c>
      <c r="U163" s="16" t="s">
        <v>38</v>
      </c>
    </row>
    <row r="164" spans="1:21" ht="12.75">
      <c r="A164" s="27" t="str">
        <f t="shared" si="30"/>
        <v>MLM5006</v>
      </c>
      <c r="B164" s="84" t="s">
        <v>82</v>
      </c>
      <c r="C164" s="84"/>
      <c r="D164" s="84"/>
      <c r="E164" s="84"/>
      <c r="F164" s="84"/>
      <c r="G164" s="84"/>
      <c r="H164" s="84"/>
      <c r="I164" s="84"/>
      <c r="J164" s="14">
        <f t="shared" si="31"/>
        <v>5</v>
      </c>
      <c r="K164" s="14">
        <f t="shared" si="32"/>
        <v>2</v>
      </c>
      <c r="L164" s="14">
        <f t="shared" si="33"/>
        <v>1</v>
      </c>
      <c r="M164" s="14">
        <v>2</v>
      </c>
      <c r="N164" s="14">
        <f t="shared" si="35"/>
        <v>0</v>
      </c>
      <c r="O164" s="14">
        <f t="shared" si="36"/>
        <v>5</v>
      </c>
      <c r="P164" s="14">
        <f t="shared" si="37"/>
        <v>4</v>
      </c>
      <c r="Q164" s="14">
        <f t="shared" si="38"/>
        <v>9</v>
      </c>
      <c r="R164" s="24" t="str">
        <f t="shared" si="39"/>
        <v>E</v>
      </c>
      <c r="S164" s="24">
        <f t="shared" si="40"/>
        <v>0</v>
      </c>
      <c r="T164" s="24">
        <f t="shared" si="41"/>
        <v>0</v>
      </c>
      <c r="U164" s="16" t="s">
        <v>38</v>
      </c>
    </row>
    <row r="165" spans="1:21" ht="12.75">
      <c r="A165" s="27" t="str">
        <f t="shared" si="30"/>
        <v>MLM2002</v>
      </c>
      <c r="B165" s="84" t="s">
        <v>228</v>
      </c>
      <c r="C165" s="84"/>
      <c r="D165" s="84"/>
      <c r="E165" s="84"/>
      <c r="F165" s="84"/>
      <c r="G165" s="84"/>
      <c r="H165" s="84"/>
      <c r="I165" s="84"/>
      <c r="J165" s="14">
        <f t="shared" si="31"/>
        <v>3</v>
      </c>
      <c r="K165" s="14">
        <f t="shared" si="32"/>
        <v>0</v>
      </c>
      <c r="L165" s="14">
        <f t="shared" si="33"/>
        <v>0</v>
      </c>
      <c r="M165" s="14">
        <f aca="true" t="shared" si="42" ref="M165:M178">IF(ISNA(INDEX($A$37:$T$163,MATCH($B165,$B$37:$B$163,0),13)),"",INDEX($A$37:$T$163,MATCH($B165,$B$37:$B$163,0),13))</f>
        <v>2</v>
      </c>
      <c r="N165" s="14">
        <f t="shared" si="35"/>
        <v>0</v>
      </c>
      <c r="O165" s="14">
        <f t="shared" si="36"/>
        <v>2</v>
      </c>
      <c r="P165" s="14">
        <f t="shared" si="37"/>
        <v>3</v>
      </c>
      <c r="Q165" s="14">
        <f t="shared" si="38"/>
        <v>5</v>
      </c>
      <c r="R165" s="24">
        <f t="shared" si="39"/>
        <v>0</v>
      </c>
      <c r="S165" s="24" t="str">
        <f t="shared" si="40"/>
        <v>C</v>
      </c>
      <c r="T165" s="24">
        <f t="shared" si="41"/>
        <v>0</v>
      </c>
      <c r="U165" s="16" t="s">
        <v>38</v>
      </c>
    </row>
    <row r="166" spans="1:21" ht="12.75">
      <c r="A166" s="27" t="str">
        <f t="shared" si="30"/>
        <v>MLM5008</v>
      </c>
      <c r="B166" s="84" t="s">
        <v>244</v>
      </c>
      <c r="C166" s="84"/>
      <c r="D166" s="84"/>
      <c r="E166" s="84"/>
      <c r="F166" s="84"/>
      <c r="G166" s="84"/>
      <c r="H166" s="84"/>
      <c r="I166" s="84"/>
      <c r="J166" s="14">
        <f t="shared" si="31"/>
        <v>5</v>
      </c>
      <c r="K166" s="14">
        <f t="shared" si="32"/>
        <v>2</v>
      </c>
      <c r="L166" s="14">
        <f t="shared" si="33"/>
        <v>1</v>
      </c>
      <c r="M166" s="14">
        <f t="shared" si="42"/>
        <v>1</v>
      </c>
      <c r="N166" s="14">
        <f t="shared" si="35"/>
        <v>0</v>
      </c>
      <c r="O166" s="14">
        <f t="shared" si="36"/>
        <v>4</v>
      </c>
      <c r="P166" s="14">
        <f t="shared" si="37"/>
        <v>5</v>
      </c>
      <c r="Q166" s="14">
        <f t="shared" si="38"/>
        <v>9</v>
      </c>
      <c r="R166" s="24">
        <f t="shared" si="39"/>
        <v>0</v>
      </c>
      <c r="S166" s="24" t="str">
        <f t="shared" si="40"/>
        <v>C</v>
      </c>
      <c r="T166" s="24">
        <f t="shared" si="41"/>
        <v>0</v>
      </c>
      <c r="U166" s="16" t="s">
        <v>38</v>
      </c>
    </row>
    <row r="167" spans="1:21" ht="12.75">
      <c r="A167" s="27" t="str">
        <f t="shared" si="30"/>
        <v>MLM0007</v>
      </c>
      <c r="B167" s="84" t="s">
        <v>171</v>
      </c>
      <c r="C167" s="84"/>
      <c r="D167" s="84"/>
      <c r="E167" s="84"/>
      <c r="F167" s="84"/>
      <c r="G167" s="84"/>
      <c r="H167" s="84"/>
      <c r="I167" s="84"/>
      <c r="J167" s="14">
        <f t="shared" si="31"/>
        <v>5</v>
      </c>
      <c r="K167" s="14">
        <f t="shared" si="32"/>
        <v>2</v>
      </c>
      <c r="L167" s="14">
        <f t="shared" si="33"/>
        <v>2</v>
      </c>
      <c r="M167" s="14">
        <f t="shared" si="42"/>
        <v>0</v>
      </c>
      <c r="N167" s="14">
        <f t="shared" si="35"/>
        <v>0</v>
      </c>
      <c r="O167" s="14">
        <f t="shared" si="36"/>
        <v>4</v>
      </c>
      <c r="P167" s="14">
        <f t="shared" si="37"/>
        <v>5</v>
      </c>
      <c r="Q167" s="14">
        <f t="shared" si="38"/>
        <v>9</v>
      </c>
      <c r="R167" s="24" t="str">
        <f t="shared" si="39"/>
        <v>E</v>
      </c>
      <c r="S167" s="24">
        <f t="shared" si="40"/>
        <v>0</v>
      </c>
      <c r="T167" s="24">
        <f t="shared" si="41"/>
        <v>0</v>
      </c>
      <c r="U167" s="16" t="s">
        <v>38</v>
      </c>
    </row>
    <row r="168" spans="1:21" ht="12.75">
      <c r="A168" s="27" t="str">
        <f t="shared" si="30"/>
        <v>MLM0016</v>
      </c>
      <c r="B168" s="84" t="s">
        <v>175</v>
      </c>
      <c r="C168" s="84"/>
      <c r="D168" s="84"/>
      <c r="E168" s="84"/>
      <c r="F168" s="84"/>
      <c r="G168" s="84"/>
      <c r="H168" s="84"/>
      <c r="I168" s="84"/>
      <c r="J168" s="14">
        <f t="shared" si="31"/>
        <v>5</v>
      </c>
      <c r="K168" s="14">
        <f t="shared" si="32"/>
        <v>2</v>
      </c>
      <c r="L168" s="14">
        <f t="shared" si="33"/>
        <v>2</v>
      </c>
      <c r="M168" s="14">
        <f t="shared" si="42"/>
        <v>0</v>
      </c>
      <c r="N168" s="14">
        <f t="shared" si="35"/>
        <v>0</v>
      </c>
      <c r="O168" s="14">
        <f t="shared" si="36"/>
        <v>4</v>
      </c>
      <c r="P168" s="14">
        <f t="shared" si="37"/>
        <v>5</v>
      </c>
      <c r="Q168" s="14">
        <f t="shared" si="38"/>
        <v>9</v>
      </c>
      <c r="R168" s="24">
        <f t="shared" si="39"/>
        <v>0</v>
      </c>
      <c r="S168" s="24">
        <f t="shared" si="40"/>
        <v>0</v>
      </c>
      <c r="T168" s="24" t="str">
        <f t="shared" si="41"/>
        <v>VP</v>
      </c>
      <c r="U168" s="16" t="s">
        <v>38</v>
      </c>
    </row>
    <row r="169" spans="1:21" ht="12.75">
      <c r="A169" s="27" t="str">
        <f t="shared" si="30"/>
        <v>MLM0008</v>
      </c>
      <c r="B169" s="84" t="s">
        <v>177</v>
      </c>
      <c r="C169" s="84"/>
      <c r="D169" s="84"/>
      <c r="E169" s="84"/>
      <c r="F169" s="84"/>
      <c r="G169" s="84"/>
      <c r="H169" s="84"/>
      <c r="I169" s="84"/>
      <c r="J169" s="14">
        <f t="shared" si="31"/>
        <v>4</v>
      </c>
      <c r="K169" s="14">
        <f t="shared" si="32"/>
        <v>2</v>
      </c>
      <c r="L169" s="14">
        <f t="shared" si="33"/>
        <v>2</v>
      </c>
      <c r="M169" s="14">
        <f t="shared" si="42"/>
        <v>0</v>
      </c>
      <c r="N169" s="14">
        <f t="shared" si="35"/>
        <v>0</v>
      </c>
      <c r="O169" s="14">
        <f t="shared" si="36"/>
        <v>4</v>
      </c>
      <c r="P169" s="14">
        <f t="shared" si="37"/>
        <v>3</v>
      </c>
      <c r="Q169" s="14">
        <f t="shared" si="38"/>
        <v>7</v>
      </c>
      <c r="R169" s="24" t="str">
        <f t="shared" si="39"/>
        <v>E</v>
      </c>
      <c r="S169" s="24">
        <f t="shared" si="40"/>
        <v>0</v>
      </c>
      <c r="T169" s="24">
        <f t="shared" si="41"/>
        <v>0</v>
      </c>
      <c r="U169" s="16" t="s">
        <v>38</v>
      </c>
    </row>
    <row r="170" spans="1:21" ht="12.75">
      <c r="A170" s="27" t="str">
        <f t="shared" si="30"/>
        <v>MLM0003</v>
      </c>
      <c r="B170" s="84" t="s">
        <v>185</v>
      </c>
      <c r="C170" s="84"/>
      <c r="D170" s="84"/>
      <c r="E170" s="84"/>
      <c r="F170" s="84"/>
      <c r="G170" s="84"/>
      <c r="H170" s="84"/>
      <c r="I170" s="84"/>
      <c r="J170" s="14">
        <f t="shared" si="31"/>
        <v>5</v>
      </c>
      <c r="K170" s="14">
        <f t="shared" si="32"/>
        <v>2</v>
      </c>
      <c r="L170" s="14">
        <f t="shared" si="33"/>
        <v>2</v>
      </c>
      <c r="M170" s="14">
        <f t="shared" si="42"/>
        <v>0</v>
      </c>
      <c r="N170" s="14">
        <f t="shared" si="35"/>
        <v>0</v>
      </c>
      <c r="O170" s="14">
        <f t="shared" si="36"/>
        <v>4</v>
      </c>
      <c r="P170" s="14">
        <f t="shared" si="37"/>
        <v>5</v>
      </c>
      <c r="Q170" s="14">
        <f t="shared" si="38"/>
        <v>9</v>
      </c>
      <c r="R170" s="24">
        <f t="shared" si="39"/>
        <v>0</v>
      </c>
      <c r="S170" s="24" t="str">
        <f t="shared" si="40"/>
        <v>C</v>
      </c>
      <c r="T170" s="24">
        <f t="shared" si="41"/>
        <v>0</v>
      </c>
      <c r="U170" s="16" t="s">
        <v>38</v>
      </c>
    </row>
    <row r="171" spans="1:21" ht="12.75">
      <c r="A171" s="27" t="str">
        <f t="shared" si="30"/>
        <v>MLM0027</v>
      </c>
      <c r="B171" s="84" t="s">
        <v>183</v>
      </c>
      <c r="C171" s="84"/>
      <c r="D171" s="84"/>
      <c r="E171" s="84"/>
      <c r="F171" s="84"/>
      <c r="G171" s="84"/>
      <c r="H171" s="84"/>
      <c r="I171" s="84"/>
      <c r="J171" s="14">
        <f t="shared" si="31"/>
        <v>6</v>
      </c>
      <c r="K171" s="14">
        <f t="shared" si="32"/>
        <v>2</v>
      </c>
      <c r="L171" s="14">
        <f t="shared" si="33"/>
        <v>1</v>
      </c>
      <c r="M171" s="14">
        <f t="shared" si="42"/>
        <v>2</v>
      </c>
      <c r="N171" s="14">
        <f t="shared" si="35"/>
        <v>0</v>
      </c>
      <c r="O171" s="14">
        <f t="shared" si="36"/>
        <v>5</v>
      </c>
      <c r="P171" s="14">
        <f t="shared" si="37"/>
        <v>6</v>
      </c>
      <c r="Q171" s="14">
        <f t="shared" si="38"/>
        <v>11</v>
      </c>
      <c r="R171" s="24" t="str">
        <f t="shared" si="39"/>
        <v>E</v>
      </c>
      <c r="S171" s="24">
        <f t="shared" si="40"/>
        <v>0</v>
      </c>
      <c r="T171" s="24">
        <f t="shared" si="41"/>
        <v>0</v>
      </c>
      <c r="U171" s="16" t="s">
        <v>38</v>
      </c>
    </row>
    <row r="172" spans="1:21" ht="12.75">
      <c r="A172" s="27" t="str">
        <f t="shared" si="30"/>
        <v>MLM0025</v>
      </c>
      <c r="B172" s="84" t="s">
        <v>189</v>
      </c>
      <c r="C172" s="84"/>
      <c r="D172" s="84"/>
      <c r="E172" s="84"/>
      <c r="F172" s="84"/>
      <c r="G172" s="84"/>
      <c r="H172" s="84"/>
      <c r="I172" s="84"/>
      <c r="J172" s="14">
        <f t="shared" si="31"/>
        <v>5</v>
      </c>
      <c r="K172" s="14">
        <f t="shared" si="32"/>
        <v>2</v>
      </c>
      <c r="L172" s="14">
        <f t="shared" si="33"/>
        <v>2</v>
      </c>
      <c r="M172" s="14">
        <f t="shared" si="42"/>
        <v>0</v>
      </c>
      <c r="N172" s="14">
        <f t="shared" si="35"/>
        <v>0</v>
      </c>
      <c r="O172" s="14">
        <f t="shared" si="36"/>
        <v>4</v>
      </c>
      <c r="P172" s="14">
        <f t="shared" si="37"/>
        <v>5</v>
      </c>
      <c r="Q172" s="14">
        <f t="shared" si="38"/>
        <v>9</v>
      </c>
      <c r="R172" s="24" t="str">
        <f t="shared" si="39"/>
        <v>E</v>
      </c>
      <c r="S172" s="24">
        <f t="shared" si="40"/>
        <v>0</v>
      </c>
      <c r="T172" s="24">
        <f t="shared" si="41"/>
        <v>0</v>
      </c>
      <c r="U172" s="16" t="s">
        <v>38</v>
      </c>
    </row>
    <row r="173" spans="1:21" ht="12.75">
      <c r="A173" s="27" t="str">
        <f t="shared" si="30"/>
        <v>MLM0029</v>
      </c>
      <c r="B173" s="84" t="s">
        <v>187</v>
      </c>
      <c r="C173" s="84"/>
      <c r="D173" s="84"/>
      <c r="E173" s="84"/>
      <c r="F173" s="84"/>
      <c r="G173" s="84"/>
      <c r="H173" s="84"/>
      <c r="I173" s="84"/>
      <c r="J173" s="14">
        <f t="shared" si="31"/>
        <v>5</v>
      </c>
      <c r="K173" s="14">
        <f t="shared" si="32"/>
        <v>2</v>
      </c>
      <c r="L173" s="14">
        <f t="shared" si="33"/>
        <v>2</v>
      </c>
      <c r="M173" s="14">
        <f t="shared" si="42"/>
        <v>0</v>
      </c>
      <c r="N173" s="14">
        <f t="shared" si="35"/>
        <v>0</v>
      </c>
      <c r="O173" s="14">
        <f t="shared" si="36"/>
        <v>4</v>
      </c>
      <c r="P173" s="14">
        <f t="shared" si="37"/>
        <v>5</v>
      </c>
      <c r="Q173" s="14">
        <f t="shared" si="38"/>
        <v>9</v>
      </c>
      <c r="R173" s="24" t="str">
        <f t="shared" si="39"/>
        <v>E</v>
      </c>
      <c r="S173" s="24">
        <f t="shared" si="40"/>
        <v>0</v>
      </c>
      <c r="T173" s="24">
        <f t="shared" si="41"/>
        <v>0</v>
      </c>
      <c r="U173" s="16" t="s">
        <v>38</v>
      </c>
    </row>
    <row r="174" spans="1:21" ht="12.75">
      <c r="A174" s="27" t="str">
        <f t="shared" si="30"/>
        <v>MLM5007</v>
      </c>
      <c r="B174" s="84" t="s">
        <v>250</v>
      </c>
      <c r="C174" s="84"/>
      <c r="D174" s="84"/>
      <c r="E174" s="84"/>
      <c r="F174" s="84"/>
      <c r="G174" s="84"/>
      <c r="H174" s="84"/>
      <c r="I174" s="84"/>
      <c r="J174" s="14">
        <f t="shared" si="31"/>
        <v>5</v>
      </c>
      <c r="K174" s="14">
        <f t="shared" si="32"/>
        <v>2</v>
      </c>
      <c r="L174" s="14">
        <f t="shared" si="33"/>
        <v>0</v>
      </c>
      <c r="M174" s="14">
        <f t="shared" si="42"/>
        <v>2</v>
      </c>
      <c r="N174" s="14">
        <f t="shared" si="35"/>
        <v>0</v>
      </c>
      <c r="O174" s="14">
        <f t="shared" si="36"/>
        <v>4</v>
      </c>
      <c r="P174" s="14">
        <f t="shared" si="37"/>
        <v>5</v>
      </c>
      <c r="Q174" s="14">
        <f t="shared" si="38"/>
        <v>9</v>
      </c>
      <c r="R174" s="24" t="str">
        <f t="shared" si="39"/>
        <v>E</v>
      </c>
      <c r="S174" s="24">
        <f t="shared" si="40"/>
        <v>0</v>
      </c>
      <c r="T174" s="24">
        <f t="shared" si="41"/>
        <v>0</v>
      </c>
      <c r="U174" s="16" t="s">
        <v>38</v>
      </c>
    </row>
    <row r="175" spans="1:21" ht="12.75">
      <c r="A175" s="27" t="str">
        <f t="shared" si="30"/>
        <v>MLX2201</v>
      </c>
      <c r="B175" s="84" t="s">
        <v>85</v>
      </c>
      <c r="C175" s="84"/>
      <c r="D175" s="84"/>
      <c r="E175" s="84"/>
      <c r="F175" s="84"/>
      <c r="G175" s="84"/>
      <c r="H175" s="84"/>
      <c r="I175" s="84"/>
      <c r="J175" s="14">
        <f t="shared" si="31"/>
        <v>4</v>
      </c>
      <c r="K175" s="14">
        <f t="shared" si="32"/>
        <v>2</v>
      </c>
      <c r="L175" s="14">
        <f t="shared" si="33"/>
        <v>1</v>
      </c>
      <c r="M175" s="14">
        <f t="shared" si="42"/>
        <v>0</v>
      </c>
      <c r="N175" s="14">
        <f t="shared" si="35"/>
        <v>0</v>
      </c>
      <c r="O175" s="14">
        <f t="shared" si="36"/>
        <v>3</v>
      </c>
      <c r="P175" s="14">
        <f t="shared" si="37"/>
        <v>4</v>
      </c>
      <c r="Q175" s="14">
        <f t="shared" si="38"/>
        <v>7</v>
      </c>
      <c r="R175" s="24">
        <f t="shared" si="39"/>
        <v>0</v>
      </c>
      <c r="S175" s="24">
        <f t="shared" si="40"/>
        <v>0</v>
      </c>
      <c r="T175" s="24" t="str">
        <f t="shared" si="41"/>
        <v>VP</v>
      </c>
      <c r="U175" s="16" t="s">
        <v>38</v>
      </c>
    </row>
    <row r="176" spans="1:21" ht="12.75">
      <c r="A176" s="27" t="str">
        <f t="shared" si="30"/>
        <v>MLM0030</v>
      </c>
      <c r="B176" s="84" t="s">
        <v>197</v>
      </c>
      <c r="C176" s="84"/>
      <c r="D176" s="84"/>
      <c r="E176" s="84"/>
      <c r="F176" s="84"/>
      <c r="G176" s="84"/>
      <c r="H176" s="84"/>
      <c r="I176" s="84"/>
      <c r="J176" s="14">
        <f t="shared" si="31"/>
        <v>5</v>
      </c>
      <c r="K176" s="14">
        <f t="shared" si="32"/>
        <v>2</v>
      </c>
      <c r="L176" s="14">
        <f t="shared" si="33"/>
        <v>2</v>
      </c>
      <c r="M176" s="14">
        <f t="shared" si="42"/>
        <v>1</v>
      </c>
      <c r="N176" s="14">
        <f t="shared" si="35"/>
        <v>0</v>
      </c>
      <c r="O176" s="14">
        <f t="shared" si="36"/>
        <v>5</v>
      </c>
      <c r="P176" s="14">
        <f t="shared" si="37"/>
        <v>4</v>
      </c>
      <c r="Q176" s="14">
        <f t="shared" si="38"/>
        <v>9</v>
      </c>
      <c r="R176" s="24" t="str">
        <f t="shared" si="39"/>
        <v>E</v>
      </c>
      <c r="S176" s="24">
        <f t="shared" si="40"/>
        <v>0</v>
      </c>
      <c r="T176" s="24">
        <f t="shared" si="41"/>
        <v>0</v>
      </c>
      <c r="U176" s="16" t="s">
        <v>38</v>
      </c>
    </row>
    <row r="177" spans="1:21" ht="12.75">
      <c r="A177" s="27" t="str">
        <f t="shared" si="30"/>
        <v>MLM5023</v>
      </c>
      <c r="B177" s="84" t="s">
        <v>253</v>
      </c>
      <c r="C177" s="84"/>
      <c r="D177" s="84"/>
      <c r="E177" s="84"/>
      <c r="F177" s="84"/>
      <c r="G177" s="84"/>
      <c r="H177" s="84"/>
      <c r="I177" s="84"/>
      <c r="J177" s="14">
        <f t="shared" si="31"/>
        <v>5</v>
      </c>
      <c r="K177" s="14">
        <f t="shared" si="32"/>
        <v>2</v>
      </c>
      <c r="L177" s="14">
        <f t="shared" si="33"/>
        <v>1</v>
      </c>
      <c r="M177" s="14">
        <f t="shared" si="42"/>
        <v>1</v>
      </c>
      <c r="N177" s="14">
        <f t="shared" si="35"/>
        <v>0</v>
      </c>
      <c r="O177" s="14">
        <f t="shared" si="36"/>
        <v>4</v>
      </c>
      <c r="P177" s="14">
        <f t="shared" si="37"/>
        <v>5</v>
      </c>
      <c r="Q177" s="14">
        <f t="shared" si="38"/>
        <v>9</v>
      </c>
      <c r="R177" s="24" t="str">
        <f t="shared" si="39"/>
        <v>E</v>
      </c>
      <c r="S177" s="24">
        <f t="shared" si="40"/>
        <v>0</v>
      </c>
      <c r="T177" s="24">
        <f t="shared" si="41"/>
        <v>0</v>
      </c>
      <c r="U177" s="16" t="s">
        <v>38</v>
      </c>
    </row>
    <row r="178" spans="1:21" ht="12.75">
      <c r="A178" s="27" t="str">
        <f t="shared" si="30"/>
        <v>MLM0022</v>
      </c>
      <c r="B178" s="84" t="s">
        <v>169</v>
      </c>
      <c r="C178" s="84"/>
      <c r="D178" s="84"/>
      <c r="E178" s="84"/>
      <c r="F178" s="84"/>
      <c r="G178" s="84"/>
      <c r="H178" s="84"/>
      <c r="I178" s="84"/>
      <c r="J178" s="14">
        <f t="shared" si="31"/>
        <v>5</v>
      </c>
      <c r="K178" s="14">
        <f t="shared" si="32"/>
        <v>2</v>
      </c>
      <c r="L178" s="14">
        <f t="shared" si="33"/>
        <v>2</v>
      </c>
      <c r="M178" s="14">
        <f t="shared" si="42"/>
        <v>0</v>
      </c>
      <c r="N178" s="14">
        <f t="shared" si="35"/>
        <v>0</v>
      </c>
      <c r="O178" s="14">
        <f t="shared" si="36"/>
        <v>4</v>
      </c>
      <c r="P178" s="14">
        <f t="shared" si="37"/>
        <v>5</v>
      </c>
      <c r="Q178" s="14">
        <f t="shared" si="38"/>
        <v>9</v>
      </c>
      <c r="R178" s="24" t="str">
        <f t="shared" si="39"/>
        <v>E</v>
      </c>
      <c r="S178" s="24">
        <f t="shared" si="40"/>
        <v>0</v>
      </c>
      <c r="T178" s="24">
        <f t="shared" si="41"/>
        <v>0</v>
      </c>
      <c r="U178" s="16" t="s">
        <v>38</v>
      </c>
    </row>
    <row r="179" spans="1:21" ht="34.5" customHeight="1">
      <c r="A179" s="89" t="s">
        <v>52</v>
      </c>
      <c r="B179" s="90"/>
      <c r="C179" s="90"/>
      <c r="D179" s="90"/>
      <c r="E179" s="90"/>
      <c r="F179" s="90"/>
      <c r="G179" s="90"/>
      <c r="H179" s="90"/>
      <c r="I179" s="91"/>
      <c r="J179" s="19">
        <f>IF(ISNA(SUM(J155:J178)),"",SUM(J155:J178))</f>
        <v>117</v>
      </c>
      <c r="K179" s="19">
        <f aca="true" t="shared" si="43" ref="K179:Q179">SUM(K155:K178)</f>
        <v>46</v>
      </c>
      <c r="L179" s="19">
        <f t="shared" si="43"/>
        <v>36</v>
      </c>
      <c r="M179" s="19">
        <f t="shared" si="43"/>
        <v>14</v>
      </c>
      <c r="N179" s="19">
        <f t="shared" si="43"/>
        <v>0</v>
      </c>
      <c r="O179" s="19">
        <f t="shared" si="43"/>
        <v>96</v>
      </c>
      <c r="P179" s="19">
        <f t="shared" si="43"/>
        <v>114</v>
      </c>
      <c r="Q179" s="19">
        <f t="shared" si="43"/>
        <v>210</v>
      </c>
      <c r="R179" s="17">
        <f>COUNTIF(R155:R178,"E")</f>
        <v>16</v>
      </c>
      <c r="S179" s="17">
        <f>COUNTIF(S155:S178,"C")</f>
        <v>5</v>
      </c>
      <c r="T179" s="17">
        <f>COUNTIF(T155:T178,"VP")</f>
        <v>3</v>
      </c>
      <c r="U179" s="36">
        <f>COUNTIF($A$154:$U$179,$U$155)/(COUNTIF($A$154:$U$179,$U$155)+COUNTIF($A$186:$U$202,$U$187)+COUNTIF($A$211:$U$224,$U$212)+COUNT($J$233:$J$238))</f>
        <v>0.5217391304347826</v>
      </c>
    </row>
    <row r="180" spans="1:21" ht="12.75">
      <c r="A180" s="92" t="s">
        <v>53</v>
      </c>
      <c r="B180" s="93"/>
      <c r="C180" s="93"/>
      <c r="D180" s="93"/>
      <c r="E180" s="93"/>
      <c r="F180" s="93"/>
      <c r="G180" s="93"/>
      <c r="H180" s="93"/>
      <c r="I180" s="93"/>
      <c r="J180" s="94"/>
      <c r="K180" s="19">
        <f>K179*14</f>
        <v>644</v>
      </c>
      <c r="L180" s="19">
        <f aca="true" t="shared" si="44" ref="L180:Q180">L179*14</f>
        <v>504</v>
      </c>
      <c r="M180" s="19">
        <f t="shared" si="44"/>
        <v>196</v>
      </c>
      <c r="N180" s="19">
        <f t="shared" si="44"/>
        <v>0</v>
      </c>
      <c r="O180" s="19">
        <f t="shared" si="44"/>
        <v>1344</v>
      </c>
      <c r="P180" s="19">
        <f t="shared" si="44"/>
        <v>1596</v>
      </c>
      <c r="Q180" s="19">
        <f t="shared" si="44"/>
        <v>2940</v>
      </c>
      <c r="R180" s="98"/>
      <c r="S180" s="99"/>
      <c r="T180" s="99"/>
      <c r="U180" s="100"/>
    </row>
    <row r="181" spans="1:21" ht="12.75">
      <c r="A181" s="95"/>
      <c r="B181" s="96"/>
      <c r="C181" s="96"/>
      <c r="D181" s="96"/>
      <c r="E181" s="96"/>
      <c r="F181" s="96"/>
      <c r="G181" s="96"/>
      <c r="H181" s="96"/>
      <c r="I181" s="96"/>
      <c r="J181" s="97"/>
      <c r="K181" s="121">
        <f>SUM(K180:N180)</f>
        <v>1344</v>
      </c>
      <c r="L181" s="122"/>
      <c r="M181" s="122"/>
      <c r="N181" s="123"/>
      <c r="O181" s="115">
        <f>Q180</f>
        <v>2940</v>
      </c>
      <c r="P181" s="116"/>
      <c r="Q181" s="117"/>
      <c r="R181" s="101"/>
      <c r="S181" s="102"/>
      <c r="T181" s="102"/>
      <c r="U181" s="103"/>
    </row>
    <row r="182" spans="2:20" ht="261" customHeight="1">
      <c r="B182" s="2"/>
      <c r="C182" s="2"/>
      <c r="D182" s="2"/>
      <c r="E182" s="2"/>
      <c r="F182" s="2"/>
      <c r="G182" s="2"/>
      <c r="M182" s="4"/>
      <c r="N182" s="4"/>
      <c r="O182" s="4"/>
      <c r="P182" s="4"/>
      <c r="Q182" s="4"/>
      <c r="R182" s="4"/>
      <c r="S182" s="4"/>
      <c r="T182" s="4"/>
    </row>
    <row r="183" spans="1:21" ht="23.25" customHeight="1">
      <c r="A183" s="137" t="s">
        <v>285</v>
      </c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9"/>
    </row>
    <row r="184" spans="1:21" ht="26.25" customHeight="1">
      <c r="A184" s="140" t="s">
        <v>28</v>
      </c>
      <c r="B184" s="140" t="s">
        <v>27</v>
      </c>
      <c r="C184" s="140"/>
      <c r="D184" s="140"/>
      <c r="E184" s="140"/>
      <c r="F184" s="140"/>
      <c r="G184" s="140"/>
      <c r="H184" s="140"/>
      <c r="I184" s="140"/>
      <c r="J184" s="133" t="s">
        <v>42</v>
      </c>
      <c r="K184" s="187" t="s">
        <v>25</v>
      </c>
      <c r="L184" s="188"/>
      <c r="M184" s="188"/>
      <c r="N184" s="189"/>
      <c r="O184" s="133" t="s">
        <v>43</v>
      </c>
      <c r="P184" s="133"/>
      <c r="Q184" s="133"/>
      <c r="R184" s="133" t="s">
        <v>24</v>
      </c>
      <c r="S184" s="133"/>
      <c r="T184" s="133"/>
      <c r="U184" s="133" t="s">
        <v>23</v>
      </c>
    </row>
    <row r="185" spans="1:21" ht="12.75">
      <c r="A185" s="140"/>
      <c r="B185" s="140"/>
      <c r="C185" s="140"/>
      <c r="D185" s="140"/>
      <c r="E185" s="140"/>
      <c r="F185" s="140"/>
      <c r="G185" s="140"/>
      <c r="H185" s="140"/>
      <c r="I185" s="140"/>
      <c r="J185" s="133"/>
      <c r="K185" s="25" t="s">
        <v>29</v>
      </c>
      <c r="L185" s="25" t="s">
        <v>30</v>
      </c>
      <c r="M185" s="25" t="s">
        <v>31</v>
      </c>
      <c r="N185" s="25" t="s">
        <v>118</v>
      </c>
      <c r="O185" s="25" t="s">
        <v>35</v>
      </c>
      <c r="P185" s="25" t="s">
        <v>9</v>
      </c>
      <c r="Q185" s="25" t="s">
        <v>32</v>
      </c>
      <c r="R185" s="25" t="s">
        <v>33</v>
      </c>
      <c r="S185" s="25" t="s">
        <v>29</v>
      </c>
      <c r="T185" s="25" t="s">
        <v>34</v>
      </c>
      <c r="U185" s="133"/>
    </row>
    <row r="186" spans="1:21" ht="18.75" customHeight="1">
      <c r="A186" s="137" t="s">
        <v>58</v>
      </c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9"/>
    </row>
    <row r="187" spans="1:21" ht="12.75">
      <c r="A187" s="27" t="str">
        <f aca="true" t="shared" si="45" ref="A187:A198">IF(ISNA(INDEX($A$37:$T$156,MATCH($B187,$B$37:$B$156,0),1)),"",INDEX($A$37:$T$156,MATCH($B187,$B$37:$B$156,0),1))</f>
        <v>MLM2022</v>
      </c>
      <c r="B187" s="84" t="s">
        <v>84</v>
      </c>
      <c r="C187" s="84"/>
      <c r="D187" s="84"/>
      <c r="E187" s="84"/>
      <c r="F187" s="84"/>
      <c r="G187" s="84"/>
      <c r="H187" s="84"/>
      <c r="I187" s="84"/>
      <c r="J187" s="14">
        <f aca="true" t="shared" si="46" ref="J187:J198">IF(ISNA(INDEX($A$37:$T$156,MATCH($B187,$B$37:$B$156,0),10)),"",INDEX($A$37:$T$156,MATCH($B187,$B$37:$B$156,0),10))</f>
        <v>5</v>
      </c>
      <c r="K187" s="14">
        <f aca="true" t="shared" si="47" ref="K187:K198">IF(ISNA(INDEX($A$37:$T$156,MATCH($B187,$B$37:$B$156,0),11)),"",INDEX($A$37:$T$156,MATCH($B187,$B$37:$B$156,0),11))</f>
        <v>2</v>
      </c>
      <c r="L187" s="14">
        <f aca="true" t="shared" si="48" ref="L187:L198">IF(ISNA(INDEX($A$37:$T$156,MATCH($B187,$B$37:$B$156,0),12)),"",INDEX($A$37:$T$156,MATCH($B187,$B$37:$B$156,0),12))</f>
        <v>1</v>
      </c>
      <c r="M187" s="14">
        <f aca="true" t="shared" si="49" ref="M187:M198">IF(ISNA(INDEX($A$37:$T$156,MATCH($B187,$B$37:$B$156,0),13)),"",INDEX($A$37:$T$156,MATCH($B187,$B$37:$B$156,0),13))</f>
        <v>0</v>
      </c>
      <c r="N187" s="14">
        <f aca="true" t="shared" si="50" ref="N187:N198">IF(ISNA(INDEX($A$36:$U$149,MATCH($B187,$B$36:$B$149,0),14)),"",INDEX($A$36:$U$149,MATCH($B187,$B$36:$B$149,0),14))</f>
        <v>0</v>
      </c>
      <c r="O187" s="14">
        <f aca="true" t="shared" si="51" ref="O187:O198">IF(ISNA(INDEX($A$36:$U$149,MATCH($B187,$B$36:$B$149,0),15)),"",INDEX($A$36:$U$149,MATCH($B187,$B$36:$B$149,0),15))</f>
        <v>3</v>
      </c>
      <c r="P187" s="14">
        <f aca="true" t="shared" si="52" ref="P187:P198">IF(ISNA(INDEX($A$36:$U$149,MATCH($B187,$B$36:$B$149,0),16)),"",INDEX($A$36:$U$149,MATCH($B187,$B$36:$B$149,0),16))</f>
        <v>6</v>
      </c>
      <c r="Q187" s="14">
        <f aca="true" t="shared" si="53" ref="Q187:Q198">IF(ISNA(INDEX($A$36:$U$149,MATCH($B187,$B$36:$B$149,0),17)),"",INDEX($A$36:$U$149,MATCH($B187,$B$36:$B$149,0),17))</f>
        <v>9</v>
      </c>
      <c r="R187" s="24">
        <f>IF(ISNA(INDEX($A$36:$U$149,MATCH($B187,$B$36:$B$149,0),18)),"",INDEX($A$36:$U$149,MATCH($B187,$B$36:$B$149,0),18))</f>
        <v>0</v>
      </c>
      <c r="S187" s="24" t="str">
        <f>IF(ISNA(INDEX($A$36:$U$149,MATCH($B187,$B$36:$B$149,0),19)),"",INDEX($A$36:$U$149,MATCH($B187,$B$36:$B$149,0),19))</f>
        <v>C</v>
      </c>
      <c r="T187" s="24">
        <f>IF(ISNA(INDEX($A$36:$U$149,MATCH($B187,$B$36:$B$149,0),20)),"",INDEX($A$36:$U$149,MATCH($B187,$B$36:$B$149,0),20))</f>
        <v>0</v>
      </c>
      <c r="U187" s="13" t="s">
        <v>40</v>
      </c>
    </row>
    <row r="188" spans="1:21" ht="12.75">
      <c r="A188" s="27" t="str">
        <f t="shared" si="45"/>
        <v>MLM5027</v>
      </c>
      <c r="B188" s="84" t="s">
        <v>246</v>
      </c>
      <c r="C188" s="84"/>
      <c r="D188" s="84"/>
      <c r="E188" s="84"/>
      <c r="F188" s="84"/>
      <c r="G188" s="84"/>
      <c r="H188" s="84"/>
      <c r="I188" s="84"/>
      <c r="J188" s="14">
        <f t="shared" si="46"/>
        <v>5</v>
      </c>
      <c r="K188" s="14">
        <f t="shared" si="47"/>
        <v>2</v>
      </c>
      <c r="L188" s="14">
        <f t="shared" si="48"/>
        <v>1</v>
      </c>
      <c r="M188" s="14">
        <f t="shared" si="49"/>
        <v>1</v>
      </c>
      <c r="N188" s="14">
        <f t="shared" si="50"/>
        <v>0</v>
      </c>
      <c r="O188" s="14">
        <f t="shared" si="51"/>
        <v>4</v>
      </c>
      <c r="P188" s="14">
        <f t="shared" si="52"/>
        <v>5</v>
      </c>
      <c r="Q188" s="14">
        <f t="shared" si="53"/>
        <v>9</v>
      </c>
      <c r="R188" s="24" t="str">
        <f>IF(ISNA(INDEX($A$36:$U$149,MATCH($B188,$B$36:$B$149,0),18)),"",INDEX($A$36:$U$149,MATCH($B188,$B$36:$B$149,0),18))</f>
        <v>E</v>
      </c>
      <c r="S188" s="24">
        <f>IF(ISNA(INDEX($A$36:$U$149,MATCH($B188,$B$36:$B$149,0),19)),"",INDEX($A$36:$U$149,MATCH($B188,$B$36:$B$149,0),19))</f>
        <v>0</v>
      </c>
      <c r="T188" s="24">
        <f>IF(ISNA(INDEX($A$36:$U$149,MATCH($B188,$B$36:$B$149,0),20)),"",INDEX($A$36:$U$149,MATCH($B188,$B$36:$B$149,0),20))</f>
        <v>0</v>
      </c>
      <c r="U188" s="13" t="s">
        <v>40</v>
      </c>
    </row>
    <row r="189" spans="1:21" ht="12.75">
      <c r="A189" s="27" t="str">
        <f t="shared" si="45"/>
        <v>MLM5004</v>
      </c>
      <c r="B189" s="84" t="s">
        <v>248</v>
      </c>
      <c r="C189" s="84"/>
      <c r="D189" s="84"/>
      <c r="E189" s="84"/>
      <c r="F189" s="84"/>
      <c r="G189" s="84"/>
      <c r="H189" s="84"/>
      <c r="I189" s="84"/>
      <c r="J189" s="14">
        <f t="shared" si="46"/>
        <v>5</v>
      </c>
      <c r="K189" s="14">
        <f t="shared" si="47"/>
        <v>2</v>
      </c>
      <c r="L189" s="14">
        <f t="shared" si="48"/>
        <v>1</v>
      </c>
      <c r="M189" s="14">
        <f t="shared" si="49"/>
        <v>1</v>
      </c>
      <c r="N189" s="14">
        <f t="shared" si="50"/>
        <v>0</v>
      </c>
      <c r="O189" s="14">
        <f t="shared" si="51"/>
        <v>4</v>
      </c>
      <c r="P189" s="14">
        <f t="shared" si="52"/>
        <v>5</v>
      </c>
      <c r="Q189" s="14">
        <f t="shared" si="53"/>
        <v>9</v>
      </c>
      <c r="R189" s="24" t="str">
        <f>IF(ISNA(INDEX($A$36:$U$149,MATCH($B189,$B$36:$B$149,0),18)),"",INDEX($A$36:$U$149,MATCH($B189,$B$36:$B$149,0),18))</f>
        <v>E</v>
      </c>
      <c r="S189" s="24">
        <f>IF(ISNA(INDEX($A$36:$U$149,MATCH($B189,$B$36:$B$149,0),19)),"",INDEX($A$36:$U$149,MATCH($B189,$B$36:$B$149,0),19))</f>
        <v>0</v>
      </c>
      <c r="T189" s="24">
        <f>IF(ISNA(INDEX($A$36:$U$149,MATCH($B189,$B$36:$B$149,0),20)),"",INDEX($A$36:$U$149,MATCH($B189,$B$36:$B$149,0),20))</f>
        <v>0</v>
      </c>
      <c r="U189" s="13" t="s">
        <v>40</v>
      </c>
    </row>
    <row r="190" spans="1:21" ht="12.75">
      <c r="A190" s="27" t="str">
        <f t="shared" si="45"/>
        <v>MLM2007</v>
      </c>
      <c r="B190" s="84" t="s">
        <v>88</v>
      </c>
      <c r="C190" s="84"/>
      <c r="D190" s="84"/>
      <c r="E190" s="84"/>
      <c r="F190" s="84"/>
      <c r="G190" s="84"/>
      <c r="H190" s="84"/>
      <c r="I190" s="84"/>
      <c r="J190" s="14">
        <f t="shared" si="46"/>
        <v>4</v>
      </c>
      <c r="K190" s="14">
        <f t="shared" si="47"/>
        <v>0</v>
      </c>
      <c r="L190" s="14">
        <f t="shared" si="48"/>
        <v>0</v>
      </c>
      <c r="M190" s="14">
        <f t="shared" si="49"/>
        <v>1</v>
      </c>
      <c r="N190" s="14">
        <f t="shared" si="50"/>
        <v>0</v>
      </c>
      <c r="O190" s="14">
        <f t="shared" si="51"/>
        <v>1</v>
      </c>
      <c r="P190" s="14">
        <f t="shared" si="52"/>
        <v>6</v>
      </c>
      <c r="Q190" s="14">
        <f t="shared" si="53"/>
        <v>7</v>
      </c>
      <c r="R190" s="24">
        <f>IF(ISNA(INDEX($A$36:$U$149,MATCH($B190,$B$36:$B$149,0),18)),"",INDEX($A$36:$U$149,MATCH($B190,$B$36:$B$149,0),18))</f>
        <v>0</v>
      </c>
      <c r="S190" s="24" t="s">
        <v>29</v>
      </c>
      <c r="T190" s="24"/>
      <c r="U190" s="13" t="s">
        <v>40</v>
      </c>
    </row>
    <row r="191" spans="1:21" ht="12.75">
      <c r="A191" s="27" t="str">
        <f t="shared" si="45"/>
        <v>MLM0011</v>
      </c>
      <c r="B191" s="84" t="s">
        <v>199</v>
      </c>
      <c r="C191" s="84"/>
      <c r="D191" s="84"/>
      <c r="E191" s="84"/>
      <c r="F191" s="84"/>
      <c r="G191" s="84"/>
      <c r="H191" s="84"/>
      <c r="I191" s="84"/>
      <c r="J191" s="14">
        <f t="shared" si="46"/>
        <v>4</v>
      </c>
      <c r="K191" s="14">
        <f t="shared" si="47"/>
        <v>2</v>
      </c>
      <c r="L191" s="14">
        <f t="shared" si="48"/>
        <v>2</v>
      </c>
      <c r="M191" s="14">
        <f t="shared" si="49"/>
        <v>0</v>
      </c>
      <c r="N191" s="14">
        <f t="shared" si="50"/>
        <v>0</v>
      </c>
      <c r="O191" s="14">
        <f t="shared" si="51"/>
        <v>4</v>
      </c>
      <c r="P191" s="14">
        <f t="shared" si="52"/>
        <v>3</v>
      </c>
      <c r="Q191" s="14">
        <f t="shared" si="53"/>
        <v>7</v>
      </c>
      <c r="R191" s="24" t="s">
        <v>33</v>
      </c>
      <c r="S191" s="24"/>
      <c r="T191" s="24">
        <f aca="true" t="shared" si="54" ref="T191:T198">IF(ISNA(INDEX($A$36:$U$149,MATCH($B191,$B$36:$B$149,0),20)),"",INDEX($A$36:$U$149,MATCH($B191,$B$36:$B$149,0),20))</f>
        <v>0</v>
      </c>
      <c r="U191" s="13" t="s">
        <v>40</v>
      </c>
    </row>
    <row r="192" spans="1:21" ht="12.75">
      <c r="A192" s="27" t="str">
        <f t="shared" si="45"/>
        <v>MLX2202</v>
      </c>
      <c r="B192" s="84" t="s">
        <v>201</v>
      </c>
      <c r="C192" s="84"/>
      <c r="D192" s="84"/>
      <c r="E192" s="84"/>
      <c r="F192" s="84"/>
      <c r="G192" s="84"/>
      <c r="H192" s="84"/>
      <c r="I192" s="84"/>
      <c r="J192" s="14">
        <f t="shared" si="46"/>
        <v>4</v>
      </c>
      <c r="K192" s="14">
        <f t="shared" si="47"/>
        <v>2</v>
      </c>
      <c r="L192" s="14">
        <f t="shared" si="48"/>
        <v>1</v>
      </c>
      <c r="M192" s="14">
        <f t="shared" si="49"/>
        <v>0</v>
      </c>
      <c r="N192" s="14">
        <f t="shared" si="50"/>
        <v>0</v>
      </c>
      <c r="O192" s="14">
        <f t="shared" si="51"/>
        <v>3</v>
      </c>
      <c r="P192" s="14">
        <f t="shared" si="52"/>
        <v>4</v>
      </c>
      <c r="Q192" s="14">
        <f t="shared" si="53"/>
        <v>7</v>
      </c>
      <c r="R192" s="24"/>
      <c r="S192" s="24" t="s">
        <v>29</v>
      </c>
      <c r="T192" s="24">
        <f t="shared" si="54"/>
        <v>0</v>
      </c>
      <c r="U192" s="13" t="s">
        <v>40</v>
      </c>
    </row>
    <row r="193" spans="1:21" ht="12.75">
      <c r="A193" s="27" t="str">
        <f t="shared" si="45"/>
        <v>MLX2203</v>
      </c>
      <c r="B193" s="84" t="s">
        <v>229</v>
      </c>
      <c r="C193" s="84"/>
      <c r="D193" s="84"/>
      <c r="E193" s="84"/>
      <c r="F193" s="84"/>
      <c r="G193" s="84"/>
      <c r="H193" s="84"/>
      <c r="I193" s="84"/>
      <c r="J193" s="14">
        <f t="shared" si="46"/>
        <v>4</v>
      </c>
      <c r="K193" s="14">
        <f t="shared" si="47"/>
        <v>2</v>
      </c>
      <c r="L193" s="14">
        <f t="shared" si="48"/>
        <v>0</v>
      </c>
      <c r="M193" s="14">
        <f t="shared" si="49"/>
        <v>1</v>
      </c>
      <c r="N193" s="14">
        <f t="shared" si="50"/>
        <v>2</v>
      </c>
      <c r="O193" s="14">
        <f t="shared" si="51"/>
        <v>5</v>
      </c>
      <c r="P193" s="14">
        <f t="shared" si="52"/>
        <v>2</v>
      </c>
      <c r="Q193" s="14">
        <f t="shared" si="53"/>
        <v>7</v>
      </c>
      <c r="R193" s="24"/>
      <c r="S193" s="24"/>
      <c r="T193" s="24" t="str">
        <f t="shared" si="54"/>
        <v>VP</v>
      </c>
      <c r="U193" s="13" t="s">
        <v>40</v>
      </c>
    </row>
    <row r="194" spans="1:21" ht="12.75">
      <c r="A194" s="27" t="str">
        <f t="shared" si="45"/>
        <v>MLM0005</v>
      </c>
      <c r="B194" s="84" t="s">
        <v>108</v>
      </c>
      <c r="C194" s="84"/>
      <c r="D194" s="84"/>
      <c r="E194" s="84"/>
      <c r="F194" s="84"/>
      <c r="G194" s="84"/>
      <c r="H194" s="84"/>
      <c r="I194" s="84"/>
      <c r="J194" s="14">
        <f t="shared" si="46"/>
        <v>5</v>
      </c>
      <c r="K194" s="14">
        <f t="shared" si="47"/>
        <v>2</v>
      </c>
      <c r="L194" s="14">
        <f t="shared" si="48"/>
        <v>1</v>
      </c>
      <c r="M194" s="14">
        <f t="shared" si="49"/>
        <v>0</v>
      </c>
      <c r="N194" s="14">
        <f t="shared" si="50"/>
        <v>1</v>
      </c>
      <c r="O194" s="14">
        <f t="shared" si="51"/>
        <v>4</v>
      </c>
      <c r="P194" s="14">
        <f t="shared" si="52"/>
        <v>6</v>
      </c>
      <c r="Q194" s="14">
        <f t="shared" si="53"/>
        <v>10</v>
      </c>
      <c r="R194" s="24" t="s">
        <v>33</v>
      </c>
      <c r="S194" s="24"/>
      <c r="T194" s="24">
        <f t="shared" si="54"/>
        <v>0</v>
      </c>
      <c r="U194" s="13" t="s">
        <v>40</v>
      </c>
    </row>
    <row r="195" spans="1:21" ht="12.75">
      <c r="A195" s="27" t="str">
        <f t="shared" si="45"/>
        <v>MLM5011</v>
      </c>
      <c r="B195" s="84" t="s">
        <v>257</v>
      </c>
      <c r="C195" s="84"/>
      <c r="D195" s="84"/>
      <c r="E195" s="84"/>
      <c r="F195" s="84"/>
      <c r="G195" s="84"/>
      <c r="H195" s="84"/>
      <c r="I195" s="84"/>
      <c r="J195" s="14">
        <f t="shared" si="46"/>
        <v>6</v>
      </c>
      <c r="K195" s="14">
        <f t="shared" si="47"/>
        <v>2</v>
      </c>
      <c r="L195" s="14">
        <f t="shared" si="48"/>
        <v>1</v>
      </c>
      <c r="M195" s="14">
        <f t="shared" si="49"/>
        <v>1</v>
      </c>
      <c r="N195" s="14">
        <f t="shared" si="50"/>
        <v>0</v>
      </c>
      <c r="O195" s="14">
        <f t="shared" si="51"/>
        <v>4</v>
      </c>
      <c r="P195" s="14">
        <f t="shared" si="52"/>
        <v>9</v>
      </c>
      <c r="Q195" s="14">
        <f t="shared" si="53"/>
        <v>13</v>
      </c>
      <c r="R195" s="24" t="s">
        <v>33</v>
      </c>
      <c r="S195" s="24"/>
      <c r="T195" s="24">
        <f t="shared" si="54"/>
        <v>0</v>
      </c>
      <c r="U195" s="13" t="s">
        <v>40</v>
      </c>
    </row>
    <row r="196" spans="1:21" ht="12.75">
      <c r="A196" s="27" t="str">
        <f t="shared" si="45"/>
        <v>MLM5029</v>
      </c>
      <c r="B196" s="84" t="s">
        <v>259</v>
      </c>
      <c r="C196" s="84"/>
      <c r="D196" s="84"/>
      <c r="E196" s="84"/>
      <c r="F196" s="84"/>
      <c r="G196" s="84"/>
      <c r="H196" s="84"/>
      <c r="I196" s="84"/>
      <c r="J196" s="14">
        <f t="shared" si="46"/>
        <v>6</v>
      </c>
      <c r="K196" s="14">
        <f t="shared" si="47"/>
        <v>2</v>
      </c>
      <c r="L196" s="14">
        <f t="shared" si="48"/>
        <v>1</v>
      </c>
      <c r="M196" s="14">
        <f t="shared" si="49"/>
        <v>1</v>
      </c>
      <c r="N196" s="14">
        <f t="shared" si="50"/>
        <v>0</v>
      </c>
      <c r="O196" s="14">
        <f t="shared" si="51"/>
        <v>4</v>
      </c>
      <c r="P196" s="14">
        <f t="shared" si="52"/>
        <v>9</v>
      </c>
      <c r="Q196" s="14">
        <f t="shared" si="53"/>
        <v>13</v>
      </c>
      <c r="R196" s="24" t="s">
        <v>33</v>
      </c>
      <c r="S196" s="24"/>
      <c r="T196" s="24">
        <f t="shared" si="54"/>
        <v>0</v>
      </c>
      <c r="U196" s="13" t="s">
        <v>40</v>
      </c>
    </row>
    <row r="197" spans="1:21" ht="12.75">
      <c r="A197" s="27" t="str">
        <f t="shared" si="45"/>
        <v>MLM5002</v>
      </c>
      <c r="B197" s="84" t="s">
        <v>261</v>
      </c>
      <c r="C197" s="84"/>
      <c r="D197" s="84"/>
      <c r="E197" s="84"/>
      <c r="F197" s="84"/>
      <c r="G197" s="84"/>
      <c r="H197" s="84"/>
      <c r="I197" s="84"/>
      <c r="J197" s="14">
        <f t="shared" si="46"/>
        <v>5</v>
      </c>
      <c r="K197" s="14">
        <f t="shared" si="47"/>
        <v>2</v>
      </c>
      <c r="L197" s="14">
        <f t="shared" si="48"/>
        <v>0</v>
      </c>
      <c r="M197" s="14">
        <f t="shared" si="49"/>
        <v>2</v>
      </c>
      <c r="N197" s="14">
        <f t="shared" si="50"/>
        <v>0</v>
      </c>
      <c r="O197" s="14">
        <f t="shared" si="51"/>
        <v>4</v>
      </c>
      <c r="P197" s="14">
        <f t="shared" si="52"/>
        <v>6</v>
      </c>
      <c r="Q197" s="14">
        <f t="shared" si="53"/>
        <v>10</v>
      </c>
      <c r="R197" s="24" t="str">
        <f>IF(ISNA(INDEX($A$36:$U$149,MATCH($B197,$B$36:$B$149,0),18)),"",INDEX($A$36:$U$149,MATCH($B197,$B$36:$B$149,0),18))</f>
        <v>E</v>
      </c>
      <c r="S197" s="24">
        <f>IF(ISNA(INDEX($A$36:$U$149,MATCH($B197,$B$36:$B$149,0),19)),"",INDEX($A$36:$U$149,MATCH($B197,$B$36:$B$149,0),19))</f>
        <v>0</v>
      </c>
      <c r="T197" s="24">
        <f t="shared" si="54"/>
        <v>0</v>
      </c>
      <c r="U197" s="13" t="s">
        <v>40</v>
      </c>
    </row>
    <row r="198" spans="1:21" ht="12.75">
      <c r="A198" s="27" t="str">
        <f t="shared" si="45"/>
        <v>MLM5012</v>
      </c>
      <c r="B198" s="84" t="s">
        <v>263</v>
      </c>
      <c r="C198" s="84"/>
      <c r="D198" s="84"/>
      <c r="E198" s="84"/>
      <c r="F198" s="84"/>
      <c r="G198" s="84"/>
      <c r="H198" s="84"/>
      <c r="I198" s="84"/>
      <c r="J198" s="14">
        <f t="shared" si="46"/>
        <v>3</v>
      </c>
      <c r="K198" s="14">
        <f t="shared" si="47"/>
        <v>0</v>
      </c>
      <c r="L198" s="14">
        <f t="shared" si="48"/>
        <v>0</v>
      </c>
      <c r="M198" s="14">
        <f t="shared" si="49"/>
        <v>2</v>
      </c>
      <c r="N198" s="14">
        <f t="shared" si="50"/>
        <v>0</v>
      </c>
      <c r="O198" s="14">
        <f t="shared" si="51"/>
        <v>2</v>
      </c>
      <c r="P198" s="14">
        <f t="shared" si="52"/>
        <v>4</v>
      </c>
      <c r="Q198" s="14">
        <f t="shared" si="53"/>
        <v>6</v>
      </c>
      <c r="R198" s="24">
        <f>IF(ISNA(INDEX($A$36:$U$149,MATCH($B198,$B$36:$B$149,0),18)),"",INDEX($A$36:$U$149,MATCH($B198,$B$36:$B$149,0),18))</f>
        <v>0</v>
      </c>
      <c r="S198" s="24" t="str">
        <f>IF(ISNA(INDEX($A$36:$U$149,MATCH($B198,$B$36:$B$149,0),19)),"",INDEX($A$36:$U$149,MATCH($B198,$B$36:$B$149,0),19))</f>
        <v>C</v>
      </c>
      <c r="T198" s="24">
        <f t="shared" si="54"/>
        <v>0</v>
      </c>
      <c r="U198" s="13" t="s">
        <v>40</v>
      </c>
    </row>
    <row r="199" spans="1:21" ht="12.75">
      <c r="A199" s="17" t="s">
        <v>26</v>
      </c>
      <c r="B199" s="134"/>
      <c r="C199" s="135"/>
      <c r="D199" s="135"/>
      <c r="E199" s="135"/>
      <c r="F199" s="135"/>
      <c r="G199" s="135"/>
      <c r="H199" s="135"/>
      <c r="I199" s="136"/>
      <c r="J199" s="19">
        <f aca="true" t="shared" si="55" ref="J199:Q199">SUM(J187:J198)</f>
        <v>56</v>
      </c>
      <c r="K199" s="19">
        <f t="shared" si="55"/>
        <v>20</v>
      </c>
      <c r="L199" s="19">
        <f t="shared" si="55"/>
        <v>9</v>
      </c>
      <c r="M199" s="19">
        <f t="shared" si="55"/>
        <v>10</v>
      </c>
      <c r="N199" s="19">
        <f t="shared" si="55"/>
        <v>3</v>
      </c>
      <c r="O199" s="19">
        <f t="shared" si="55"/>
        <v>42</v>
      </c>
      <c r="P199" s="19">
        <f t="shared" si="55"/>
        <v>65</v>
      </c>
      <c r="Q199" s="19">
        <f t="shared" si="55"/>
        <v>107</v>
      </c>
      <c r="R199" s="17">
        <f>COUNTIF(R187:R198,"E")</f>
        <v>7</v>
      </c>
      <c r="S199" s="17">
        <f>COUNTIF(S187:S198,"C")</f>
        <v>4</v>
      </c>
      <c r="T199" s="17">
        <f>COUNTIF(T187:T198,"VP")</f>
        <v>1</v>
      </c>
      <c r="U199" s="13"/>
    </row>
    <row r="200" spans="1:21" ht="18" customHeight="1">
      <c r="A200" s="137" t="s">
        <v>72</v>
      </c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9"/>
    </row>
    <row r="201" spans="1:21" ht="12.75">
      <c r="A201" s="27" t="str">
        <f>IF(ISNA(INDEX($A$36:$U$149,MATCH($B201,$B$36:$B$149,0),1)),"",INDEX($A$36:$U$149,MATCH($B201,$B$36:$B$149,0),1))</f>
        <v>MLM2001</v>
      </c>
      <c r="B201" s="84" t="s">
        <v>90</v>
      </c>
      <c r="C201" s="84"/>
      <c r="D201" s="84"/>
      <c r="E201" s="84"/>
      <c r="F201" s="84"/>
      <c r="G201" s="84"/>
      <c r="H201" s="84"/>
      <c r="I201" s="84"/>
      <c r="J201" s="14">
        <f>IF(ISNA(INDEX($A$36:$U$149,MATCH($B201,$B$36:$B$149,0),10)),"",INDEX($A$36:$U$149,MATCH($B201,$B$36:$B$149,0),10))</f>
        <v>2</v>
      </c>
      <c r="K201" s="14">
        <f>IF(ISNA(INDEX($A$36:$U$149,MATCH($B201,$B$36:$B$149,0),11)),"",INDEX($A$36:$U$149,MATCH($B201,$B$36:$B$149,0),11))</f>
        <v>0</v>
      </c>
      <c r="L201" s="14">
        <f>IF(ISNA(INDEX($A$36:$U$149,MATCH($B201,$B$36:$B$149,0),12)),"",INDEX($A$36:$U$149,MATCH($B201,$B$36:$B$149,0),12))</f>
        <v>0</v>
      </c>
      <c r="M201" s="14">
        <f>IF(ISNA(INDEX($A$36:$U$149,MATCH($B201,$B$36:$B$149,0),13)),"",INDEX($A$36:$U$149,MATCH($B201,$B$36:$B$149,0),13))</f>
        <v>0</v>
      </c>
      <c r="N201" s="14">
        <f>IF(ISNA(INDEX($A$36:$U$149,MATCH($B201,$B$36:$B$149,0),14)),"",INDEX($A$36:$U$149,MATCH($B201,$B$36:$B$149,0),14))</f>
        <v>2</v>
      </c>
      <c r="O201" s="14">
        <f>IF(ISNA(INDEX($A$36:$U$149,MATCH($B201,$B$36:$B$149,0),15)),"",INDEX($A$36:$U$149,MATCH($B201,$B$36:$B$149,0),15))</f>
        <v>2</v>
      </c>
      <c r="P201" s="14">
        <f>IF(ISNA(INDEX($A$36:$U$149,MATCH($B201,$B$36:$B$149,0),16)),"",INDEX($A$36:$U$149,MATCH($B201,$B$36:$B$149,0),16))</f>
        <v>2</v>
      </c>
      <c r="Q201" s="14">
        <f>IF(ISNA(INDEX($A$36:$U$149,MATCH($B201,$B$36:$B$149,0),17)),"",INDEX($A$36:$U$149,MATCH($B201,$B$36:$B$149,0),17))</f>
        <v>4</v>
      </c>
      <c r="R201" s="24">
        <f>IF(ISNA(INDEX($A$36:$U$149,MATCH($B201,$B$36:$B$149,0),18)),"",INDEX($A$36:$U$149,MATCH($B201,$B$36:$B$149,0),18))</f>
        <v>0</v>
      </c>
      <c r="S201" s="24">
        <f>IF(ISNA(INDEX($A$36:$U$149,MATCH($B201,$B$36:$B$149,0),19)),"",INDEX($A$36:$U$149,MATCH($B201,$B$36:$B$149,0),19))</f>
        <v>0</v>
      </c>
      <c r="T201" s="24" t="str">
        <f>IF(ISNA(INDEX($A$36:$U$149,MATCH($B201,$B$36:$B$149,0),20)),"",INDEX($A$36:$U$149,MATCH($B201,$B$36:$B$149,0),20))</f>
        <v>VP</v>
      </c>
      <c r="U201" s="13" t="s">
        <v>40</v>
      </c>
    </row>
    <row r="202" spans="1:21" ht="12.75">
      <c r="A202" s="17" t="s">
        <v>26</v>
      </c>
      <c r="B202" s="140"/>
      <c r="C202" s="140"/>
      <c r="D202" s="140"/>
      <c r="E202" s="140"/>
      <c r="F202" s="140"/>
      <c r="G202" s="140"/>
      <c r="H202" s="140"/>
      <c r="I202" s="140"/>
      <c r="J202" s="19">
        <f aca="true" t="shared" si="56" ref="J202:Q202">SUM(J201:J201)</f>
        <v>2</v>
      </c>
      <c r="K202" s="19">
        <f t="shared" si="56"/>
        <v>0</v>
      </c>
      <c r="L202" s="19">
        <f t="shared" si="56"/>
        <v>0</v>
      </c>
      <c r="M202" s="19">
        <f t="shared" si="56"/>
        <v>0</v>
      </c>
      <c r="N202" s="19">
        <f t="shared" si="56"/>
        <v>2</v>
      </c>
      <c r="O202" s="19">
        <f t="shared" si="56"/>
        <v>2</v>
      </c>
      <c r="P202" s="19">
        <f t="shared" si="56"/>
        <v>2</v>
      </c>
      <c r="Q202" s="19">
        <f t="shared" si="56"/>
        <v>4</v>
      </c>
      <c r="R202" s="17">
        <f>COUNTIF(R201:R201,"E")</f>
        <v>0</v>
      </c>
      <c r="S202" s="17">
        <f>COUNTIF(S201:S201,"C")</f>
        <v>0</v>
      </c>
      <c r="T202" s="17">
        <f>COUNTIF(T201:T201,"VP")</f>
        <v>1</v>
      </c>
      <c r="U202" s="18"/>
    </row>
    <row r="203" spans="1:21" ht="25.5" customHeight="1">
      <c r="A203" s="89" t="s">
        <v>52</v>
      </c>
      <c r="B203" s="90"/>
      <c r="C203" s="90"/>
      <c r="D203" s="90"/>
      <c r="E203" s="90"/>
      <c r="F203" s="90"/>
      <c r="G203" s="90"/>
      <c r="H203" s="90"/>
      <c r="I203" s="91"/>
      <c r="J203" s="19">
        <f aca="true" t="shared" si="57" ref="J203:T203">SUM(J199,J202)</f>
        <v>58</v>
      </c>
      <c r="K203" s="19">
        <f t="shared" si="57"/>
        <v>20</v>
      </c>
      <c r="L203" s="19">
        <f t="shared" si="57"/>
        <v>9</v>
      </c>
      <c r="M203" s="19">
        <f t="shared" si="57"/>
        <v>10</v>
      </c>
      <c r="N203" s="19">
        <f t="shared" si="57"/>
        <v>5</v>
      </c>
      <c r="O203" s="19">
        <f t="shared" si="57"/>
        <v>44</v>
      </c>
      <c r="P203" s="19">
        <f t="shared" si="57"/>
        <v>67</v>
      </c>
      <c r="Q203" s="19">
        <f t="shared" si="57"/>
        <v>111</v>
      </c>
      <c r="R203" s="19">
        <f t="shared" si="57"/>
        <v>7</v>
      </c>
      <c r="S203" s="19">
        <f t="shared" si="57"/>
        <v>4</v>
      </c>
      <c r="T203" s="19">
        <f t="shared" si="57"/>
        <v>2</v>
      </c>
      <c r="U203" s="36">
        <f>COUNTIF($A$186:$U$202,$U$187)/(COUNTIF($A$154:$U$179,$U$155)+COUNTIF($A$186:$U$202,$U$187)+COUNTIF($A$211:$U$224,$U$212)+COUNT($J$233:$J$238))</f>
        <v>0.1956521739130435</v>
      </c>
    </row>
    <row r="204" spans="1:21" ht="13.5" customHeight="1">
      <c r="A204" s="92" t="s">
        <v>53</v>
      </c>
      <c r="B204" s="93"/>
      <c r="C204" s="93"/>
      <c r="D204" s="93"/>
      <c r="E204" s="93"/>
      <c r="F204" s="93"/>
      <c r="G204" s="93"/>
      <c r="H204" s="93"/>
      <c r="I204" s="93"/>
      <c r="J204" s="94"/>
      <c r="K204" s="19">
        <f aca="true" t="shared" si="58" ref="K204:Q204">K199*14+K202*12</f>
        <v>280</v>
      </c>
      <c r="L204" s="19">
        <f t="shared" si="58"/>
        <v>126</v>
      </c>
      <c r="M204" s="19">
        <f t="shared" si="58"/>
        <v>140</v>
      </c>
      <c r="N204" s="19">
        <f t="shared" si="58"/>
        <v>66</v>
      </c>
      <c r="O204" s="19">
        <f t="shared" si="58"/>
        <v>612</v>
      </c>
      <c r="P204" s="19">
        <f t="shared" si="58"/>
        <v>934</v>
      </c>
      <c r="Q204" s="19">
        <f t="shared" si="58"/>
        <v>1546</v>
      </c>
      <c r="R204" s="98"/>
      <c r="S204" s="99"/>
      <c r="T204" s="99"/>
      <c r="U204" s="100"/>
    </row>
    <row r="205" spans="1:21" ht="16.5" customHeight="1">
      <c r="A205" s="95"/>
      <c r="B205" s="96"/>
      <c r="C205" s="96"/>
      <c r="D205" s="96"/>
      <c r="E205" s="96"/>
      <c r="F205" s="96"/>
      <c r="G205" s="96"/>
      <c r="H205" s="96"/>
      <c r="I205" s="96"/>
      <c r="J205" s="97"/>
      <c r="K205" s="121">
        <f>SUM(K204:N204)</f>
        <v>612</v>
      </c>
      <c r="L205" s="122"/>
      <c r="M205" s="122"/>
      <c r="N205" s="123"/>
      <c r="O205" s="115">
        <f>Q204</f>
        <v>1546</v>
      </c>
      <c r="P205" s="116"/>
      <c r="Q205" s="117"/>
      <c r="R205" s="101"/>
      <c r="S205" s="102"/>
      <c r="T205" s="102"/>
      <c r="U205" s="103"/>
    </row>
    <row r="206" ht="8.25" customHeight="1"/>
    <row r="207" spans="2:20" ht="138.75" customHeight="1">
      <c r="B207" s="2"/>
      <c r="C207" s="2"/>
      <c r="D207" s="2"/>
      <c r="E207" s="2"/>
      <c r="F207" s="2"/>
      <c r="G207" s="2"/>
      <c r="M207" s="4"/>
      <c r="N207" s="4"/>
      <c r="O207" s="4"/>
      <c r="P207" s="4"/>
      <c r="Q207" s="4"/>
      <c r="R207" s="4"/>
      <c r="S207" s="4"/>
      <c r="T207" s="4"/>
    </row>
    <row r="208" spans="1:21" ht="19.5" customHeight="1">
      <c r="A208" s="137" t="s">
        <v>284</v>
      </c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9"/>
    </row>
    <row r="209" spans="1:21" ht="25.5" customHeight="1">
      <c r="A209" s="140" t="s">
        <v>28</v>
      </c>
      <c r="B209" s="140" t="s">
        <v>27</v>
      </c>
      <c r="C209" s="140"/>
      <c r="D209" s="140"/>
      <c r="E209" s="140"/>
      <c r="F209" s="140"/>
      <c r="G209" s="140"/>
      <c r="H209" s="140"/>
      <c r="I209" s="140"/>
      <c r="J209" s="133" t="s">
        <v>42</v>
      </c>
      <c r="K209" s="187" t="s">
        <v>25</v>
      </c>
      <c r="L209" s="188"/>
      <c r="M209" s="188"/>
      <c r="N209" s="189"/>
      <c r="O209" s="133" t="s">
        <v>43</v>
      </c>
      <c r="P209" s="133"/>
      <c r="Q209" s="133"/>
      <c r="R209" s="133" t="s">
        <v>24</v>
      </c>
      <c r="S209" s="133"/>
      <c r="T209" s="133"/>
      <c r="U209" s="133" t="s">
        <v>23</v>
      </c>
    </row>
    <row r="210" spans="1:21" ht="18" customHeight="1">
      <c r="A210" s="140"/>
      <c r="B210" s="140"/>
      <c r="C210" s="140"/>
      <c r="D210" s="140"/>
      <c r="E210" s="140"/>
      <c r="F210" s="140"/>
      <c r="G210" s="140"/>
      <c r="H210" s="140"/>
      <c r="I210" s="140"/>
      <c r="J210" s="133"/>
      <c r="K210" s="25" t="s">
        <v>29</v>
      </c>
      <c r="L210" s="25" t="s">
        <v>30</v>
      </c>
      <c r="M210" s="25" t="s">
        <v>31</v>
      </c>
      <c r="N210" s="25" t="s">
        <v>118</v>
      </c>
      <c r="O210" s="25" t="s">
        <v>35</v>
      </c>
      <c r="P210" s="25" t="s">
        <v>9</v>
      </c>
      <c r="Q210" s="25" t="s">
        <v>32</v>
      </c>
      <c r="R210" s="25" t="s">
        <v>33</v>
      </c>
      <c r="S210" s="25" t="s">
        <v>29</v>
      </c>
      <c r="T210" s="25" t="s">
        <v>34</v>
      </c>
      <c r="U210" s="133"/>
    </row>
    <row r="211" spans="1:21" ht="13.5" customHeight="1">
      <c r="A211" s="137" t="s">
        <v>58</v>
      </c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9"/>
    </row>
    <row r="212" spans="1:21" ht="12.75">
      <c r="A212" s="27" t="str">
        <f aca="true" t="shared" si="59" ref="A212:A220">IF(ISNA(INDEX($A$37:$T$163,MATCH($B212,$B$37:$B$163,0),1)),"",INDEX($A$37:$T$163,MATCH($B212,$B$37:$B$163,0),1))</f>
        <v>MLM0023</v>
      </c>
      <c r="B212" s="84" t="s">
        <v>157</v>
      </c>
      <c r="C212" s="84"/>
      <c r="D212" s="84"/>
      <c r="E212" s="84"/>
      <c r="F212" s="84"/>
      <c r="G212" s="84"/>
      <c r="H212" s="84"/>
      <c r="I212" s="84"/>
      <c r="J212" s="14">
        <f aca="true" t="shared" si="60" ref="J212:J220">IF(ISNA(INDEX($A$37:$T$163,MATCH($B212,$B$37:$B$163,0),10)),"",INDEX($A$37:$T$163,MATCH($B212,$B$37:$B$163,0),10))</f>
        <v>6</v>
      </c>
      <c r="K212" s="14">
        <f aca="true" t="shared" si="61" ref="K212:K220">IF(ISNA(INDEX($A$37:$T$163,MATCH($B212,$B$37:$B$163,0),11)),"",INDEX($A$37:$T$163,MATCH($B212,$B$37:$B$163,0),11))</f>
        <v>2</v>
      </c>
      <c r="L212" s="14">
        <f aca="true" t="shared" si="62" ref="L212:L220">IF(ISNA(INDEX($A$37:$T$163,MATCH($B212,$B$37:$B$163,0),12)),"",INDEX($A$37:$T$163,MATCH($B212,$B$37:$B$163,0),12))</f>
        <v>2</v>
      </c>
      <c r="M212" s="14">
        <f aca="true" t="shared" si="63" ref="M212:M220">IF(ISNA(INDEX($A$37:$T$163,MATCH($B212,$B$37:$B$163,0),13)),"",INDEX($A$37:$T$163,MATCH($B212,$B$37:$B$163,0),13))</f>
        <v>0</v>
      </c>
      <c r="N212" s="14">
        <f aca="true" t="shared" si="64" ref="N212:N220">IF(ISNA(INDEX($A$36:$U$149,MATCH($B212,$B$36:$B$149,0),14)),"",INDEX($A$36:$U$149,MATCH($B212,$B$36:$B$149,0),14))</f>
        <v>0</v>
      </c>
      <c r="O212" s="14">
        <f aca="true" t="shared" si="65" ref="O212:O220">IF(ISNA(INDEX($A$36:$U$149,MATCH($B212,$B$36:$B$149,0),15)),"",INDEX($A$36:$U$149,MATCH($B212,$B$36:$B$149,0),15))</f>
        <v>4</v>
      </c>
      <c r="P212" s="14">
        <f aca="true" t="shared" si="66" ref="P212:P220">IF(ISNA(INDEX($A$36:$U$149,MATCH($B212,$B$36:$B$149,0),16)),"",INDEX($A$36:$U$149,MATCH($B212,$B$36:$B$149,0),16))</f>
        <v>7</v>
      </c>
      <c r="Q212" s="14">
        <f aca="true" t="shared" si="67" ref="Q212:Q220">IF(ISNA(INDEX($A$36:$U$149,MATCH($B212,$B$36:$B$149,0),17)),"",INDEX($A$36:$U$149,MATCH($B212,$B$36:$B$149,0),17))</f>
        <v>11</v>
      </c>
      <c r="R212" s="24">
        <f aca="true" t="shared" si="68" ref="R212:R220">IF(ISNA(INDEX($A$36:$U$149,MATCH($B212,$B$36:$B$149,0),18)),"",INDEX($A$36:$U$149,MATCH($B212,$B$36:$B$149,0),18))</f>
        <v>0</v>
      </c>
      <c r="S212" s="24">
        <f aca="true" t="shared" si="69" ref="S212:S220">IF(ISNA(INDEX($A$36:$U$149,MATCH($B212,$B$36:$B$149,0),19)),"",INDEX($A$36:$U$149,MATCH($B212,$B$36:$B$149,0),19))</f>
        <v>0</v>
      </c>
      <c r="T212" s="24" t="str">
        <f aca="true" t="shared" si="70" ref="T212:T220">IF(ISNA(INDEX($A$36:$U$149,MATCH($B212,$B$36:$B$149,0),20)),"",INDEX($A$36:$U$149,MATCH($B212,$B$36:$B$149,0),20))</f>
        <v>VP</v>
      </c>
      <c r="U212" s="13" t="s">
        <v>41</v>
      </c>
    </row>
    <row r="213" spans="1:21" ht="12.75">
      <c r="A213" s="27" t="str">
        <f t="shared" si="59"/>
        <v>MLM5005</v>
      </c>
      <c r="B213" s="84" t="s">
        <v>80</v>
      </c>
      <c r="C213" s="84"/>
      <c r="D213" s="84"/>
      <c r="E213" s="84"/>
      <c r="F213" s="84"/>
      <c r="G213" s="84"/>
      <c r="H213" s="84"/>
      <c r="I213" s="84"/>
      <c r="J213" s="14">
        <f t="shared" si="60"/>
        <v>6</v>
      </c>
      <c r="K213" s="14">
        <f t="shared" si="61"/>
        <v>2</v>
      </c>
      <c r="L213" s="14">
        <f t="shared" si="62"/>
        <v>2</v>
      </c>
      <c r="M213" s="14">
        <f t="shared" si="63"/>
        <v>2</v>
      </c>
      <c r="N213" s="14">
        <f t="shared" si="64"/>
        <v>0</v>
      </c>
      <c r="O213" s="14">
        <f t="shared" si="65"/>
        <v>6</v>
      </c>
      <c r="P213" s="14">
        <f t="shared" si="66"/>
        <v>5</v>
      </c>
      <c r="Q213" s="14">
        <f t="shared" si="67"/>
        <v>11</v>
      </c>
      <c r="R213" s="24">
        <f t="shared" si="68"/>
        <v>0</v>
      </c>
      <c r="S213" s="24" t="str">
        <f t="shared" si="69"/>
        <v>C</v>
      </c>
      <c r="T213" s="24">
        <f t="shared" si="70"/>
        <v>0</v>
      </c>
      <c r="U213" s="13" t="s">
        <v>41</v>
      </c>
    </row>
    <row r="214" spans="1:21" ht="12.75">
      <c r="A214" s="27" t="str">
        <f t="shared" si="59"/>
        <v>YLU0011</v>
      </c>
      <c r="B214" s="84" t="s">
        <v>74</v>
      </c>
      <c r="C214" s="84"/>
      <c r="D214" s="84"/>
      <c r="E214" s="84"/>
      <c r="F214" s="84"/>
      <c r="G214" s="84"/>
      <c r="H214" s="84"/>
      <c r="I214" s="84"/>
      <c r="J214" s="14">
        <f t="shared" si="60"/>
        <v>0</v>
      </c>
      <c r="K214" s="14">
        <f t="shared" si="61"/>
        <v>0</v>
      </c>
      <c r="L214" s="14">
        <f t="shared" si="62"/>
        <v>2</v>
      </c>
      <c r="M214" s="14">
        <f t="shared" si="63"/>
        <v>0</v>
      </c>
      <c r="N214" s="14">
        <f t="shared" si="64"/>
        <v>0</v>
      </c>
      <c r="O214" s="14">
        <f t="shared" si="65"/>
        <v>2</v>
      </c>
      <c r="P214" s="14">
        <f t="shared" si="66"/>
        <v>0</v>
      </c>
      <c r="Q214" s="14">
        <f t="shared" si="67"/>
        <v>2</v>
      </c>
      <c r="R214" s="24">
        <f t="shared" si="68"/>
        <v>0</v>
      </c>
      <c r="S214" s="24" t="str">
        <f t="shared" si="69"/>
        <v>C</v>
      </c>
      <c r="T214" s="24">
        <f t="shared" si="70"/>
        <v>0</v>
      </c>
      <c r="U214" s="13" t="s">
        <v>41</v>
      </c>
    </row>
    <row r="215" spans="1:21" ht="12.75">
      <c r="A215" s="27" t="str">
        <f t="shared" si="59"/>
        <v>MLE2008</v>
      </c>
      <c r="B215" s="84" t="s">
        <v>226</v>
      </c>
      <c r="C215" s="84"/>
      <c r="D215" s="84"/>
      <c r="E215" s="84"/>
      <c r="F215" s="84"/>
      <c r="G215" s="84"/>
      <c r="H215" s="84"/>
      <c r="I215" s="84"/>
      <c r="J215" s="14">
        <f t="shared" si="60"/>
        <v>3</v>
      </c>
      <c r="K215" s="14">
        <f t="shared" si="61"/>
        <v>0</v>
      </c>
      <c r="L215" s="14">
        <f t="shared" si="62"/>
        <v>2</v>
      </c>
      <c r="M215" s="14">
        <f t="shared" si="63"/>
        <v>0</v>
      </c>
      <c r="N215" s="14">
        <f t="shared" si="64"/>
        <v>1</v>
      </c>
      <c r="O215" s="14">
        <f t="shared" si="65"/>
        <v>3</v>
      </c>
      <c r="P215" s="14">
        <f t="shared" si="66"/>
        <v>2</v>
      </c>
      <c r="Q215" s="14">
        <f t="shared" si="67"/>
        <v>5</v>
      </c>
      <c r="R215" s="24">
        <f t="shared" si="68"/>
        <v>0</v>
      </c>
      <c r="S215" s="24" t="str">
        <f t="shared" si="69"/>
        <v>C</v>
      </c>
      <c r="T215" s="24">
        <f t="shared" si="70"/>
        <v>0</v>
      </c>
      <c r="U215" s="13" t="s">
        <v>41</v>
      </c>
    </row>
    <row r="216" spans="1:21" ht="12.75">
      <c r="A216" s="27" t="str">
        <f t="shared" si="59"/>
        <v>MLX2081</v>
      </c>
      <c r="B216" s="84" t="s">
        <v>181</v>
      </c>
      <c r="C216" s="84"/>
      <c r="D216" s="84"/>
      <c r="E216" s="84"/>
      <c r="F216" s="84"/>
      <c r="G216" s="84"/>
      <c r="H216" s="84"/>
      <c r="I216" s="84"/>
      <c r="J216" s="14">
        <f t="shared" si="60"/>
        <v>3</v>
      </c>
      <c r="K216" s="14">
        <f t="shared" si="61"/>
        <v>0</v>
      </c>
      <c r="L216" s="14">
        <f t="shared" si="62"/>
        <v>2</v>
      </c>
      <c r="M216" s="14">
        <f t="shared" si="63"/>
        <v>0</v>
      </c>
      <c r="N216" s="14">
        <f t="shared" si="64"/>
        <v>0</v>
      </c>
      <c r="O216" s="14">
        <f t="shared" si="65"/>
        <v>2</v>
      </c>
      <c r="P216" s="14">
        <f t="shared" si="66"/>
        <v>3</v>
      </c>
      <c r="Q216" s="14">
        <f t="shared" si="67"/>
        <v>5</v>
      </c>
      <c r="R216" s="24">
        <f t="shared" si="68"/>
        <v>0</v>
      </c>
      <c r="S216" s="24" t="str">
        <f t="shared" si="69"/>
        <v>C</v>
      </c>
      <c r="T216" s="24">
        <f t="shared" si="70"/>
        <v>0</v>
      </c>
      <c r="U216" s="13" t="s">
        <v>41</v>
      </c>
    </row>
    <row r="217" spans="1:21" ht="12.75">
      <c r="A217" s="27" t="str">
        <f t="shared" si="59"/>
        <v>MLM7005</v>
      </c>
      <c r="B217" s="84" t="s">
        <v>280</v>
      </c>
      <c r="C217" s="84"/>
      <c r="D217" s="84"/>
      <c r="E217" s="84"/>
      <c r="F217" s="84"/>
      <c r="G217" s="84"/>
      <c r="H217" s="84"/>
      <c r="I217" s="84"/>
      <c r="J217" s="14">
        <f t="shared" si="60"/>
        <v>3</v>
      </c>
      <c r="K217" s="14">
        <f t="shared" si="61"/>
        <v>2</v>
      </c>
      <c r="L217" s="14">
        <f t="shared" si="62"/>
        <v>0</v>
      </c>
      <c r="M217" s="14">
        <f t="shared" si="63"/>
        <v>0</v>
      </c>
      <c r="N217" s="14">
        <f t="shared" si="64"/>
        <v>1</v>
      </c>
      <c r="O217" s="14">
        <f t="shared" si="65"/>
        <v>3</v>
      </c>
      <c r="P217" s="14">
        <f t="shared" si="66"/>
        <v>2</v>
      </c>
      <c r="Q217" s="14">
        <f t="shared" si="67"/>
        <v>5</v>
      </c>
      <c r="R217" s="24">
        <f t="shared" si="68"/>
        <v>0</v>
      </c>
      <c r="S217" s="24" t="str">
        <f t="shared" si="69"/>
        <v>C</v>
      </c>
      <c r="T217" s="24">
        <f t="shared" si="70"/>
        <v>0</v>
      </c>
      <c r="U217" s="13" t="s">
        <v>41</v>
      </c>
    </row>
    <row r="218" spans="1:21" ht="12.75">
      <c r="A218" s="27" t="str">
        <f t="shared" si="59"/>
        <v>YLU0012</v>
      </c>
      <c r="B218" s="84" t="s">
        <v>75</v>
      </c>
      <c r="C218" s="84"/>
      <c r="D218" s="84"/>
      <c r="E218" s="84"/>
      <c r="F218" s="84"/>
      <c r="G218" s="84"/>
      <c r="H218" s="84"/>
      <c r="I218" s="84"/>
      <c r="J218" s="14">
        <f t="shared" si="60"/>
        <v>0</v>
      </c>
      <c r="K218" s="14">
        <f t="shared" si="61"/>
        <v>0</v>
      </c>
      <c r="L218" s="14">
        <f t="shared" si="62"/>
        <v>2</v>
      </c>
      <c r="M218" s="14">
        <f t="shared" si="63"/>
        <v>0</v>
      </c>
      <c r="N218" s="14">
        <f t="shared" si="64"/>
        <v>0</v>
      </c>
      <c r="O218" s="14">
        <f t="shared" si="65"/>
        <v>2</v>
      </c>
      <c r="P218" s="14">
        <f t="shared" si="66"/>
        <v>0</v>
      </c>
      <c r="Q218" s="14">
        <f t="shared" si="67"/>
        <v>2</v>
      </c>
      <c r="R218" s="24">
        <f t="shared" si="68"/>
        <v>0</v>
      </c>
      <c r="S218" s="24" t="str">
        <f t="shared" si="69"/>
        <v>C</v>
      </c>
      <c r="T218" s="24">
        <f t="shared" si="70"/>
        <v>0</v>
      </c>
      <c r="U218" s="13" t="s">
        <v>41</v>
      </c>
    </row>
    <row r="219" spans="1:21" ht="12.75">
      <c r="A219" s="27" t="str">
        <f t="shared" si="59"/>
        <v>MLX2082</v>
      </c>
      <c r="B219" s="84" t="s">
        <v>193</v>
      </c>
      <c r="C219" s="84"/>
      <c r="D219" s="84"/>
      <c r="E219" s="84"/>
      <c r="F219" s="84"/>
      <c r="G219" s="84"/>
      <c r="H219" s="84"/>
      <c r="I219" s="84"/>
      <c r="J219" s="14">
        <f t="shared" si="60"/>
        <v>3</v>
      </c>
      <c r="K219" s="14">
        <f t="shared" si="61"/>
        <v>0</v>
      </c>
      <c r="L219" s="14">
        <f t="shared" si="62"/>
        <v>2</v>
      </c>
      <c r="M219" s="14">
        <f t="shared" si="63"/>
        <v>0</v>
      </c>
      <c r="N219" s="14">
        <f t="shared" si="64"/>
        <v>0</v>
      </c>
      <c r="O219" s="14">
        <f t="shared" si="65"/>
        <v>2</v>
      </c>
      <c r="P219" s="14">
        <f t="shared" si="66"/>
        <v>3</v>
      </c>
      <c r="Q219" s="14">
        <f t="shared" si="67"/>
        <v>5</v>
      </c>
      <c r="R219" s="24">
        <f t="shared" si="68"/>
        <v>0</v>
      </c>
      <c r="S219" s="24" t="str">
        <f t="shared" si="69"/>
        <v>C</v>
      </c>
      <c r="T219" s="24">
        <f t="shared" si="70"/>
        <v>0</v>
      </c>
      <c r="U219" s="13" t="s">
        <v>41</v>
      </c>
    </row>
    <row r="220" spans="1:21" ht="12.75">
      <c r="A220" s="27" t="str">
        <f t="shared" si="59"/>
        <v>MLR2003</v>
      </c>
      <c r="B220" s="84" t="s">
        <v>113</v>
      </c>
      <c r="C220" s="84"/>
      <c r="D220" s="84"/>
      <c r="E220" s="84"/>
      <c r="F220" s="84"/>
      <c r="G220" s="84"/>
      <c r="H220" s="84"/>
      <c r="I220" s="84"/>
      <c r="J220" s="14">
        <f t="shared" si="60"/>
        <v>3</v>
      </c>
      <c r="K220" s="14">
        <f t="shared" si="61"/>
        <v>1</v>
      </c>
      <c r="L220" s="14">
        <f t="shared" si="62"/>
        <v>0</v>
      </c>
      <c r="M220" s="14">
        <f t="shared" si="63"/>
        <v>1</v>
      </c>
      <c r="N220" s="14">
        <f t="shared" si="64"/>
        <v>0</v>
      </c>
      <c r="O220" s="14">
        <f t="shared" si="65"/>
        <v>2</v>
      </c>
      <c r="P220" s="14">
        <f t="shared" si="66"/>
        <v>3</v>
      </c>
      <c r="Q220" s="14">
        <f t="shared" si="67"/>
        <v>5</v>
      </c>
      <c r="R220" s="24">
        <f t="shared" si="68"/>
        <v>0</v>
      </c>
      <c r="S220" s="24" t="str">
        <f t="shared" si="69"/>
        <v>C</v>
      </c>
      <c r="T220" s="24">
        <f t="shared" si="70"/>
        <v>0</v>
      </c>
      <c r="U220" s="13" t="s">
        <v>41</v>
      </c>
    </row>
    <row r="221" spans="1:21" ht="12.75">
      <c r="A221" s="17" t="s">
        <v>26</v>
      </c>
      <c r="B221" s="134"/>
      <c r="C221" s="135"/>
      <c r="D221" s="135"/>
      <c r="E221" s="135"/>
      <c r="F221" s="135"/>
      <c r="G221" s="135"/>
      <c r="H221" s="135"/>
      <c r="I221" s="136"/>
      <c r="J221" s="19">
        <f aca="true" t="shared" si="71" ref="J221:Q221">SUM(J212:J220)</f>
        <v>27</v>
      </c>
      <c r="K221" s="19">
        <f t="shared" si="71"/>
        <v>7</v>
      </c>
      <c r="L221" s="19">
        <f t="shared" si="71"/>
        <v>14</v>
      </c>
      <c r="M221" s="19">
        <f t="shared" si="71"/>
        <v>3</v>
      </c>
      <c r="N221" s="19">
        <f t="shared" si="71"/>
        <v>2</v>
      </c>
      <c r="O221" s="19">
        <f t="shared" si="71"/>
        <v>26</v>
      </c>
      <c r="P221" s="19">
        <f t="shared" si="71"/>
        <v>25</v>
      </c>
      <c r="Q221" s="19">
        <f t="shared" si="71"/>
        <v>51</v>
      </c>
      <c r="R221" s="17">
        <f>COUNTIF(R212:R220,"E")</f>
        <v>0</v>
      </c>
      <c r="S221" s="17">
        <f>COUNTIF(S212:S220,"C")</f>
        <v>8</v>
      </c>
      <c r="T221" s="17">
        <f>COUNTIF(T212:T220,"VP")</f>
        <v>1</v>
      </c>
      <c r="U221" s="13"/>
    </row>
    <row r="222" spans="1:21" ht="13.5" customHeight="1">
      <c r="A222" s="137" t="s">
        <v>72</v>
      </c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9"/>
    </row>
    <row r="223" spans="1:21" ht="12.75">
      <c r="A223" s="27" t="str">
        <f>IF(ISNA(INDEX($A$37:$T$163,MATCH($B223,$B$37:$B$163,0),1)),"",INDEX($A$37:$T$163,MATCH($B223,$B$37:$B$163,0),1))</f>
        <v>MLX2204</v>
      </c>
      <c r="B223" s="84" t="s">
        <v>92</v>
      </c>
      <c r="C223" s="84"/>
      <c r="D223" s="84"/>
      <c r="E223" s="84"/>
      <c r="F223" s="84"/>
      <c r="G223" s="84"/>
      <c r="H223" s="84"/>
      <c r="I223" s="84"/>
      <c r="J223" s="14">
        <f>IF(ISNA(INDEX($A$37:$T$163,MATCH($B223,$B$37:$B$163,0),10)),"",INDEX($A$37:$T$163,MATCH($B223,$B$37:$B$163,0),10))</f>
        <v>3</v>
      </c>
      <c r="K223" s="14">
        <f>IF(ISNA(INDEX($A$37:$T$163,MATCH($B223,$B$37:$B$163,0),11)),"",INDEX($A$37:$T$163,MATCH($B223,$B$37:$B$163,0),11))</f>
        <v>2</v>
      </c>
      <c r="L223" s="14">
        <f>IF(ISNA(INDEX($A$37:$T$163,MATCH($B223,$B$37:$B$163,0),12)),"",INDEX($A$37:$T$163,MATCH($B223,$B$37:$B$163,0),12))</f>
        <v>0</v>
      </c>
      <c r="M223" s="14">
        <f>IF(ISNA(INDEX($A$37:$T$163,MATCH($B223,$B$37:$B$163,0),13)),"",INDEX($A$37:$T$163,MATCH($B223,$B$37:$B$163,0),13))</f>
        <v>0</v>
      </c>
      <c r="N223" s="14">
        <f>IF(ISNA(INDEX($A$36:$U$149,MATCH($B223,$B$36:$B$149,0),14)),"",INDEX($A$36:$U$149,MATCH($B223,$B$36:$B$149,0),14))</f>
        <v>0</v>
      </c>
      <c r="O223" s="14">
        <f>IF(ISNA(INDEX($A$36:$U$149,MATCH($B223,$B$36:$B$149,0),15)),"",INDEX($A$36:$U$149,MATCH($B223,$B$36:$B$149,0),15))</f>
        <v>2</v>
      </c>
      <c r="P223" s="14">
        <f>IF(ISNA(INDEX($A$36:$U$149,MATCH($B223,$B$36:$B$149,0),16)),"",INDEX($A$36:$U$149,MATCH($B223,$B$36:$B$149,0),16))</f>
        <v>4</v>
      </c>
      <c r="Q223" s="14">
        <f>IF(ISNA(INDEX($A$36:$U$149,MATCH($B223,$B$36:$B$149,0),17)),"",INDEX($A$36:$U$149,MATCH($B223,$B$36:$B$149,0),17))</f>
        <v>6</v>
      </c>
      <c r="R223" s="24">
        <f>IF(ISNA(INDEX($A$36:$U$149,MATCH($B223,$B$36:$B$149,0),18)),"",INDEX($A$36:$U$149,MATCH($B223,$B$36:$B$149,0),18))</f>
        <v>0</v>
      </c>
      <c r="S223" s="24" t="str">
        <f>IF(ISNA(INDEX($A$36:$U$149,MATCH($B223,$B$36:$B$149,0),19)),"",INDEX($A$36:$U$149,MATCH($B223,$B$36:$B$149,0),19))</f>
        <v>C</v>
      </c>
      <c r="T223" s="24">
        <f>IF(ISNA(INDEX($A$36:$U$149,MATCH($B223,$B$36:$B$149,0),20)),"",INDEX($A$36:$U$149,MATCH($B223,$B$36:$B$149,0),20))</f>
        <v>0</v>
      </c>
      <c r="U223" s="13" t="s">
        <v>41</v>
      </c>
    </row>
    <row r="224" spans="1:21" ht="12.75">
      <c r="A224" s="17" t="s">
        <v>26</v>
      </c>
      <c r="B224" s="140"/>
      <c r="C224" s="140"/>
      <c r="D224" s="140"/>
      <c r="E224" s="140"/>
      <c r="F224" s="140"/>
      <c r="G224" s="140"/>
      <c r="H224" s="140"/>
      <c r="I224" s="140"/>
      <c r="J224" s="19">
        <f aca="true" t="shared" si="72" ref="J224:Q224">SUM(J223:J223)</f>
        <v>3</v>
      </c>
      <c r="K224" s="19">
        <f t="shared" si="72"/>
        <v>2</v>
      </c>
      <c r="L224" s="19">
        <f t="shared" si="72"/>
        <v>0</v>
      </c>
      <c r="M224" s="19">
        <f t="shared" si="72"/>
        <v>0</v>
      </c>
      <c r="N224" s="19">
        <f t="shared" si="72"/>
        <v>0</v>
      </c>
      <c r="O224" s="19">
        <f t="shared" si="72"/>
        <v>2</v>
      </c>
      <c r="P224" s="19">
        <f t="shared" si="72"/>
        <v>4</v>
      </c>
      <c r="Q224" s="19">
        <f t="shared" si="72"/>
        <v>6</v>
      </c>
      <c r="R224" s="17">
        <f>COUNTIF(R223:R223,"E")</f>
        <v>0</v>
      </c>
      <c r="S224" s="17">
        <f>COUNTIF(S223:S223,"C")</f>
        <v>1</v>
      </c>
      <c r="T224" s="17">
        <f>COUNTIF(T223:T223,"VP")</f>
        <v>0</v>
      </c>
      <c r="U224" s="18"/>
    </row>
    <row r="225" spans="1:21" ht="27.75" customHeight="1">
      <c r="A225" s="89" t="s">
        <v>52</v>
      </c>
      <c r="B225" s="90"/>
      <c r="C225" s="90"/>
      <c r="D225" s="90"/>
      <c r="E225" s="90"/>
      <c r="F225" s="90"/>
      <c r="G225" s="90"/>
      <c r="H225" s="90"/>
      <c r="I225" s="91"/>
      <c r="J225" s="19">
        <f aca="true" t="shared" si="73" ref="J225:T225">SUM(J221,J224)</f>
        <v>30</v>
      </c>
      <c r="K225" s="19">
        <f t="shared" si="73"/>
        <v>9</v>
      </c>
      <c r="L225" s="19">
        <f t="shared" si="73"/>
        <v>14</v>
      </c>
      <c r="M225" s="19">
        <f t="shared" si="73"/>
        <v>3</v>
      </c>
      <c r="N225" s="19">
        <f t="shared" si="73"/>
        <v>2</v>
      </c>
      <c r="O225" s="19">
        <f t="shared" si="73"/>
        <v>28</v>
      </c>
      <c r="P225" s="19">
        <f t="shared" si="73"/>
        <v>29</v>
      </c>
      <c r="Q225" s="19">
        <f t="shared" si="73"/>
        <v>57</v>
      </c>
      <c r="R225" s="19">
        <f t="shared" si="73"/>
        <v>0</v>
      </c>
      <c r="S225" s="19">
        <f t="shared" si="73"/>
        <v>9</v>
      </c>
      <c r="T225" s="19">
        <f t="shared" si="73"/>
        <v>1</v>
      </c>
      <c r="U225" s="36">
        <f>COUNTIF($A$211:$U$224,$U$212)/(COUNTIF($A$154:$U$179,$U$155)+COUNTIF($A$186:$U$202,$U$187)+COUNTIF($A$211:$U$224,$U$212)+COUNT($J$233:$J$238))</f>
        <v>0.17391304347826086</v>
      </c>
    </row>
    <row r="226" spans="1:21" ht="14.25" customHeight="1">
      <c r="A226" s="92" t="s">
        <v>53</v>
      </c>
      <c r="B226" s="93"/>
      <c r="C226" s="93"/>
      <c r="D226" s="93"/>
      <c r="E226" s="93"/>
      <c r="F226" s="93"/>
      <c r="G226" s="93"/>
      <c r="H226" s="93"/>
      <c r="I226" s="93"/>
      <c r="J226" s="94"/>
      <c r="K226" s="19">
        <f aca="true" t="shared" si="74" ref="K226:Q226">K221*14+K224*12</f>
        <v>122</v>
      </c>
      <c r="L226" s="19">
        <f t="shared" si="74"/>
        <v>196</v>
      </c>
      <c r="M226" s="19">
        <f t="shared" si="74"/>
        <v>42</v>
      </c>
      <c r="N226" s="19">
        <f t="shared" si="74"/>
        <v>28</v>
      </c>
      <c r="O226" s="19">
        <f t="shared" si="74"/>
        <v>388</v>
      </c>
      <c r="P226" s="19">
        <f t="shared" si="74"/>
        <v>398</v>
      </c>
      <c r="Q226" s="19">
        <f t="shared" si="74"/>
        <v>786</v>
      </c>
      <c r="R226" s="98"/>
      <c r="S226" s="99"/>
      <c r="T226" s="99"/>
      <c r="U226" s="100"/>
    </row>
    <row r="227" spans="1:21" ht="12.75">
      <c r="A227" s="95"/>
      <c r="B227" s="96"/>
      <c r="C227" s="96"/>
      <c r="D227" s="96"/>
      <c r="E227" s="96"/>
      <c r="F227" s="96"/>
      <c r="G227" s="96"/>
      <c r="H227" s="96"/>
      <c r="I227" s="96"/>
      <c r="J227" s="97"/>
      <c r="K227" s="121">
        <f>SUM(K226:N226)</f>
        <v>388</v>
      </c>
      <c r="L227" s="122"/>
      <c r="M227" s="122"/>
      <c r="N227" s="123"/>
      <c r="O227" s="115">
        <f>Q226</f>
        <v>786</v>
      </c>
      <c r="P227" s="116"/>
      <c r="Q227" s="117"/>
      <c r="R227" s="101"/>
      <c r="S227" s="102"/>
      <c r="T227" s="102"/>
      <c r="U227" s="103"/>
    </row>
    <row r="228" ht="186.75" customHeight="1"/>
    <row r="229" spans="1:21" ht="21.75" customHeight="1">
      <c r="A229" s="85" t="s">
        <v>54</v>
      </c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7"/>
    </row>
    <row r="230" spans="1:21" ht="27.75" customHeight="1">
      <c r="A230" s="131" t="s">
        <v>28</v>
      </c>
      <c r="B230" s="109" t="s">
        <v>27</v>
      </c>
      <c r="C230" s="110"/>
      <c r="D230" s="110"/>
      <c r="E230" s="110"/>
      <c r="F230" s="110"/>
      <c r="G230" s="110"/>
      <c r="H230" s="110"/>
      <c r="I230" s="111"/>
      <c r="J230" s="107" t="s">
        <v>42</v>
      </c>
      <c r="K230" s="128" t="s">
        <v>25</v>
      </c>
      <c r="L230" s="129"/>
      <c r="M230" s="129"/>
      <c r="N230" s="130"/>
      <c r="O230" s="88" t="s">
        <v>43</v>
      </c>
      <c r="P230" s="127"/>
      <c r="Q230" s="127"/>
      <c r="R230" s="88" t="s">
        <v>24</v>
      </c>
      <c r="S230" s="88"/>
      <c r="T230" s="88"/>
      <c r="U230" s="88" t="s">
        <v>23</v>
      </c>
    </row>
    <row r="231" spans="1:21" ht="12.75">
      <c r="A231" s="132"/>
      <c r="B231" s="112"/>
      <c r="C231" s="113"/>
      <c r="D231" s="113"/>
      <c r="E231" s="113"/>
      <c r="F231" s="113"/>
      <c r="G231" s="113"/>
      <c r="H231" s="113"/>
      <c r="I231" s="114"/>
      <c r="J231" s="108"/>
      <c r="K231" s="3" t="s">
        <v>29</v>
      </c>
      <c r="L231" s="3" t="s">
        <v>30</v>
      </c>
      <c r="M231" s="3" t="s">
        <v>31</v>
      </c>
      <c r="N231" s="3" t="s">
        <v>118</v>
      </c>
      <c r="O231" s="3" t="s">
        <v>35</v>
      </c>
      <c r="P231" s="3" t="s">
        <v>9</v>
      </c>
      <c r="Q231" s="3" t="s">
        <v>32</v>
      </c>
      <c r="R231" s="3" t="s">
        <v>33</v>
      </c>
      <c r="S231" s="3" t="s">
        <v>29</v>
      </c>
      <c r="T231" s="3" t="s">
        <v>34</v>
      </c>
      <c r="U231" s="88"/>
    </row>
    <row r="232" spans="1:21" ht="12.75">
      <c r="A232" s="118" t="s">
        <v>58</v>
      </c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20"/>
    </row>
    <row r="233" spans="1:21" ht="12.75">
      <c r="A233" s="58" t="s">
        <v>119</v>
      </c>
      <c r="B233" s="104" t="s">
        <v>224</v>
      </c>
      <c r="C233" s="105"/>
      <c r="D233" s="105"/>
      <c r="E233" s="105"/>
      <c r="F233" s="105"/>
      <c r="G233" s="105"/>
      <c r="H233" s="105"/>
      <c r="I233" s="106"/>
      <c r="J233" s="68">
        <v>3</v>
      </c>
      <c r="K233" s="68">
        <v>2</v>
      </c>
      <c r="L233" s="68">
        <v>1</v>
      </c>
      <c r="M233" s="68">
        <v>0</v>
      </c>
      <c r="N233" s="29">
        <v>0</v>
      </c>
      <c r="O233" s="14">
        <f aca="true" t="shared" si="75" ref="O233:O238">K233+L233+M233+N233</f>
        <v>3</v>
      </c>
      <c r="P233" s="14">
        <f aca="true" t="shared" si="76" ref="P233:P238">Q233-O233</f>
        <v>2</v>
      </c>
      <c r="Q233" s="14">
        <f aca="true" t="shared" si="77" ref="Q233:Q238">ROUND(PRODUCT(J233,25)/14,0)</f>
        <v>5</v>
      </c>
      <c r="R233" s="72"/>
      <c r="S233" s="61" t="s">
        <v>29</v>
      </c>
      <c r="T233" s="73"/>
      <c r="U233" s="61" t="s">
        <v>38</v>
      </c>
    </row>
    <row r="234" spans="1:21" ht="12.75">
      <c r="A234" s="58" t="s">
        <v>279</v>
      </c>
      <c r="B234" s="84" t="s">
        <v>280</v>
      </c>
      <c r="C234" s="84"/>
      <c r="D234" s="84"/>
      <c r="E234" s="84"/>
      <c r="F234" s="84"/>
      <c r="G234" s="84"/>
      <c r="H234" s="84"/>
      <c r="I234" s="84"/>
      <c r="J234" s="68">
        <v>3</v>
      </c>
      <c r="K234" s="68">
        <v>2</v>
      </c>
      <c r="L234" s="68">
        <v>0</v>
      </c>
      <c r="M234" s="68">
        <v>0</v>
      </c>
      <c r="N234" s="29">
        <v>1</v>
      </c>
      <c r="O234" s="14">
        <f t="shared" si="75"/>
        <v>3</v>
      </c>
      <c r="P234" s="14">
        <f t="shared" si="76"/>
        <v>2</v>
      </c>
      <c r="Q234" s="14">
        <f t="shared" si="77"/>
        <v>5</v>
      </c>
      <c r="R234" s="72"/>
      <c r="S234" s="61" t="s">
        <v>29</v>
      </c>
      <c r="T234" s="73"/>
      <c r="U234" s="61" t="s">
        <v>41</v>
      </c>
    </row>
    <row r="235" spans="1:21" ht="12.75">
      <c r="A235" s="58" t="s">
        <v>78</v>
      </c>
      <c r="B235" s="84" t="s">
        <v>225</v>
      </c>
      <c r="C235" s="84"/>
      <c r="D235" s="84"/>
      <c r="E235" s="84"/>
      <c r="F235" s="84"/>
      <c r="G235" s="84"/>
      <c r="H235" s="84"/>
      <c r="I235" s="84"/>
      <c r="J235" s="68">
        <v>4</v>
      </c>
      <c r="K235" s="68">
        <v>2</v>
      </c>
      <c r="L235" s="68">
        <v>0</v>
      </c>
      <c r="M235" s="68">
        <v>2</v>
      </c>
      <c r="N235" s="29">
        <v>0</v>
      </c>
      <c r="O235" s="14">
        <f t="shared" si="75"/>
        <v>4</v>
      </c>
      <c r="P235" s="14">
        <f t="shared" si="76"/>
        <v>3</v>
      </c>
      <c r="Q235" s="14">
        <f t="shared" si="77"/>
        <v>7</v>
      </c>
      <c r="R235" s="72"/>
      <c r="S235" s="61" t="s">
        <v>29</v>
      </c>
      <c r="T235" s="73"/>
      <c r="U235" s="61" t="s">
        <v>41</v>
      </c>
    </row>
    <row r="236" spans="1:21" ht="12.75">
      <c r="A236" s="58" t="s">
        <v>281</v>
      </c>
      <c r="B236" s="104" t="s">
        <v>226</v>
      </c>
      <c r="C236" s="105"/>
      <c r="D236" s="105"/>
      <c r="E236" s="105"/>
      <c r="F236" s="105"/>
      <c r="G236" s="105"/>
      <c r="H236" s="105"/>
      <c r="I236" s="106"/>
      <c r="J236" s="68">
        <v>3</v>
      </c>
      <c r="K236" s="68">
        <v>0</v>
      </c>
      <c r="L236" s="68">
        <v>2</v>
      </c>
      <c r="M236" s="68">
        <v>0</v>
      </c>
      <c r="N236" s="29">
        <v>1</v>
      </c>
      <c r="O236" s="14">
        <f t="shared" si="75"/>
        <v>3</v>
      </c>
      <c r="P236" s="14">
        <f t="shared" si="76"/>
        <v>2</v>
      </c>
      <c r="Q236" s="14">
        <f t="shared" si="77"/>
        <v>5</v>
      </c>
      <c r="R236" s="72"/>
      <c r="S236" s="61" t="s">
        <v>29</v>
      </c>
      <c r="T236" s="73"/>
      <c r="U236" s="61" t="s">
        <v>41</v>
      </c>
    </row>
    <row r="237" spans="1:21" ht="12.75">
      <c r="A237" s="58" t="s">
        <v>227</v>
      </c>
      <c r="B237" s="84" t="s">
        <v>228</v>
      </c>
      <c r="C237" s="84"/>
      <c r="D237" s="84"/>
      <c r="E237" s="84"/>
      <c r="F237" s="84"/>
      <c r="G237" s="84"/>
      <c r="H237" s="84"/>
      <c r="I237" s="84"/>
      <c r="J237" s="68">
        <v>3</v>
      </c>
      <c r="K237" s="68">
        <v>0</v>
      </c>
      <c r="L237" s="68">
        <v>0</v>
      </c>
      <c r="M237" s="68">
        <v>2</v>
      </c>
      <c r="N237" s="29">
        <v>0</v>
      </c>
      <c r="O237" s="14">
        <f t="shared" si="75"/>
        <v>2</v>
      </c>
      <c r="P237" s="14">
        <f t="shared" si="76"/>
        <v>3</v>
      </c>
      <c r="Q237" s="14">
        <f t="shared" si="77"/>
        <v>5</v>
      </c>
      <c r="R237" s="72"/>
      <c r="S237" s="61" t="s">
        <v>29</v>
      </c>
      <c r="T237" s="73"/>
      <c r="U237" s="61" t="s">
        <v>41</v>
      </c>
    </row>
    <row r="238" spans="1:21" ht="12.75">
      <c r="A238" s="58" t="s">
        <v>231</v>
      </c>
      <c r="B238" s="104" t="s">
        <v>113</v>
      </c>
      <c r="C238" s="105"/>
      <c r="D238" s="105"/>
      <c r="E238" s="105"/>
      <c r="F238" s="105"/>
      <c r="G238" s="105"/>
      <c r="H238" s="105"/>
      <c r="I238" s="106"/>
      <c r="J238" s="68">
        <v>3</v>
      </c>
      <c r="K238" s="68">
        <v>1</v>
      </c>
      <c r="L238" s="68">
        <v>0</v>
      </c>
      <c r="M238" s="68">
        <v>1</v>
      </c>
      <c r="N238" s="29">
        <v>0</v>
      </c>
      <c r="O238" s="14">
        <f t="shared" si="75"/>
        <v>2</v>
      </c>
      <c r="P238" s="14">
        <f t="shared" si="76"/>
        <v>3</v>
      </c>
      <c r="Q238" s="14">
        <f t="shared" si="77"/>
        <v>5</v>
      </c>
      <c r="R238" s="72"/>
      <c r="S238" s="61" t="s">
        <v>29</v>
      </c>
      <c r="T238" s="73"/>
      <c r="U238" s="61" t="s">
        <v>38</v>
      </c>
    </row>
    <row r="239" spans="1:21" ht="28.5" customHeight="1">
      <c r="A239" s="89" t="s">
        <v>52</v>
      </c>
      <c r="B239" s="90"/>
      <c r="C239" s="90"/>
      <c r="D239" s="90"/>
      <c r="E239" s="90"/>
      <c r="F239" s="90"/>
      <c r="G239" s="90"/>
      <c r="H239" s="90"/>
      <c r="I239" s="91"/>
      <c r="J239" s="26">
        <f>SUM(J233:J238)</f>
        <v>19</v>
      </c>
      <c r="K239" s="26">
        <f aca="true" t="shared" si="78" ref="K239:Q239">SUM(K233:K238)</f>
        <v>7</v>
      </c>
      <c r="L239" s="26">
        <f t="shared" si="78"/>
        <v>3</v>
      </c>
      <c r="M239" s="26">
        <f t="shared" si="78"/>
        <v>5</v>
      </c>
      <c r="N239" s="26">
        <f t="shared" si="78"/>
        <v>2</v>
      </c>
      <c r="O239" s="26">
        <f t="shared" si="78"/>
        <v>17</v>
      </c>
      <c r="P239" s="26">
        <f t="shared" si="78"/>
        <v>15</v>
      </c>
      <c r="Q239" s="26">
        <f t="shared" si="78"/>
        <v>32</v>
      </c>
      <c r="R239" s="17">
        <f>COUNTIF(R233:R238,"E")</f>
        <v>0</v>
      </c>
      <c r="S239" s="17">
        <f>COUNTIF(S233:S238,"C")</f>
        <v>6</v>
      </c>
      <c r="T239" s="17">
        <f>COUNTIF(T233:T234,"VP")</f>
        <v>0</v>
      </c>
      <c r="U239" s="36">
        <f>COUNT($J$233:$J$238)/(COUNTIF($A$154:$U$179,$U$155)+COUNTIF($A$186:$U$202,$U$187)+COUNTIF($A$211:$U$224,$U$212)+COUNT($J$233:$J$238))</f>
        <v>0.10869565217391304</v>
      </c>
    </row>
    <row r="240" spans="1:21" ht="12.75">
      <c r="A240" s="92" t="s">
        <v>53</v>
      </c>
      <c r="B240" s="93"/>
      <c r="C240" s="93"/>
      <c r="D240" s="93"/>
      <c r="E240" s="93"/>
      <c r="F240" s="93"/>
      <c r="G240" s="93"/>
      <c r="H240" s="93"/>
      <c r="I240" s="93"/>
      <c r="J240" s="94"/>
      <c r="K240" s="19">
        <f aca="true" t="shared" si="79" ref="K240:Q240">K239*14</f>
        <v>98</v>
      </c>
      <c r="L240" s="19">
        <f t="shared" si="79"/>
        <v>42</v>
      </c>
      <c r="M240" s="19">
        <f t="shared" si="79"/>
        <v>70</v>
      </c>
      <c r="N240" s="19">
        <f t="shared" si="79"/>
        <v>28</v>
      </c>
      <c r="O240" s="19">
        <f t="shared" si="79"/>
        <v>238</v>
      </c>
      <c r="P240" s="19">
        <f t="shared" si="79"/>
        <v>210</v>
      </c>
      <c r="Q240" s="19">
        <f t="shared" si="79"/>
        <v>448</v>
      </c>
      <c r="R240" s="98"/>
      <c r="S240" s="99"/>
      <c r="T240" s="99"/>
      <c r="U240" s="100"/>
    </row>
    <row r="241" spans="1:21" ht="12.75">
      <c r="A241" s="95"/>
      <c r="B241" s="96"/>
      <c r="C241" s="96"/>
      <c r="D241" s="96"/>
      <c r="E241" s="96"/>
      <c r="F241" s="96"/>
      <c r="G241" s="96"/>
      <c r="H241" s="96"/>
      <c r="I241" s="96"/>
      <c r="J241" s="97"/>
      <c r="K241" s="121">
        <f>SUM(K240:N240)</f>
        <v>238</v>
      </c>
      <c r="L241" s="122"/>
      <c r="M241" s="122"/>
      <c r="N241" s="123"/>
      <c r="O241" s="115">
        <f>Q240</f>
        <v>448</v>
      </c>
      <c r="P241" s="116"/>
      <c r="Q241" s="117"/>
      <c r="R241" s="101"/>
      <c r="S241" s="102"/>
      <c r="T241" s="102"/>
      <c r="U241" s="103"/>
    </row>
    <row r="242" ht="21" customHeight="1"/>
    <row r="243" spans="1:2" ht="12.75">
      <c r="A243" s="69" t="s">
        <v>73</v>
      </c>
      <c r="B243" s="69"/>
    </row>
    <row r="244" spans="1:21" ht="12.75" customHeight="1">
      <c r="A244" s="133" t="s">
        <v>28</v>
      </c>
      <c r="B244" s="203" t="s">
        <v>62</v>
      </c>
      <c r="C244" s="213"/>
      <c r="D244" s="213"/>
      <c r="E244" s="213"/>
      <c r="F244" s="213"/>
      <c r="G244" s="204"/>
      <c r="H244" s="203" t="s">
        <v>65</v>
      </c>
      <c r="I244" s="204"/>
      <c r="J244" s="187" t="s">
        <v>66</v>
      </c>
      <c r="K244" s="188"/>
      <c r="L244" s="188"/>
      <c r="M244" s="188"/>
      <c r="N244" s="188"/>
      <c r="O244" s="188"/>
      <c r="P244" s="189"/>
      <c r="Q244" s="203" t="s">
        <v>51</v>
      </c>
      <c r="R244" s="204"/>
      <c r="S244" s="187" t="s">
        <v>67</v>
      </c>
      <c r="T244" s="188"/>
      <c r="U244" s="189"/>
    </row>
    <row r="245" spans="1:21" ht="15" customHeight="1">
      <c r="A245" s="133"/>
      <c r="B245" s="205"/>
      <c r="C245" s="214"/>
      <c r="D245" s="214"/>
      <c r="E245" s="214"/>
      <c r="F245" s="214"/>
      <c r="G245" s="206"/>
      <c r="H245" s="205"/>
      <c r="I245" s="206"/>
      <c r="J245" s="187" t="s">
        <v>35</v>
      </c>
      <c r="K245" s="189"/>
      <c r="L245" s="187" t="s">
        <v>9</v>
      </c>
      <c r="M245" s="189"/>
      <c r="N245" s="187" t="s">
        <v>32</v>
      </c>
      <c r="O245" s="188"/>
      <c r="P245" s="189"/>
      <c r="Q245" s="205"/>
      <c r="R245" s="206"/>
      <c r="S245" s="25" t="s">
        <v>68</v>
      </c>
      <c r="T245" s="25" t="s">
        <v>69</v>
      </c>
      <c r="U245" s="25" t="s">
        <v>70</v>
      </c>
    </row>
    <row r="246" spans="1:21" ht="15" customHeight="1">
      <c r="A246" s="25">
        <v>1</v>
      </c>
      <c r="B246" s="187" t="s">
        <v>63</v>
      </c>
      <c r="C246" s="188"/>
      <c r="D246" s="188"/>
      <c r="E246" s="188"/>
      <c r="F246" s="188"/>
      <c r="G246" s="189"/>
      <c r="H246" s="212">
        <f>J246</f>
        <v>138</v>
      </c>
      <c r="I246" s="212"/>
      <c r="J246" s="215">
        <f>O45+O57+O69+O80+O91+O103-J247</f>
        <v>138</v>
      </c>
      <c r="K246" s="216"/>
      <c r="L246" s="215">
        <f>P45+P57+P69+P80+P91+P103-L247</f>
        <v>181</v>
      </c>
      <c r="M246" s="216"/>
      <c r="N246" s="209">
        <f>SUM(J246:M246)</f>
        <v>319</v>
      </c>
      <c r="O246" s="210"/>
      <c r="P246" s="211"/>
      <c r="Q246" s="207">
        <f>H246/H248</f>
        <v>0.9139072847682119</v>
      </c>
      <c r="R246" s="208"/>
      <c r="S246" s="13">
        <f>J45+J57-S247</f>
        <v>60</v>
      </c>
      <c r="T246" s="13">
        <f>J69+J80-T247</f>
        <v>62</v>
      </c>
      <c r="U246" s="13">
        <f>J91+J103-U247</f>
        <v>49</v>
      </c>
    </row>
    <row r="247" spans="1:21" ht="15" customHeight="1">
      <c r="A247" s="25">
        <v>2</v>
      </c>
      <c r="B247" s="187" t="s">
        <v>64</v>
      </c>
      <c r="C247" s="188"/>
      <c r="D247" s="188"/>
      <c r="E247" s="188"/>
      <c r="F247" s="188"/>
      <c r="G247" s="189"/>
      <c r="H247" s="212">
        <f>J247</f>
        <v>13</v>
      </c>
      <c r="I247" s="212"/>
      <c r="J247" s="234">
        <v>13</v>
      </c>
      <c r="K247" s="235"/>
      <c r="L247" s="234">
        <v>14</v>
      </c>
      <c r="M247" s="235"/>
      <c r="N247" s="236">
        <f>SUM(J247:M247)</f>
        <v>27</v>
      </c>
      <c r="O247" s="237"/>
      <c r="P247" s="238"/>
      <c r="Q247" s="239">
        <f>H247/H248</f>
        <v>0.08609271523178808</v>
      </c>
      <c r="R247" s="240"/>
      <c r="S247" s="82">
        <v>0</v>
      </c>
      <c r="T247" s="82">
        <v>4</v>
      </c>
      <c r="U247" s="82">
        <v>11</v>
      </c>
    </row>
    <row r="248" spans="1:21" ht="15" customHeight="1">
      <c r="A248" s="187" t="s">
        <v>26</v>
      </c>
      <c r="B248" s="188"/>
      <c r="C248" s="188"/>
      <c r="D248" s="188"/>
      <c r="E248" s="188"/>
      <c r="F248" s="188"/>
      <c r="G248" s="189"/>
      <c r="H248" s="133">
        <f>SUM(H246:I247)</f>
        <v>151</v>
      </c>
      <c r="I248" s="133"/>
      <c r="J248" s="133">
        <f>SUM(J246:K247)</f>
        <v>151</v>
      </c>
      <c r="K248" s="133"/>
      <c r="L248" s="137">
        <f>SUM(L246:M247)</f>
        <v>195</v>
      </c>
      <c r="M248" s="139"/>
      <c r="N248" s="137">
        <f>SUM(N246:P247)</f>
        <v>346</v>
      </c>
      <c r="O248" s="138"/>
      <c r="P248" s="139"/>
      <c r="Q248" s="201">
        <f>SUM(Q246:R247)</f>
        <v>1</v>
      </c>
      <c r="R248" s="202"/>
      <c r="S248" s="17">
        <f>SUM(S246:S247)</f>
        <v>60</v>
      </c>
      <c r="T248" s="17">
        <f>SUM(T246:T247)</f>
        <v>66</v>
      </c>
      <c r="U248" s="17">
        <f>SUM(U246:U247)</f>
        <v>60</v>
      </c>
    </row>
    <row r="258" spans="2:20" ht="12.75">
      <c r="B258" s="2"/>
      <c r="C258" s="2"/>
      <c r="D258" s="2"/>
      <c r="E258" s="2"/>
      <c r="F258" s="2"/>
      <c r="G258" s="2"/>
      <c r="M258" s="4"/>
      <c r="N258" s="4"/>
      <c r="O258" s="4"/>
      <c r="P258" s="4"/>
      <c r="Q258" s="4"/>
      <c r="R258" s="4"/>
      <c r="S258" s="4"/>
      <c r="T258" s="4"/>
    </row>
    <row r="259" spans="2:20" ht="12.75">
      <c r="B259" s="4"/>
      <c r="C259" s="4"/>
      <c r="D259" s="4"/>
      <c r="E259" s="4"/>
      <c r="F259" s="4"/>
      <c r="G259" s="4"/>
      <c r="H259" s="12"/>
      <c r="I259" s="12"/>
      <c r="J259" s="12"/>
      <c r="M259" s="4"/>
      <c r="N259" s="4"/>
      <c r="O259" s="4"/>
      <c r="P259" s="4"/>
      <c r="Q259" s="4"/>
      <c r="R259" s="4"/>
      <c r="S259" s="4"/>
      <c r="T259" s="4"/>
    </row>
  </sheetData>
  <sheetProtection/>
  <mergeCells count="358">
    <mergeCell ref="R3:T3"/>
    <mergeCell ref="A4:K5"/>
    <mergeCell ref="M4:N4"/>
    <mergeCell ref="O4:Q4"/>
    <mergeCell ref="R4:T4"/>
    <mergeCell ref="M5:N5"/>
    <mergeCell ref="O5:Q5"/>
    <mergeCell ref="R5:T5"/>
    <mergeCell ref="M8:T11"/>
    <mergeCell ref="A9:K9"/>
    <mergeCell ref="A10:K10"/>
    <mergeCell ref="A11:K11"/>
    <mergeCell ref="A1:K1"/>
    <mergeCell ref="M1:T1"/>
    <mergeCell ref="A2:K2"/>
    <mergeCell ref="A3:K3"/>
    <mergeCell ref="M3:N3"/>
    <mergeCell ref="O3:Q3"/>
    <mergeCell ref="A16:K16"/>
    <mergeCell ref="M16:T16"/>
    <mergeCell ref="A17:K17"/>
    <mergeCell ref="M17:T17"/>
    <mergeCell ref="A6:K6"/>
    <mergeCell ref="M6:N6"/>
    <mergeCell ref="O6:Q6"/>
    <mergeCell ref="R6:T6"/>
    <mergeCell ref="A7:K7"/>
    <mergeCell ref="A8:K8"/>
    <mergeCell ref="A24:K24"/>
    <mergeCell ref="M24:T24"/>
    <mergeCell ref="A12:K12"/>
    <mergeCell ref="M12:T12"/>
    <mergeCell ref="A13:K13"/>
    <mergeCell ref="M13:T13"/>
    <mergeCell ref="A14:K14"/>
    <mergeCell ref="M14:T14"/>
    <mergeCell ref="A15:K15"/>
    <mergeCell ref="M15:T15"/>
    <mergeCell ref="M20:T20"/>
    <mergeCell ref="A21:K21"/>
    <mergeCell ref="M21:T21"/>
    <mergeCell ref="A22:K23"/>
    <mergeCell ref="M22:T22"/>
    <mergeCell ref="M23:T23"/>
    <mergeCell ref="D28:F28"/>
    <mergeCell ref="G28:G29"/>
    <mergeCell ref="H28:H29"/>
    <mergeCell ref="I28:K28"/>
    <mergeCell ref="M28:T30"/>
    <mergeCell ref="A18:K18"/>
    <mergeCell ref="M18:T18"/>
    <mergeCell ref="A19:K19"/>
    <mergeCell ref="M19:T19"/>
    <mergeCell ref="A20:K20"/>
    <mergeCell ref="U37:U38"/>
    <mergeCell ref="B39:I39"/>
    <mergeCell ref="B40:I40"/>
    <mergeCell ref="B41:I41"/>
    <mergeCell ref="B42:I42"/>
    <mergeCell ref="A25:K26"/>
    <mergeCell ref="M25:T25"/>
    <mergeCell ref="M26:T26"/>
    <mergeCell ref="A27:H27"/>
    <mergeCell ref="B28:C28"/>
    <mergeCell ref="M31:T31"/>
    <mergeCell ref="M32:T33"/>
    <mergeCell ref="A34:U34"/>
    <mergeCell ref="A36:U36"/>
    <mergeCell ref="A37:A38"/>
    <mergeCell ref="B37:I38"/>
    <mergeCell ref="J37:J38"/>
    <mergeCell ref="K37:N37"/>
    <mergeCell ref="O37:Q37"/>
    <mergeCell ref="R37:T37"/>
    <mergeCell ref="U48:U49"/>
    <mergeCell ref="B50:I50"/>
    <mergeCell ref="B51:I51"/>
    <mergeCell ref="B52:I52"/>
    <mergeCell ref="B53:I53"/>
    <mergeCell ref="B54:I54"/>
    <mergeCell ref="B43:I43"/>
    <mergeCell ref="B44:I44"/>
    <mergeCell ref="B45:I45"/>
    <mergeCell ref="A47:U47"/>
    <mergeCell ref="A48:A49"/>
    <mergeCell ref="B48:I49"/>
    <mergeCell ref="J48:J49"/>
    <mergeCell ref="K48:N48"/>
    <mergeCell ref="O48:Q48"/>
    <mergeCell ref="R48:T48"/>
    <mergeCell ref="U60:U61"/>
    <mergeCell ref="B62:I62"/>
    <mergeCell ref="B63:I63"/>
    <mergeCell ref="B64:I64"/>
    <mergeCell ref="B65:I65"/>
    <mergeCell ref="B67:I67"/>
    <mergeCell ref="B66:I66"/>
    <mergeCell ref="B55:I55"/>
    <mergeCell ref="B56:I56"/>
    <mergeCell ref="B57:I57"/>
    <mergeCell ref="A59:U59"/>
    <mergeCell ref="A60:A61"/>
    <mergeCell ref="B60:I61"/>
    <mergeCell ref="J60:J61"/>
    <mergeCell ref="K60:N60"/>
    <mergeCell ref="O60:Q60"/>
    <mergeCell ref="R60:T60"/>
    <mergeCell ref="B73:I73"/>
    <mergeCell ref="B74:I74"/>
    <mergeCell ref="B75:I75"/>
    <mergeCell ref="B76:I76"/>
    <mergeCell ref="B77:I77"/>
    <mergeCell ref="B78:I78"/>
    <mergeCell ref="B68:I68"/>
    <mergeCell ref="B69:I69"/>
    <mergeCell ref="A70:U70"/>
    <mergeCell ref="A71:A72"/>
    <mergeCell ref="B71:I72"/>
    <mergeCell ref="J71:J72"/>
    <mergeCell ref="K71:N71"/>
    <mergeCell ref="O71:Q71"/>
    <mergeCell ref="R71:T71"/>
    <mergeCell ref="U71:U72"/>
    <mergeCell ref="B79:I79"/>
    <mergeCell ref="B80:I80"/>
    <mergeCell ref="A81:U81"/>
    <mergeCell ref="A82:A83"/>
    <mergeCell ref="B82:I83"/>
    <mergeCell ref="J82:J83"/>
    <mergeCell ref="K82:N82"/>
    <mergeCell ref="O82:Q82"/>
    <mergeCell ref="R82:T82"/>
    <mergeCell ref="U82:U83"/>
    <mergeCell ref="A93:U93"/>
    <mergeCell ref="A94:A95"/>
    <mergeCell ref="B94:I95"/>
    <mergeCell ref="J94:J95"/>
    <mergeCell ref="K94:N94"/>
    <mergeCell ref="O94:Q94"/>
    <mergeCell ref="R94:T94"/>
    <mergeCell ref="U94:U95"/>
    <mergeCell ref="B84:I84"/>
    <mergeCell ref="B85:I85"/>
    <mergeCell ref="B87:I87"/>
    <mergeCell ref="B88:I88"/>
    <mergeCell ref="B90:I90"/>
    <mergeCell ref="B91:I91"/>
    <mergeCell ref="B86:I86"/>
    <mergeCell ref="B89:I89"/>
    <mergeCell ref="A105:U105"/>
    <mergeCell ref="A106:A107"/>
    <mergeCell ref="B106:I107"/>
    <mergeCell ref="J106:J107"/>
    <mergeCell ref="K106:N106"/>
    <mergeCell ref="O106:Q106"/>
    <mergeCell ref="R106:T106"/>
    <mergeCell ref="U106:U107"/>
    <mergeCell ref="B96:I96"/>
    <mergeCell ref="B97:I97"/>
    <mergeCell ref="B100:I100"/>
    <mergeCell ref="B101:I101"/>
    <mergeCell ref="B102:I102"/>
    <mergeCell ref="B103:I103"/>
    <mergeCell ref="B99:I99"/>
    <mergeCell ref="B98:I98"/>
    <mergeCell ref="A108:U108"/>
    <mergeCell ref="B109:I109"/>
    <mergeCell ref="B110:I110"/>
    <mergeCell ref="B114:I114"/>
    <mergeCell ref="B115:I115"/>
    <mergeCell ref="A116:U116"/>
    <mergeCell ref="B111:I111"/>
    <mergeCell ref="B112:I112"/>
    <mergeCell ref="B113:I113"/>
    <mergeCell ref="A127:U127"/>
    <mergeCell ref="B128:I128"/>
    <mergeCell ref="B129:I129"/>
    <mergeCell ref="B130:I130"/>
    <mergeCell ref="B117:I117"/>
    <mergeCell ref="B121:I121"/>
    <mergeCell ref="A122:U122"/>
    <mergeCell ref="B123:I123"/>
    <mergeCell ref="B125:I125"/>
    <mergeCell ref="B126:I126"/>
    <mergeCell ref="B118:I118"/>
    <mergeCell ref="B120:I120"/>
    <mergeCell ref="B119:I119"/>
    <mergeCell ref="B124:I124"/>
    <mergeCell ref="A135:U135"/>
    <mergeCell ref="A136:A137"/>
    <mergeCell ref="B136:I137"/>
    <mergeCell ref="J136:J137"/>
    <mergeCell ref="K136:N136"/>
    <mergeCell ref="O136:Q136"/>
    <mergeCell ref="R136:T136"/>
    <mergeCell ref="U136:U137"/>
    <mergeCell ref="A131:I131"/>
    <mergeCell ref="A132:J133"/>
    <mergeCell ref="R132:U133"/>
    <mergeCell ref="K133:N133"/>
    <mergeCell ref="O133:Q133"/>
    <mergeCell ref="A145:U145"/>
    <mergeCell ref="B146:I146"/>
    <mergeCell ref="A147:I147"/>
    <mergeCell ref="A148:J149"/>
    <mergeCell ref="R148:U149"/>
    <mergeCell ref="K149:N149"/>
    <mergeCell ref="O149:Q149"/>
    <mergeCell ref="A138:U138"/>
    <mergeCell ref="B139:I139"/>
    <mergeCell ref="B141:I141"/>
    <mergeCell ref="A142:U142"/>
    <mergeCell ref="B143:I143"/>
    <mergeCell ref="B144:I144"/>
    <mergeCell ref="B140:I140"/>
    <mergeCell ref="A154:U154"/>
    <mergeCell ref="B155:I155"/>
    <mergeCell ref="B156:I156"/>
    <mergeCell ref="B157:I157"/>
    <mergeCell ref="B158:I158"/>
    <mergeCell ref="B159:I159"/>
    <mergeCell ref="A150:U150"/>
    <mergeCell ref="A151:U151"/>
    <mergeCell ref="A152:A153"/>
    <mergeCell ref="B152:I153"/>
    <mergeCell ref="J152:J153"/>
    <mergeCell ref="K152:N152"/>
    <mergeCell ref="O152:Q152"/>
    <mergeCell ref="R152:T152"/>
    <mergeCell ref="U152:U153"/>
    <mergeCell ref="B170:I170"/>
    <mergeCell ref="A179:I179"/>
    <mergeCell ref="B173:I173"/>
    <mergeCell ref="B174:I174"/>
    <mergeCell ref="B175:I175"/>
    <mergeCell ref="B176:I176"/>
    <mergeCell ref="B177:I177"/>
    <mergeCell ref="B178:I178"/>
    <mergeCell ref="B189:I189"/>
    <mergeCell ref="B160:I160"/>
    <mergeCell ref="B161:I161"/>
    <mergeCell ref="B162:I162"/>
    <mergeCell ref="B163:I163"/>
    <mergeCell ref="B171:I171"/>
    <mergeCell ref="B172:I172"/>
    <mergeCell ref="B165:I165"/>
    <mergeCell ref="B164:I164"/>
    <mergeCell ref="B166:I166"/>
    <mergeCell ref="O184:Q184"/>
    <mergeCell ref="R184:T184"/>
    <mergeCell ref="U184:U185"/>
    <mergeCell ref="A186:U186"/>
    <mergeCell ref="B187:I187"/>
    <mergeCell ref="B188:I188"/>
    <mergeCell ref="B191:I191"/>
    <mergeCell ref="A180:J181"/>
    <mergeCell ref="R180:U181"/>
    <mergeCell ref="K181:N181"/>
    <mergeCell ref="O181:Q181"/>
    <mergeCell ref="A183:U183"/>
    <mergeCell ref="A184:A185"/>
    <mergeCell ref="B184:I185"/>
    <mergeCell ref="J184:J185"/>
    <mergeCell ref="K184:N184"/>
    <mergeCell ref="A208:U208"/>
    <mergeCell ref="B190:I190"/>
    <mergeCell ref="B196:I196"/>
    <mergeCell ref="B197:I197"/>
    <mergeCell ref="B198:I198"/>
    <mergeCell ref="B199:I199"/>
    <mergeCell ref="B195:I195"/>
    <mergeCell ref="B194:I194"/>
    <mergeCell ref="B193:I193"/>
    <mergeCell ref="B192:I192"/>
    <mergeCell ref="B209:I210"/>
    <mergeCell ref="J209:J210"/>
    <mergeCell ref="K209:N209"/>
    <mergeCell ref="O209:Q209"/>
    <mergeCell ref="R209:T209"/>
    <mergeCell ref="U209:U210"/>
    <mergeCell ref="B224:I224"/>
    <mergeCell ref="A225:I225"/>
    <mergeCell ref="A200:U200"/>
    <mergeCell ref="B201:I201"/>
    <mergeCell ref="B202:I202"/>
    <mergeCell ref="A203:I203"/>
    <mergeCell ref="A204:J205"/>
    <mergeCell ref="R204:U205"/>
    <mergeCell ref="K205:N205"/>
    <mergeCell ref="O205:Q205"/>
    <mergeCell ref="J230:J231"/>
    <mergeCell ref="K230:N230"/>
    <mergeCell ref="R226:U227"/>
    <mergeCell ref="K227:N227"/>
    <mergeCell ref="O227:Q227"/>
    <mergeCell ref="A229:U229"/>
    <mergeCell ref="O230:Q230"/>
    <mergeCell ref="R230:T230"/>
    <mergeCell ref="S244:U244"/>
    <mergeCell ref="J245:K245"/>
    <mergeCell ref="L245:M245"/>
    <mergeCell ref="N245:P245"/>
    <mergeCell ref="U230:U231"/>
    <mergeCell ref="A232:U232"/>
    <mergeCell ref="B233:I233"/>
    <mergeCell ref="B234:I234"/>
    <mergeCell ref="R240:U241"/>
    <mergeCell ref="K241:N241"/>
    <mergeCell ref="O241:Q241"/>
    <mergeCell ref="B246:G246"/>
    <mergeCell ref="H246:I246"/>
    <mergeCell ref="J246:K246"/>
    <mergeCell ref="L246:M246"/>
    <mergeCell ref="N246:P246"/>
    <mergeCell ref="Q246:R246"/>
    <mergeCell ref="A244:A245"/>
    <mergeCell ref="B244:G245"/>
    <mergeCell ref="H244:I245"/>
    <mergeCell ref="J244:P244"/>
    <mergeCell ref="Q244:R245"/>
    <mergeCell ref="J247:K247"/>
    <mergeCell ref="L247:M247"/>
    <mergeCell ref="N247:P247"/>
    <mergeCell ref="Q247:R247"/>
    <mergeCell ref="A248:G248"/>
    <mergeCell ref="H248:I248"/>
    <mergeCell ref="J248:K248"/>
    <mergeCell ref="L248:M248"/>
    <mergeCell ref="N248:P248"/>
    <mergeCell ref="Q248:R248"/>
    <mergeCell ref="B169:I169"/>
    <mergeCell ref="B168:I168"/>
    <mergeCell ref="B167:I167"/>
    <mergeCell ref="B247:G247"/>
    <mergeCell ref="H247:I247"/>
    <mergeCell ref="B238:I238"/>
    <mergeCell ref="A240:J241"/>
    <mergeCell ref="B236:I236"/>
    <mergeCell ref="B219:I219"/>
    <mergeCell ref="B216:I216"/>
    <mergeCell ref="B214:I214"/>
    <mergeCell ref="B235:I235"/>
    <mergeCell ref="A239:I239"/>
    <mergeCell ref="B237:I237"/>
    <mergeCell ref="A230:A231"/>
    <mergeCell ref="B230:I231"/>
    <mergeCell ref="B220:I220"/>
    <mergeCell ref="B221:I221"/>
    <mergeCell ref="A222:U222"/>
    <mergeCell ref="B223:I223"/>
    <mergeCell ref="A209:A210"/>
    <mergeCell ref="A226:J227"/>
    <mergeCell ref="A211:U211"/>
    <mergeCell ref="B212:I212"/>
    <mergeCell ref="B213:I213"/>
    <mergeCell ref="B217:I217"/>
    <mergeCell ref="B218:I218"/>
    <mergeCell ref="B215:I215"/>
  </mergeCells>
  <dataValidations count="13">
    <dataValidation type="list" allowBlank="1" showInputMessage="1" showErrorMessage="1" sqref="U221 U199">
      <formula1>$Q$35:$T$35</formula1>
    </dataValidation>
    <dataValidation type="list" allowBlank="1" showInputMessage="1" showErrorMessage="1" sqref="U223 U212:U220 U155:U178 U143:U144 U187:U198 U146 U201">
      <formula1>$P$35:$T$35</formula1>
    </dataValidation>
    <dataValidation type="list" allowBlank="1" showInputMessage="1" showErrorMessage="1" sqref="T146 T143:T144">
      <formula1>$T$38</formula1>
    </dataValidation>
    <dataValidation type="list" allowBlank="1" showInputMessage="1" showErrorMessage="1" sqref="R143:R144 S139:S141 S110:S115 S117:S121 S123:S126 R146 S96:S102 S129:S130 S84:S90 S73:S79 S39:S44 S62:S68 S50:S56">
      <formula1>$R$38</formula1>
    </dataValidation>
    <dataValidation type="list" allowBlank="1" showInputMessage="1" showErrorMessage="1" sqref="S143:S144 T139:T141 T109:T115 T117:T121 T123:T126 S146 T96:T102 T128:T130 T84:T90 T73:T79 T39:T44 T62:T68 T50:T56">
      <formula1>$S$38</formula1>
    </dataValidation>
    <dataValidation type="list" allowBlank="1" showInputMessage="1" showErrorMessage="1" sqref="B155:I178 B212:I220 B223:I223">
      <formula1>$B$38:$B$163</formula1>
    </dataValidation>
    <dataValidation type="list" allowBlank="1" showInputMessage="1" showErrorMessage="1" sqref="R139:R141 R129:R130 R96:R102 R110:R115 R117:R121 R123:R126 R84:R90 R50:R56 R39:R44 R62:R68 R73:R79">
      <formula1>$Q$38</formula1>
    </dataValidation>
    <dataValidation type="list" allowBlank="1" showInputMessage="1" showErrorMessage="1" sqref="U139:U141 U128:U130 U96:U102 U109:U115 U117:U121 U123:U126 U84:U90 U50:U56 U39:U44 U62:U68 U73:U79">
      <formula1>$O$35:$S$35</formula1>
    </dataValidation>
    <dataValidation type="list" allowBlank="1" showInputMessage="1" showErrorMessage="1" sqref="B187:I198">
      <formula1>$B$38:$B$156</formula1>
    </dataValidation>
    <dataValidation type="list" allowBlank="1" showInputMessage="1" showErrorMessage="1" sqref="U233:U238">
      <formula1>$O$36:$S$36</formula1>
    </dataValidation>
    <dataValidation type="list" allowBlank="1" showInputMessage="1" showErrorMessage="1" sqref="T233:T238">
      <formula1>$S$39</formula1>
    </dataValidation>
    <dataValidation type="list" allowBlank="1" showInputMessage="1" showErrorMessage="1" sqref="R233:R238">
      <formula1>$Q$39</formula1>
    </dataValidation>
    <dataValidation type="list" allowBlank="1" showInputMessage="1" showErrorMessage="1" sqref="S233:S238">
      <formula1>$R$39</formula1>
    </dataValidation>
  </dataValidations>
  <printOptions/>
  <pageMargins left="0.25" right="0.25" top="0.75" bottom="0.75" header="0.3" footer="0.3"/>
  <pageSetup horizontalDpi="600" verticalDpi="600" orientation="landscape" paperSize="9" r:id="rId1"/>
  <headerFooter>
    <oddFooter>&amp;LRECTOR,
Acad.Prof.univ.dr. Ioan Aurel POP&amp;CPag. &amp;P/&amp;N&amp;RDECAN,
Prof.univ.dr. Adrian Olimpiu  PETRUŞEL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2014-06-13T09:05:23Z</cp:lastPrinted>
  <dcterms:created xsi:type="dcterms:W3CDTF">2013-06-27T08:19:59Z</dcterms:created>
  <dcterms:modified xsi:type="dcterms:W3CDTF">2014-07-03T10:05:07Z</dcterms:modified>
  <cp:category/>
  <cp:version/>
  <cp:contentType/>
  <cp:contentStatus/>
</cp:coreProperties>
</file>